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20" yWindow="10860" windowWidth="25600" windowHeight="16060" tabRatio="500" activeTab="1"/>
  </bookViews>
  <sheets>
    <sheet name="Sheet1" sheetId="1" r:id="rId1"/>
    <sheet name="Assembly Schedule" sheetId="2" r:id="rId2"/>
  </sheets>
  <externalReferences>
    <externalReference r:id="rId3"/>
  </externalReferences>
  <definedNames>
    <definedName name="solver_eng" localSheetId="1" hidden="1">1</definedName>
    <definedName name="solver_lin" localSheetId="1" hidden="1">2</definedName>
    <definedName name="solver_neg" localSheetId="1" hidden="1">1</definedName>
    <definedName name="solver_num" localSheetId="1" hidden="1">0</definedName>
    <definedName name="solver_opt" localSheetId="1" hidden="1">'Assembly Schedule'!$B$14</definedName>
    <definedName name="solver_typ" localSheetId="1" hidden="1">1</definedName>
    <definedName name="solver_val" localSheetId="1" hidden="1">0</definedName>
    <definedName name="solver_ver" localSheetId="1" hidden="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55" i="2" l="1"/>
  <c r="D56" i="2" a="1"/>
  <c r="D56" i="2"/>
  <c r="D57" i="2"/>
  <c r="A2" i="2"/>
  <c r="G21" i="2"/>
  <c r="J21" i="2"/>
  <c r="G20" i="2"/>
  <c r="J20" i="2"/>
  <c r="G19" i="2"/>
  <c r="J19" i="2"/>
  <c r="G18" i="2"/>
  <c r="J18" i="2"/>
  <c r="G17" i="2"/>
  <c r="J17" i="2"/>
  <c r="G16" i="2"/>
  <c r="J16" i="2"/>
  <c r="G15" i="2"/>
  <c r="J15" i="2"/>
  <c r="G14" i="2"/>
  <c r="J14" i="2"/>
  <c r="C117" i="2"/>
  <c r="J117" i="2"/>
  <c r="I117" i="2"/>
  <c r="H117" i="2"/>
  <c r="G117" i="2"/>
  <c r="F117" i="2"/>
  <c r="E117" i="2"/>
  <c r="D117" i="2"/>
  <c r="J108" i="2"/>
  <c r="B116" i="2"/>
  <c r="I108" i="2"/>
  <c r="B115" i="2"/>
  <c r="H108" i="2"/>
  <c r="B114" i="2"/>
  <c r="G108" i="2"/>
  <c r="B113" i="2"/>
  <c r="F108" i="2"/>
  <c r="B112" i="2"/>
  <c r="E108" i="2"/>
  <c r="B111" i="2"/>
  <c r="D108" i="2"/>
  <c r="B110" i="2"/>
  <c r="C108" i="2"/>
  <c r="B109" i="2"/>
  <c r="J98" i="2"/>
  <c r="B106" i="2"/>
  <c r="I98" i="2"/>
  <c r="B105" i="2"/>
  <c r="H98" i="2"/>
  <c r="B104" i="2"/>
  <c r="G98" i="2"/>
  <c r="B103" i="2"/>
  <c r="F98" i="2"/>
  <c r="B102" i="2"/>
  <c r="E98" i="2"/>
  <c r="B101" i="2"/>
  <c r="D98" i="2"/>
  <c r="B100" i="2"/>
  <c r="C98" i="2"/>
  <c r="B99" i="2"/>
  <c r="E78" i="2"/>
  <c r="E79" i="2"/>
  <c r="E80" i="2"/>
  <c r="E82" i="2"/>
  <c r="E83" i="2"/>
  <c r="E84" i="2"/>
  <c r="E85" i="2"/>
  <c r="E86" i="2"/>
  <c r="F78" i="2"/>
  <c r="F79" i="2"/>
  <c r="F80" i="2"/>
  <c r="F81" i="2"/>
  <c r="F83" i="2"/>
  <c r="F84" i="2"/>
  <c r="F85" i="2"/>
  <c r="F86" i="2"/>
  <c r="H78" i="2"/>
  <c r="H79" i="2"/>
  <c r="H80" i="2"/>
  <c r="H81" i="2"/>
  <c r="H82" i="2"/>
  <c r="H83" i="2"/>
  <c r="H85" i="2"/>
  <c r="H86" i="2"/>
  <c r="I78" i="2"/>
  <c r="I79" i="2"/>
  <c r="I80" i="2"/>
  <c r="I81" i="2"/>
  <c r="I82" i="2"/>
  <c r="I83" i="2"/>
  <c r="I84" i="2"/>
  <c r="I86" i="2"/>
  <c r="C89" i="2" a="1"/>
  <c r="C89" i="2"/>
  <c r="D89" i="2"/>
  <c r="E89" i="2"/>
  <c r="F89" i="2"/>
  <c r="G89" i="2"/>
  <c r="H89" i="2"/>
  <c r="I89" i="2"/>
  <c r="J89" i="2"/>
  <c r="C90" i="2"/>
  <c r="D90" i="2"/>
  <c r="E90" i="2"/>
  <c r="F90" i="2"/>
  <c r="G90" i="2"/>
  <c r="H90" i="2"/>
  <c r="I90" i="2"/>
  <c r="J90" i="2"/>
  <c r="C91" i="2"/>
  <c r="D91" i="2"/>
  <c r="E91" i="2"/>
  <c r="F91" i="2"/>
  <c r="G91" i="2"/>
  <c r="H91" i="2"/>
  <c r="I91" i="2"/>
  <c r="J91" i="2"/>
  <c r="C92" i="2"/>
  <c r="D92" i="2"/>
  <c r="E92" i="2"/>
  <c r="F92" i="2"/>
  <c r="G92" i="2"/>
  <c r="H92" i="2"/>
  <c r="I92" i="2"/>
  <c r="J92" i="2"/>
  <c r="C93" i="2"/>
  <c r="D93" i="2"/>
  <c r="E93" i="2"/>
  <c r="F93" i="2"/>
  <c r="G93" i="2"/>
  <c r="H93" i="2"/>
  <c r="I93" i="2"/>
  <c r="J93" i="2"/>
  <c r="C94" i="2"/>
  <c r="D94" i="2"/>
  <c r="E94" i="2"/>
  <c r="F94" i="2"/>
  <c r="G94" i="2"/>
  <c r="H94" i="2"/>
  <c r="I94" i="2"/>
  <c r="J94" i="2"/>
  <c r="C95" i="2"/>
  <c r="D95" i="2"/>
  <c r="E95" i="2"/>
  <c r="F95" i="2"/>
  <c r="G95" i="2"/>
  <c r="H95" i="2"/>
  <c r="I95" i="2"/>
  <c r="J95" i="2"/>
  <c r="C96" i="2"/>
  <c r="D96" i="2"/>
  <c r="E96" i="2"/>
  <c r="F96" i="2"/>
  <c r="G96" i="2"/>
  <c r="H96" i="2"/>
  <c r="I96" i="2"/>
  <c r="J96" i="2"/>
  <c r="J88" i="2"/>
  <c r="B96" i="2"/>
  <c r="I88" i="2"/>
  <c r="B95" i="2"/>
  <c r="H88" i="2"/>
  <c r="B94" i="2"/>
  <c r="G88" i="2"/>
  <c r="B93" i="2"/>
  <c r="F88" i="2"/>
  <c r="B92" i="2"/>
  <c r="E88" i="2"/>
  <c r="B91" i="2"/>
  <c r="D88" i="2"/>
  <c r="B90" i="2"/>
  <c r="C88" i="2"/>
  <c r="B89" i="2"/>
  <c r="G86" i="2"/>
  <c r="D86" i="2"/>
  <c r="C86" i="2"/>
  <c r="J85" i="2"/>
  <c r="G85" i="2"/>
  <c r="D85" i="2"/>
  <c r="C85" i="2"/>
  <c r="J84" i="2"/>
  <c r="G84" i="2"/>
  <c r="D84" i="2"/>
  <c r="C84" i="2"/>
  <c r="J83" i="2"/>
  <c r="D83" i="2"/>
  <c r="C83" i="2"/>
  <c r="J82" i="2"/>
  <c r="G82" i="2"/>
  <c r="D82" i="2"/>
  <c r="C82" i="2"/>
  <c r="J81" i="2"/>
  <c r="G81" i="2"/>
  <c r="D81" i="2"/>
  <c r="C81" i="2"/>
  <c r="J80" i="2"/>
  <c r="G80" i="2"/>
  <c r="C80" i="2"/>
  <c r="J79" i="2"/>
  <c r="G79" i="2"/>
  <c r="D79" i="2"/>
  <c r="J78" i="2"/>
  <c r="B86" i="2"/>
  <c r="B85" i="2"/>
  <c r="B84" i="2"/>
  <c r="G78" i="2"/>
  <c r="B83" i="2"/>
  <c r="B82" i="2"/>
  <c r="B81" i="2"/>
  <c r="D78" i="2"/>
  <c r="B80" i="2"/>
  <c r="C78" i="2"/>
  <c r="B79" i="2"/>
  <c r="B10" i="2"/>
  <c r="J65" i="2"/>
  <c r="B73" i="2"/>
  <c r="I65" i="2"/>
  <c r="B72" i="2"/>
  <c r="H65" i="2"/>
  <c r="B71" i="2"/>
  <c r="G65" i="2"/>
  <c r="B70" i="2"/>
  <c r="F65" i="2"/>
  <c r="B69" i="2"/>
  <c r="E65" i="2"/>
  <c r="B68" i="2"/>
  <c r="D65" i="2"/>
  <c r="B67" i="2"/>
  <c r="C65" i="2"/>
  <c r="B66" i="2"/>
  <c r="I73" i="2"/>
  <c r="H73" i="2"/>
  <c r="G73" i="2"/>
  <c r="F73" i="2"/>
  <c r="E73" i="2"/>
  <c r="D73" i="2"/>
  <c r="C73" i="2"/>
  <c r="J72" i="2"/>
  <c r="H72" i="2"/>
  <c r="G72" i="2"/>
  <c r="F72" i="2"/>
  <c r="E72" i="2"/>
  <c r="D72" i="2"/>
  <c r="C72" i="2"/>
  <c r="J71" i="2"/>
  <c r="I71" i="2"/>
  <c r="G71" i="2"/>
  <c r="F71" i="2"/>
  <c r="E71" i="2"/>
  <c r="D71" i="2"/>
  <c r="C71" i="2"/>
  <c r="J70" i="2"/>
  <c r="I70" i="2"/>
  <c r="H70" i="2"/>
  <c r="F70" i="2"/>
  <c r="E70" i="2"/>
  <c r="D70" i="2"/>
  <c r="C70" i="2"/>
  <c r="J69" i="2"/>
  <c r="I69" i="2"/>
  <c r="H69" i="2"/>
  <c r="G69" i="2"/>
  <c r="E69" i="2"/>
  <c r="D69" i="2"/>
  <c r="C69" i="2"/>
  <c r="J68" i="2"/>
  <c r="I68" i="2"/>
  <c r="H68" i="2"/>
  <c r="G68" i="2"/>
  <c r="F68" i="2"/>
  <c r="D68" i="2"/>
  <c r="C68" i="2"/>
  <c r="J67" i="2"/>
  <c r="I67" i="2"/>
  <c r="H67" i="2"/>
  <c r="G67" i="2"/>
  <c r="F67" i="2"/>
  <c r="E67" i="2"/>
  <c r="C67" i="2"/>
  <c r="J66" i="2"/>
  <c r="I66" i="2"/>
  <c r="H66" i="2"/>
  <c r="G66" i="2"/>
  <c r="F66" i="2"/>
  <c r="E66" i="2"/>
  <c r="D66" i="2"/>
  <c r="C24" i="2"/>
  <c r="D47" i="2" a="1"/>
  <c r="D47" i="2"/>
  <c r="D48" i="2" a="1"/>
  <c r="D48" i="2"/>
  <c r="D50" i="2" a="1"/>
  <c r="D50" i="2"/>
  <c r="D51" i="2" a="1"/>
  <c r="D51" i="2"/>
  <c r="D52" i="2" a="1"/>
  <c r="D52" i="2"/>
  <c r="D49" i="2" a="1"/>
  <c r="D49" i="2"/>
  <c r="D46" i="2" a="1"/>
  <c r="D46" i="2"/>
  <c r="D45" i="2" a="1"/>
  <c r="D45" i="2"/>
  <c r="B52" i="2"/>
  <c r="B51" i="2"/>
  <c r="B50" i="2"/>
  <c r="B49" i="2"/>
  <c r="B48" i="2"/>
  <c r="B47" i="2"/>
  <c r="B46" i="2"/>
  <c r="B45" i="2"/>
  <c r="E31" i="2"/>
  <c r="E30" i="2"/>
  <c r="E32" i="2"/>
  <c r="A21" i="2"/>
  <c r="A20" i="2"/>
  <c r="A19" i="2"/>
  <c r="A18" i="2"/>
  <c r="A17" i="2"/>
  <c r="A16" i="2"/>
  <c r="A15" i="2"/>
  <c r="A14" i="2"/>
  <c r="D11" i="2"/>
  <c r="C99" i="2" a="1"/>
  <c r="C99" i="2"/>
  <c r="D99" i="2"/>
  <c r="E99" i="2"/>
  <c r="F99" i="2"/>
  <c r="G99" i="2"/>
  <c r="H99" i="2"/>
  <c r="I99" i="2"/>
  <c r="J99" i="2"/>
  <c r="C100" i="2"/>
  <c r="D100" i="2"/>
  <c r="E100" i="2"/>
  <c r="F100" i="2"/>
  <c r="G100" i="2"/>
  <c r="H100" i="2"/>
  <c r="I100" i="2"/>
  <c r="J100" i="2"/>
  <c r="C101" i="2"/>
  <c r="D101" i="2"/>
  <c r="E101" i="2"/>
  <c r="F101" i="2"/>
  <c r="G101" i="2"/>
  <c r="H101" i="2"/>
  <c r="I101" i="2"/>
  <c r="J101" i="2"/>
  <c r="C102" i="2"/>
  <c r="D102" i="2"/>
  <c r="E102" i="2"/>
  <c r="F102" i="2"/>
  <c r="G102" i="2"/>
  <c r="H102" i="2"/>
  <c r="I102" i="2"/>
  <c r="J102" i="2"/>
  <c r="C103" i="2"/>
  <c r="D103" i="2"/>
  <c r="E103" i="2"/>
  <c r="F103" i="2"/>
  <c r="G103" i="2"/>
  <c r="H103" i="2"/>
  <c r="I103" i="2"/>
  <c r="J103" i="2"/>
  <c r="C104" i="2"/>
  <c r="D104" i="2"/>
  <c r="E104" i="2"/>
  <c r="F104" i="2"/>
  <c r="G104" i="2"/>
  <c r="H104" i="2"/>
  <c r="I104" i="2"/>
  <c r="J104" i="2"/>
  <c r="C105" i="2"/>
  <c r="D105" i="2"/>
  <c r="E105" i="2"/>
  <c r="F105" i="2"/>
  <c r="G105" i="2"/>
  <c r="H105" i="2"/>
  <c r="I105" i="2"/>
  <c r="J105" i="2"/>
  <c r="C106" i="2"/>
  <c r="D106" i="2"/>
  <c r="E106" i="2"/>
  <c r="F106" i="2"/>
  <c r="G106" i="2"/>
  <c r="H106" i="2"/>
  <c r="I106" i="2"/>
  <c r="J106" i="2"/>
  <c r="C109" i="2" a="1"/>
  <c r="C116" i="2"/>
  <c r="D116" i="2"/>
  <c r="E116" i="2"/>
  <c r="F116" i="2"/>
  <c r="G116" i="2"/>
  <c r="H116" i="2"/>
  <c r="I116" i="2"/>
  <c r="J116" i="2"/>
  <c r="K116" i="2"/>
  <c r="H21" i="2"/>
  <c r="K21" i="2"/>
  <c r="C115" i="2"/>
  <c r="D115" i="2"/>
  <c r="E115" i="2"/>
  <c r="F115" i="2"/>
  <c r="G115" i="2"/>
  <c r="H115" i="2"/>
  <c r="I115" i="2"/>
  <c r="J115" i="2"/>
  <c r="K115" i="2"/>
  <c r="H20" i="2"/>
  <c r="K20" i="2"/>
  <c r="C114" i="2"/>
  <c r="D114" i="2"/>
  <c r="E114" i="2"/>
  <c r="F114" i="2"/>
  <c r="G114" i="2"/>
  <c r="H114" i="2"/>
  <c r="I114" i="2"/>
  <c r="J114" i="2"/>
  <c r="K114" i="2"/>
  <c r="H19" i="2"/>
  <c r="K19" i="2"/>
  <c r="C113" i="2"/>
  <c r="D113" i="2"/>
  <c r="E113" i="2"/>
  <c r="F113" i="2"/>
  <c r="G113" i="2"/>
  <c r="H113" i="2"/>
  <c r="I113" i="2"/>
  <c r="J113" i="2"/>
  <c r="K113" i="2"/>
  <c r="H18" i="2"/>
  <c r="K18" i="2"/>
  <c r="C112" i="2"/>
  <c r="D112" i="2"/>
  <c r="E112" i="2"/>
  <c r="F112" i="2"/>
  <c r="G112" i="2"/>
  <c r="H112" i="2"/>
  <c r="I112" i="2"/>
  <c r="J112" i="2"/>
  <c r="K112" i="2"/>
  <c r="H17" i="2"/>
  <c r="K17" i="2"/>
  <c r="C111" i="2"/>
  <c r="D111" i="2"/>
  <c r="E111" i="2"/>
  <c r="F111" i="2"/>
  <c r="G111" i="2"/>
  <c r="H111" i="2"/>
  <c r="I111" i="2"/>
  <c r="J111" i="2"/>
  <c r="K111" i="2"/>
  <c r="H16" i="2"/>
  <c r="K16" i="2"/>
  <c r="C110" i="2"/>
  <c r="D110" i="2"/>
  <c r="E110" i="2"/>
  <c r="F110" i="2"/>
  <c r="G110" i="2"/>
  <c r="H110" i="2"/>
  <c r="I110" i="2"/>
  <c r="J110" i="2"/>
  <c r="K110" i="2"/>
  <c r="H15" i="2"/>
  <c r="K15" i="2"/>
  <c r="J109" i="2"/>
  <c r="I109" i="2"/>
  <c r="H109" i="2"/>
  <c r="G109" i="2"/>
  <c r="F109" i="2"/>
  <c r="E109" i="2"/>
  <c r="D109" i="2"/>
  <c r="C109" i="2"/>
  <c r="K109" i="2"/>
  <c r="H14" i="2"/>
  <c r="K14" i="2"/>
  <c r="L109" i="2" a="1"/>
  <c r="L109" i="2"/>
  <c r="I14" i="2"/>
  <c r="L110" i="2" a="1"/>
  <c r="L110" i="2"/>
  <c r="I15" i="2"/>
  <c r="L111" i="2" a="1"/>
  <c r="L111" i="2"/>
  <c r="I16" i="2"/>
  <c r="L112" i="2" a="1"/>
  <c r="L112" i="2"/>
  <c r="I17" i="2"/>
  <c r="L113" i="2" a="1"/>
  <c r="L113" i="2"/>
  <c r="I18" i="2"/>
  <c r="L114" i="2" a="1"/>
  <c r="L114" i="2"/>
  <c r="I19" i="2"/>
  <c r="L115" i="2" a="1"/>
  <c r="L115" i="2"/>
  <c r="I20" i="2"/>
  <c r="L116" i="2" a="1"/>
  <c r="L116" i="2"/>
  <c r="I21" i="2"/>
  <c r="D59" i="2" a="1"/>
  <c r="D59" i="2"/>
  <c r="D61" i="2"/>
  <c r="E55" i="2"/>
  <c r="D60" i="2"/>
  <c r="E45" i="2"/>
  <c r="E46" i="2"/>
  <c r="E47" i="2"/>
  <c r="E48" i="2"/>
  <c r="E49" i="2"/>
  <c r="E50" i="2"/>
  <c r="E51" i="2"/>
  <c r="E52" i="2"/>
  <c r="D62" i="2"/>
  <c r="C25" i="2"/>
  <c r="E56" i="2" a="1"/>
  <c r="E56" i="2"/>
  <c r="E57" i="2"/>
  <c r="E59" i="2" a="1"/>
  <c r="E59" i="2"/>
  <c r="E61" i="2"/>
  <c r="E60" i="2"/>
  <c r="D25" i="2"/>
  <c r="E62" i="2"/>
  <c r="F52" i="2"/>
  <c r="F51" i="2"/>
  <c r="F50" i="2"/>
  <c r="F49" i="2"/>
  <c r="F48" i="2"/>
  <c r="F47" i="2"/>
  <c r="F46" i="2"/>
  <c r="F45" i="2"/>
  <c r="F55" i="2"/>
  <c r="F56" i="2" a="1"/>
  <c r="F56" i="2"/>
  <c r="F57" i="2"/>
  <c r="F59" i="2" a="1"/>
  <c r="F59" i="2"/>
  <c r="F61" i="2"/>
  <c r="E58" i="2"/>
  <c r="D24" i="2"/>
  <c r="F58" i="2"/>
  <c r="E24" i="2"/>
  <c r="D27" i="2"/>
  <c r="F60" i="2"/>
  <c r="E25" i="2"/>
  <c r="F62" i="2"/>
  <c r="G45" i="2"/>
  <c r="G46" i="2"/>
  <c r="G47" i="2"/>
  <c r="G48" i="2"/>
  <c r="G49" i="2"/>
  <c r="G50" i="2"/>
  <c r="G51" i="2"/>
  <c r="G52" i="2"/>
  <c r="D26" i="2"/>
  <c r="G55" i="2"/>
  <c r="G56" i="2" a="1"/>
  <c r="G56" i="2"/>
  <c r="G57" i="2"/>
  <c r="G59" i="2" a="1"/>
  <c r="G59" i="2"/>
  <c r="G61" i="2"/>
  <c r="G58" i="2"/>
  <c r="F24" i="2"/>
  <c r="E26" i="2"/>
  <c r="G60" i="2"/>
  <c r="H52" i="2"/>
  <c r="H45" i="2"/>
  <c r="H46" i="2"/>
  <c r="H47" i="2"/>
  <c r="H48" i="2"/>
  <c r="H49" i="2"/>
  <c r="H50" i="2"/>
  <c r="H51" i="2"/>
  <c r="G62" i="2"/>
  <c r="F25" i="2"/>
  <c r="H55" i="2"/>
  <c r="H56" i="2" a="1"/>
  <c r="H56" i="2"/>
  <c r="H57" i="2"/>
  <c r="H59" i="2" a="1"/>
  <c r="H59" i="2"/>
  <c r="H61" i="2"/>
  <c r="H60" i="2"/>
  <c r="I51" i="2"/>
  <c r="I50" i="2"/>
  <c r="I49" i="2"/>
  <c r="I48" i="2"/>
  <c r="I47" i="2"/>
  <c r="I46" i="2"/>
  <c r="I45" i="2"/>
  <c r="I52" i="2"/>
  <c r="H62" i="2"/>
  <c r="G25" i="2"/>
  <c r="H58" i="2"/>
  <c r="G24" i="2"/>
  <c r="F26" i="2"/>
  <c r="I55" i="2"/>
  <c r="I56" i="2" a="1"/>
  <c r="I56" i="2"/>
  <c r="I57" i="2"/>
  <c r="I59" i="2" a="1"/>
  <c r="I59" i="2"/>
  <c r="I61" i="2"/>
  <c r="I58" i="2"/>
  <c r="H24" i="2"/>
  <c r="G26" i="2"/>
  <c r="I60" i="2"/>
  <c r="J52" i="2"/>
  <c r="J45" i="2"/>
  <c r="J46" i="2"/>
  <c r="J47" i="2"/>
  <c r="J48" i="2"/>
  <c r="J49" i="2"/>
  <c r="J50" i="2"/>
  <c r="J51" i="2"/>
  <c r="I62" i="2"/>
  <c r="H25" i="2"/>
  <c r="G27" i="2"/>
  <c r="J55" i="2"/>
  <c r="J56" i="2" a="1"/>
  <c r="J56" i="2"/>
  <c r="J57" i="2"/>
  <c r="J59" i="2" a="1"/>
  <c r="J59" i="2"/>
  <c r="J61" i="2"/>
  <c r="J58" i="2"/>
  <c r="I24" i="2"/>
  <c r="H27" i="2"/>
  <c r="J60" i="2"/>
  <c r="K51" i="2"/>
  <c r="K50" i="2"/>
  <c r="K49" i="2"/>
  <c r="K48" i="2"/>
  <c r="K47" i="2"/>
  <c r="K46" i="2"/>
  <c r="K45" i="2"/>
  <c r="K52" i="2"/>
  <c r="J62" i="2"/>
  <c r="I25" i="2"/>
  <c r="K55" i="2"/>
  <c r="K56" i="2" a="1"/>
  <c r="K56" i="2"/>
  <c r="K58" i="2"/>
  <c r="J24" i="2"/>
  <c r="I26" i="2"/>
  <c r="K57" i="2"/>
  <c r="K59" i="2" a="1"/>
  <c r="K59" i="2"/>
  <c r="K61" i="2"/>
  <c r="K62" i="2"/>
  <c r="J26" i="2"/>
  <c r="H26" i="2"/>
  <c r="C26" i="2"/>
  <c r="K26" i="2"/>
  <c r="L26" i="2"/>
  <c r="E27" i="2"/>
  <c r="F27" i="2"/>
  <c r="K60" i="2"/>
  <c r="L52" i="2"/>
  <c r="L51" i="2"/>
  <c r="L50" i="2"/>
  <c r="L49" i="2"/>
  <c r="L48" i="2"/>
  <c r="L47" i="2"/>
  <c r="L46" i="2"/>
  <c r="L45" i="2"/>
  <c r="I27" i="2"/>
  <c r="J27" i="2"/>
  <c r="C27" i="2"/>
  <c r="K27" i="2"/>
  <c r="L27" i="2"/>
  <c r="E33" i="2"/>
  <c r="E35" i="2"/>
  <c r="E36" i="2"/>
  <c r="E37" i="2"/>
  <c r="E38" i="2"/>
  <c r="E39" i="2"/>
  <c r="J25" i="2"/>
</calcChain>
</file>

<file path=xl/comments1.xml><?xml version="1.0" encoding="utf-8"?>
<comments xmlns="http://schemas.openxmlformats.org/spreadsheetml/2006/main">
  <authors>
    <author>Aaron Camacho</author>
  </authors>
  <commentList>
    <comment ref="A10" authorId="0">
      <text>
        <r>
          <rPr>
            <sz val="9"/>
            <color indexed="81"/>
            <rFont val="Calibri"/>
            <family val="2"/>
          </rPr>
          <t>Assembly Line Balancing: Submodel =  0; Problem size @  8 by 2</t>
        </r>
      </text>
    </comment>
  </commentList>
</comments>
</file>

<file path=xl/sharedStrings.xml><?xml version="1.0" encoding="utf-8"?>
<sst xmlns="http://schemas.openxmlformats.org/spreadsheetml/2006/main" count="77" uniqueCount="70">
  <si>
    <t>Assembly Line Balancing</t>
  </si>
  <si>
    <t>Data</t>
  </si>
  <si>
    <t>Priority rule</t>
  </si>
  <si>
    <t>Cycle time</t>
  </si>
  <si>
    <t>Lookup Criterion</t>
  </si>
  <si>
    <t>Task Name</t>
  </si>
  <si>
    <t>Immediate Predecessors</t>
  </si>
  <si>
    <t>Row number</t>
  </si>
  <si>
    <t>Longest operation time</t>
  </si>
  <si>
    <t>Most following tasks</t>
  </si>
  <si>
    <t>Ranked Positional Weight</t>
  </si>
  <si>
    <t>Shortest operation time</t>
  </si>
  <si>
    <t>Least following tasks</t>
  </si>
  <si>
    <t>A</t>
  </si>
  <si>
    <t>B</t>
  </si>
  <si>
    <t>C</t>
  </si>
  <si>
    <t>D</t>
  </si>
  <si>
    <t>E</t>
  </si>
  <si>
    <t>F</t>
  </si>
  <si>
    <t>G</t>
  </si>
  <si>
    <t>H</t>
  </si>
  <si>
    <t>Station Assignments</t>
  </si>
  <si>
    <t>Sum</t>
  </si>
  <si>
    <t>Minimum</t>
  </si>
  <si>
    <t>Station</t>
  </si>
  <si>
    <t>Activities</t>
  </si>
  <si>
    <t>Idle Time(orig. cycle time)</t>
  </si>
  <si>
    <t>Idle Time (improved cyc. time)</t>
  </si>
  <si>
    <t>Results Summary</t>
  </si>
  <si>
    <t>Min (theoretical) # of stations</t>
  </si>
  <si>
    <t>Actual number of stations</t>
  </si>
  <si>
    <t>Improved cycle time = Maximum station cycle time</t>
  </si>
  <si>
    <t>Time allocated per cycle</t>
  </si>
  <si>
    <t>Idle time per cycle</t>
  </si>
  <si>
    <t>Efficiency</t>
  </si>
  <si>
    <t>Balance delay</t>
  </si>
  <si>
    <r>
      <t xml:space="preserve">Time needed per cycle </t>
    </r>
    <r>
      <rPr>
        <b/>
        <sz val="10"/>
        <color rgb="FF3F3F3F"/>
        <rFont val="Symbol"/>
      </rPr>
      <t xml:space="preserve">(S </t>
    </r>
    <r>
      <rPr>
        <b/>
        <sz val="11"/>
        <color rgb="FF3F3F3F"/>
        <rFont val="Calibri"/>
        <family val="2"/>
        <scheme val="minor"/>
      </rPr>
      <t>task times)</t>
    </r>
  </si>
  <si>
    <t>Iterations (left to right)</t>
  </si>
  <si>
    <t>Task Code (-1= Completed, 0 = Ready, N&gt;0 = number of unmet precedences)</t>
  </si>
  <si>
    <t>Task</t>
  </si>
  <si>
    <t>Iteration 1</t>
  </si>
  <si>
    <t>Iteration 2</t>
  </si>
  <si>
    <t>Iteration 3</t>
  </si>
  <si>
    <t>Iteration 4</t>
  </si>
  <si>
    <t>Iteration 5</t>
  </si>
  <si>
    <t>Iteration 6</t>
  </si>
  <si>
    <t>Iteration 7</t>
  </si>
  <si>
    <t>Iteration 8</t>
  </si>
  <si>
    <t>Selecting the next task</t>
  </si>
  <si>
    <t>Time available</t>
  </si>
  <si>
    <t>Step 1a: Number of ready tasks that fit</t>
  </si>
  <si>
    <t>Step 1b: Adjust time if new station is needed</t>
  </si>
  <si>
    <t>Step 1c: Station</t>
  </si>
  <si>
    <t>Step 2a: Activity code</t>
  </si>
  <si>
    <t>Step 2b: Activity name</t>
  </si>
  <si>
    <t>Step 2c: Activity time</t>
  </si>
  <si>
    <t>Time remaining</t>
  </si>
  <si>
    <t>Name check</t>
  </si>
  <si>
    <t>Check that one name does not appear in another - e.g.,  A and AA or Task 1 and Task 10</t>
  </si>
  <si>
    <t>Computations of following tasks and ranked positional weight</t>
  </si>
  <si>
    <t>The following table contains a 1 if row follows column</t>
  </si>
  <si>
    <t>Task name</t>
  </si>
  <si>
    <t>Follows</t>
  </si>
  <si>
    <t>Num followers</t>
  </si>
  <si>
    <t>Rugged Wear Work Boot Assembly Schedule</t>
  </si>
  <si>
    <t xml:space="preserve"> </t>
  </si>
  <si>
    <t>Task Time (Minutes)</t>
  </si>
  <si>
    <t>B,C</t>
  </si>
  <si>
    <t>E,F</t>
  </si>
  <si>
    <t># stations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</si>
</sst>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rgb="FF3F3F3F"/>
      <name val="Calibri"/>
      <family val="2"/>
      <scheme val="minor"/>
    </font>
    <font>
      <sz val="11"/>
      <color theme="1"/>
      <name val="Calibri"/>
      <scheme val="minor"/>
    </font>
    <font>
      <sz val="11"/>
      <color rgb="FF0000FF"/>
      <name val="Calibri"/>
      <scheme val="minor"/>
    </font>
    <font>
      <b/>
      <sz val="15"/>
      <color rgb="FF1F497D"/>
      <name val="Calibri"/>
      <scheme val="minor"/>
    </font>
    <font>
      <sz val="9"/>
      <color indexed="81"/>
      <name val="Calibri"/>
      <family val="2"/>
    </font>
    <font>
      <b/>
      <sz val="11"/>
      <color rgb="FFFF6600"/>
      <name val="Calibri"/>
      <scheme val="minor"/>
    </font>
    <font>
      <sz val="11"/>
      <color rgb="FFFF0000"/>
      <name val="Calibri"/>
      <scheme val="minor"/>
    </font>
    <font>
      <b/>
      <sz val="11"/>
      <color rgb="FF3F3F3F"/>
      <name val="Calibri"/>
      <family val="2"/>
      <scheme val="minor"/>
    </font>
    <font>
      <b/>
      <sz val="10"/>
      <color rgb="FF3F3F3F"/>
      <name val="Symbol"/>
    </font>
    <font>
      <b/>
      <sz val="14"/>
      <color rgb="FF800000"/>
      <name val="Calibri"/>
      <scheme val="minor"/>
    </font>
    <font>
      <sz val="11"/>
      <color rgb="FF000000"/>
      <name val="Calibri"/>
      <scheme val="minor"/>
    </font>
    <font>
      <sz val="12"/>
      <color rgb="FF000000"/>
      <name val="Lucida Grande"/>
    </font>
  </fonts>
  <fills count="5">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2F2F2"/>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54">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2" fillId="2" borderId="1" xfId="0" applyFont="1" applyFill="1" applyBorder="1"/>
    <xf numFmtId="0" fontId="2" fillId="0" borderId="0" xfId="0" applyFont="1" applyAlignment="1">
      <alignment wrapText="1"/>
    </xf>
    <xf numFmtId="0" fontId="2" fillId="3" borderId="0" xfId="0" applyFont="1" applyFill="1"/>
    <xf numFmtId="2" fontId="2" fillId="3" borderId="0" xfId="0" applyNumberFormat="1" applyFont="1" applyFill="1"/>
    <xf numFmtId="0" fontId="2" fillId="0" borderId="2" xfId="0" applyFont="1" applyBorder="1"/>
    <xf numFmtId="0" fontId="2" fillId="2" borderId="3" xfId="0" applyFont="1" applyFill="1" applyBorder="1"/>
    <xf numFmtId="0" fontId="7" fillId="0" borderId="4" xfId="0" applyFont="1" applyBorder="1"/>
    <xf numFmtId="0" fontId="2" fillId="0" borderId="5" xfId="0" applyFont="1" applyBorder="1"/>
    <xf numFmtId="0" fontId="2" fillId="0" borderId="6" xfId="0" applyFont="1" applyBorder="1"/>
    <xf numFmtId="0" fontId="2" fillId="0" borderId="5" xfId="0" applyFont="1" applyBorder="1" applyAlignment="1">
      <alignment wrapText="1"/>
    </xf>
    <xf numFmtId="0" fontId="2" fillId="0" borderId="0" xfId="0" applyFont="1" applyBorder="1" applyAlignment="1">
      <alignment wrapText="1"/>
    </xf>
    <xf numFmtId="0" fontId="2" fillId="0" borderId="6" xfId="0" applyFont="1" applyBorder="1" applyAlignment="1">
      <alignment wrapText="1"/>
    </xf>
    <xf numFmtId="0" fontId="2" fillId="2" borderId="7" xfId="0" applyFont="1" applyFill="1" applyBorder="1"/>
    <xf numFmtId="0" fontId="2" fillId="2" borderId="8" xfId="0" applyFont="1" applyFill="1" applyBorder="1"/>
    <xf numFmtId="0" fontId="2" fillId="2" borderId="9" xfId="0" applyFont="1" applyFill="1" applyBorder="1"/>
    <xf numFmtId="0" fontId="2" fillId="2" borderId="10" xfId="0" applyFont="1" applyFill="1" applyBorder="1"/>
    <xf numFmtId="0" fontId="2" fillId="2" borderId="11" xfId="0" applyFont="1" applyFill="1" applyBorder="1"/>
    <xf numFmtId="0" fontId="8" fillId="4" borderId="13" xfId="0" applyFont="1" applyFill="1" applyBorder="1"/>
    <xf numFmtId="0" fontId="8" fillId="4" borderId="8" xfId="0" applyFont="1" applyFill="1" applyBorder="1"/>
    <xf numFmtId="0" fontId="8" fillId="4" borderId="3" xfId="0" applyFont="1" applyFill="1" applyBorder="1" applyAlignment="1">
      <alignment horizontal="center"/>
    </xf>
    <xf numFmtId="0" fontId="8" fillId="4" borderId="13" xfId="0" applyFont="1" applyFill="1" applyBorder="1" applyAlignment="1">
      <alignment horizontal="center"/>
    </xf>
    <xf numFmtId="0" fontId="8" fillId="4" borderId="1" xfId="0" applyFont="1" applyFill="1" applyBorder="1" applyAlignment="1">
      <alignment horizontal="center"/>
    </xf>
    <xf numFmtId="0" fontId="8" fillId="4" borderId="8" xfId="0" applyFont="1" applyFill="1" applyBorder="1" applyAlignment="1">
      <alignment horizont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8" fillId="0" borderId="0" xfId="0" applyFont="1"/>
    <xf numFmtId="10" fontId="8" fillId="4" borderId="8" xfId="0" applyNumberFormat="1" applyFont="1" applyFill="1" applyBorder="1"/>
    <xf numFmtId="10" fontId="8" fillId="4" borderId="11" xfId="0" applyNumberFormat="1" applyFont="1" applyFill="1" applyBorder="1"/>
    <xf numFmtId="0" fontId="10" fillId="0" borderId="0" xfId="0" applyFont="1"/>
    <xf numFmtId="14" fontId="11" fillId="0" borderId="0" xfId="0" applyNumberFormat="1" applyFont="1"/>
    <xf numFmtId="0" fontId="11" fillId="0" borderId="0" xfId="0" applyFont="1"/>
    <xf numFmtId="0" fontId="8" fillId="4" borderId="14" xfId="0" applyFont="1" applyFill="1"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2" fillId="0" borderId="0" xfId="0" applyFont="1" applyAlignment="1">
      <alignment horizontal="center"/>
    </xf>
    <xf numFmtId="0" fontId="0" fillId="0" borderId="0" xfId="0" applyAlignment="1">
      <alignment horizontal="center"/>
    </xf>
    <xf numFmtId="0" fontId="2" fillId="0" borderId="12" xfId="0" applyFont="1" applyBorder="1" applyAlignment="1">
      <alignment horizontal="left"/>
    </xf>
    <xf numFmtId="0" fontId="1" fillId="4" borderId="3" xfId="0" applyFont="1" applyFill="1" applyBorder="1" applyAlignment="1">
      <alignment horizontal="center"/>
    </xf>
    <xf numFmtId="0" fontId="2" fillId="0" borderId="7" xfId="0" applyFont="1" applyBorder="1" applyAlignment="1">
      <alignment horizontal="left"/>
    </xf>
    <xf numFmtId="0" fontId="1" fillId="4" borderId="1" xfId="0" applyFont="1" applyFill="1" applyBorder="1" applyAlignment="1">
      <alignment horizontal="center"/>
    </xf>
    <xf numFmtId="0" fontId="2" fillId="0" borderId="9" xfId="0" applyFont="1" applyBorder="1" applyAlignment="1">
      <alignment horizontal="left"/>
    </xf>
    <xf numFmtId="0" fontId="1" fillId="4" borderId="10" xfId="0" applyFont="1" applyFill="1" applyBorder="1" applyAlignment="1">
      <alignment horizontal="center"/>
    </xf>
    <xf numFmtId="0" fontId="8" fillId="4" borderId="17" xfId="0" applyFon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8" fillId="4" borderId="20" xfId="0" applyFont="1" applyFill="1" applyBorder="1" applyAlignment="1">
      <alignment horizontal="left"/>
    </xf>
    <xf numFmtId="0" fontId="0" fillId="0" borderId="21" xfId="0" applyBorder="1" applyAlignment="1">
      <alignment horizontal="left"/>
    </xf>
    <xf numFmtId="0" fontId="0" fillId="0" borderId="22" xfId="0"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6</xdr:row>
          <xdr:rowOff>38100</xdr:rowOff>
        </xdr:from>
        <xdr:to>
          <xdr:col>0</xdr:col>
          <xdr:colOff>762000</xdr:colOff>
          <xdr:row>8</xdr:row>
          <xdr:rowOff>63500</xdr:rowOff>
        </xdr:to>
        <xdr:sp macro="" textlink="">
          <xdr:nvSpPr>
            <xdr:cNvPr id="1026" name="Button 2" hidden="1">
              <a:extLst>
                <a:ext uri="{63B3BB69-23CF-44E3-9099-C40C66FF867C}">
                  <a14:compatExt spid="_x0000_s102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Summary Table</a:t>
              </a:r>
            </a:p>
          </xdr:txBody>
        </xdr:sp>
        <xdr:clientData fPrintsWithSheet="0"/>
      </xdr:twoCellAnchor>
    </mc:Choice>
    <mc:Fallback/>
  </mc:AlternateContent>
  <xdr:twoCellAnchor>
    <xdr:from>
      <xdr:col>1</xdr:col>
      <xdr:colOff>0</xdr:colOff>
      <xdr:row>6</xdr:row>
      <xdr:rowOff>0</xdr:rowOff>
    </xdr:from>
    <xdr:to>
      <xdr:col>11</xdr:col>
      <xdr:colOff>622300</xdr:colOff>
      <xdr:row>8</xdr:row>
      <xdr:rowOff>63500</xdr:rowOff>
    </xdr:to>
    <xdr:sp macro="" textlink="">
      <xdr:nvSpPr>
        <xdr:cNvPr id="2" name="messageTextbox"/>
        <xdr:cNvSpPr txBox="1"/>
      </xdr:nvSpPr>
      <xdr:spPr>
        <a:xfrm>
          <a:off x="1397000" y="1181100"/>
          <a:ext cx="8445500" cy="419100"/>
        </a:xfrm>
        <a:prstGeom prst="rect">
          <a:avLst/>
        </a:prstGeom>
        <a:solidFill>
          <a:srgbClr val="FFEB9C"/>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a:rPr>
            <a:t>Enter the cycle time below. You may need to compute it based on demand. Be certain the time unit (minutes, second, hrs) matches the task time unit. Enter the data for each task. Predecesors should be separated by commas. Enter a number between 1 and </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pplications/ExcelOMQMv4/excelOMQMV4.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aste"/>
      <sheetName val="Todo"/>
      <sheetName val="Mac"/>
      <sheetName val="V3-V4 History"/>
      <sheetName val="MenuSheetv4"/>
      <sheetName val="MenuHR9"/>
      <sheetName val="MenuRSH10"/>
      <sheetName val="MenuRSH11"/>
      <sheetName val="MenuTaylor10"/>
      <sheetName val="InvSSNorm"/>
      <sheetName val="WorkMeas"/>
      <sheetName val="Simulation"/>
      <sheetName val="Raw data"/>
      <sheetName val="Frequencies"/>
      <sheetName val="Prob dist"/>
      <sheetName val="Normal"/>
      <sheetName val="Reliability"/>
      <sheetName val="Markov"/>
      <sheetName val="MarkovOLD"/>
      <sheetName val="dlgMRP"/>
      <sheetName val="Trans_agg"/>
      <sheetName val="MRPData"/>
      <sheetName val="HJW"/>
      <sheetName val="LP_max"/>
      <sheetName val="LP_min"/>
      <sheetName val="HWPert"/>
      <sheetName val="Trans_max"/>
      <sheetName val="Trans_min"/>
      <sheetName val="Assign_min"/>
      <sheetName val="Assign_max"/>
      <sheetName val="Game Theory"/>
      <sheetName val="FontSizes"/>
      <sheetName val="dlgDisplay"/>
      <sheetName val="sqc-1"/>
      <sheetName val="HWShortPath"/>
      <sheetName val="HWMaxFlow"/>
      <sheetName val="Markov chain solver"/>
      <sheetName val="SQC"/>
      <sheetName val="LimitedPop"/>
      <sheetName val="dlgCreate"/>
      <sheetName val="ProjCrashing2010"/>
      <sheetName val="ProjCrashing"/>
    </sheetNames>
    <definedNames>
      <definedName name="ALBsummaryTable"/>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omments" Target="../comments1.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7"/>
  <sheetViews>
    <sheetView tabSelected="1" topLeftCell="A8" workbookViewId="0">
      <selection activeCell="C12" sqref="C12"/>
    </sheetView>
  </sheetViews>
  <sheetFormatPr baseColWidth="10" defaultRowHeight="14" x14ac:dyDescent="0"/>
  <cols>
    <col min="1" max="1" width="18.33203125" style="1" customWidth="1"/>
    <col min="2" max="3" width="10.1640625" style="1" customWidth="1"/>
    <col min="4" max="4" width="11.1640625" style="1" bestFit="1" customWidth="1"/>
    <col min="5" max="11" width="10.1640625" style="1" customWidth="1"/>
    <col min="12" max="16384" width="10.83203125" style="1"/>
  </cols>
  <sheetData>
    <row r="1" spans="1:11">
      <c r="A1" s="36" t="s">
        <v>65</v>
      </c>
    </row>
    <row r="2" spans="1:11">
      <c r="A2" s="35">
        <f ca="1">NOW()</f>
        <v>41654.690240277778</v>
      </c>
    </row>
    <row r="4" spans="1:11" ht="18">
      <c r="A4" s="34" t="s">
        <v>64</v>
      </c>
    </row>
    <row r="6" spans="1:11" ht="19">
      <c r="A6" s="3" t="s">
        <v>0</v>
      </c>
      <c r="B6" s="3"/>
      <c r="C6" s="3"/>
      <c r="D6" s="3"/>
      <c r="E6" s="3"/>
      <c r="F6" s="3"/>
      <c r="G6" s="3"/>
      <c r="H6" s="3"/>
    </row>
    <row r="7" spans="1:11">
      <c r="A7" s="2"/>
      <c r="B7" s="2"/>
    </row>
    <row r="10" spans="1:11" ht="15" thickBot="1">
      <c r="A10" s="4" t="s">
        <v>1</v>
      </c>
      <c r="B10" s="5" t="str">
        <f>IF(SUM(C66:I72)&gt;0,"something is wrong with your task names","")</f>
        <v/>
      </c>
      <c r="F10" s="1" t="s">
        <v>69</v>
      </c>
      <c r="G10" s="1">
        <v>1</v>
      </c>
      <c r="H10" s="1">
        <v>1</v>
      </c>
      <c r="I10" s="1">
        <v>1</v>
      </c>
      <c r="J10" s="1">
        <v>1</v>
      </c>
      <c r="K10" s="1">
        <v>1</v>
      </c>
    </row>
    <row r="11" spans="1:11" ht="15">
      <c r="B11" s="10" t="s">
        <v>2</v>
      </c>
      <c r="C11" s="11">
        <v>5</v>
      </c>
      <c r="D11" s="12" t="str">
        <f>IF(OR(C11&lt;1,C11&gt;5),"Priority rule must be between 1 and 5","")</f>
        <v/>
      </c>
      <c r="G11" s="40" t="s">
        <v>2</v>
      </c>
      <c r="H11" s="41"/>
      <c r="I11" s="41"/>
      <c r="J11" s="41"/>
      <c r="K11" s="41"/>
    </row>
    <row r="12" spans="1:11">
      <c r="B12" s="13" t="s">
        <v>3</v>
      </c>
      <c r="C12" s="6">
        <v>10</v>
      </c>
      <c r="D12" s="14"/>
      <c r="G12" s="1">
        <v>1</v>
      </c>
      <c r="H12" s="1">
        <v>2</v>
      </c>
      <c r="I12" s="1">
        <v>3</v>
      </c>
      <c r="J12" s="1">
        <v>4</v>
      </c>
      <c r="K12" s="1">
        <v>5</v>
      </c>
    </row>
    <row r="13" spans="1:11" ht="42">
      <c r="A13" s="7" t="s">
        <v>4</v>
      </c>
      <c r="B13" s="15" t="s">
        <v>5</v>
      </c>
      <c r="C13" s="16" t="s">
        <v>66</v>
      </c>
      <c r="D13" s="17" t="s">
        <v>6</v>
      </c>
      <c r="E13" s="7"/>
      <c r="F13" s="7" t="s">
        <v>7</v>
      </c>
      <c r="G13" s="7" t="s">
        <v>8</v>
      </c>
      <c r="H13" s="7" t="s">
        <v>9</v>
      </c>
      <c r="I13" s="7" t="s">
        <v>10</v>
      </c>
      <c r="J13" s="7" t="s">
        <v>11</v>
      </c>
      <c r="K13" s="7" t="s">
        <v>12</v>
      </c>
    </row>
    <row r="14" spans="1:11">
      <c r="A14" s="8">
        <f t="shared" ref="A14:A21" si="0">INDEX($G$14:$K$22,F14,$C$11)-F14/10000</f>
        <v>0.1249</v>
      </c>
      <c r="B14" s="18" t="s">
        <v>13</v>
      </c>
      <c r="C14" s="6">
        <v>10</v>
      </c>
      <c r="D14" s="19"/>
      <c r="F14" s="8">
        <v>1</v>
      </c>
      <c r="G14" s="8">
        <f t="shared" ref="G14:G21" si="1">C14</f>
        <v>10</v>
      </c>
      <c r="H14" s="8">
        <f>K109</f>
        <v>8</v>
      </c>
      <c r="I14" s="8">
        <f>L109</f>
        <v>80</v>
      </c>
      <c r="J14" s="9">
        <f>1/G14</f>
        <v>0.1</v>
      </c>
      <c r="K14" s="9">
        <f>1/$H$14</f>
        <v>0.125</v>
      </c>
    </row>
    <row r="15" spans="1:11">
      <c r="A15" s="8">
        <f t="shared" si="0"/>
        <v>0.16646666666666665</v>
      </c>
      <c r="B15" s="18" t="s">
        <v>14</v>
      </c>
      <c r="C15" s="6">
        <v>6</v>
      </c>
      <c r="D15" s="19" t="s">
        <v>13</v>
      </c>
      <c r="F15" s="8">
        <v>2</v>
      </c>
      <c r="G15" s="8">
        <f t="shared" si="1"/>
        <v>6</v>
      </c>
      <c r="H15" s="8">
        <f t="shared" ref="H15:H21" si="2">K110</f>
        <v>6</v>
      </c>
      <c r="I15" s="8">
        <f t="shared" ref="I15:I21" si="3">L110</f>
        <v>60</v>
      </c>
      <c r="J15" s="9">
        <f t="shared" ref="J15:J21" si="4">1/G15</f>
        <v>0.16666666666666666</v>
      </c>
      <c r="K15" s="9">
        <f>1/$H$15</f>
        <v>0.16666666666666666</v>
      </c>
    </row>
    <row r="16" spans="1:11">
      <c r="A16" s="8">
        <f t="shared" si="0"/>
        <v>0.16636666666666666</v>
      </c>
      <c r="B16" s="18" t="s">
        <v>15</v>
      </c>
      <c r="C16" s="6">
        <v>3</v>
      </c>
      <c r="D16" s="19" t="s">
        <v>13</v>
      </c>
      <c r="F16" s="8">
        <v>3</v>
      </c>
      <c r="G16" s="8">
        <f t="shared" si="1"/>
        <v>3</v>
      </c>
      <c r="H16" s="8">
        <f t="shared" si="2"/>
        <v>6</v>
      </c>
      <c r="I16" s="8">
        <f t="shared" si="3"/>
        <v>60</v>
      </c>
      <c r="J16" s="9">
        <f t="shared" si="4"/>
        <v>0.33333333333333331</v>
      </c>
      <c r="K16" s="9">
        <f>1/$H$16</f>
        <v>0.16666666666666666</v>
      </c>
    </row>
    <row r="17" spans="1:12">
      <c r="A17" s="8">
        <f t="shared" si="0"/>
        <v>0.1996</v>
      </c>
      <c r="B17" s="18" t="s">
        <v>16</v>
      </c>
      <c r="C17" s="6">
        <v>8</v>
      </c>
      <c r="D17" s="19" t="s">
        <v>67</v>
      </c>
      <c r="F17" s="8">
        <v>4</v>
      </c>
      <c r="G17" s="8">
        <f t="shared" si="1"/>
        <v>8</v>
      </c>
      <c r="H17" s="8">
        <f t="shared" si="2"/>
        <v>5</v>
      </c>
      <c r="I17" s="8">
        <f t="shared" si="3"/>
        <v>50</v>
      </c>
      <c r="J17" s="9">
        <f t="shared" si="4"/>
        <v>0.125</v>
      </c>
      <c r="K17" s="9">
        <f>1/$H$17</f>
        <v>0.2</v>
      </c>
    </row>
    <row r="18" spans="1:12">
      <c r="A18" s="8">
        <f t="shared" si="0"/>
        <v>0.33283333333333331</v>
      </c>
      <c r="B18" s="18" t="s">
        <v>17</v>
      </c>
      <c r="C18" s="6">
        <v>3</v>
      </c>
      <c r="D18" s="19" t="s">
        <v>16</v>
      </c>
      <c r="F18" s="8">
        <v>5</v>
      </c>
      <c r="G18" s="8">
        <f t="shared" si="1"/>
        <v>3</v>
      </c>
      <c r="H18" s="8">
        <f t="shared" si="2"/>
        <v>3</v>
      </c>
      <c r="I18" s="8">
        <f t="shared" si="3"/>
        <v>30</v>
      </c>
      <c r="J18" s="9">
        <f t="shared" si="4"/>
        <v>0.33333333333333331</v>
      </c>
      <c r="K18" s="9">
        <f>1/$H$18</f>
        <v>0.33333333333333331</v>
      </c>
    </row>
    <row r="19" spans="1:12">
      <c r="A19" s="8">
        <f t="shared" si="0"/>
        <v>0.33273333333333333</v>
      </c>
      <c r="B19" s="18" t="s">
        <v>18</v>
      </c>
      <c r="C19" s="6">
        <v>4</v>
      </c>
      <c r="D19" s="19" t="s">
        <v>16</v>
      </c>
      <c r="F19" s="8">
        <v>6</v>
      </c>
      <c r="G19" s="8">
        <f t="shared" si="1"/>
        <v>4</v>
      </c>
      <c r="H19" s="8">
        <f t="shared" si="2"/>
        <v>3</v>
      </c>
      <c r="I19" s="8">
        <f t="shared" si="3"/>
        <v>30</v>
      </c>
      <c r="J19" s="9">
        <f t="shared" si="4"/>
        <v>0.25</v>
      </c>
      <c r="K19" s="9">
        <f>1/$H$19</f>
        <v>0.33333333333333331</v>
      </c>
    </row>
    <row r="20" spans="1:12">
      <c r="A20" s="8">
        <f t="shared" si="0"/>
        <v>0.49930000000000002</v>
      </c>
      <c r="B20" s="18" t="s">
        <v>19</v>
      </c>
      <c r="C20" s="6">
        <v>3</v>
      </c>
      <c r="D20" s="19" t="s">
        <v>68</v>
      </c>
      <c r="F20" s="8">
        <v>7</v>
      </c>
      <c r="G20" s="8">
        <f t="shared" si="1"/>
        <v>3</v>
      </c>
      <c r="H20" s="8">
        <f t="shared" si="2"/>
        <v>2</v>
      </c>
      <c r="I20" s="8">
        <f t="shared" si="3"/>
        <v>20</v>
      </c>
      <c r="J20" s="9">
        <f t="shared" si="4"/>
        <v>0.33333333333333331</v>
      </c>
      <c r="K20" s="9">
        <f>1/$H$20</f>
        <v>0.5</v>
      </c>
    </row>
    <row r="21" spans="1:12" ht="15" thickBot="1">
      <c r="A21" s="8">
        <f t="shared" si="0"/>
        <v>0.99919999999999998</v>
      </c>
      <c r="B21" s="20" t="s">
        <v>20</v>
      </c>
      <c r="C21" s="21">
        <v>9</v>
      </c>
      <c r="D21" s="22" t="s">
        <v>19</v>
      </c>
      <c r="F21" s="8">
        <v>8</v>
      </c>
      <c r="G21" s="8">
        <f t="shared" si="1"/>
        <v>9</v>
      </c>
      <c r="H21" s="8">
        <f t="shared" si="2"/>
        <v>1</v>
      </c>
      <c r="I21" s="8">
        <f t="shared" si="3"/>
        <v>10</v>
      </c>
      <c r="J21" s="9">
        <f t="shared" si="4"/>
        <v>0.1111111111111111</v>
      </c>
      <c r="K21" s="9">
        <f>1/$H$21</f>
        <v>1</v>
      </c>
    </row>
    <row r="23" spans="1:12" ht="15" thickBot="1">
      <c r="A23" s="31" t="s">
        <v>21</v>
      </c>
    </row>
    <row r="24" spans="1:12" ht="15">
      <c r="A24" s="42" t="s">
        <v>24</v>
      </c>
      <c r="B24" s="43"/>
      <c r="C24" s="25">
        <f>D58</f>
        <v>1</v>
      </c>
      <c r="D24" s="25">
        <f t="shared" ref="D24:J24" si="5">E58</f>
        <v>2</v>
      </c>
      <c r="E24" s="25">
        <f t="shared" si="5"/>
        <v>2</v>
      </c>
      <c r="F24" s="25">
        <f t="shared" si="5"/>
        <v>3</v>
      </c>
      <c r="G24" s="25">
        <f t="shared" si="5"/>
        <v>4</v>
      </c>
      <c r="H24" s="25">
        <f t="shared" si="5"/>
        <v>4</v>
      </c>
      <c r="I24" s="25">
        <f t="shared" si="5"/>
        <v>4</v>
      </c>
      <c r="J24" s="25">
        <f t="shared" si="5"/>
        <v>5</v>
      </c>
      <c r="K24" s="25" t="s">
        <v>22</v>
      </c>
      <c r="L24" s="26" t="s">
        <v>23</v>
      </c>
    </row>
    <row r="25" spans="1:12" ht="15">
      <c r="A25" s="44" t="s">
        <v>25</v>
      </c>
      <c r="B25" s="45"/>
      <c r="C25" s="27" t="str">
        <f>D60</f>
        <v>A</v>
      </c>
      <c r="D25" s="27" t="str">
        <f t="shared" ref="D25:J25" si="6">E60</f>
        <v>B</v>
      </c>
      <c r="E25" s="27" t="str">
        <f t="shared" si="6"/>
        <v>C</v>
      </c>
      <c r="F25" s="27" t="str">
        <f t="shared" si="6"/>
        <v>D</v>
      </c>
      <c r="G25" s="27" t="str">
        <f t="shared" si="6"/>
        <v>E</v>
      </c>
      <c r="H25" s="27" t="str">
        <f t="shared" si="6"/>
        <v>F</v>
      </c>
      <c r="I25" s="27" t="str">
        <f t="shared" si="6"/>
        <v>G</v>
      </c>
      <c r="J25" s="27" t="str">
        <f t="shared" si="6"/>
        <v>H</v>
      </c>
      <c r="K25" s="27"/>
      <c r="L25" s="28"/>
    </row>
    <row r="26" spans="1:12" ht="15">
      <c r="A26" s="44" t="s">
        <v>26</v>
      </c>
      <c r="B26" s="45"/>
      <c r="C26" s="27">
        <f>IF(C24&lt;&gt;D24,D62,"")</f>
        <v>0</v>
      </c>
      <c r="D26" s="27" t="str">
        <f t="shared" ref="D26:J26" si="7">IF(D24&lt;&gt;E24,E62,"")</f>
        <v/>
      </c>
      <c r="E26" s="27">
        <f t="shared" si="7"/>
        <v>1</v>
      </c>
      <c r="F26" s="27">
        <f t="shared" si="7"/>
        <v>2</v>
      </c>
      <c r="G26" s="27" t="str">
        <f t="shared" si="7"/>
        <v/>
      </c>
      <c r="H26" s="27" t="str">
        <f t="shared" si="7"/>
        <v/>
      </c>
      <c r="I26" s="27">
        <f t="shared" si="7"/>
        <v>0</v>
      </c>
      <c r="J26" s="27">
        <f t="shared" si="7"/>
        <v>1</v>
      </c>
      <c r="K26" s="27">
        <f>SUM(C26:J26)</f>
        <v>4</v>
      </c>
      <c r="L26" s="28">
        <f>MIN(C26:J26)</f>
        <v>0</v>
      </c>
    </row>
    <row r="27" spans="1:12" ht="16" thickBot="1">
      <c r="A27" s="46" t="s">
        <v>27</v>
      </c>
      <c r="B27" s="47"/>
      <c r="C27" s="29">
        <f>IF(C24&lt;&gt;D24,C26-MIN(C26:J26),"")</f>
        <v>0</v>
      </c>
      <c r="D27" s="29" t="str">
        <f t="shared" ref="D27:H27" si="8">IF(D24&lt;&gt;E24,D26-MIN(D26:K26),"")</f>
        <v/>
      </c>
      <c r="E27" s="29">
        <f t="shared" si="8"/>
        <v>1</v>
      </c>
      <c r="F27" s="29">
        <f t="shared" si="8"/>
        <v>2</v>
      </c>
      <c r="G27" s="29" t="str">
        <f t="shared" si="8"/>
        <v/>
      </c>
      <c r="H27" s="29" t="str">
        <f t="shared" si="8"/>
        <v/>
      </c>
      <c r="I27" s="29">
        <f>IF(I24&lt;&gt;J24,I26-MIN(I26:P26),"")</f>
        <v>0</v>
      </c>
      <c r="J27" s="29">
        <f>IF(J24&lt;&gt;K24,J26-MIN(J26:Q26),"")</f>
        <v>1</v>
      </c>
      <c r="K27" s="29">
        <f>SUM(C27:J27)</f>
        <v>4</v>
      </c>
      <c r="L27" s="30">
        <f>MIN(C27:J27)</f>
        <v>0</v>
      </c>
    </row>
    <row r="29" spans="1:12" ht="15" thickBot="1">
      <c r="A29" s="31" t="s">
        <v>28</v>
      </c>
    </row>
    <row r="30" spans="1:12" ht="15">
      <c r="A30" s="37" t="s">
        <v>3</v>
      </c>
      <c r="B30" s="38"/>
      <c r="C30" s="38"/>
      <c r="D30" s="39"/>
      <c r="E30" s="23">
        <f>C12</f>
        <v>10</v>
      </c>
    </row>
    <row r="31" spans="1:12" ht="15">
      <c r="A31" s="48" t="s">
        <v>36</v>
      </c>
      <c r="B31" s="49"/>
      <c r="C31" s="49"/>
      <c r="D31" s="50"/>
      <c r="E31" s="24">
        <f>SUM(C14:C21)</f>
        <v>46</v>
      </c>
    </row>
    <row r="32" spans="1:12" ht="15">
      <c r="A32" s="48" t="s">
        <v>29</v>
      </c>
      <c r="B32" s="49"/>
      <c r="C32" s="49"/>
      <c r="D32" s="50"/>
      <c r="E32" s="24">
        <f>CEILING(E31/E30,1)</f>
        <v>5</v>
      </c>
    </row>
    <row r="33" spans="1:12" ht="15">
      <c r="A33" s="48" t="s">
        <v>30</v>
      </c>
      <c r="B33" s="49"/>
      <c r="C33" s="49"/>
      <c r="D33" s="50"/>
      <c r="E33" s="24">
        <f>MAX(C24:J24)</f>
        <v>5</v>
      </c>
    </row>
    <row r="34" spans="1:12" ht="15">
      <c r="A34" s="48"/>
      <c r="B34" s="49"/>
      <c r="C34" s="49"/>
      <c r="D34" s="50"/>
      <c r="E34" s="24"/>
    </row>
    <row r="35" spans="1:12" ht="15">
      <c r="A35" s="48" t="s">
        <v>31</v>
      </c>
      <c r="B35" s="49"/>
      <c r="C35" s="49"/>
      <c r="D35" s="50"/>
      <c r="E35" s="24">
        <f>E30-MIN(C26:J26)</f>
        <v>10</v>
      </c>
    </row>
    <row r="36" spans="1:12" ht="15">
      <c r="A36" s="48" t="s">
        <v>32</v>
      </c>
      <c r="B36" s="49"/>
      <c r="C36" s="49"/>
      <c r="D36" s="50"/>
      <c r="E36" s="24">
        <f>E35*E33</f>
        <v>50</v>
      </c>
    </row>
    <row r="37" spans="1:12" ht="15">
      <c r="A37" s="48" t="s">
        <v>33</v>
      </c>
      <c r="B37" s="49"/>
      <c r="C37" s="49"/>
      <c r="D37" s="50"/>
      <c r="E37" s="24">
        <f>E36-E31</f>
        <v>4</v>
      </c>
    </row>
    <row r="38" spans="1:12" ht="15">
      <c r="A38" s="48" t="s">
        <v>34</v>
      </c>
      <c r="B38" s="49"/>
      <c r="C38" s="49"/>
      <c r="D38" s="50"/>
      <c r="E38" s="32">
        <f>E31/E36</f>
        <v>0.92</v>
      </c>
    </row>
    <row r="39" spans="1:12" ht="16" thickBot="1">
      <c r="A39" s="51" t="s">
        <v>35</v>
      </c>
      <c r="B39" s="52"/>
      <c r="C39" s="52"/>
      <c r="D39" s="53"/>
      <c r="E39" s="33">
        <f>1-E38</f>
        <v>7.999999999999996E-2</v>
      </c>
    </row>
    <row r="42" spans="1:12">
      <c r="A42" s="1" t="s">
        <v>37</v>
      </c>
    </row>
    <row r="43" spans="1:12">
      <c r="C43" s="1" t="s">
        <v>38</v>
      </c>
    </row>
    <row r="44" spans="1:12">
      <c r="B44" s="1" t="s">
        <v>39</v>
      </c>
      <c r="D44" s="1" t="s">
        <v>40</v>
      </c>
      <c r="E44" s="1" t="s">
        <v>41</v>
      </c>
      <c r="F44" s="1" t="s">
        <v>42</v>
      </c>
      <c r="G44" s="1" t="s">
        <v>43</v>
      </c>
      <c r="H44" s="1" t="s">
        <v>44</v>
      </c>
      <c r="I44" s="1" t="s">
        <v>45</v>
      </c>
      <c r="J44" s="1" t="s">
        <v>46</v>
      </c>
      <c r="K44" s="1" t="s">
        <v>47</v>
      </c>
    </row>
    <row r="45" spans="1:12">
      <c r="B45" s="1" t="str">
        <f t="shared" ref="B45:B52" si="9">B14</f>
        <v>A</v>
      </c>
      <c r="D45" s="1">
        <f t="array" ref="D45">SUM(IF(ISERR(SEARCH($B$45:$B$52,$D14)),0,1))</f>
        <v>0</v>
      </c>
      <c r="E45" s="1">
        <f>IF(ISERR(SEARCH(D$60,$D14&amp;$B14)),D45,D45-1)</f>
        <v>-1</v>
      </c>
      <c r="F45" s="1">
        <f t="shared" ref="F45:L45" si="10">IF(ISERR(SEARCH(E$60,$D14&amp;$B14)),E45,E45-1)</f>
        <v>-1</v>
      </c>
      <c r="G45" s="1">
        <f t="shared" si="10"/>
        <v>-1</v>
      </c>
      <c r="H45" s="1">
        <f t="shared" si="10"/>
        <v>-1</v>
      </c>
      <c r="I45" s="1">
        <f t="shared" si="10"/>
        <v>-1</v>
      </c>
      <c r="J45" s="1">
        <f t="shared" si="10"/>
        <v>-1</v>
      </c>
      <c r="K45" s="1">
        <f t="shared" si="10"/>
        <v>-1</v>
      </c>
      <c r="L45" s="1">
        <f t="shared" si="10"/>
        <v>-1</v>
      </c>
    </row>
    <row r="46" spans="1:12">
      <c r="B46" s="1" t="str">
        <f t="shared" si="9"/>
        <v>B</v>
      </c>
      <c r="D46" s="1">
        <f t="array" ref="D46">SUM(IF(ISERR(SEARCH($B$45:$B$52,$D15)),0,1))</f>
        <v>1</v>
      </c>
      <c r="E46" s="1">
        <f t="shared" ref="E46:L46" si="11">IF(ISERR(SEARCH(D$60,$D15&amp;$B15)),D46,D46-1)</f>
        <v>0</v>
      </c>
      <c r="F46" s="1">
        <f t="shared" si="11"/>
        <v>-1</v>
      </c>
      <c r="G46" s="1">
        <f t="shared" si="11"/>
        <v>-1</v>
      </c>
      <c r="H46" s="1">
        <f t="shared" si="11"/>
        <v>-1</v>
      </c>
      <c r="I46" s="1">
        <f t="shared" si="11"/>
        <v>-1</v>
      </c>
      <c r="J46" s="1">
        <f t="shared" si="11"/>
        <v>-1</v>
      </c>
      <c r="K46" s="1">
        <f t="shared" si="11"/>
        <v>-1</v>
      </c>
      <c r="L46" s="1">
        <f t="shared" si="11"/>
        <v>-1</v>
      </c>
    </row>
    <row r="47" spans="1:12">
      <c r="B47" s="1" t="str">
        <f t="shared" si="9"/>
        <v>C</v>
      </c>
      <c r="D47" s="1">
        <f t="array" ref="D47">SUM(IF(ISERR(SEARCH($B$45:$B$52,$D16)),0,1))</f>
        <v>1</v>
      </c>
      <c r="E47" s="1">
        <f t="shared" ref="E47:L47" si="12">IF(ISERR(SEARCH(D$60,$D16&amp;$B16)),D47,D47-1)</f>
        <v>0</v>
      </c>
      <c r="F47" s="1">
        <f t="shared" si="12"/>
        <v>0</v>
      </c>
      <c r="G47" s="1">
        <f t="shared" si="12"/>
        <v>-1</v>
      </c>
      <c r="H47" s="1">
        <f t="shared" si="12"/>
        <v>-1</v>
      </c>
      <c r="I47" s="1">
        <f t="shared" si="12"/>
        <v>-1</v>
      </c>
      <c r="J47" s="1">
        <f t="shared" si="12"/>
        <v>-1</v>
      </c>
      <c r="K47" s="1">
        <f t="shared" si="12"/>
        <v>-1</v>
      </c>
      <c r="L47" s="1">
        <f t="shared" si="12"/>
        <v>-1</v>
      </c>
    </row>
    <row r="48" spans="1:12">
      <c r="B48" s="1" t="str">
        <f t="shared" si="9"/>
        <v>D</v>
      </c>
      <c r="D48" s="1">
        <f t="array" ref="D48">SUM(IF(ISERR(SEARCH($B$45:$B$52,$D17)),0,1))</f>
        <v>2</v>
      </c>
      <c r="E48" s="1">
        <f t="shared" ref="E48:L48" si="13">IF(ISERR(SEARCH(D$60,$D17&amp;$B17)),D48,D48-1)</f>
        <v>2</v>
      </c>
      <c r="F48" s="1">
        <f t="shared" si="13"/>
        <v>1</v>
      </c>
      <c r="G48" s="1">
        <f t="shared" si="13"/>
        <v>0</v>
      </c>
      <c r="H48" s="1">
        <f t="shared" si="13"/>
        <v>-1</v>
      </c>
      <c r="I48" s="1">
        <f t="shared" si="13"/>
        <v>-1</v>
      </c>
      <c r="J48" s="1">
        <f t="shared" si="13"/>
        <v>-1</v>
      </c>
      <c r="K48" s="1">
        <f t="shared" si="13"/>
        <v>-1</v>
      </c>
      <c r="L48" s="1">
        <f t="shared" si="13"/>
        <v>-1</v>
      </c>
    </row>
    <row r="49" spans="1:12">
      <c r="B49" s="1" t="str">
        <f t="shared" si="9"/>
        <v>E</v>
      </c>
      <c r="D49" s="1">
        <f t="array" ref="D49">SUM(IF(ISERR(SEARCH($B$45:$B$52,$D18)),0,1))</f>
        <v>1</v>
      </c>
      <c r="E49" s="1">
        <f t="shared" ref="E49:L49" si="14">IF(ISERR(SEARCH(D$60,$D18&amp;$B18)),D49,D49-1)</f>
        <v>1</v>
      </c>
      <c r="F49" s="1">
        <f t="shared" si="14"/>
        <v>1</v>
      </c>
      <c r="G49" s="1">
        <f t="shared" si="14"/>
        <v>1</v>
      </c>
      <c r="H49" s="1">
        <f t="shared" si="14"/>
        <v>0</v>
      </c>
      <c r="I49" s="1">
        <f t="shared" si="14"/>
        <v>-1</v>
      </c>
      <c r="J49" s="1">
        <f t="shared" si="14"/>
        <v>-1</v>
      </c>
      <c r="K49" s="1">
        <f t="shared" si="14"/>
        <v>-1</v>
      </c>
      <c r="L49" s="1">
        <f t="shared" si="14"/>
        <v>-1</v>
      </c>
    </row>
    <row r="50" spans="1:12">
      <c r="B50" s="1" t="str">
        <f t="shared" si="9"/>
        <v>F</v>
      </c>
      <c r="D50" s="1">
        <f t="array" ref="D50">SUM(IF(ISERR(SEARCH($B$45:$B$52,$D19)),0,1))</f>
        <v>1</v>
      </c>
      <c r="E50" s="1">
        <f t="shared" ref="E50:L50" si="15">IF(ISERR(SEARCH(D$60,$D19&amp;$B19)),D50,D50-1)</f>
        <v>1</v>
      </c>
      <c r="F50" s="1">
        <f t="shared" si="15"/>
        <v>1</v>
      </c>
      <c r="G50" s="1">
        <f t="shared" si="15"/>
        <v>1</v>
      </c>
      <c r="H50" s="1">
        <f t="shared" si="15"/>
        <v>0</v>
      </c>
      <c r="I50" s="1">
        <f t="shared" si="15"/>
        <v>0</v>
      </c>
      <c r="J50" s="1">
        <f t="shared" si="15"/>
        <v>-1</v>
      </c>
      <c r="K50" s="1">
        <f t="shared" si="15"/>
        <v>-1</v>
      </c>
      <c r="L50" s="1">
        <f t="shared" si="15"/>
        <v>-1</v>
      </c>
    </row>
    <row r="51" spans="1:12">
      <c r="B51" s="1" t="str">
        <f t="shared" si="9"/>
        <v>G</v>
      </c>
      <c r="D51" s="1">
        <f t="array" ref="D51">SUM(IF(ISERR(SEARCH($B$45:$B$52,$D20)),0,1))</f>
        <v>2</v>
      </c>
      <c r="E51" s="1">
        <f t="shared" ref="E51:L51" si="16">IF(ISERR(SEARCH(D$60,$D20&amp;$B20)),D51,D51-1)</f>
        <v>2</v>
      </c>
      <c r="F51" s="1">
        <f t="shared" si="16"/>
        <v>2</v>
      </c>
      <c r="G51" s="1">
        <f t="shared" si="16"/>
        <v>2</v>
      </c>
      <c r="H51" s="1">
        <f t="shared" si="16"/>
        <v>2</v>
      </c>
      <c r="I51" s="1">
        <f t="shared" si="16"/>
        <v>1</v>
      </c>
      <c r="J51" s="1">
        <f t="shared" si="16"/>
        <v>0</v>
      </c>
      <c r="K51" s="1">
        <f t="shared" si="16"/>
        <v>-1</v>
      </c>
      <c r="L51" s="1">
        <f t="shared" si="16"/>
        <v>-1</v>
      </c>
    </row>
    <row r="52" spans="1:12">
      <c r="B52" s="1" t="str">
        <f t="shared" si="9"/>
        <v>H</v>
      </c>
      <c r="D52" s="1">
        <f t="array" ref="D52">SUM(IF(ISERR(SEARCH($B$45:$B$52,$D21)),0,1))</f>
        <v>1</v>
      </c>
      <c r="E52" s="1">
        <f t="shared" ref="E52:L52" si="17">IF(ISERR(SEARCH(D$60,$D21&amp;$B21)),D52,D52-1)</f>
        <v>1</v>
      </c>
      <c r="F52" s="1">
        <f t="shared" si="17"/>
        <v>1</v>
      </c>
      <c r="G52" s="1">
        <f t="shared" si="17"/>
        <v>1</v>
      </c>
      <c r="H52" s="1">
        <f t="shared" si="17"/>
        <v>1</v>
      </c>
      <c r="I52" s="1">
        <f t="shared" si="17"/>
        <v>1</v>
      </c>
      <c r="J52" s="1">
        <f t="shared" si="17"/>
        <v>1</v>
      </c>
      <c r="K52" s="1">
        <f t="shared" si="17"/>
        <v>0</v>
      </c>
      <c r="L52" s="1">
        <f t="shared" si="17"/>
        <v>-1</v>
      </c>
    </row>
    <row r="54" spans="1:12">
      <c r="A54" s="1" t="s">
        <v>48</v>
      </c>
    </row>
    <row r="55" spans="1:12">
      <c r="A55" s="1" t="s">
        <v>49</v>
      </c>
      <c r="D55" s="1">
        <f>C12</f>
        <v>10</v>
      </c>
      <c r="E55" s="1">
        <f>D57-D61</f>
        <v>0</v>
      </c>
      <c r="F55" s="1">
        <f t="shared" ref="F55:K55" si="18">E57-E61</f>
        <v>4</v>
      </c>
      <c r="G55" s="1">
        <f t="shared" si="18"/>
        <v>1</v>
      </c>
      <c r="H55" s="1">
        <f t="shared" si="18"/>
        <v>2</v>
      </c>
      <c r="I55" s="1">
        <f t="shared" si="18"/>
        <v>7</v>
      </c>
      <c r="J55" s="1">
        <f t="shared" si="18"/>
        <v>3</v>
      </c>
      <c r="K55" s="1">
        <f t="shared" si="18"/>
        <v>0</v>
      </c>
    </row>
    <row r="56" spans="1:12">
      <c r="A56" s="1" t="s">
        <v>50</v>
      </c>
      <c r="D56" s="1">
        <f t="array" ref="D56">SUM(IF($C$14:$C$21&lt;=D55,1,0)*IF(D45:D52=0,1,0))</f>
        <v>1</v>
      </c>
      <c r="E56" s="1">
        <f t="array" ref="E56">SUM(IF($C$14:$C$21&lt;=E55,1,0)*IF(E45:E52=0,1,0))</f>
        <v>0</v>
      </c>
      <c r="F56" s="1">
        <f t="array" ref="F56">SUM(IF($C$14:$C$21&lt;=F55,1,0)*IF(F45:F52=0,1,0))</f>
        <v>1</v>
      </c>
      <c r="G56" s="1">
        <f t="array" ref="G56">SUM(IF($C$14:$C$21&lt;=G55,1,0)*IF(G45:G52=0,1,0))</f>
        <v>0</v>
      </c>
      <c r="H56" s="1">
        <f t="array" ref="H56">SUM(IF($C$14:$C$21&lt;=H55,1,0)*IF(H45:H52=0,1,0))</f>
        <v>0</v>
      </c>
      <c r="I56" s="1">
        <f t="array" ref="I56">SUM(IF($C$14:$C$21&lt;=I55,1,0)*IF(I45:I52=0,1,0))</f>
        <v>1</v>
      </c>
      <c r="J56" s="1">
        <f t="array" ref="J56">SUM(IF($C$14:$C$21&lt;=J55,1,0)*IF(J45:J52=0,1,0))</f>
        <v>1</v>
      </c>
      <c r="K56" s="1">
        <f t="array" ref="K56">SUM(IF($C$14:$C$21&lt;=K55,1,0)*IF(K45:K52=0,1,0))</f>
        <v>0</v>
      </c>
    </row>
    <row r="57" spans="1:12">
      <c r="A57" s="1" t="s">
        <v>51</v>
      </c>
      <c r="D57" s="1">
        <f>IF(D56&gt;=1,D55,$C$12)</f>
        <v>10</v>
      </c>
      <c r="E57" s="1">
        <f t="shared" ref="E57:K57" si="19">IF(E56&gt;=1,E55,$C$12)</f>
        <v>10</v>
      </c>
      <c r="F57" s="1">
        <f t="shared" si="19"/>
        <v>4</v>
      </c>
      <c r="G57" s="1">
        <f t="shared" si="19"/>
        <v>10</v>
      </c>
      <c r="H57" s="1">
        <f t="shared" si="19"/>
        <v>10</v>
      </c>
      <c r="I57" s="1">
        <f t="shared" si="19"/>
        <v>7</v>
      </c>
      <c r="J57" s="1">
        <f t="shared" si="19"/>
        <v>3</v>
      </c>
      <c r="K57" s="1">
        <f t="shared" si="19"/>
        <v>10</v>
      </c>
    </row>
    <row r="58" spans="1:12">
      <c r="A58" s="1" t="s">
        <v>52</v>
      </c>
      <c r="D58" s="1">
        <v>1</v>
      </c>
      <c r="E58" s="1">
        <f>IF(E56&gt;=1,D58,D58+1)</f>
        <v>2</v>
      </c>
      <c r="F58" s="1">
        <f t="shared" ref="F58:K58" si="20">IF(F56&gt;=1,E58,E58+1)</f>
        <v>2</v>
      </c>
      <c r="G58" s="1">
        <f t="shared" si="20"/>
        <v>3</v>
      </c>
      <c r="H58" s="1">
        <f t="shared" si="20"/>
        <v>4</v>
      </c>
      <c r="I58" s="1">
        <f t="shared" si="20"/>
        <v>4</v>
      </c>
      <c r="J58" s="1">
        <f t="shared" si="20"/>
        <v>4</v>
      </c>
      <c r="K58" s="1">
        <f t="shared" si="20"/>
        <v>5</v>
      </c>
    </row>
    <row r="59" spans="1:12">
      <c r="A59" s="1" t="s">
        <v>53</v>
      </c>
      <c r="D59" s="1">
        <f t="array" ref="D59">MAX(IF($C$14:$C$21&lt;=D57,1,0)*IF(D45:D52=0,$A$14:$A$21,0))</f>
        <v>0.1249</v>
      </c>
      <c r="E59" s="1">
        <f t="array" ref="E59">MAX(IF($C$14:$C$21&lt;=E57,1,0)*IF(E45:E52=0,$A$14:$A$21,0))</f>
        <v>0.16646666666666665</v>
      </c>
      <c r="F59" s="1">
        <f t="array" ref="F59">MAX(IF($C$14:$C$21&lt;=F57,1,0)*IF(F45:F52=0,$A$14:$A$21,0))</f>
        <v>0.16636666666666666</v>
      </c>
      <c r="G59" s="1">
        <f t="array" ref="G59">MAX(IF($C$14:$C$21&lt;=G57,1,0)*IF(G45:G52=0,$A$14:$A$21,0))</f>
        <v>0.1996</v>
      </c>
      <c r="H59" s="1">
        <f t="array" ref="H59">MAX(IF($C$14:$C$21&lt;=H57,1,0)*IF(H45:H52=0,$A$14:$A$21,0))</f>
        <v>0.33283333333333331</v>
      </c>
      <c r="I59" s="1">
        <f t="array" ref="I59">MAX(IF($C$14:$C$21&lt;=I57,1,0)*IF(I45:I52=0,$A$14:$A$21,0))</f>
        <v>0.33273333333333333</v>
      </c>
      <c r="J59" s="1">
        <f t="array" ref="J59">MAX(IF($C$14:$C$21&lt;=J57,1,0)*IF(J45:J52=0,$A$14:$A$21,0))</f>
        <v>0.49930000000000002</v>
      </c>
      <c r="K59" s="1">
        <f t="array" ref="K59">MAX(IF($C$14:$C$21&lt;=K57,1,0)*IF(K45:K52=0,$A$14:$A$21,0))</f>
        <v>0.99919999999999998</v>
      </c>
    </row>
    <row r="60" spans="1:12">
      <c r="A60" s="1" t="s">
        <v>54</v>
      </c>
      <c r="D60" s="1" t="str">
        <f>VLOOKUP(D59,$A$14:$B$21,2,FALSE)</f>
        <v>A</v>
      </c>
      <c r="E60" s="1" t="str">
        <f t="shared" ref="E60:K60" si="21">VLOOKUP(E59,$A$14:$B$21,2,FALSE)</f>
        <v>B</v>
      </c>
      <c r="F60" s="1" t="str">
        <f t="shared" si="21"/>
        <v>C</v>
      </c>
      <c r="G60" s="1" t="str">
        <f t="shared" si="21"/>
        <v>D</v>
      </c>
      <c r="H60" s="1" t="str">
        <f t="shared" si="21"/>
        <v>E</v>
      </c>
      <c r="I60" s="1" t="str">
        <f t="shared" si="21"/>
        <v>F</v>
      </c>
      <c r="J60" s="1" t="str">
        <f t="shared" si="21"/>
        <v>G</v>
      </c>
      <c r="K60" s="1" t="str">
        <f t="shared" si="21"/>
        <v>H</v>
      </c>
    </row>
    <row r="61" spans="1:12">
      <c r="A61" s="1" t="s">
        <v>55</v>
      </c>
      <c r="D61" s="1">
        <f>VLOOKUP(D59,$A$14:$C$21,3,FALSE)</f>
        <v>10</v>
      </c>
      <c r="E61" s="1">
        <f t="shared" ref="E61:K61" si="22">VLOOKUP(E59,$A$14:$C$21,3,FALSE)</f>
        <v>6</v>
      </c>
      <c r="F61" s="1">
        <f t="shared" si="22"/>
        <v>3</v>
      </c>
      <c r="G61" s="1">
        <f t="shared" si="22"/>
        <v>8</v>
      </c>
      <c r="H61" s="1">
        <f t="shared" si="22"/>
        <v>3</v>
      </c>
      <c r="I61" s="1">
        <f t="shared" si="22"/>
        <v>4</v>
      </c>
      <c r="J61" s="1">
        <f t="shared" si="22"/>
        <v>3</v>
      </c>
      <c r="K61" s="1">
        <f t="shared" si="22"/>
        <v>9</v>
      </c>
    </row>
    <row r="62" spans="1:12">
      <c r="A62" s="1" t="s">
        <v>56</v>
      </c>
      <c r="D62" s="1">
        <f>D57-D61</f>
        <v>0</v>
      </c>
      <c r="E62" s="1">
        <f t="shared" ref="E62:K62" si="23">E57-E61</f>
        <v>4</v>
      </c>
      <c r="F62" s="1">
        <f t="shared" si="23"/>
        <v>1</v>
      </c>
      <c r="G62" s="1">
        <f t="shared" si="23"/>
        <v>2</v>
      </c>
      <c r="H62" s="1">
        <f t="shared" si="23"/>
        <v>7</v>
      </c>
      <c r="I62" s="1">
        <f t="shared" si="23"/>
        <v>3</v>
      </c>
      <c r="J62" s="1">
        <f t="shared" si="23"/>
        <v>0</v>
      </c>
      <c r="K62" s="1">
        <f t="shared" si="23"/>
        <v>1</v>
      </c>
    </row>
    <row r="64" spans="1:12">
      <c r="A64" s="1" t="s">
        <v>57</v>
      </c>
      <c r="B64" s="1" t="s">
        <v>58</v>
      </c>
    </row>
    <row r="65" spans="1:10">
      <c r="C65" s="1" t="str">
        <f>B14</f>
        <v>A</v>
      </c>
      <c r="D65" s="1" t="str">
        <f>B15</f>
        <v>B</v>
      </c>
      <c r="E65" s="1" t="str">
        <f>B16</f>
        <v>C</v>
      </c>
      <c r="F65" s="1" t="str">
        <f>B17</f>
        <v>D</v>
      </c>
      <c r="G65" s="1" t="str">
        <f>B18</f>
        <v>E</v>
      </c>
      <c r="H65" s="1" t="str">
        <f>B19</f>
        <v>F</v>
      </c>
      <c r="I65" s="1" t="str">
        <f>B20</f>
        <v>G</v>
      </c>
      <c r="J65" s="1" t="str">
        <f>B21</f>
        <v>H</v>
      </c>
    </row>
    <row r="66" spans="1:10">
      <c r="B66" s="1" t="str">
        <f t="shared" ref="B66:B73" si="24">B14</f>
        <v>A</v>
      </c>
      <c r="D66" s="1">
        <f t="shared" ref="D66:J73" si="25">IF(ISERR(SEARCH($B66,D$65)),0,1)</f>
        <v>0</v>
      </c>
      <c r="E66" s="1">
        <f t="shared" si="25"/>
        <v>0</v>
      </c>
      <c r="F66" s="1">
        <f t="shared" si="25"/>
        <v>0</v>
      </c>
      <c r="G66" s="1">
        <f t="shared" si="25"/>
        <v>0</v>
      </c>
      <c r="H66" s="1">
        <f t="shared" si="25"/>
        <v>0</v>
      </c>
      <c r="I66" s="1">
        <f t="shared" si="25"/>
        <v>0</v>
      </c>
      <c r="J66" s="1">
        <f t="shared" si="25"/>
        <v>0</v>
      </c>
    </row>
    <row r="67" spans="1:10">
      <c r="B67" s="1" t="str">
        <f t="shared" si="24"/>
        <v>B</v>
      </c>
      <c r="C67" s="1">
        <f t="shared" ref="C67:C73" si="26">IF(ISERR(SEARCH($B67,C$65)),0,1)</f>
        <v>0</v>
      </c>
      <c r="E67" s="1">
        <f t="shared" si="25"/>
        <v>0</v>
      </c>
      <c r="F67" s="1">
        <f t="shared" si="25"/>
        <v>0</v>
      </c>
      <c r="G67" s="1">
        <f t="shared" si="25"/>
        <v>0</v>
      </c>
      <c r="H67" s="1">
        <f t="shared" si="25"/>
        <v>0</v>
      </c>
      <c r="I67" s="1">
        <f t="shared" si="25"/>
        <v>0</v>
      </c>
      <c r="J67" s="1">
        <f t="shared" si="25"/>
        <v>0</v>
      </c>
    </row>
    <row r="68" spans="1:10">
      <c r="B68" s="1" t="str">
        <f t="shared" si="24"/>
        <v>C</v>
      </c>
      <c r="C68" s="1">
        <f t="shared" si="26"/>
        <v>0</v>
      </c>
      <c r="D68" s="1">
        <f t="shared" si="25"/>
        <v>0</v>
      </c>
      <c r="F68" s="1">
        <f t="shared" si="25"/>
        <v>0</v>
      </c>
      <c r="G68" s="1">
        <f t="shared" si="25"/>
        <v>0</v>
      </c>
      <c r="H68" s="1">
        <f t="shared" si="25"/>
        <v>0</v>
      </c>
      <c r="I68" s="1">
        <f t="shared" si="25"/>
        <v>0</v>
      </c>
      <c r="J68" s="1">
        <f t="shared" si="25"/>
        <v>0</v>
      </c>
    </row>
    <row r="69" spans="1:10">
      <c r="B69" s="1" t="str">
        <f t="shared" si="24"/>
        <v>D</v>
      </c>
      <c r="C69" s="1">
        <f t="shared" si="26"/>
        <v>0</v>
      </c>
      <c r="D69" s="1">
        <f t="shared" si="25"/>
        <v>0</v>
      </c>
      <c r="E69" s="1">
        <f t="shared" si="25"/>
        <v>0</v>
      </c>
      <c r="G69" s="1">
        <f t="shared" si="25"/>
        <v>0</v>
      </c>
      <c r="H69" s="1">
        <f t="shared" si="25"/>
        <v>0</v>
      </c>
      <c r="I69" s="1">
        <f t="shared" si="25"/>
        <v>0</v>
      </c>
      <c r="J69" s="1">
        <f t="shared" si="25"/>
        <v>0</v>
      </c>
    </row>
    <row r="70" spans="1:10">
      <c r="B70" s="1" t="str">
        <f t="shared" si="24"/>
        <v>E</v>
      </c>
      <c r="C70" s="1">
        <f t="shared" si="26"/>
        <v>0</v>
      </c>
      <c r="D70" s="1">
        <f t="shared" si="25"/>
        <v>0</v>
      </c>
      <c r="E70" s="1">
        <f t="shared" si="25"/>
        <v>0</v>
      </c>
      <c r="F70" s="1">
        <f t="shared" si="25"/>
        <v>0</v>
      </c>
      <c r="H70" s="1">
        <f t="shared" si="25"/>
        <v>0</v>
      </c>
      <c r="I70" s="1">
        <f t="shared" si="25"/>
        <v>0</v>
      </c>
      <c r="J70" s="1">
        <f t="shared" si="25"/>
        <v>0</v>
      </c>
    </row>
    <row r="71" spans="1:10">
      <c r="B71" s="1" t="str">
        <f t="shared" si="24"/>
        <v>F</v>
      </c>
      <c r="C71" s="1">
        <f t="shared" si="26"/>
        <v>0</v>
      </c>
      <c r="D71" s="1">
        <f t="shared" si="25"/>
        <v>0</v>
      </c>
      <c r="E71" s="1">
        <f t="shared" si="25"/>
        <v>0</v>
      </c>
      <c r="F71" s="1">
        <f t="shared" si="25"/>
        <v>0</v>
      </c>
      <c r="G71" s="1">
        <f t="shared" si="25"/>
        <v>0</v>
      </c>
      <c r="I71" s="1">
        <f t="shared" si="25"/>
        <v>0</v>
      </c>
      <c r="J71" s="1">
        <f t="shared" si="25"/>
        <v>0</v>
      </c>
    </row>
    <row r="72" spans="1:10">
      <c r="B72" s="1" t="str">
        <f t="shared" si="24"/>
        <v>G</v>
      </c>
      <c r="C72" s="1">
        <f t="shared" si="26"/>
        <v>0</v>
      </c>
      <c r="D72" s="1">
        <f t="shared" si="25"/>
        <v>0</v>
      </c>
      <c r="E72" s="1">
        <f t="shared" si="25"/>
        <v>0</v>
      </c>
      <c r="F72" s="1">
        <f t="shared" si="25"/>
        <v>0</v>
      </c>
      <c r="G72" s="1">
        <f t="shared" si="25"/>
        <v>0</v>
      </c>
      <c r="H72" s="1">
        <f t="shared" si="25"/>
        <v>0</v>
      </c>
      <c r="J72" s="1">
        <f t="shared" si="25"/>
        <v>0</v>
      </c>
    </row>
    <row r="73" spans="1:10">
      <c r="B73" s="1" t="str">
        <f t="shared" si="24"/>
        <v>H</v>
      </c>
      <c r="C73" s="1">
        <f t="shared" si="26"/>
        <v>0</v>
      </c>
      <c r="D73" s="1">
        <f t="shared" si="25"/>
        <v>0</v>
      </c>
      <c r="E73" s="1">
        <f t="shared" si="25"/>
        <v>0</v>
      </c>
      <c r="F73" s="1">
        <f t="shared" si="25"/>
        <v>0</v>
      </c>
      <c r="G73" s="1">
        <f t="shared" si="25"/>
        <v>0</v>
      </c>
      <c r="H73" s="1">
        <f t="shared" si="25"/>
        <v>0</v>
      </c>
      <c r="I73" s="1">
        <f t="shared" si="25"/>
        <v>0</v>
      </c>
    </row>
    <row r="75" spans="1:10">
      <c r="A75" s="1" t="s">
        <v>59</v>
      </c>
    </row>
    <row r="76" spans="1:10">
      <c r="F76" s="1" t="s">
        <v>60</v>
      </c>
    </row>
    <row r="77" spans="1:10">
      <c r="E77" s="1" t="s">
        <v>61</v>
      </c>
      <c r="F77" s="1" t="s">
        <v>62</v>
      </c>
    </row>
    <row r="78" spans="1:10">
      <c r="C78" s="1">
        <f>D14</f>
        <v>0</v>
      </c>
      <c r="D78" s="1" t="str">
        <f>D15</f>
        <v>A</v>
      </c>
      <c r="E78" s="1" t="str">
        <f>D16</f>
        <v>A</v>
      </c>
      <c r="F78" s="1" t="str">
        <f>D17</f>
        <v>B,C</v>
      </c>
      <c r="G78" s="1" t="str">
        <f>D18</f>
        <v>D</v>
      </c>
      <c r="H78" s="1" t="str">
        <f>D19</f>
        <v>D</v>
      </c>
      <c r="I78" s="1" t="str">
        <f>D20</f>
        <v>E,F</v>
      </c>
      <c r="J78" s="1" t="str">
        <f>D21</f>
        <v>G</v>
      </c>
    </row>
    <row r="79" spans="1:10">
      <c r="B79" s="1" t="str">
        <f t="shared" ref="B79:B86" si="27">B14</f>
        <v>A</v>
      </c>
      <c r="C79" s="1">
        <v>1</v>
      </c>
      <c r="D79" s="1">
        <f t="shared" ref="D79:J86" si="28">IF(ISERR(SEARCH($B79,D$78)),0,1)</f>
        <v>1</v>
      </c>
      <c r="E79" s="1">
        <f t="shared" si="28"/>
        <v>1</v>
      </c>
      <c r="F79" s="1">
        <f t="shared" si="28"/>
        <v>0</v>
      </c>
      <c r="G79" s="1">
        <f t="shared" si="28"/>
        <v>0</v>
      </c>
      <c r="H79" s="1">
        <f t="shared" si="28"/>
        <v>0</v>
      </c>
      <c r="I79" s="1">
        <f t="shared" si="28"/>
        <v>0</v>
      </c>
      <c r="J79" s="1">
        <f t="shared" si="28"/>
        <v>0</v>
      </c>
    </row>
    <row r="80" spans="1:10">
      <c r="B80" s="1" t="str">
        <f t="shared" si="27"/>
        <v>B</v>
      </c>
      <c r="C80" s="1">
        <f t="shared" ref="C80:C86" si="29">IF(ISERR(SEARCH($B80,C$78)),0,1)</f>
        <v>0</v>
      </c>
      <c r="D80" s="1">
        <v>1</v>
      </c>
      <c r="E80" s="1">
        <f t="shared" si="28"/>
        <v>0</v>
      </c>
      <c r="F80" s="1">
        <f t="shared" si="28"/>
        <v>1</v>
      </c>
      <c r="G80" s="1">
        <f t="shared" si="28"/>
        <v>0</v>
      </c>
      <c r="H80" s="1">
        <f t="shared" si="28"/>
        <v>0</v>
      </c>
      <c r="I80" s="1">
        <f t="shared" si="28"/>
        <v>0</v>
      </c>
      <c r="J80" s="1">
        <f t="shared" si="28"/>
        <v>0</v>
      </c>
    </row>
    <row r="81" spans="2:10">
      <c r="B81" s="1" t="str">
        <f t="shared" si="27"/>
        <v>C</v>
      </c>
      <c r="C81" s="1">
        <f t="shared" si="29"/>
        <v>0</v>
      </c>
      <c r="D81" s="1">
        <f t="shared" si="28"/>
        <v>0</v>
      </c>
      <c r="E81" s="1">
        <v>1</v>
      </c>
      <c r="F81" s="1">
        <f t="shared" si="28"/>
        <v>1</v>
      </c>
      <c r="G81" s="1">
        <f t="shared" si="28"/>
        <v>0</v>
      </c>
      <c r="H81" s="1">
        <f t="shared" si="28"/>
        <v>0</v>
      </c>
      <c r="I81" s="1">
        <f t="shared" si="28"/>
        <v>0</v>
      </c>
      <c r="J81" s="1">
        <f t="shared" si="28"/>
        <v>0</v>
      </c>
    </row>
    <row r="82" spans="2:10">
      <c r="B82" s="1" t="str">
        <f t="shared" si="27"/>
        <v>D</v>
      </c>
      <c r="C82" s="1">
        <f t="shared" si="29"/>
        <v>0</v>
      </c>
      <c r="D82" s="1">
        <f t="shared" si="28"/>
        <v>0</v>
      </c>
      <c r="E82" s="1">
        <f t="shared" si="28"/>
        <v>0</v>
      </c>
      <c r="F82" s="1">
        <v>1</v>
      </c>
      <c r="G82" s="1">
        <f t="shared" si="28"/>
        <v>1</v>
      </c>
      <c r="H82" s="1">
        <f t="shared" si="28"/>
        <v>1</v>
      </c>
      <c r="I82" s="1">
        <f t="shared" si="28"/>
        <v>0</v>
      </c>
      <c r="J82" s="1">
        <f t="shared" si="28"/>
        <v>0</v>
      </c>
    </row>
    <row r="83" spans="2:10">
      <c r="B83" s="1" t="str">
        <f t="shared" si="27"/>
        <v>E</v>
      </c>
      <c r="C83" s="1">
        <f t="shared" si="29"/>
        <v>0</v>
      </c>
      <c r="D83" s="1">
        <f t="shared" si="28"/>
        <v>0</v>
      </c>
      <c r="E83" s="1">
        <f t="shared" si="28"/>
        <v>0</v>
      </c>
      <c r="F83" s="1">
        <f t="shared" si="28"/>
        <v>0</v>
      </c>
      <c r="G83" s="1">
        <v>1</v>
      </c>
      <c r="H83" s="1">
        <f t="shared" si="28"/>
        <v>0</v>
      </c>
      <c r="I83" s="1">
        <f t="shared" si="28"/>
        <v>1</v>
      </c>
      <c r="J83" s="1">
        <f t="shared" si="28"/>
        <v>0</v>
      </c>
    </row>
    <row r="84" spans="2:10">
      <c r="B84" s="1" t="str">
        <f t="shared" si="27"/>
        <v>F</v>
      </c>
      <c r="C84" s="1">
        <f t="shared" si="29"/>
        <v>0</v>
      </c>
      <c r="D84" s="1">
        <f t="shared" si="28"/>
        <v>0</v>
      </c>
      <c r="E84" s="1">
        <f t="shared" si="28"/>
        <v>0</v>
      </c>
      <c r="F84" s="1">
        <f t="shared" si="28"/>
        <v>0</v>
      </c>
      <c r="G84" s="1">
        <f t="shared" si="28"/>
        <v>0</v>
      </c>
      <c r="H84" s="1">
        <v>1</v>
      </c>
      <c r="I84" s="1">
        <f t="shared" si="28"/>
        <v>1</v>
      </c>
      <c r="J84" s="1">
        <f t="shared" si="28"/>
        <v>0</v>
      </c>
    </row>
    <row r="85" spans="2:10">
      <c r="B85" s="1" t="str">
        <f t="shared" si="27"/>
        <v>G</v>
      </c>
      <c r="C85" s="1">
        <f t="shared" si="29"/>
        <v>0</v>
      </c>
      <c r="D85" s="1">
        <f t="shared" si="28"/>
        <v>0</v>
      </c>
      <c r="E85" s="1">
        <f t="shared" si="28"/>
        <v>0</v>
      </c>
      <c r="F85" s="1">
        <f t="shared" si="28"/>
        <v>0</v>
      </c>
      <c r="G85" s="1">
        <f t="shared" si="28"/>
        <v>0</v>
      </c>
      <c r="H85" s="1">
        <f t="shared" si="28"/>
        <v>0</v>
      </c>
      <c r="I85" s="1">
        <v>1</v>
      </c>
      <c r="J85" s="1">
        <f t="shared" si="28"/>
        <v>1</v>
      </c>
    </row>
    <row r="86" spans="2:10">
      <c r="B86" s="1" t="str">
        <f t="shared" si="27"/>
        <v>H</v>
      </c>
      <c r="C86" s="1">
        <f t="shared" si="29"/>
        <v>0</v>
      </c>
      <c r="D86" s="1">
        <f t="shared" si="28"/>
        <v>0</v>
      </c>
      <c r="E86" s="1">
        <f t="shared" si="28"/>
        <v>0</v>
      </c>
      <c r="F86" s="1">
        <f t="shared" si="28"/>
        <v>0</v>
      </c>
      <c r="G86" s="1">
        <f t="shared" si="28"/>
        <v>0</v>
      </c>
      <c r="H86" s="1">
        <f t="shared" si="28"/>
        <v>0</v>
      </c>
      <c r="I86" s="1">
        <f t="shared" si="28"/>
        <v>0</v>
      </c>
      <c r="J86" s="1">
        <v>1</v>
      </c>
    </row>
    <row r="88" spans="2:10">
      <c r="C88" s="1" t="str">
        <f>B89</f>
        <v>A</v>
      </c>
      <c r="D88" s="1" t="str">
        <f>B90</f>
        <v>B</v>
      </c>
      <c r="E88" s="1" t="str">
        <f>B91</f>
        <v>C</v>
      </c>
      <c r="F88" s="1" t="str">
        <f>B92</f>
        <v>D</v>
      </c>
      <c r="G88" s="1" t="str">
        <f>B93</f>
        <v>E</v>
      </c>
      <c r="H88" s="1" t="str">
        <f>B94</f>
        <v>F</v>
      </c>
      <c r="I88" s="1" t="str">
        <f>B95</f>
        <v>G</v>
      </c>
      <c r="J88" s="1" t="str">
        <f>B96</f>
        <v>H</v>
      </c>
    </row>
    <row r="89" spans="2:10">
      <c r="B89" s="1" t="str">
        <f t="shared" ref="B89:B96" si="30">B14</f>
        <v>A</v>
      </c>
      <c r="C89" s="1">
        <f t="array" ref="C89:J96">MMULT(C79:J86,C79:J86)</f>
        <v>1</v>
      </c>
      <c r="D89" s="1">
        <v>2</v>
      </c>
      <c r="E89" s="1">
        <v>2</v>
      </c>
      <c r="F89" s="1">
        <v>2</v>
      </c>
      <c r="G89" s="1">
        <v>0</v>
      </c>
      <c r="H89" s="1">
        <v>0</v>
      </c>
      <c r="I89" s="1">
        <v>0</v>
      </c>
      <c r="J89" s="1">
        <v>0</v>
      </c>
    </row>
    <row r="90" spans="2:10">
      <c r="B90" s="1" t="str">
        <f t="shared" si="30"/>
        <v>B</v>
      </c>
      <c r="C90" s="1">
        <v>0</v>
      </c>
      <c r="D90" s="1">
        <v>1</v>
      </c>
      <c r="E90" s="1">
        <v>0</v>
      </c>
      <c r="F90" s="1">
        <v>2</v>
      </c>
      <c r="G90" s="1">
        <v>1</v>
      </c>
      <c r="H90" s="1">
        <v>1</v>
      </c>
      <c r="I90" s="1">
        <v>0</v>
      </c>
      <c r="J90" s="1">
        <v>0</v>
      </c>
    </row>
    <row r="91" spans="2:10">
      <c r="B91" s="1" t="str">
        <f t="shared" si="30"/>
        <v>C</v>
      </c>
      <c r="C91" s="1">
        <v>0</v>
      </c>
      <c r="D91" s="1">
        <v>0</v>
      </c>
      <c r="E91" s="1">
        <v>1</v>
      </c>
      <c r="F91" s="1">
        <v>2</v>
      </c>
      <c r="G91" s="1">
        <v>1</v>
      </c>
      <c r="H91" s="1">
        <v>1</v>
      </c>
      <c r="I91" s="1">
        <v>0</v>
      </c>
      <c r="J91" s="1">
        <v>0</v>
      </c>
    </row>
    <row r="92" spans="2:10">
      <c r="B92" s="1" t="str">
        <f t="shared" si="30"/>
        <v>D</v>
      </c>
      <c r="C92" s="1">
        <v>0</v>
      </c>
      <c r="D92" s="1">
        <v>0</v>
      </c>
      <c r="E92" s="1">
        <v>0</v>
      </c>
      <c r="F92" s="1">
        <v>1</v>
      </c>
      <c r="G92" s="1">
        <v>2</v>
      </c>
      <c r="H92" s="1">
        <v>2</v>
      </c>
      <c r="I92" s="1">
        <v>2</v>
      </c>
      <c r="J92" s="1">
        <v>0</v>
      </c>
    </row>
    <row r="93" spans="2:10">
      <c r="B93" s="1" t="str">
        <f t="shared" si="30"/>
        <v>E</v>
      </c>
      <c r="C93" s="1">
        <v>0</v>
      </c>
      <c r="D93" s="1">
        <v>0</v>
      </c>
      <c r="E93" s="1">
        <v>0</v>
      </c>
      <c r="F93" s="1">
        <v>0</v>
      </c>
      <c r="G93" s="1">
        <v>1</v>
      </c>
      <c r="H93" s="1">
        <v>0</v>
      </c>
      <c r="I93" s="1">
        <v>2</v>
      </c>
      <c r="J93" s="1">
        <v>1</v>
      </c>
    </row>
    <row r="94" spans="2:10">
      <c r="B94" s="1" t="str">
        <f t="shared" si="30"/>
        <v>F</v>
      </c>
      <c r="C94" s="1">
        <v>0</v>
      </c>
      <c r="D94" s="1">
        <v>0</v>
      </c>
      <c r="E94" s="1">
        <v>0</v>
      </c>
      <c r="F94" s="1">
        <v>0</v>
      </c>
      <c r="G94" s="1">
        <v>0</v>
      </c>
      <c r="H94" s="1">
        <v>1</v>
      </c>
      <c r="I94" s="1">
        <v>2</v>
      </c>
      <c r="J94" s="1">
        <v>1</v>
      </c>
    </row>
    <row r="95" spans="2:10">
      <c r="B95" s="1" t="str">
        <f t="shared" si="30"/>
        <v>G</v>
      </c>
      <c r="C95" s="1">
        <v>0</v>
      </c>
      <c r="D95" s="1">
        <v>0</v>
      </c>
      <c r="E95" s="1">
        <v>0</v>
      </c>
      <c r="F95" s="1">
        <v>0</v>
      </c>
      <c r="G95" s="1">
        <v>0</v>
      </c>
      <c r="H95" s="1">
        <v>0</v>
      </c>
      <c r="I95" s="1">
        <v>1</v>
      </c>
      <c r="J95" s="1">
        <v>2</v>
      </c>
    </row>
    <row r="96" spans="2:10">
      <c r="B96" s="1" t="str">
        <f t="shared" si="30"/>
        <v>H</v>
      </c>
      <c r="C96" s="1">
        <v>0</v>
      </c>
      <c r="D96" s="1">
        <v>0</v>
      </c>
      <c r="E96" s="1">
        <v>0</v>
      </c>
      <c r="F96" s="1">
        <v>0</v>
      </c>
      <c r="G96" s="1">
        <v>0</v>
      </c>
      <c r="H96" s="1">
        <v>0</v>
      </c>
      <c r="I96" s="1">
        <v>0</v>
      </c>
      <c r="J96" s="1">
        <v>1</v>
      </c>
    </row>
    <row r="98" spans="2:12">
      <c r="C98" s="1" t="str">
        <f>B99</f>
        <v>A</v>
      </c>
      <c r="D98" s="1" t="str">
        <f>B100</f>
        <v>B</v>
      </c>
      <c r="E98" s="1" t="str">
        <f>B101</f>
        <v>C</v>
      </c>
      <c r="F98" s="1" t="str">
        <f>B102</f>
        <v>D</v>
      </c>
      <c r="G98" s="1" t="str">
        <f>B103</f>
        <v>E</v>
      </c>
      <c r="H98" s="1" t="str">
        <f>B104</f>
        <v>F</v>
      </c>
      <c r="I98" s="1" t="str">
        <f>B105</f>
        <v>G</v>
      </c>
      <c r="J98" s="1" t="str">
        <f>B106</f>
        <v>H</v>
      </c>
    </row>
    <row r="99" spans="2:12">
      <c r="B99" s="1" t="str">
        <f t="shared" ref="B99:B106" si="31">B14</f>
        <v>A</v>
      </c>
      <c r="C99" s="1">
        <f t="array" ref="C99:J106">MMULT(C89:J96,C89:J96)</f>
        <v>1</v>
      </c>
      <c r="D99" s="1">
        <v>4</v>
      </c>
      <c r="E99" s="1">
        <v>4</v>
      </c>
      <c r="F99" s="1">
        <v>12</v>
      </c>
      <c r="G99" s="1">
        <v>8</v>
      </c>
      <c r="H99" s="1">
        <v>8</v>
      </c>
      <c r="I99" s="1">
        <v>4</v>
      </c>
      <c r="J99" s="1">
        <v>0</v>
      </c>
    </row>
    <row r="100" spans="2:12">
      <c r="B100" s="1" t="str">
        <f t="shared" si="31"/>
        <v>B</v>
      </c>
      <c r="C100" s="1">
        <v>0</v>
      </c>
      <c r="D100" s="1">
        <v>1</v>
      </c>
      <c r="E100" s="1">
        <v>0</v>
      </c>
      <c r="F100" s="1">
        <v>4</v>
      </c>
      <c r="G100" s="1">
        <v>6</v>
      </c>
      <c r="H100" s="1">
        <v>6</v>
      </c>
      <c r="I100" s="1">
        <v>8</v>
      </c>
      <c r="J100" s="1">
        <v>2</v>
      </c>
    </row>
    <row r="101" spans="2:12">
      <c r="B101" s="1" t="str">
        <f t="shared" si="31"/>
        <v>C</v>
      </c>
      <c r="C101" s="1">
        <v>0</v>
      </c>
      <c r="D101" s="1">
        <v>0</v>
      </c>
      <c r="E101" s="1">
        <v>1</v>
      </c>
      <c r="F101" s="1">
        <v>4</v>
      </c>
      <c r="G101" s="1">
        <v>6</v>
      </c>
      <c r="H101" s="1">
        <v>6</v>
      </c>
      <c r="I101" s="1">
        <v>8</v>
      </c>
      <c r="J101" s="1">
        <v>2</v>
      </c>
    </row>
    <row r="102" spans="2:12">
      <c r="B102" s="1" t="str">
        <f t="shared" si="31"/>
        <v>D</v>
      </c>
      <c r="C102" s="1">
        <v>0</v>
      </c>
      <c r="D102" s="1">
        <v>0</v>
      </c>
      <c r="E102" s="1">
        <v>0</v>
      </c>
      <c r="F102" s="1">
        <v>1</v>
      </c>
      <c r="G102" s="1">
        <v>4</v>
      </c>
      <c r="H102" s="1">
        <v>4</v>
      </c>
      <c r="I102" s="1">
        <v>12</v>
      </c>
      <c r="J102" s="1">
        <v>8</v>
      </c>
    </row>
    <row r="103" spans="2:12">
      <c r="B103" s="1" t="str">
        <f t="shared" si="31"/>
        <v>E</v>
      </c>
      <c r="C103" s="1">
        <v>0</v>
      </c>
      <c r="D103" s="1">
        <v>0</v>
      </c>
      <c r="E103" s="1">
        <v>0</v>
      </c>
      <c r="F103" s="1">
        <v>0</v>
      </c>
      <c r="G103" s="1">
        <v>1</v>
      </c>
      <c r="H103" s="1">
        <v>0</v>
      </c>
      <c r="I103" s="1">
        <v>4</v>
      </c>
      <c r="J103" s="1">
        <v>6</v>
      </c>
    </row>
    <row r="104" spans="2:12">
      <c r="B104" s="1" t="str">
        <f t="shared" si="31"/>
        <v>F</v>
      </c>
      <c r="C104" s="1">
        <v>0</v>
      </c>
      <c r="D104" s="1">
        <v>0</v>
      </c>
      <c r="E104" s="1">
        <v>0</v>
      </c>
      <c r="F104" s="1">
        <v>0</v>
      </c>
      <c r="G104" s="1">
        <v>0</v>
      </c>
      <c r="H104" s="1">
        <v>1</v>
      </c>
      <c r="I104" s="1">
        <v>4</v>
      </c>
      <c r="J104" s="1">
        <v>6</v>
      </c>
    </row>
    <row r="105" spans="2:12">
      <c r="B105" s="1" t="str">
        <f t="shared" si="31"/>
        <v>G</v>
      </c>
      <c r="C105" s="1">
        <v>0</v>
      </c>
      <c r="D105" s="1">
        <v>0</v>
      </c>
      <c r="E105" s="1">
        <v>0</v>
      </c>
      <c r="F105" s="1">
        <v>0</v>
      </c>
      <c r="G105" s="1">
        <v>0</v>
      </c>
      <c r="H105" s="1">
        <v>0</v>
      </c>
      <c r="I105" s="1">
        <v>1</v>
      </c>
      <c r="J105" s="1">
        <v>4</v>
      </c>
    </row>
    <row r="106" spans="2:12">
      <c r="B106" s="1" t="str">
        <f t="shared" si="31"/>
        <v>H</v>
      </c>
      <c r="C106" s="1">
        <v>0</v>
      </c>
      <c r="D106" s="1">
        <v>0</v>
      </c>
      <c r="E106" s="1">
        <v>0</v>
      </c>
      <c r="F106" s="1">
        <v>0</v>
      </c>
      <c r="G106" s="1">
        <v>0</v>
      </c>
      <c r="H106" s="1">
        <v>0</v>
      </c>
      <c r="I106" s="1">
        <v>0</v>
      </c>
      <c r="J106" s="1">
        <v>1</v>
      </c>
    </row>
    <row r="108" spans="2:12">
      <c r="C108" s="1" t="str">
        <f>B109</f>
        <v>A</v>
      </c>
      <c r="D108" s="1" t="str">
        <f>B110</f>
        <v>B</v>
      </c>
      <c r="E108" s="1" t="str">
        <f>B111</f>
        <v>C</v>
      </c>
      <c r="F108" s="1" t="str">
        <f>B112</f>
        <v>D</v>
      </c>
      <c r="G108" s="1" t="str">
        <f>B113</f>
        <v>E</v>
      </c>
      <c r="H108" s="1" t="str">
        <f>B114</f>
        <v>F</v>
      </c>
      <c r="I108" s="1" t="str">
        <f>B115</f>
        <v>G</v>
      </c>
      <c r="J108" s="1" t="str">
        <f>B116</f>
        <v>H</v>
      </c>
      <c r="K108" s="1" t="s">
        <v>63</v>
      </c>
    </row>
    <row r="109" spans="2:12">
      <c r="B109" s="1" t="str">
        <f t="shared" ref="B109:B116" si="32">B14</f>
        <v>A</v>
      </c>
      <c r="C109" s="1">
        <f t="array" ref="C109:J116">MMULT(C99:J106,C99:J106)</f>
        <v>1</v>
      </c>
      <c r="D109" s="1">
        <v>8</v>
      </c>
      <c r="E109" s="1">
        <v>8</v>
      </c>
      <c r="F109" s="1">
        <v>56</v>
      </c>
      <c r="G109" s="1">
        <v>112</v>
      </c>
      <c r="H109" s="1">
        <v>112</v>
      </c>
      <c r="I109" s="1">
        <v>280</v>
      </c>
      <c r="J109" s="1">
        <v>224</v>
      </c>
      <c r="K109" s="1">
        <f>COUNTIF(C109:J109,"&gt;0")</f>
        <v>8</v>
      </c>
      <c r="L109" s="1">
        <f t="array" ref="L109">SUM(IF(C109:J109,$C$117,0))</f>
        <v>80</v>
      </c>
    </row>
    <row r="110" spans="2:12">
      <c r="B110" s="1" t="str">
        <f t="shared" si="32"/>
        <v>B</v>
      </c>
      <c r="C110" s="1">
        <v>0</v>
      </c>
      <c r="D110" s="1">
        <v>1</v>
      </c>
      <c r="E110" s="1">
        <v>0</v>
      </c>
      <c r="F110" s="1">
        <v>8</v>
      </c>
      <c r="G110" s="1">
        <v>28</v>
      </c>
      <c r="H110" s="1">
        <v>28</v>
      </c>
      <c r="I110" s="1">
        <v>112</v>
      </c>
      <c r="J110" s="1">
        <v>140</v>
      </c>
      <c r="K110" s="1">
        <f t="shared" ref="K110:K116" si="33">COUNTIF(C110:J110,"&gt;0")</f>
        <v>6</v>
      </c>
      <c r="L110" s="1">
        <f t="array" ref="L110">SUM(IF(C110:J110,$C$117,0))</f>
        <v>60</v>
      </c>
    </row>
    <row r="111" spans="2:12">
      <c r="B111" s="1" t="str">
        <f t="shared" si="32"/>
        <v>C</v>
      </c>
      <c r="C111" s="1">
        <v>0</v>
      </c>
      <c r="D111" s="1">
        <v>0</v>
      </c>
      <c r="E111" s="1">
        <v>1</v>
      </c>
      <c r="F111" s="1">
        <v>8</v>
      </c>
      <c r="G111" s="1">
        <v>28</v>
      </c>
      <c r="H111" s="1">
        <v>28</v>
      </c>
      <c r="I111" s="1">
        <v>112</v>
      </c>
      <c r="J111" s="1">
        <v>140</v>
      </c>
      <c r="K111" s="1">
        <f t="shared" si="33"/>
        <v>6</v>
      </c>
      <c r="L111" s="1">
        <f t="array" ref="L111">SUM(IF(C111:J111,$C$117,0))</f>
        <v>60</v>
      </c>
    </row>
    <row r="112" spans="2:12">
      <c r="B112" s="1" t="str">
        <f t="shared" si="32"/>
        <v>D</v>
      </c>
      <c r="C112" s="1">
        <v>0</v>
      </c>
      <c r="D112" s="1">
        <v>0</v>
      </c>
      <c r="E112" s="1">
        <v>0</v>
      </c>
      <c r="F112" s="1">
        <v>1</v>
      </c>
      <c r="G112" s="1">
        <v>8</v>
      </c>
      <c r="H112" s="1">
        <v>8</v>
      </c>
      <c r="I112" s="1">
        <v>56</v>
      </c>
      <c r="J112" s="1">
        <v>112</v>
      </c>
      <c r="K112" s="1">
        <f t="shared" si="33"/>
        <v>5</v>
      </c>
      <c r="L112" s="1">
        <f t="array" ref="L112">SUM(IF(C112:J112,$C$117,0))</f>
        <v>50</v>
      </c>
    </row>
    <row r="113" spans="2:12">
      <c r="B113" s="1" t="str">
        <f t="shared" si="32"/>
        <v>E</v>
      </c>
      <c r="C113" s="1">
        <v>0</v>
      </c>
      <c r="D113" s="1">
        <v>0</v>
      </c>
      <c r="E113" s="1">
        <v>0</v>
      </c>
      <c r="F113" s="1">
        <v>0</v>
      </c>
      <c r="G113" s="1">
        <v>1</v>
      </c>
      <c r="H113" s="1">
        <v>0</v>
      </c>
      <c r="I113" s="1">
        <v>8</v>
      </c>
      <c r="J113" s="1">
        <v>28</v>
      </c>
      <c r="K113" s="1">
        <f t="shared" si="33"/>
        <v>3</v>
      </c>
      <c r="L113" s="1">
        <f t="array" ref="L113">SUM(IF(C113:J113,$C$117,0))</f>
        <v>30</v>
      </c>
    </row>
    <row r="114" spans="2:12">
      <c r="B114" s="1" t="str">
        <f t="shared" si="32"/>
        <v>F</v>
      </c>
      <c r="C114" s="1">
        <v>0</v>
      </c>
      <c r="D114" s="1">
        <v>0</v>
      </c>
      <c r="E114" s="1">
        <v>0</v>
      </c>
      <c r="F114" s="1">
        <v>0</v>
      </c>
      <c r="G114" s="1">
        <v>0</v>
      </c>
      <c r="H114" s="1">
        <v>1</v>
      </c>
      <c r="I114" s="1">
        <v>8</v>
      </c>
      <c r="J114" s="1">
        <v>28</v>
      </c>
      <c r="K114" s="1">
        <f t="shared" si="33"/>
        <v>3</v>
      </c>
      <c r="L114" s="1">
        <f t="array" ref="L114">SUM(IF(C114:J114,$C$117,0))</f>
        <v>30</v>
      </c>
    </row>
    <row r="115" spans="2:12">
      <c r="B115" s="1" t="str">
        <f t="shared" si="32"/>
        <v>G</v>
      </c>
      <c r="C115" s="1">
        <v>0</v>
      </c>
      <c r="D115" s="1">
        <v>0</v>
      </c>
      <c r="E115" s="1">
        <v>0</v>
      </c>
      <c r="F115" s="1">
        <v>0</v>
      </c>
      <c r="G115" s="1">
        <v>0</v>
      </c>
      <c r="H115" s="1">
        <v>0</v>
      </c>
      <c r="I115" s="1">
        <v>1</v>
      </c>
      <c r="J115" s="1">
        <v>8</v>
      </c>
      <c r="K115" s="1">
        <f t="shared" si="33"/>
        <v>2</v>
      </c>
      <c r="L115" s="1">
        <f t="array" ref="L115">SUM(IF(C115:J115,$C$117,0))</f>
        <v>20</v>
      </c>
    </row>
    <row r="116" spans="2:12">
      <c r="B116" s="1" t="str">
        <f t="shared" si="32"/>
        <v>H</v>
      </c>
      <c r="C116" s="1">
        <v>0</v>
      </c>
      <c r="D116" s="1">
        <v>0</v>
      </c>
      <c r="E116" s="1">
        <v>0</v>
      </c>
      <c r="F116" s="1">
        <v>0</v>
      </c>
      <c r="G116" s="1">
        <v>0</v>
      </c>
      <c r="H116" s="1">
        <v>0</v>
      </c>
      <c r="I116" s="1">
        <v>0</v>
      </c>
      <c r="J116" s="1">
        <v>1</v>
      </c>
      <c r="K116" s="1">
        <f t="shared" si="33"/>
        <v>1</v>
      </c>
      <c r="L116" s="1">
        <f t="array" ref="L116">SUM(IF(C116:J116,$C$117,0))</f>
        <v>10</v>
      </c>
    </row>
    <row r="117" spans="2:12">
      <c r="C117" s="1">
        <f>$C$14</f>
        <v>10</v>
      </c>
      <c r="D117" s="1">
        <f>$C$15</f>
        <v>6</v>
      </c>
      <c r="E117" s="1">
        <f>$C$16</f>
        <v>3</v>
      </c>
      <c r="F117" s="1">
        <f>$C$17</f>
        <v>8</v>
      </c>
      <c r="G117" s="1">
        <f>$C$18</f>
        <v>3</v>
      </c>
      <c r="H117" s="1">
        <f>$C$19</f>
        <v>4</v>
      </c>
      <c r="I117" s="1">
        <f>$C$20</f>
        <v>3</v>
      </c>
      <c r="J117" s="1">
        <f>$C$21</f>
        <v>9</v>
      </c>
    </row>
  </sheetData>
  <mergeCells count="15">
    <mergeCell ref="A37:D37"/>
    <mergeCell ref="A38:D38"/>
    <mergeCell ref="A39:D39"/>
    <mergeCell ref="A31:D31"/>
    <mergeCell ref="A32:D32"/>
    <mergeCell ref="A33:D33"/>
    <mergeCell ref="A34:D34"/>
    <mergeCell ref="A35:D35"/>
    <mergeCell ref="A36:D36"/>
    <mergeCell ref="A30:D30"/>
    <mergeCell ref="G11:K11"/>
    <mergeCell ref="A24:B24"/>
    <mergeCell ref="A25:B25"/>
    <mergeCell ref="A26:B26"/>
    <mergeCell ref="A27:B27"/>
  </mergeCells>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1026" r:id="rId3" name="Button 2">
              <controlPr defaultSize="0" print="0" autoFill="0" autoPict="0" macro="[1]!ALBsummaryTable">
                <anchor moveWithCells="1" sizeWithCells="1">
                  <from>
                    <xdr:col>0</xdr:col>
                    <xdr:colOff>0</xdr:colOff>
                    <xdr:row>6</xdr:row>
                    <xdr:rowOff>38100</xdr:rowOff>
                  </from>
                  <to>
                    <xdr:col>0</xdr:col>
                    <xdr:colOff>762000</xdr:colOff>
                    <xdr:row>8</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Assembly Schedule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Camacho</dc:creator>
  <cp:lastModifiedBy>Aaron Camacho</cp:lastModifiedBy>
  <dcterms:created xsi:type="dcterms:W3CDTF">2013-12-10T20:25:16Z</dcterms:created>
  <dcterms:modified xsi:type="dcterms:W3CDTF">2014-01-15T23:34:32Z</dcterms:modified>
</cp:coreProperties>
</file>