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1620" yWindow="220" windowWidth="34880" windowHeight="18660" tabRatio="500"/>
  </bookViews>
  <sheets>
    <sheet name="Project Management" sheetId="2" r:id="rId1"/>
    <sheet name="Project Management Graph" sheetId="3" r:id="rId2"/>
    <sheet name="NETWORK DRAWING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" i="2" l="1"/>
  <c r="I10" i="2"/>
  <c r="I11" i="2"/>
  <c r="I12" i="2"/>
  <c r="I13" i="2"/>
  <c r="I14" i="2"/>
  <c r="I15" i="2"/>
  <c r="I16" i="2"/>
  <c r="I18" i="2"/>
  <c r="I9" i="2"/>
  <c r="G35" i="2"/>
  <c r="G36" i="2"/>
  <c r="G37" i="2"/>
  <c r="G38" i="2"/>
  <c r="G39" i="2"/>
  <c r="G40" i="2"/>
  <c r="G41" i="2"/>
  <c r="G42" i="2"/>
  <c r="G43" i="2"/>
  <c r="G34" i="2"/>
  <c r="P43" i="2"/>
  <c r="C52" i="2"/>
  <c r="C56" i="2"/>
  <c r="C54" i="2"/>
  <c r="C50" i="2"/>
  <c r="C48" i="2"/>
  <c r="D37" i="2"/>
  <c r="E35" i="2"/>
  <c r="D35" i="2"/>
  <c r="C43" i="2"/>
  <c r="B43" i="2"/>
  <c r="C44" i="2"/>
  <c r="L41" i="2"/>
  <c r="L39" i="2"/>
  <c r="L37" i="2"/>
  <c r="L38" i="2"/>
  <c r="A2" i="2"/>
  <c r="F74" i="2"/>
  <c r="F75" i="2"/>
  <c r="F76" i="2"/>
  <c r="F77" i="2"/>
  <c r="F78" i="2"/>
  <c r="F79" i="2"/>
  <c r="F80" i="2"/>
  <c r="F81" i="2"/>
  <c r="F82" i="2"/>
  <c r="F9" i="2"/>
  <c r="B21" i="2"/>
  <c r="C47" i="2"/>
  <c r="D47" i="2"/>
  <c r="B34" i="2"/>
  <c r="C34" i="2"/>
  <c r="D48" i="2"/>
  <c r="B35" i="2"/>
  <c r="F10" i="2"/>
  <c r="B22" i="2"/>
  <c r="C35" i="2"/>
  <c r="C49" i="2"/>
  <c r="D49" i="2"/>
  <c r="B36" i="2"/>
  <c r="F11" i="2"/>
  <c r="B23" i="2"/>
  <c r="C36" i="2"/>
  <c r="D50" i="2"/>
  <c r="B37" i="2"/>
  <c r="F12" i="2"/>
  <c r="B24" i="2"/>
  <c r="C37" i="2"/>
  <c r="C51" i="2"/>
  <c r="D51" i="2"/>
  <c r="B38" i="2"/>
  <c r="F13" i="2"/>
  <c r="B25" i="2"/>
  <c r="C38" i="2"/>
  <c r="D52" i="2"/>
  <c r="B39" i="2"/>
  <c r="F14" i="2"/>
  <c r="B26" i="2"/>
  <c r="C39" i="2"/>
  <c r="C53" i="2"/>
  <c r="D53" i="2"/>
  <c r="B40" i="2"/>
  <c r="F15" i="2"/>
  <c r="B27" i="2"/>
  <c r="C40" i="2"/>
  <c r="D54" i="2"/>
  <c r="B41" i="2"/>
  <c r="F16" i="2"/>
  <c r="B28" i="2"/>
  <c r="C41" i="2"/>
  <c r="C55" i="2"/>
  <c r="D55" i="2"/>
  <c r="B42" i="2"/>
  <c r="F17" i="2"/>
  <c r="B29" i="2"/>
  <c r="C42" i="2"/>
  <c r="D56" i="2"/>
  <c r="F18" i="2"/>
  <c r="B30" i="2"/>
  <c r="B60" i="2"/>
  <c r="C60" i="2"/>
  <c r="C61" i="2"/>
  <c r="D60" i="2"/>
  <c r="D61" i="2"/>
  <c r="D62" i="2"/>
  <c r="D63" i="2"/>
  <c r="F60" i="2"/>
  <c r="F61" i="2"/>
  <c r="F62" i="2"/>
  <c r="F63" i="2"/>
  <c r="F64" i="2"/>
  <c r="G60" i="2"/>
  <c r="G61" i="2"/>
  <c r="G62" i="2"/>
  <c r="G63" i="2"/>
  <c r="G64" i="2"/>
  <c r="G65" i="2"/>
  <c r="H60" i="2"/>
  <c r="H61" i="2"/>
  <c r="H62" i="2"/>
  <c r="H63" i="2"/>
  <c r="H64" i="2"/>
  <c r="H65" i="2"/>
  <c r="H66" i="2"/>
  <c r="I60" i="2"/>
  <c r="I61" i="2"/>
  <c r="I62" i="2"/>
  <c r="I63" i="2"/>
  <c r="I64" i="2"/>
  <c r="I65" i="2"/>
  <c r="I66" i="2"/>
  <c r="I67" i="2"/>
  <c r="J60" i="2"/>
  <c r="J61" i="2"/>
  <c r="J62" i="2"/>
  <c r="J63" i="2"/>
  <c r="J64" i="2"/>
  <c r="J65" i="2"/>
  <c r="J66" i="2"/>
  <c r="J67" i="2"/>
  <c r="J68" i="2"/>
  <c r="K60" i="2"/>
  <c r="K61" i="2"/>
  <c r="K62" i="2"/>
  <c r="K63" i="2"/>
  <c r="K64" i="2"/>
  <c r="K65" i="2"/>
  <c r="K66" i="2"/>
  <c r="K67" i="2"/>
  <c r="K68" i="2"/>
  <c r="K69" i="2"/>
  <c r="K70" i="2"/>
  <c r="E43" i="2"/>
  <c r="D43" i="2"/>
  <c r="J69" i="2"/>
  <c r="J70" i="2"/>
  <c r="E42" i="2"/>
  <c r="D42" i="2"/>
  <c r="I68" i="2"/>
  <c r="I69" i="2"/>
  <c r="I70" i="2"/>
  <c r="E41" i="2"/>
  <c r="D41" i="2"/>
  <c r="H67" i="2"/>
  <c r="H68" i="2"/>
  <c r="H69" i="2"/>
  <c r="H70" i="2"/>
  <c r="E40" i="2"/>
  <c r="D40" i="2"/>
  <c r="G66" i="2"/>
  <c r="G67" i="2"/>
  <c r="G68" i="2"/>
  <c r="G69" i="2"/>
  <c r="G70" i="2"/>
  <c r="E39" i="2"/>
  <c r="D39" i="2"/>
  <c r="F65" i="2"/>
  <c r="F66" i="2"/>
  <c r="F67" i="2"/>
  <c r="F68" i="2"/>
  <c r="F69" i="2"/>
  <c r="F70" i="2"/>
  <c r="E38" i="2"/>
  <c r="D38" i="2"/>
  <c r="D64" i="2"/>
  <c r="D65" i="2"/>
  <c r="D66" i="2"/>
  <c r="D67" i="2"/>
  <c r="D68" i="2"/>
  <c r="D69" i="2"/>
  <c r="D70" i="2"/>
  <c r="E36" i="2"/>
  <c r="D36" i="2"/>
  <c r="C62" i="2"/>
  <c r="E60" i="2"/>
  <c r="E61" i="2"/>
  <c r="E62" i="2"/>
  <c r="E63" i="2"/>
  <c r="E64" i="2"/>
  <c r="E65" i="2"/>
  <c r="E66" i="2"/>
  <c r="E67" i="2"/>
  <c r="E68" i="2"/>
  <c r="E69" i="2"/>
  <c r="E70" i="2"/>
  <c r="E37" i="2"/>
  <c r="C63" i="2"/>
  <c r="C64" i="2"/>
  <c r="C65" i="2"/>
  <c r="C66" i="2"/>
  <c r="C67" i="2"/>
  <c r="C68" i="2"/>
  <c r="C69" i="2"/>
  <c r="C70" i="2"/>
  <c r="B61" i="2"/>
  <c r="B62" i="2"/>
  <c r="B63" i="2"/>
  <c r="B64" i="2"/>
  <c r="B65" i="2"/>
  <c r="B66" i="2"/>
  <c r="B67" i="2"/>
  <c r="B68" i="2"/>
  <c r="B69" i="2"/>
  <c r="B70" i="2"/>
  <c r="E34" i="2"/>
  <c r="D34" i="2"/>
  <c r="F34" i="2"/>
  <c r="E73" i="2"/>
  <c r="K82" i="2"/>
  <c r="D73" i="2"/>
  <c r="J82" i="2"/>
  <c r="C73" i="2"/>
  <c r="I82" i="2"/>
  <c r="B73" i="2"/>
  <c r="H82" i="2"/>
  <c r="G82" i="2"/>
  <c r="F43" i="2"/>
  <c r="E82" i="2"/>
  <c r="D82" i="2"/>
  <c r="C82" i="2"/>
  <c r="B82" i="2"/>
  <c r="A82" i="2"/>
  <c r="F35" i="2"/>
  <c r="E74" i="2"/>
  <c r="K81" i="2"/>
  <c r="D74" i="2"/>
  <c r="J81" i="2"/>
  <c r="C74" i="2"/>
  <c r="I81" i="2"/>
  <c r="B74" i="2"/>
  <c r="H81" i="2"/>
  <c r="A74" i="2"/>
  <c r="G81" i="2"/>
  <c r="F42" i="2"/>
  <c r="E81" i="2"/>
  <c r="D81" i="2"/>
  <c r="C81" i="2"/>
  <c r="B81" i="2"/>
  <c r="A81" i="2"/>
  <c r="F36" i="2"/>
  <c r="E75" i="2"/>
  <c r="K80" i="2"/>
  <c r="D75" i="2"/>
  <c r="J80" i="2"/>
  <c r="C75" i="2"/>
  <c r="I80" i="2"/>
  <c r="B75" i="2"/>
  <c r="H80" i="2"/>
  <c r="A75" i="2"/>
  <c r="G80" i="2"/>
  <c r="F41" i="2"/>
  <c r="E80" i="2"/>
  <c r="D80" i="2"/>
  <c r="C80" i="2"/>
  <c r="B80" i="2"/>
  <c r="A80" i="2"/>
  <c r="F37" i="2"/>
  <c r="E76" i="2"/>
  <c r="K79" i="2"/>
  <c r="D76" i="2"/>
  <c r="J79" i="2"/>
  <c r="C76" i="2"/>
  <c r="I79" i="2"/>
  <c r="B76" i="2"/>
  <c r="H79" i="2"/>
  <c r="A76" i="2"/>
  <c r="G79" i="2"/>
  <c r="F40" i="2"/>
  <c r="E79" i="2"/>
  <c r="D79" i="2"/>
  <c r="C79" i="2"/>
  <c r="B79" i="2"/>
  <c r="A79" i="2"/>
  <c r="F38" i="2"/>
  <c r="E77" i="2"/>
  <c r="K78" i="2"/>
  <c r="D77" i="2"/>
  <c r="J78" i="2"/>
  <c r="C77" i="2"/>
  <c r="I78" i="2"/>
  <c r="B77" i="2"/>
  <c r="H78" i="2"/>
  <c r="A77" i="2"/>
  <c r="G78" i="2"/>
  <c r="F39" i="2"/>
  <c r="E78" i="2"/>
  <c r="D78" i="2"/>
  <c r="C78" i="2"/>
  <c r="B78" i="2"/>
  <c r="A78" i="2"/>
  <c r="K77" i="2"/>
  <c r="J77" i="2"/>
  <c r="I77" i="2"/>
  <c r="H77" i="2"/>
  <c r="G77" i="2"/>
  <c r="K76" i="2"/>
  <c r="J76" i="2"/>
  <c r="I76" i="2"/>
  <c r="H76" i="2"/>
  <c r="G76" i="2"/>
  <c r="K75" i="2"/>
  <c r="J75" i="2"/>
  <c r="I75" i="2"/>
  <c r="H75" i="2"/>
  <c r="G75" i="2"/>
  <c r="K74" i="2"/>
  <c r="J74" i="2"/>
  <c r="I74" i="2"/>
  <c r="H74" i="2"/>
  <c r="G74" i="2"/>
  <c r="K73" i="2"/>
  <c r="J73" i="2"/>
  <c r="I73" i="2"/>
  <c r="H73" i="2"/>
  <c r="G73" i="2"/>
  <c r="F73" i="2"/>
  <c r="A73" i="2"/>
  <c r="K59" i="2"/>
  <c r="A69" i="2"/>
  <c r="J59" i="2"/>
  <c r="A68" i="2"/>
  <c r="I59" i="2"/>
  <c r="A67" i="2"/>
  <c r="H59" i="2"/>
  <c r="A66" i="2"/>
  <c r="G59" i="2"/>
  <c r="A65" i="2"/>
  <c r="F59" i="2"/>
  <c r="A64" i="2"/>
  <c r="E59" i="2"/>
  <c r="A63" i="2"/>
  <c r="D59" i="2"/>
  <c r="A62" i="2"/>
  <c r="C59" i="2"/>
  <c r="A61" i="2"/>
  <c r="B59" i="2"/>
  <c r="A60" i="2"/>
  <c r="A56" i="2"/>
  <c r="A55" i="2"/>
  <c r="A54" i="2"/>
  <c r="A53" i="2"/>
  <c r="A52" i="2"/>
  <c r="A51" i="2"/>
  <c r="A50" i="2"/>
  <c r="A49" i="2"/>
  <c r="A48" i="2"/>
  <c r="A47" i="2"/>
  <c r="I34" i="2"/>
  <c r="G10" i="2"/>
  <c r="H10" i="2"/>
  <c r="I35" i="2"/>
  <c r="I36" i="2"/>
  <c r="I37" i="2"/>
  <c r="I38" i="2"/>
  <c r="G14" i="2"/>
  <c r="H14" i="2"/>
  <c r="I39" i="2"/>
  <c r="I40" i="2"/>
  <c r="I41" i="2"/>
  <c r="I42" i="2"/>
  <c r="I43" i="2"/>
  <c r="I44" i="2"/>
  <c r="I45" i="2"/>
  <c r="G18" i="2"/>
  <c r="H18" i="2"/>
  <c r="H43" i="2"/>
  <c r="A43" i="2"/>
  <c r="G17" i="2"/>
  <c r="H17" i="2"/>
  <c r="H42" i="2"/>
  <c r="A42" i="2"/>
  <c r="G16" i="2"/>
  <c r="H16" i="2"/>
  <c r="H41" i="2"/>
  <c r="A41" i="2"/>
  <c r="G15" i="2"/>
  <c r="H15" i="2"/>
  <c r="H40" i="2"/>
  <c r="A40" i="2"/>
  <c r="H39" i="2"/>
  <c r="A39" i="2"/>
  <c r="G13" i="2"/>
  <c r="H13" i="2"/>
  <c r="H38" i="2"/>
  <c r="A38" i="2"/>
  <c r="G12" i="2"/>
  <c r="H12" i="2"/>
  <c r="H37" i="2"/>
  <c r="A37" i="2"/>
  <c r="G11" i="2"/>
  <c r="H11" i="2"/>
  <c r="H36" i="2"/>
  <c r="A36" i="2"/>
  <c r="H35" i="2"/>
  <c r="A35" i="2"/>
  <c r="G9" i="2"/>
  <c r="H9" i="2"/>
  <c r="H34" i="2"/>
  <c r="A34" i="2"/>
  <c r="A30" i="2"/>
  <c r="A29" i="2"/>
  <c r="A28" i="2"/>
  <c r="A27" i="2"/>
  <c r="A26" i="2"/>
  <c r="A25" i="2"/>
  <c r="A24" i="2"/>
  <c r="A23" i="2"/>
  <c r="A22" i="2"/>
  <c r="A21" i="2"/>
</calcChain>
</file>

<file path=xl/comments1.xml><?xml version="1.0" encoding="utf-8"?>
<comments xmlns="http://schemas.openxmlformats.org/spreadsheetml/2006/main">
  <authors>
    <author>Aaron Camacho</author>
  </authors>
  <commentList>
    <comment ref="A7" authorId="0">
      <text>
        <r>
          <rPr>
            <sz val="9"/>
            <color indexed="81"/>
            <rFont val="Calibri"/>
            <family val="2"/>
          </rPr>
          <t>Project Management: Submodel =  2; Problem size @  10 by 2</t>
        </r>
      </text>
    </comment>
    <comment ref="A19" authorId="0">
      <text>
        <r>
          <rPr>
            <sz val="9"/>
            <color indexed="81"/>
            <rFont val="Calibri"/>
            <family val="2"/>
          </rPr>
          <t>Project Management: Submodel =  2; Problem size @  10 by 2</t>
        </r>
      </text>
    </comment>
  </commentList>
</comments>
</file>

<file path=xl/sharedStrings.xml><?xml version="1.0" encoding="utf-8"?>
<sst xmlns="http://schemas.openxmlformats.org/spreadsheetml/2006/main" count="78" uniqueCount="58">
  <si>
    <t>Project Management</t>
  </si>
  <si>
    <t>Precedences; 3 time estimates</t>
  </si>
  <si>
    <t>Data</t>
  </si>
  <si>
    <t>Immediate Predecessors (1 per column)</t>
  </si>
  <si>
    <t>Precedences</t>
  </si>
  <si>
    <t>Activity</t>
  </si>
  <si>
    <t>Optimistic</t>
  </si>
  <si>
    <t>Likely</t>
  </si>
  <si>
    <t>Pessimistic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</si>
  <si>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</si>
  <si>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</si>
  <si>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</si>
  <si>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</si>
  <si>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</si>
  <si>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</si>
  <si>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</si>
  <si>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</si>
  <si>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</si>
  <si>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</si>
  <si>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Mean</t>
  </si>
  <si>
    <t>Std dev</t>
  </si>
  <si>
    <t>Variance</t>
  </si>
  <si>
    <t>Time</t>
  </si>
  <si>
    <t>Pred 1</t>
  </si>
  <si>
    <t>Pred 2</t>
  </si>
  <si>
    <t>Results</t>
  </si>
  <si>
    <t>Early Start</t>
  </si>
  <si>
    <t>Early Finish</t>
  </si>
  <si>
    <t>Late  Start</t>
  </si>
  <si>
    <t>Late Finish</t>
  </si>
  <si>
    <t>Slack</t>
  </si>
  <si>
    <t>Critical Variance</t>
  </si>
  <si>
    <t>Project</t>
  </si>
  <si>
    <t>Std.dev</t>
  </si>
  <si>
    <t>Early start computations</t>
  </si>
  <si>
    <t>Late finish computations</t>
  </si>
  <si>
    <t>Graph</t>
  </si>
  <si>
    <t>Critical Activity</t>
  </si>
  <si>
    <t>Noncritical Activity</t>
  </si>
  <si>
    <t xml:space="preserve"> </t>
  </si>
  <si>
    <t>Due Date = Project Completion Time + Z * project std deviation</t>
  </si>
  <si>
    <t xml:space="preserve">Z-Value: </t>
  </si>
  <si>
    <t xml:space="preserve">Project Completion Time (Days): </t>
  </si>
  <si>
    <t>Project Standard Diviation:</t>
  </si>
  <si>
    <t xml:space="preserve">Due date: </t>
  </si>
  <si>
    <t>(Days)</t>
  </si>
  <si>
    <t xml:space="preserve">1- Critical Path Activity </t>
  </si>
  <si>
    <t xml:space="preserve">2. Least Costly Activity </t>
  </si>
  <si>
    <t>3. Check Maximun Time Reduction</t>
  </si>
  <si>
    <t xml:space="preserve">Crash Time=optimistic time </t>
  </si>
  <si>
    <t>Max time reduction = Normal time - crash time</t>
  </si>
  <si>
    <t>Max time reduction:</t>
  </si>
  <si>
    <t>Normal (Mean) Time: Triple-Time estimate</t>
  </si>
  <si>
    <t>3 Rules to Crashing</t>
  </si>
  <si>
    <t xml:space="preserve">Max Time Reduction </t>
  </si>
  <si>
    <t>Crash Cost/Day</t>
  </si>
  <si>
    <t xml:space="preserve">                                                                                          </t>
  </si>
  <si>
    <t xml:space="preserve">NETWORK DRAWLING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</si>
</sst>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00FF"/>
      <name val="Calibri"/>
      <scheme val="minor"/>
    </font>
    <font>
      <b/>
      <sz val="15"/>
      <color rgb="FF1F497D"/>
      <name val="Calibri"/>
      <scheme val="minor"/>
    </font>
    <font>
      <b/>
      <sz val="13"/>
      <color rgb="FF1F497D"/>
      <name val="Calibri"/>
      <scheme val="minor"/>
    </font>
    <font>
      <sz val="9"/>
      <color indexed="81"/>
      <name val="Calibri"/>
      <family val="2"/>
    </font>
    <font>
      <b/>
      <sz val="11"/>
      <color rgb="FFFF6600"/>
      <name val="Calibri"/>
      <scheme val="minor"/>
    </font>
    <font>
      <b/>
      <sz val="11"/>
      <color rgb="FF000000"/>
      <name val="Calibri"/>
      <scheme val="minor"/>
    </font>
    <font>
      <sz val="11"/>
      <color rgb="FF3F3F3F"/>
      <name val="Calibri"/>
      <scheme val="minor"/>
    </font>
    <font>
      <b/>
      <sz val="11"/>
      <color rgb="FF3F3F3F"/>
      <name val="Calibri"/>
      <scheme val="minor"/>
    </font>
    <font>
      <sz val="11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48"/>
      <color theme="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0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2" fillId="3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8" fillId="0" borderId="5" xfId="0" applyFont="1" applyBorder="1"/>
    <xf numFmtId="0" fontId="2" fillId="0" borderId="0" xfId="0" applyFont="1" applyBorder="1"/>
    <xf numFmtId="0" fontId="2" fillId="0" borderId="7" xfId="0" applyFont="1" applyBorder="1"/>
    <xf numFmtId="0" fontId="2" fillId="2" borderId="0" xfId="0" applyFont="1" applyFill="1" applyBorder="1"/>
    <xf numFmtId="0" fontId="2" fillId="0" borderId="8" xfId="0" applyFont="1" applyBorder="1"/>
    <xf numFmtId="0" fontId="2" fillId="2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10" fillId="0" borderId="0" xfId="0" applyFont="1"/>
    <xf numFmtId="0" fontId="2" fillId="0" borderId="0" xfId="0" applyFont="1" applyAlignment="1">
      <alignment wrapText="1"/>
    </xf>
    <xf numFmtId="0" fontId="9" fillId="4" borderId="1" xfId="0" applyFont="1" applyFill="1" applyBorder="1"/>
    <xf numFmtId="0" fontId="9" fillId="4" borderId="12" xfId="0" applyFont="1" applyFill="1" applyBorder="1"/>
    <xf numFmtId="0" fontId="9" fillId="4" borderId="13" xfId="0" applyFont="1" applyFill="1" applyBorder="1" applyAlignment="1">
      <alignment wrapText="1"/>
    </xf>
    <xf numFmtId="0" fontId="9" fillId="4" borderId="14" xfId="0" applyFont="1" applyFill="1" applyBorder="1" applyAlignment="1">
      <alignment wrapText="1"/>
    </xf>
    <xf numFmtId="0" fontId="9" fillId="4" borderId="15" xfId="0" applyFont="1" applyFill="1" applyBorder="1"/>
    <xf numFmtId="0" fontId="9" fillId="4" borderId="10" xfId="0" applyFont="1" applyFill="1" applyBorder="1"/>
    <xf numFmtId="0" fontId="9" fillId="4" borderId="16" xfId="0" applyFont="1" applyFill="1" applyBorder="1" applyAlignment="1">
      <alignment wrapText="1"/>
    </xf>
    <xf numFmtId="0" fontId="9" fillId="4" borderId="6" xfId="0" applyFont="1" applyFill="1" applyBorder="1"/>
    <xf numFmtId="0" fontId="9" fillId="4" borderId="11" xfId="0" applyFont="1" applyFill="1" applyBorder="1"/>
    <xf numFmtId="0" fontId="10" fillId="4" borderId="13" xfId="0" applyFont="1" applyFill="1" applyBorder="1"/>
    <xf numFmtId="0" fontId="10" fillId="4" borderId="15" xfId="0" applyFont="1" applyFill="1" applyBorder="1"/>
    <xf numFmtId="0" fontId="10" fillId="4" borderId="11" xfId="0" applyFont="1" applyFill="1" applyBorder="1"/>
    <xf numFmtId="0" fontId="9" fillId="4" borderId="17" xfId="0" applyFont="1" applyFill="1" applyBorder="1"/>
    <xf numFmtId="0" fontId="9" fillId="4" borderId="18" xfId="0" applyFont="1" applyFill="1" applyBorder="1"/>
    <xf numFmtId="0" fontId="10" fillId="4" borderId="10" xfId="0" applyFont="1" applyFill="1" applyBorder="1"/>
    <xf numFmtId="0" fontId="10" fillId="4" borderId="16" xfId="0" applyFont="1" applyFill="1" applyBorder="1"/>
    <xf numFmtId="0" fontId="11" fillId="0" borderId="0" xfId="0" applyFont="1"/>
    <xf numFmtId="14" fontId="11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9" fillId="5" borderId="12" xfId="0" applyFont="1" applyFill="1" applyBorder="1"/>
    <xf numFmtId="44" fontId="2" fillId="0" borderId="0" xfId="15" applyFont="1"/>
    <xf numFmtId="0" fontId="9" fillId="6" borderId="12" xfId="0" applyFont="1" applyFill="1" applyBorder="1"/>
    <xf numFmtId="44" fontId="2" fillId="6" borderId="0" xfId="15" applyFont="1" applyFill="1"/>
    <xf numFmtId="0" fontId="2" fillId="6" borderId="0" xfId="0" applyFont="1" applyFill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0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9" xfId="0" applyFill="1" applyBorder="1"/>
    <xf numFmtId="0" fontId="2" fillId="5" borderId="0" xfId="0" applyFont="1" applyFill="1"/>
    <xf numFmtId="0" fontId="2" fillId="0" borderId="0" xfId="0" applyFont="1" applyAlignment="1">
      <alignment horizontal="center"/>
    </xf>
    <xf numFmtId="0" fontId="14" fillId="7" borderId="5" xfId="0" applyFont="1" applyFill="1" applyBorder="1" applyAlignment="1">
      <alignment horizontal="center"/>
    </xf>
    <xf numFmtId="0" fontId="14" fillId="7" borderId="0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center"/>
    </xf>
  </cellXfs>
  <cellStyles count="20">
    <cellStyle name="Currency" xfId="15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Normal" xfId="0" builtinId="0"/>
  </cellStyles>
  <dxfs count="1">
    <dxf>
      <font>
        <b/>
        <i val="0"/>
        <color rgb="FFFF0000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Gantt Chart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Management'!$H$72</c:f>
              <c:strCache>
                <c:ptCount val="1"/>
              </c:strCache>
            </c:strRef>
          </c:tx>
          <c:spPr>
            <a:noFill/>
            <a:ln w="25400">
              <a:noFill/>
            </a:ln>
            <a:effectLst/>
          </c:spPr>
          <c:invertIfNegative val="0"/>
          <c:cat>
            <c:strRef>
              <c:f>'Project Management'!$G$73:$G$82</c:f>
              <c:strCache>
                <c:ptCount val="10"/>
                <c:pt idx="0">
                  <c:v>J</c:v>
                </c:pt>
                <c:pt idx="1">
                  <c:v>I</c:v>
                </c:pt>
                <c:pt idx="2">
                  <c:v>H</c:v>
                </c:pt>
                <c:pt idx="3">
                  <c:v>G</c:v>
                </c:pt>
                <c:pt idx="4">
                  <c:v>F</c:v>
                </c:pt>
                <c:pt idx="5">
                  <c:v>E</c:v>
                </c:pt>
                <c:pt idx="6">
                  <c:v>D</c:v>
                </c:pt>
                <c:pt idx="7">
                  <c:v>C</c:v>
                </c:pt>
                <c:pt idx="8">
                  <c:v>B</c:v>
                </c:pt>
                <c:pt idx="9">
                  <c:v>A</c:v>
                </c:pt>
              </c:strCache>
            </c:strRef>
          </c:cat>
          <c:val>
            <c:numRef>
              <c:f>'Project Management'!$H$73:$H$82</c:f>
              <c:numCache>
                <c:formatCode>General</c:formatCode>
                <c:ptCount val="10"/>
                <c:pt idx="0">
                  <c:v>102.7</c:v>
                </c:pt>
                <c:pt idx="1">
                  <c:v>92.7</c:v>
                </c:pt>
                <c:pt idx="2">
                  <c:v>92.60000000000001</c:v>
                </c:pt>
                <c:pt idx="3">
                  <c:v>70.93333333333334</c:v>
                </c:pt>
                <c:pt idx="4">
                  <c:v>70.83333333333334</c:v>
                </c:pt>
                <c:pt idx="5">
                  <c:v>48.33333333333334</c:v>
                </c:pt>
                <c:pt idx="6">
                  <c:v>31.66666666666667</c:v>
                </c:pt>
                <c:pt idx="7">
                  <c:v>31.66666666666667</c:v>
                </c:pt>
                <c:pt idx="8">
                  <c:v>10.0</c:v>
                </c:pt>
                <c:pt idx="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'Project Management'!$I$72</c:f>
              <c:strCache>
                <c:ptCount val="1"/>
                <c:pt idx="0">
                  <c:v>Critical Activity</c:v>
                </c:pt>
              </c:strCache>
            </c:strRef>
          </c:tx>
          <c:spPr>
            <a:solidFill>
              <a:srgbClr val="DD0806"/>
            </a:solidFill>
            <a:effectLst/>
          </c:spPr>
          <c:invertIfNegative val="0"/>
          <c:cat>
            <c:strRef>
              <c:f>'Project Management'!$G$73:$G$82</c:f>
              <c:strCache>
                <c:ptCount val="10"/>
                <c:pt idx="0">
                  <c:v>J</c:v>
                </c:pt>
                <c:pt idx="1">
                  <c:v>I</c:v>
                </c:pt>
                <c:pt idx="2">
                  <c:v>H</c:v>
                </c:pt>
                <c:pt idx="3">
                  <c:v>G</c:v>
                </c:pt>
                <c:pt idx="4">
                  <c:v>F</c:v>
                </c:pt>
                <c:pt idx="5">
                  <c:v>E</c:v>
                </c:pt>
                <c:pt idx="6">
                  <c:v>D</c:v>
                </c:pt>
                <c:pt idx="7">
                  <c:v>C</c:v>
                </c:pt>
                <c:pt idx="8">
                  <c:v>B</c:v>
                </c:pt>
                <c:pt idx="9">
                  <c:v>A</c:v>
                </c:pt>
              </c:strCache>
            </c:strRef>
          </c:cat>
          <c:val>
            <c:numRef>
              <c:f>'Project Management'!$I$73:$I$82</c:f>
              <c:numCache>
                <c:formatCode>General</c:formatCode>
                <c:ptCount val="10"/>
                <c:pt idx="0">
                  <c:v>5.5</c:v>
                </c:pt>
                <c:pt idx="1">
                  <c:v>10.0</c:v>
                </c:pt>
                <c:pt idx="2">
                  <c:v>0.1</c:v>
                </c:pt>
                <c:pt idx="3">
                  <c:v>21.66666666666667</c:v>
                </c:pt>
                <c:pt idx="4">
                  <c:v>0.1</c:v>
                </c:pt>
                <c:pt idx="5">
                  <c:v>22.5</c:v>
                </c:pt>
                <c:pt idx="6">
                  <c:v>0.0</c:v>
                </c:pt>
                <c:pt idx="7">
                  <c:v>16.66666666666667</c:v>
                </c:pt>
                <c:pt idx="8">
                  <c:v>21.66666666666667</c:v>
                </c:pt>
                <c:pt idx="9">
                  <c:v>10.0</c:v>
                </c:pt>
              </c:numCache>
            </c:numRef>
          </c:val>
        </c:ser>
        <c:ser>
          <c:idx val="2"/>
          <c:order val="2"/>
          <c:tx>
            <c:strRef>
              <c:f>'Project Management'!$J$72</c:f>
              <c:strCache>
                <c:ptCount val="1"/>
                <c:pt idx="0">
                  <c:v>Noncritical Activity</c:v>
                </c:pt>
              </c:strCache>
            </c:strRef>
          </c:tx>
          <c:invertIfNegative val="0"/>
          <c:cat>
            <c:strRef>
              <c:f>'Project Management'!$G$73:$G$82</c:f>
              <c:strCache>
                <c:ptCount val="10"/>
                <c:pt idx="0">
                  <c:v>J</c:v>
                </c:pt>
                <c:pt idx="1">
                  <c:v>I</c:v>
                </c:pt>
                <c:pt idx="2">
                  <c:v>H</c:v>
                </c:pt>
                <c:pt idx="3">
                  <c:v>G</c:v>
                </c:pt>
                <c:pt idx="4">
                  <c:v>F</c:v>
                </c:pt>
                <c:pt idx="5">
                  <c:v>E</c:v>
                </c:pt>
                <c:pt idx="6">
                  <c:v>D</c:v>
                </c:pt>
                <c:pt idx="7">
                  <c:v>C</c:v>
                </c:pt>
                <c:pt idx="8">
                  <c:v>B</c:v>
                </c:pt>
                <c:pt idx="9">
                  <c:v>A</c:v>
                </c:pt>
              </c:strCache>
            </c:strRef>
          </c:cat>
          <c:val>
            <c:numRef>
              <c:f>'Project Management'!$J$73:$J$82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'Project Management'!$K$72</c:f>
              <c:strCache>
                <c:ptCount val="1"/>
                <c:pt idx="0">
                  <c:v>Slack</c:v>
                </c:pt>
              </c:strCache>
            </c:strRef>
          </c:tx>
          <c:spPr>
            <a:noFill/>
            <a:effectLst/>
          </c:spPr>
          <c:invertIfNegative val="0"/>
          <c:cat>
            <c:strRef>
              <c:f>'Project Management'!$G$73:$G$82</c:f>
              <c:strCache>
                <c:ptCount val="10"/>
                <c:pt idx="0">
                  <c:v>J</c:v>
                </c:pt>
                <c:pt idx="1">
                  <c:v>I</c:v>
                </c:pt>
                <c:pt idx="2">
                  <c:v>H</c:v>
                </c:pt>
                <c:pt idx="3">
                  <c:v>G</c:v>
                </c:pt>
                <c:pt idx="4">
                  <c:v>F</c:v>
                </c:pt>
                <c:pt idx="5">
                  <c:v>E</c:v>
                </c:pt>
                <c:pt idx="6">
                  <c:v>D</c:v>
                </c:pt>
                <c:pt idx="7">
                  <c:v>C</c:v>
                </c:pt>
                <c:pt idx="8">
                  <c:v>B</c:v>
                </c:pt>
                <c:pt idx="9">
                  <c:v>A</c:v>
                </c:pt>
              </c:strCache>
            </c:strRef>
          </c:cat>
          <c:val>
            <c:numRef>
              <c:f>'Project Management'!$K$73:$K$82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19.26666666666667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0388968"/>
        <c:axId val="-2115586312"/>
      </c:barChart>
      <c:catAx>
        <c:axId val="-2120388968"/>
        <c:scaling>
          <c:orientation val="minMax"/>
        </c:scaling>
        <c:delete val="0"/>
        <c:axPos val="l"/>
        <c:majorTickMark val="out"/>
        <c:minorTickMark val="none"/>
        <c:tickLblPos val="nextTo"/>
        <c:crossAx val="-2115586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55863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0388968"/>
        <c:crossesAt val="1.0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9" workbookViewId="0" zoomToFit="1"/>
  </sheetViews>
  <pageMargins left="0.75" right="0.75" top="1" bottom="1" header="0.5" footer="0.5"/>
  <drawing r:id="rId1"/>
</chartsheet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1B6DF71-394D-9044-A89E-C537EBB94BAB}" type="doc">
      <dgm:prSet loTypeId="urn:microsoft.com/office/officeart/2005/8/layout/hierarchy2" loCatId="" qsTypeId="urn:microsoft.com/office/officeart/2005/8/quickstyle/3D3" qsCatId="3D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61D78D38-2119-464D-9349-A363F2B04BB7}">
      <dgm:prSet phldrT="[Text]"/>
      <dgm:spPr/>
      <dgm:t>
        <a:bodyPr/>
        <a:lstStyle/>
        <a:p>
          <a:r>
            <a:rPr lang="en-US"/>
            <a:t>A</a:t>
          </a:r>
        </a:p>
      </dgm:t>
    </dgm:pt>
    <dgm:pt modelId="{6D5E6601-5738-EB45-8855-68A07C2D09C8}" type="parTrans" cxnId="{459C7EC7-640B-FE48-9B73-A118B8929E4F}">
      <dgm:prSet/>
      <dgm:spPr/>
      <dgm:t>
        <a:bodyPr/>
        <a:lstStyle/>
        <a:p>
          <a:endParaRPr lang="en-US"/>
        </a:p>
      </dgm:t>
    </dgm:pt>
    <dgm:pt modelId="{3B65F560-586B-1D48-818B-C1D2A41499D2}" type="sibTrans" cxnId="{459C7EC7-640B-FE48-9B73-A118B8929E4F}">
      <dgm:prSet/>
      <dgm:spPr/>
      <dgm:t>
        <a:bodyPr/>
        <a:lstStyle/>
        <a:p>
          <a:endParaRPr lang="en-US"/>
        </a:p>
      </dgm:t>
    </dgm:pt>
    <dgm:pt modelId="{A54B3AEF-22B9-374F-97AC-749B15DBBC9D}">
      <dgm:prSet phldrT="[Text]"/>
      <dgm:spPr/>
      <dgm:t>
        <a:bodyPr/>
        <a:lstStyle/>
        <a:p>
          <a:r>
            <a:rPr lang="en-US"/>
            <a:t>B</a:t>
          </a:r>
        </a:p>
      </dgm:t>
    </dgm:pt>
    <dgm:pt modelId="{C048B20B-6762-AE45-BB79-4F5DB8F6BD60}" type="parTrans" cxnId="{1B78073A-213A-1C47-B62B-B538334F897C}">
      <dgm:prSet/>
      <dgm:spPr/>
      <dgm:t>
        <a:bodyPr/>
        <a:lstStyle/>
        <a:p>
          <a:endParaRPr lang="en-US"/>
        </a:p>
      </dgm:t>
    </dgm:pt>
    <dgm:pt modelId="{09B6F4B2-2A8C-3747-85C7-B6AFCD022501}" type="sibTrans" cxnId="{1B78073A-213A-1C47-B62B-B538334F897C}">
      <dgm:prSet/>
      <dgm:spPr/>
      <dgm:t>
        <a:bodyPr/>
        <a:lstStyle/>
        <a:p>
          <a:endParaRPr lang="en-US"/>
        </a:p>
      </dgm:t>
    </dgm:pt>
    <dgm:pt modelId="{B3F4A74D-9A60-EB45-A3D5-B131F5BAB0EE}">
      <dgm:prSet phldrT="[Text]"/>
      <dgm:spPr/>
      <dgm:t>
        <a:bodyPr/>
        <a:lstStyle/>
        <a:p>
          <a:r>
            <a:rPr lang="en-US"/>
            <a:t>C</a:t>
          </a:r>
        </a:p>
      </dgm:t>
    </dgm:pt>
    <dgm:pt modelId="{0A477482-5005-5146-AD47-052236DFF378}" type="parTrans" cxnId="{6E0567E4-6D24-3F42-99BF-95E021BDA351}">
      <dgm:prSet/>
      <dgm:spPr/>
      <dgm:t>
        <a:bodyPr/>
        <a:lstStyle/>
        <a:p>
          <a:endParaRPr lang="en-US"/>
        </a:p>
      </dgm:t>
    </dgm:pt>
    <dgm:pt modelId="{3119FA21-E3F9-7E46-8E33-0FF22211CD17}" type="sibTrans" cxnId="{6E0567E4-6D24-3F42-99BF-95E021BDA351}">
      <dgm:prSet/>
      <dgm:spPr/>
      <dgm:t>
        <a:bodyPr/>
        <a:lstStyle/>
        <a:p>
          <a:endParaRPr lang="en-US"/>
        </a:p>
      </dgm:t>
    </dgm:pt>
    <dgm:pt modelId="{CD588285-BB1C-064E-962F-F7E3BBCE9E8D}">
      <dgm:prSet phldrT="[Text]"/>
      <dgm:spPr/>
      <dgm:t>
        <a:bodyPr/>
        <a:lstStyle/>
        <a:p>
          <a:r>
            <a:rPr lang="en-US"/>
            <a:t>D</a:t>
          </a:r>
        </a:p>
      </dgm:t>
    </dgm:pt>
    <dgm:pt modelId="{CC51B6E9-6764-3741-B9E6-2BA80B2E2F12}" type="parTrans" cxnId="{DFB71CE9-1043-0540-BDDB-6F3D81DAB308}">
      <dgm:prSet/>
      <dgm:spPr/>
      <dgm:t>
        <a:bodyPr/>
        <a:lstStyle/>
        <a:p>
          <a:endParaRPr lang="en-US"/>
        </a:p>
      </dgm:t>
    </dgm:pt>
    <dgm:pt modelId="{0EFB26E9-CF02-CF40-9AC1-80B608B41536}" type="sibTrans" cxnId="{DFB71CE9-1043-0540-BDDB-6F3D81DAB308}">
      <dgm:prSet/>
      <dgm:spPr/>
      <dgm:t>
        <a:bodyPr/>
        <a:lstStyle/>
        <a:p>
          <a:endParaRPr lang="en-US"/>
        </a:p>
      </dgm:t>
    </dgm:pt>
    <dgm:pt modelId="{31BE045B-4737-2249-A961-80D21821A953}">
      <dgm:prSet/>
      <dgm:spPr/>
      <dgm:t>
        <a:bodyPr/>
        <a:lstStyle/>
        <a:p>
          <a:r>
            <a:rPr lang="en-US"/>
            <a:t>E</a:t>
          </a:r>
        </a:p>
      </dgm:t>
    </dgm:pt>
    <dgm:pt modelId="{D13A938E-D8B1-3140-83D9-A6AC9684E357}" type="parTrans" cxnId="{33A2974B-F592-B041-8215-2B42790AA0CC}">
      <dgm:prSet/>
      <dgm:spPr/>
      <dgm:t>
        <a:bodyPr/>
        <a:lstStyle/>
        <a:p>
          <a:endParaRPr lang="en-US"/>
        </a:p>
      </dgm:t>
    </dgm:pt>
    <dgm:pt modelId="{C17310B6-1699-CE40-9FC5-FD1BD414EAB8}" type="sibTrans" cxnId="{33A2974B-F592-B041-8215-2B42790AA0CC}">
      <dgm:prSet/>
      <dgm:spPr/>
      <dgm:t>
        <a:bodyPr/>
        <a:lstStyle/>
        <a:p>
          <a:endParaRPr lang="en-US"/>
        </a:p>
      </dgm:t>
    </dgm:pt>
    <dgm:pt modelId="{3A9291C2-5199-9C4F-AC5B-A27F67EA67AA}">
      <dgm:prSet/>
      <dgm:spPr/>
      <dgm:t>
        <a:bodyPr/>
        <a:lstStyle/>
        <a:p>
          <a:r>
            <a:rPr lang="en-US"/>
            <a:t>F</a:t>
          </a:r>
        </a:p>
      </dgm:t>
    </dgm:pt>
    <dgm:pt modelId="{DD3CCB7B-F264-0C4F-ACC7-3F6495473345}" type="parTrans" cxnId="{8723F1A4-537F-BB4A-9DDD-6CFD9BCB4B33}">
      <dgm:prSet/>
      <dgm:spPr/>
      <dgm:t>
        <a:bodyPr/>
        <a:lstStyle/>
        <a:p>
          <a:endParaRPr lang="en-US"/>
        </a:p>
      </dgm:t>
    </dgm:pt>
    <dgm:pt modelId="{1940B891-81AC-564B-B6ED-0EFB72A66F4A}" type="sibTrans" cxnId="{8723F1A4-537F-BB4A-9DDD-6CFD9BCB4B33}">
      <dgm:prSet/>
      <dgm:spPr/>
      <dgm:t>
        <a:bodyPr/>
        <a:lstStyle/>
        <a:p>
          <a:endParaRPr lang="en-US"/>
        </a:p>
      </dgm:t>
    </dgm:pt>
    <dgm:pt modelId="{56794705-6740-844D-9BB6-58C982D7AB82}">
      <dgm:prSet/>
      <dgm:spPr/>
      <dgm:t>
        <a:bodyPr/>
        <a:lstStyle/>
        <a:p>
          <a:r>
            <a:rPr lang="en-US"/>
            <a:t>G</a:t>
          </a:r>
        </a:p>
      </dgm:t>
    </dgm:pt>
    <dgm:pt modelId="{5C54159A-6AD5-884B-89E8-1E4790D6EAB7}" type="parTrans" cxnId="{9345CEEC-181F-EE42-9A4F-2CF6B283A268}">
      <dgm:prSet/>
      <dgm:spPr/>
      <dgm:t>
        <a:bodyPr/>
        <a:lstStyle/>
        <a:p>
          <a:endParaRPr lang="en-US"/>
        </a:p>
      </dgm:t>
    </dgm:pt>
    <dgm:pt modelId="{EE85089C-2916-7C49-A4FB-1A13BC9DB20A}" type="sibTrans" cxnId="{9345CEEC-181F-EE42-9A4F-2CF6B283A268}">
      <dgm:prSet/>
      <dgm:spPr/>
      <dgm:t>
        <a:bodyPr/>
        <a:lstStyle/>
        <a:p>
          <a:endParaRPr lang="en-US"/>
        </a:p>
      </dgm:t>
    </dgm:pt>
    <dgm:pt modelId="{52D41CFD-B1A7-BA4C-A210-C7C316D6501A}">
      <dgm:prSet/>
      <dgm:spPr/>
      <dgm:t>
        <a:bodyPr/>
        <a:lstStyle/>
        <a:p>
          <a:r>
            <a:rPr lang="en-US"/>
            <a:t>H</a:t>
          </a:r>
        </a:p>
      </dgm:t>
    </dgm:pt>
    <dgm:pt modelId="{4F56CD14-EBB8-6147-A664-1234718924C7}" type="parTrans" cxnId="{E8D6FD3F-E7D2-B646-94AD-BF7A13993B1B}">
      <dgm:prSet/>
      <dgm:spPr/>
      <dgm:t>
        <a:bodyPr/>
        <a:lstStyle/>
        <a:p>
          <a:endParaRPr lang="en-US"/>
        </a:p>
      </dgm:t>
    </dgm:pt>
    <dgm:pt modelId="{1AC7DC92-C352-BD4D-ACAA-989EF17A8F86}" type="sibTrans" cxnId="{E8D6FD3F-E7D2-B646-94AD-BF7A13993B1B}">
      <dgm:prSet/>
      <dgm:spPr/>
      <dgm:t>
        <a:bodyPr/>
        <a:lstStyle/>
        <a:p>
          <a:endParaRPr lang="en-US"/>
        </a:p>
      </dgm:t>
    </dgm:pt>
    <dgm:pt modelId="{21D1189D-96A3-E848-99D5-EBD2805DDD5A}">
      <dgm:prSet/>
      <dgm:spPr/>
      <dgm:t>
        <a:bodyPr/>
        <a:lstStyle/>
        <a:p>
          <a:r>
            <a:rPr lang="en-US"/>
            <a:t>I</a:t>
          </a:r>
        </a:p>
      </dgm:t>
    </dgm:pt>
    <dgm:pt modelId="{B0D73948-C6F4-7043-B066-FA5425523BC4}" type="parTrans" cxnId="{2A36ABD3-AD46-9A40-8619-6576008FC410}">
      <dgm:prSet/>
      <dgm:spPr/>
      <dgm:t>
        <a:bodyPr/>
        <a:lstStyle/>
        <a:p>
          <a:endParaRPr lang="en-US"/>
        </a:p>
      </dgm:t>
    </dgm:pt>
    <dgm:pt modelId="{8E1F29A1-0A26-EF42-851B-1E1377C8A665}" type="sibTrans" cxnId="{2A36ABD3-AD46-9A40-8619-6576008FC410}">
      <dgm:prSet/>
      <dgm:spPr/>
      <dgm:t>
        <a:bodyPr/>
        <a:lstStyle/>
        <a:p>
          <a:endParaRPr lang="en-US"/>
        </a:p>
      </dgm:t>
    </dgm:pt>
    <dgm:pt modelId="{052D2CA5-65D6-5D4B-AA44-6DAF39081CC3}">
      <dgm:prSet/>
      <dgm:spPr/>
      <dgm:t>
        <a:bodyPr/>
        <a:lstStyle/>
        <a:p>
          <a:r>
            <a:rPr lang="en-US"/>
            <a:t>J</a:t>
          </a:r>
        </a:p>
      </dgm:t>
    </dgm:pt>
    <dgm:pt modelId="{12375201-F798-8F40-9EFC-FCE05EBC9B60}" type="parTrans" cxnId="{8338090D-2EF8-0649-BEFC-16CBA6475744}">
      <dgm:prSet/>
      <dgm:spPr/>
      <dgm:t>
        <a:bodyPr/>
        <a:lstStyle/>
        <a:p>
          <a:endParaRPr lang="en-US"/>
        </a:p>
      </dgm:t>
    </dgm:pt>
    <dgm:pt modelId="{1D54C71C-FFDA-B842-8EA2-B2A29C786F37}" type="sibTrans" cxnId="{8338090D-2EF8-0649-BEFC-16CBA6475744}">
      <dgm:prSet/>
      <dgm:spPr/>
      <dgm:t>
        <a:bodyPr/>
        <a:lstStyle/>
        <a:p>
          <a:endParaRPr lang="en-US"/>
        </a:p>
      </dgm:t>
    </dgm:pt>
    <dgm:pt modelId="{94FD62B6-5176-884F-B9F4-779AF1ABF41C}" type="pres">
      <dgm:prSet presAssocID="{E1B6DF71-394D-9044-A89E-C537EBB94BAB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86DB61CF-7FD0-F745-915C-9B5B40465577}" type="pres">
      <dgm:prSet presAssocID="{61D78D38-2119-464D-9349-A363F2B04BB7}" presName="root1" presStyleCnt="0"/>
      <dgm:spPr/>
    </dgm:pt>
    <dgm:pt modelId="{F18925BD-DFD0-BA4A-9C20-DD3C4E32E636}" type="pres">
      <dgm:prSet presAssocID="{61D78D38-2119-464D-9349-A363F2B04BB7}" presName="LevelOneTextNode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A35821A7-4727-5F4C-A890-C462859D64BC}" type="pres">
      <dgm:prSet presAssocID="{61D78D38-2119-464D-9349-A363F2B04BB7}" presName="level2hierChild" presStyleCnt="0"/>
      <dgm:spPr/>
    </dgm:pt>
    <dgm:pt modelId="{36E8C73F-2EE3-FF4F-ACB6-1E174C8C53FA}" type="pres">
      <dgm:prSet presAssocID="{C048B20B-6762-AE45-BB79-4F5DB8F6BD60}" presName="conn2-1" presStyleLbl="parChTrans1D2" presStyleIdx="0" presStyleCnt="1"/>
      <dgm:spPr/>
      <dgm:t>
        <a:bodyPr/>
        <a:lstStyle/>
        <a:p>
          <a:endParaRPr lang="en-US"/>
        </a:p>
      </dgm:t>
    </dgm:pt>
    <dgm:pt modelId="{138E6AC5-C7F7-8A4A-B6B4-0748CAB854CB}" type="pres">
      <dgm:prSet presAssocID="{C048B20B-6762-AE45-BB79-4F5DB8F6BD60}" presName="connTx" presStyleLbl="parChTrans1D2" presStyleIdx="0" presStyleCnt="1"/>
      <dgm:spPr/>
      <dgm:t>
        <a:bodyPr/>
        <a:lstStyle/>
        <a:p>
          <a:endParaRPr lang="en-US"/>
        </a:p>
      </dgm:t>
    </dgm:pt>
    <dgm:pt modelId="{70582E80-12A6-5C45-B415-0AC4B43D0033}" type="pres">
      <dgm:prSet presAssocID="{A54B3AEF-22B9-374F-97AC-749B15DBBC9D}" presName="root2" presStyleCnt="0"/>
      <dgm:spPr/>
    </dgm:pt>
    <dgm:pt modelId="{A0237DF6-4A6B-D14A-91C5-C71D839A796C}" type="pres">
      <dgm:prSet presAssocID="{A54B3AEF-22B9-374F-97AC-749B15DBBC9D}" presName="LevelTwoTextNode" presStyleLbl="node2" presStyleIdx="0" presStyleCnt="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E96E4EB5-641D-8747-9CC8-304B069B84A3}" type="pres">
      <dgm:prSet presAssocID="{A54B3AEF-22B9-374F-97AC-749B15DBBC9D}" presName="level3hierChild" presStyleCnt="0"/>
      <dgm:spPr/>
    </dgm:pt>
    <dgm:pt modelId="{CCE62D13-5E3A-FF49-A25C-8B4FE5BE5E78}" type="pres">
      <dgm:prSet presAssocID="{0A477482-5005-5146-AD47-052236DFF378}" presName="conn2-1" presStyleLbl="parChTrans1D3" presStyleIdx="0" presStyleCnt="2"/>
      <dgm:spPr/>
      <dgm:t>
        <a:bodyPr/>
        <a:lstStyle/>
        <a:p>
          <a:endParaRPr lang="en-US"/>
        </a:p>
      </dgm:t>
    </dgm:pt>
    <dgm:pt modelId="{4F8E7D51-74C9-7546-8730-B84495BA8DD0}" type="pres">
      <dgm:prSet presAssocID="{0A477482-5005-5146-AD47-052236DFF378}" presName="connTx" presStyleLbl="parChTrans1D3" presStyleIdx="0" presStyleCnt="2"/>
      <dgm:spPr/>
      <dgm:t>
        <a:bodyPr/>
        <a:lstStyle/>
        <a:p>
          <a:endParaRPr lang="en-US"/>
        </a:p>
      </dgm:t>
    </dgm:pt>
    <dgm:pt modelId="{C3A11CEB-79F5-FC4C-B7AD-CFF06D0AE1D3}" type="pres">
      <dgm:prSet presAssocID="{B3F4A74D-9A60-EB45-A3D5-B131F5BAB0EE}" presName="root2" presStyleCnt="0"/>
      <dgm:spPr/>
    </dgm:pt>
    <dgm:pt modelId="{1E2BA7D1-F7D1-5045-93F3-0B378753B09C}" type="pres">
      <dgm:prSet presAssocID="{B3F4A74D-9A60-EB45-A3D5-B131F5BAB0EE}" presName="LevelTwoTextNode" presStyleLbl="node3" presStyleIdx="0" presStyleCnt="2" custLinFactY="-50660" custLinFactNeighborX="14738" custLinFactNeighborY="-100000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9445D64B-E95E-E549-B426-B61600B0E27C}" type="pres">
      <dgm:prSet presAssocID="{B3F4A74D-9A60-EB45-A3D5-B131F5BAB0EE}" presName="level3hierChild" presStyleCnt="0"/>
      <dgm:spPr/>
    </dgm:pt>
    <dgm:pt modelId="{FAD6711A-C469-8A44-9964-BFF96174FB9A}" type="pres">
      <dgm:prSet presAssocID="{D13A938E-D8B1-3140-83D9-A6AC9684E357}" presName="conn2-1" presStyleLbl="parChTrans1D4" presStyleIdx="0" presStyleCnt="6"/>
      <dgm:spPr/>
      <dgm:t>
        <a:bodyPr/>
        <a:lstStyle/>
        <a:p>
          <a:endParaRPr lang="en-US"/>
        </a:p>
      </dgm:t>
    </dgm:pt>
    <dgm:pt modelId="{F4FF99E5-D47E-6841-A27E-FF0DB054783C}" type="pres">
      <dgm:prSet presAssocID="{D13A938E-D8B1-3140-83D9-A6AC9684E357}" presName="connTx" presStyleLbl="parChTrans1D4" presStyleIdx="0" presStyleCnt="6"/>
      <dgm:spPr/>
      <dgm:t>
        <a:bodyPr/>
        <a:lstStyle/>
        <a:p>
          <a:endParaRPr lang="en-US"/>
        </a:p>
      </dgm:t>
    </dgm:pt>
    <dgm:pt modelId="{6EE21590-DBC9-AC40-A0A3-0BB9C5D95625}" type="pres">
      <dgm:prSet presAssocID="{31BE045B-4737-2249-A961-80D21821A953}" presName="root2" presStyleCnt="0"/>
      <dgm:spPr/>
    </dgm:pt>
    <dgm:pt modelId="{670EC47D-5DE2-0048-87A1-722096C76C19}" type="pres">
      <dgm:prSet presAssocID="{31BE045B-4737-2249-A961-80D21821A953}" presName="LevelTwoTextNode" presStyleLbl="node4" presStyleIdx="0" presStyleCnt="6" custLinFactY="-50660" custLinFactNeighborX="8189" custLinFactNeighborY="-100000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124C8430-3080-BF42-B2BB-AB2BDEB66509}" type="pres">
      <dgm:prSet presAssocID="{31BE045B-4737-2249-A961-80D21821A953}" presName="level3hierChild" presStyleCnt="0"/>
      <dgm:spPr/>
    </dgm:pt>
    <dgm:pt modelId="{61221D6E-462C-9B4A-8561-C7B179CFC9E4}" type="pres">
      <dgm:prSet presAssocID="{DD3CCB7B-F264-0C4F-ACC7-3F6495473345}" presName="conn2-1" presStyleLbl="parChTrans1D4" presStyleIdx="1" presStyleCnt="6"/>
      <dgm:spPr/>
      <dgm:t>
        <a:bodyPr/>
        <a:lstStyle/>
        <a:p>
          <a:endParaRPr lang="en-US"/>
        </a:p>
      </dgm:t>
    </dgm:pt>
    <dgm:pt modelId="{02B9033C-87FD-F04C-8967-48CBDBBD7905}" type="pres">
      <dgm:prSet presAssocID="{DD3CCB7B-F264-0C4F-ACC7-3F6495473345}" presName="connTx" presStyleLbl="parChTrans1D4" presStyleIdx="1" presStyleCnt="6"/>
      <dgm:spPr/>
      <dgm:t>
        <a:bodyPr/>
        <a:lstStyle/>
        <a:p>
          <a:endParaRPr lang="en-US"/>
        </a:p>
      </dgm:t>
    </dgm:pt>
    <dgm:pt modelId="{E370EB70-E6A5-514F-90DC-5B7CDA13889C}" type="pres">
      <dgm:prSet presAssocID="{3A9291C2-5199-9C4F-AC5B-A27F67EA67AA}" presName="root2" presStyleCnt="0"/>
      <dgm:spPr/>
    </dgm:pt>
    <dgm:pt modelId="{89F2ABFE-0B03-1046-8A8E-24FA6FC67CB7}" type="pres">
      <dgm:prSet presAssocID="{3A9291C2-5199-9C4F-AC5B-A27F67EA67AA}" presName="LevelTwoTextNode" presStyleLbl="node4" presStyleIdx="1" presStyleCnt="6" custLinFactY="-53936" custLinFactNeighborX="-1639" custLinFactNeighborY="-100000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1442611A-7560-2C4A-8629-22C518ECEC82}" type="pres">
      <dgm:prSet presAssocID="{3A9291C2-5199-9C4F-AC5B-A27F67EA67AA}" presName="level3hierChild" presStyleCnt="0"/>
      <dgm:spPr/>
    </dgm:pt>
    <dgm:pt modelId="{A07EE499-2428-294E-8029-EF5089DBA42A}" type="pres">
      <dgm:prSet presAssocID="{5C54159A-6AD5-884B-89E8-1E4790D6EAB7}" presName="conn2-1" presStyleLbl="parChTrans1D4" presStyleIdx="2" presStyleCnt="6"/>
      <dgm:spPr/>
      <dgm:t>
        <a:bodyPr/>
        <a:lstStyle/>
        <a:p>
          <a:endParaRPr lang="en-US"/>
        </a:p>
      </dgm:t>
    </dgm:pt>
    <dgm:pt modelId="{310ED102-90CC-0A4F-93E8-C57F7C071A12}" type="pres">
      <dgm:prSet presAssocID="{5C54159A-6AD5-884B-89E8-1E4790D6EAB7}" presName="connTx" presStyleLbl="parChTrans1D4" presStyleIdx="2" presStyleCnt="6"/>
      <dgm:spPr/>
      <dgm:t>
        <a:bodyPr/>
        <a:lstStyle/>
        <a:p>
          <a:endParaRPr lang="en-US"/>
        </a:p>
      </dgm:t>
    </dgm:pt>
    <dgm:pt modelId="{E2BEA4DE-3735-AA46-9E1C-BC8CB02E546D}" type="pres">
      <dgm:prSet presAssocID="{56794705-6740-844D-9BB6-58C982D7AB82}" presName="root2" presStyleCnt="0"/>
      <dgm:spPr/>
    </dgm:pt>
    <dgm:pt modelId="{6F83B0C7-6201-E74A-9D77-59D5440D09D9}" type="pres">
      <dgm:prSet presAssocID="{56794705-6740-844D-9BB6-58C982D7AB82}" presName="LevelTwoTextNode" presStyleLbl="node4" presStyleIdx="2" presStyleCnt="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0E82AA71-4F18-2D48-B562-6136672916AC}" type="pres">
      <dgm:prSet presAssocID="{56794705-6740-844D-9BB6-58C982D7AB82}" presName="level3hierChild" presStyleCnt="0"/>
      <dgm:spPr/>
    </dgm:pt>
    <dgm:pt modelId="{47EA8CB6-ED42-4249-8CEC-31FBF7C3BF6D}" type="pres">
      <dgm:prSet presAssocID="{4F56CD14-EBB8-6147-A664-1234718924C7}" presName="conn2-1" presStyleLbl="parChTrans1D4" presStyleIdx="3" presStyleCnt="6"/>
      <dgm:spPr/>
      <dgm:t>
        <a:bodyPr/>
        <a:lstStyle/>
        <a:p>
          <a:endParaRPr lang="en-US"/>
        </a:p>
      </dgm:t>
    </dgm:pt>
    <dgm:pt modelId="{6D067600-BB2B-B541-9679-DF5F18ACA49D}" type="pres">
      <dgm:prSet presAssocID="{4F56CD14-EBB8-6147-A664-1234718924C7}" presName="connTx" presStyleLbl="parChTrans1D4" presStyleIdx="3" presStyleCnt="6"/>
      <dgm:spPr/>
      <dgm:t>
        <a:bodyPr/>
        <a:lstStyle/>
        <a:p>
          <a:endParaRPr lang="en-US"/>
        </a:p>
      </dgm:t>
    </dgm:pt>
    <dgm:pt modelId="{B6D4BEEF-F5A0-A443-99BB-39823042FED5}" type="pres">
      <dgm:prSet presAssocID="{52D41CFD-B1A7-BA4C-A210-C7C316D6501A}" presName="root2" presStyleCnt="0"/>
      <dgm:spPr/>
    </dgm:pt>
    <dgm:pt modelId="{895492C4-B33D-DB43-B7C3-135BFC60C28B}" type="pres">
      <dgm:prSet presAssocID="{52D41CFD-B1A7-BA4C-A210-C7C316D6501A}" presName="LevelTwoTextNode" presStyleLbl="node4" presStyleIdx="3" presStyleCnt="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ECE77A4F-91CC-9B48-8263-85F9BC005607}" type="pres">
      <dgm:prSet presAssocID="{52D41CFD-B1A7-BA4C-A210-C7C316D6501A}" presName="level3hierChild" presStyleCnt="0"/>
      <dgm:spPr/>
    </dgm:pt>
    <dgm:pt modelId="{0037D2CA-B8CB-C041-94AA-186D20B3C685}" type="pres">
      <dgm:prSet presAssocID="{B0D73948-C6F4-7043-B066-FA5425523BC4}" presName="conn2-1" presStyleLbl="parChTrans1D4" presStyleIdx="4" presStyleCnt="6"/>
      <dgm:spPr/>
      <dgm:t>
        <a:bodyPr/>
        <a:lstStyle/>
        <a:p>
          <a:endParaRPr lang="en-US"/>
        </a:p>
      </dgm:t>
    </dgm:pt>
    <dgm:pt modelId="{AE9546A6-0448-2245-B454-AF4C2CFC0220}" type="pres">
      <dgm:prSet presAssocID="{B0D73948-C6F4-7043-B066-FA5425523BC4}" presName="connTx" presStyleLbl="parChTrans1D4" presStyleIdx="4" presStyleCnt="6"/>
      <dgm:spPr/>
      <dgm:t>
        <a:bodyPr/>
        <a:lstStyle/>
        <a:p>
          <a:endParaRPr lang="en-US"/>
        </a:p>
      </dgm:t>
    </dgm:pt>
    <dgm:pt modelId="{AC602028-6078-F841-9532-92041172CF13}" type="pres">
      <dgm:prSet presAssocID="{21D1189D-96A3-E848-99D5-EBD2805DDD5A}" presName="root2" presStyleCnt="0"/>
      <dgm:spPr/>
    </dgm:pt>
    <dgm:pt modelId="{A933A4A4-39FA-0C44-A949-176D892DD74E}" type="pres">
      <dgm:prSet presAssocID="{21D1189D-96A3-E848-99D5-EBD2805DDD5A}" presName="LevelTwoTextNode" presStyleLbl="node4" presStyleIdx="4" presStyleCnt="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17435EEB-35E7-694E-B668-6994A184C2FE}" type="pres">
      <dgm:prSet presAssocID="{21D1189D-96A3-E848-99D5-EBD2805DDD5A}" presName="level3hierChild" presStyleCnt="0"/>
      <dgm:spPr/>
    </dgm:pt>
    <dgm:pt modelId="{B85CEA43-4043-2545-B87F-A01D3A319738}" type="pres">
      <dgm:prSet presAssocID="{12375201-F798-8F40-9EFC-FCE05EBC9B60}" presName="conn2-1" presStyleLbl="parChTrans1D4" presStyleIdx="5" presStyleCnt="6"/>
      <dgm:spPr/>
      <dgm:t>
        <a:bodyPr/>
        <a:lstStyle/>
        <a:p>
          <a:endParaRPr lang="en-US"/>
        </a:p>
      </dgm:t>
    </dgm:pt>
    <dgm:pt modelId="{4A14EAF1-6929-754F-BB62-814979069CBE}" type="pres">
      <dgm:prSet presAssocID="{12375201-F798-8F40-9EFC-FCE05EBC9B60}" presName="connTx" presStyleLbl="parChTrans1D4" presStyleIdx="5" presStyleCnt="6"/>
      <dgm:spPr/>
      <dgm:t>
        <a:bodyPr/>
        <a:lstStyle/>
        <a:p>
          <a:endParaRPr lang="en-US"/>
        </a:p>
      </dgm:t>
    </dgm:pt>
    <dgm:pt modelId="{B31D0CD9-294E-594E-ABCA-C7C56A0E3529}" type="pres">
      <dgm:prSet presAssocID="{052D2CA5-65D6-5D4B-AA44-6DAF39081CC3}" presName="root2" presStyleCnt="0"/>
      <dgm:spPr/>
    </dgm:pt>
    <dgm:pt modelId="{48E44440-D9A7-7C4D-9B1C-C7C566E61DF2}" type="pres">
      <dgm:prSet presAssocID="{052D2CA5-65D6-5D4B-AA44-6DAF39081CC3}" presName="LevelTwoTextNode" presStyleLbl="node4" presStyleIdx="5" presStyleCnt="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E4468BAE-4A27-B646-93AF-4879FAA723ED}" type="pres">
      <dgm:prSet presAssocID="{052D2CA5-65D6-5D4B-AA44-6DAF39081CC3}" presName="level3hierChild" presStyleCnt="0"/>
      <dgm:spPr/>
    </dgm:pt>
    <dgm:pt modelId="{F240E709-3D11-364B-AF31-1F1C41019FD9}" type="pres">
      <dgm:prSet presAssocID="{CC51B6E9-6764-3741-B9E6-2BA80B2E2F12}" presName="conn2-1" presStyleLbl="parChTrans1D3" presStyleIdx="1" presStyleCnt="2"/>
      <dgm:spPr/>
      <dgm:t>
        <a:bodyPr/>
        <a:lstStyle/>
        <a:p>
          <a:endParaRPr lang="en-US"/>
        </a:p>
      </dgm:t>
    </dgm:pt>
    <dgm:pt modelId="{E10752B1-8607-714A-BD86-5A0FE1D45007}" type="pres">
      <dgm:prSet presAssocID="{CC51B6E9-6764-3741-B9E6-2BA80B2E2F12}" presName="connTx" presStyleLbl="parChTrans1D3" presStyleIdx="1" presStyleCnt="2"/>
      <dgm:spPr/>
      <dgm:t>
        <a:bodyPr/>
        <a:lstStyle/>
        <a:p>
          <a:endParaRPr lang="en-US"/>
        </a:p>
      </dgm:t>
    </dgm:pt>
    <dgm:pt modelId="{B78CE98F-2784-074E-9D9D-66A899E2AA6C}" type="pres">
      <dgm:prSet presAssocID="{CD588285-BB1C-064E-962F-F7E3BBCE9E8D}" presName="root2" presStyleCnt="0"/>
      <dgm:spPr/>
    </dgm:pt>
    <dgm:pt modelId="{654C534D-649C-8548-923C-5918C420E372}" type="pres">
      <dgm:prSet presAssocID="{CD588285-BB1C-064E-962F-F7E3BBCE9E8D}" presName="LevelTwoTextNode" presStyleLbl="node3" presStyleIdx="1" presStyleCnt="2" custLinFactY="96514" custLinFactNeighborX="19652" custLinFactNeighborY="100000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C9D82435-367D-F641-B34D-49E09DA69CBE}" type="pres">
      <dgm:prSet presAssocID="{CD588285-BB1C-064E-962F-F7E3BBCE9E8D}" presName="level3hierChild" presStyleCnt="0"/>
      <dgm:spPr/>
    </dgm:pt>
  </dgm:ptLst>
  <dgm:cxnLst>
    <dgm:cxn modelId="{08E5B594-B916-8146-B98A-3CF2A0264FD6}" type="presOf" srcId="{CC51B6E9-6764-3741-B9E6-2BA80B2E2F12}" destId="{F240E709-3D11-364B-AF31-1F1C41019FD9}" srcOrd="0" destOrd="0" presId="urn:microsoft.com/office/officeart/2005/8/layout/hierarchy2"/>
    <dgm:cxn modelId="{9345CEEC-181F-EE42-9A4F-2CF6B283A268}" srcId="{3A9291C2-5199-9C4F-AC5B-A27F67EA67AA}" destId="{56794705-6740-844D-9BB6-58C982D7AB82}" srcOrd="0" destOrd="0" parTransId="{5C54159A-6AD5-884B-89E8-1E4790D6EAB7}" sibTransId="{EE85089C-2916-7C49-A4FB-1A13BC9DB20A}"/>
    <dgm:cxn modelId="{7A191F4A-F458-5649-A2A5-94C00BA5E5B0}" type="presOf" srcId="{CD588285-BB1C-064E-962F-F7E3BBCE9E8D}" destId="{654C534D-649C-8548-923C-5918C420E372}" srcOrd="0" destOrd="0" presId="urn:microsoft.com/office/officeart/2005/8/layout/hierarchy2"/>
    <dgm:cxn modelId="{6D0CE405-9CF0-4E44-B65E-EFAF4A2EE72F}" type="presOf" srcId="{B0D73948-C6F4-7043-B066-FA5425523BC4}" destId="{0037D2CA-B8CB-C041-94AA-186D20B3C685}" srcOrd="0" destOrd="0" presId="urn:microsoft.com/office/officeart/2005/8/layout/hierarchy2"/>
    <dgm:cxn modelId="{6E0567E4-6D24-3F42-99BF-95E021BDA351}" srcId="{A54B3AEF-22B9-374F-97AC-749B15DBBC9D}" destId="{B3F4A74D-9A60-EB45-A3D5-B131F5BAB0EE}" srcOrd="0" destOrd="0" parTransId="{0A477482-5005-5146-AD47-052236DFF378}" sibTransId="{3119FA21-E3F9-7E46-8E33-0FF22211CD17}"/>
    <dgm:cxn modelId="{73F6542F-1AA6-E54E-A3C6-431A34831B86}" type="presOf" srcId="{52D41CFD-B1A7-BA4C-A210-C7C316D6501A}" destId="{895492C4-B33D-DB43-B7C3-135BFC60C28B}" srcOrd="0" destOrd="0" presId="urn:microsoft.com/office/officeart/2005/8/layout/hierarchy2"/>
    <dgm:cxn modelId="{4A048835-CC10-6C4D-8342-5B1C6D5F1530}" type="presOf" srcId="{B0D73948-C6F4-7043-B066-FA5425523BC4}" destId="{AE9546A6-0448-2245-B454-AF4C2CFC0220}" srcOrd="1" destOrd="0" presId="urn:microsoft.com/office/officeart/2005/8/layout/hierarchy2"/>
    <dgm:cxn modelId="{E8D6FD3F-E7D2-B646-94AD-BF7A13993B1B}" srcId="{56794705-6740-844D-9BB6-58C982D7AB82}" destId="{52D41CFD-B1A7-BA4C-A210-C7C316D6501A}" srcOrd="0" destOrd="0" parTransId="{4F56CD14-EBB8-6147-A664-1234718924C7}" sibTransId="{1AC7DC92-C352-BD4D-ACAA-989EF17A8F86}"/>
    <dgm:cxn modelId="{4E164DF8-1223-DE4E-BBCC-2EA937DE6950}" type="presOf" srcId="{21D1189D-96A3-E848-99D5-EBD2805DDD5A}" destId="{A933A4A4-39FA-0C44-A949-176D892DD74E}" srcOrd="0" destOrd="0" presId="urn:microsoft.com/office/officeart/2005/8/layout/hierarchy2"/>
    <dgm:cxn modelId="{6E9372D5-A59A-EA47-AC0A-BC74B46EB2C6}" type="presOf" srcId="{A54B3AEF-22B9-374F-97AC-749B15DBBC9D}" destId="{A0237DF6-4A6B-D14A-91C5-C71D839A796C}" srcOrd="0" destOrd="0" presId="urn:microsoft.com/office/officeart/2005/8/layout/hierarchy2"/>
    <dgm:cxn modelId="{A37AE730-265E-6A49-9583-158F745ED542}" type="presOf" srcId="{4F56CD14-EBB8-6147-A664-1234718924C7}" destId="{47EA8CB6-ED42-4249-8CEC-31FBF7C3BF6D}" srcOrd="0" destOrd="0" presId="urn:microsoft.com/office/officeart/2005/8/layout/hierarchy2"/>
    <dgm:cxn modelId="{8008BD52-2455-D147-9DD5-50000D14535A}" type="presOf" srcId="{0A477482-5005-5146-AD47-052236DFF378}" destId="{4F8E7D51-74C9-7546-8730-B84495BA8DD0}" srcOrd="1" destOrd="0" presId="urn:microsoft.com/office/officeart/2005/8/layout/hierarchy2"/>
    <dgm:cxn modelId="{459C7EC7-640B-FE48-9B73-A118B8929E4F}" srcId="{E1B6DF71-394D-9044-A89E-C537EBB94BAB}" destId="{61D78D38-2119-464D-9349-A363F2B04BB7}" srcOrd="0" destOrd="0" parTransId="{6D5E6601-5738-EB45-8855-68A07C2D09C8}" sibTransId="{3B65F560-586B-1D48-818B-C1D2A41499D2}"/>
    <dgm:cxn modelId="{DD579F67-3859-6B4B-8275-E2C978F1ECAB}" type="presOf" srcId="{5C54159A-6AD5-884B-89E8-1E4790D6EAB7}" destId="{A07EE499-2428-294E-8029-EF5089DBA42A}" srcOrd="0" destOrd="0" presId="urn:microsoft.com/office/officeart/2005/8/layout/hierarchy2"/>
    <dgm:cxn modelId="{D2F8F827-6DCF-2544-BC29-6AEED7A0F2FE}" type="presOf" srcId="{0A477482-5005-5146-AD47-052236DFF378}" destId="{CCE62D13-5E3A-FF49-A25C-8B4FE5BE5E78}" srcOrd="0" destOrd="0" presId="urn:microsoft.com/office/officeart/2005/8/layout/hierarchy2"/>
    <dgm:cxn modelId="{A4A2E968-BC26-D746-A4C7-81E9202C5A95}" type="presOf" srcId="{12375201-F798-8F40-9EFC-FCE05EBC9B60}" destId="{B85CEA43-4043-2545-B87F-A01D3A319738}" srcOrd="0" destOrd="0" presId="urn:microsoft.com/office/officeart/2005/8/layout/hierarchy2"/>
    <dgm:cxn modelId="{2A36ABD3-AD46-9A40-8619-6576008FC410}" srcId="{52D41CFD-B1A7-BA4C-A210-C7C316D6501A}" destId="{21D1189D-96A3-E848-99D5-EBD2805DDD5A}" srcOrd="0" destOrd="0" parTransId="{B0D73948-C6F4-7043-B066-FA5425523BC4}" sibTransId="{8E1F29A1-0A26-EF42-851B-1E1377C8A665}"/>
    <dgm:cxn modelId="{766D02FD-4882-0746-9178-222111FF7F3B}" type="presOf" srcId="{56794705-6740-844D-9BB6-58C982D7AB82}" destId="{6F83B0C7-6201-E74A-9D77-59D5440D09D9}" srcOrd="0" destOrd="0" presId="urn:microsoft.com/office/officeart/2005/8/layout/hierarchy2"/>
    <dgm:cxn modelId="{8723F1A4-537F-BB4A-9DDD-6CFD9BCB4B33}" srcId="{31BE045B-4737-2249-A961-80D21821A953}" destId="{3A9291C2-5199-9C4F-AC5B-A27F67EA67AA}" srcOrd="0" destOrd="0" parTransId="{DD3CCB7B-F264-0C4F-ACC7-3F6495473345}" sibTransId="{1940B891-81AC-564B-B6ED-0EFB72A66F4A}"/>
    <dgm:cxn modelId="{A5887982-CEF5-1846-8926-ABD7EED4FC23}" type="presOf" srcId="{4F56CD14-EBB8-6147-A664-1234718924C7}" destId="{6D067600-BB2B-B541-9679-DF5F18ACA49D}" srcOrd="1" destOrd="0" presId="urn:microsoft.com/office/officeart/2005/8/layout/hierarchy2"/>
    <dgm:cxn modelId="{C083BB45-426F-1147-A71C-A99A56B20B3C}" type="presOf" srcId="{12375201-F798-8F40-9EFC-FCE05EBC9B60}" destId="{4A14EAF1-6929-754F-BB62-814979069CBE}" srcOrd="1" destOrd="0" presId="urn:microsoft.com/office/officeart/2005/8/layout/hierarchy2"/>
    <dgm:cxn modelId="{33A2974B-F592-B041-8215-2B42790AA0CC}" srcId="{B3F4A74D-9A60-EB45-A3D5-B131F5BAB0EE}" destId="{31BE045B-4737-2249-A961-80D21821A953}" srcOrd="0" destOrd="0" parTransId="{D13A938E-D8B1-3140-83D9-A6AC9684E357}" sibTransId="{C17310B6-1699-CE40-9FC5-FD1BD414EAB8}"/>
    <dgm:cxn modelId="{43151AB9-C55B-B846-9CE5-A30EE655E39E}" type="presOf" srcId="{61D78D38-2119-464D-9349-A363F2B04BB7}" destId="{F18925BD-DFD0-BA4A-9C20-DD3C4E32E636}" srcOrd="0" destOrd="0" presId="urn:microsoft.com/office/officeart/2005/8/layout/hierarchy2"/>
    <dgm:cxn modelId="{1B78073A-213A-1C47-B62B-B538334F897C}" srcId="{61D78D38-2119-464D-9349-A363F2B04BB7}" destId="{A54B3AEF-22B9-374F-97AC-749B15DBBC9D}" srcOrd="0" destOrd="0" parTransId="{C048B20B-6762-AE45-BB79-4F5DB8F6BD60}" sibTransId="{09B6F4B2-2A8C-3747-85C7-B6AFCD022501}"/>
    <dgm:cxn modelId="{FFA0351F-0A2B-E44F-94B8-85F0DFABCC81}" type="presOf" srcId="{CC51B6E9-6764-3741-B9E6-2BA80B2E2F12}" destId="{E10752B1-8607-714A-BD86-5A0FE1D45007}" srcOrd="1" destOrd="0" presId="urn:microsoft.com/office/officeart/2005/8/layout/hierarchy2"/>
    <dgm:cxn modelId="{8338090D-2EF8-0649-BEFC-16CBA6475744}" srcId="{21D1189D-96A3-E848-99D5-EBD2805DDD5A}" destId="{052D2CA5-65D6-5D4B-AA44-6DAF39081CC3}" srcOrd="0" destOrd="0" parTransId="{12375201-F798-8F40-9EFC-FCE05EBC9B60}" sibTransId="{1D54C71C-FFDA-B842-8EA2-B2A29C786F37}"/>
    <dgm:cxn modelId="{C45EF01B-FE16-2044-83D4-1CFADBF611D4}" type="presOf" srcId="{B3F4A74D-9A60-EB45-A3D5-B131F5BAB0EE}" destId="{1E2BA7D1-F7D1-5045-93F3-0B378753B09C}" srcOrd="0" destOrd="0" presId="urn:microsoft.com/office/officeart/2005/8/layout/hierarchy2"/>
    <dgm:cxn modelId="{D0B2E62F-A9D6-6E41-83D9-9D0D9965B457}" type="presOf" srcId="{5C54159A-6AD5-884B-89E8-1E4790D6EAB7}" destId="{310ED102-90CC-0A4F-93E8-C57F7C071A12}" srcOrd="1" destOrd="0" presId="urn:microsoft.com/office/officeart/2005/8/layout/hierarchy2"/>
    <dgm:cxn modelId="{99D0AC86-DC83-874F-BE97-708CE37E2767}" type="presOf" srcId="{DD3CCB7B-F264-0C4F-ACC7-3F6495473345}" destId="{61221D6E-462C-9B4A-8561-C7B179CFC9E4}" srcOrd="0" destOrd="0" presId="urn:microsoft.com/office/officeart/2005/8/layout/hierarchy2"/>
    <dgm:cxn modelId="{67BBC301-9BE6-C14D-A7B2-FE28AAC74054}" type="presOf" srcId="{D13A938E-D8B1-3140-83D9-A6AC9684E357}" destId="{FAD6711A-C469-8A44-9964-BFF96174FB9A}" srcOrd="0" destOrd="0" presId="urn:microsoft.com/office/officeart/2005/8/layout/hierarchy2"/>
    <dgm:cxn modelId="{DFB71CE9-1043-0540-BDDB-6F3D81DAB308}" srcId="{A54B3AEF-22B9-374F-97AC-749B15DBBC9D}" destId="{CD588285-BB1C-064E-962F-F7E3BBCE9E8D}" srcOrd="1" destOrd="0" parTransId="{CC51B6E9-6764-3741-B9E6-2BA80B2E2F12}" sibTransId="{0EFB26E9-CF02-CF40-9AC1-80B608B41536}"/>
    <dgm:cxn modelId="{4EE949C6-8CAF-1B49-A166-6AD6B49901D0}" type="presOf" srcId="{052D2CA5-65D6-5D4B-AA44-6DAF39081CC3}" destId="{48E44440-D9A7-7C4D-9B1C-C7C566E61DF2}" srcOrd="0" destOrd="0" presId="urn:microsoft.com/office/officeart/2005/8/layout/hierarchy2"/>
    <dgm:cxn modelId="{F0CA6378-05B8-6341-A11B-93FA8D96041D}" type="presOf" srcId="{D13A938E-D8B1-3140-83D9-A6AC9684E357}" destId="{F4FF99E5-D47E-6841-A27E-FF0DB054783C}" srcOrd="1" destOrd="0" presId="urn:microsoft.com/office/officeart/2005/8/layout/hierarchy2"/>
    <dgm:cxn modelId="{317BD663-6B49-8F42-8D28-9BB4E0B2F224}" type="presOf" srcId="{E1B6DF71-394D-9044-A89E-C537EBB94BAB}" destId="{94FD62B6-5176-884F-B9F4-779AF1ABF41C}" srcOrd="0" destOrd="0" presId="urn:microsoft.com/office/officeart/2005/8/layout/hierarchy2"/>
    <dgm:cxn modelId="{BA89F761-E68A-264A-99D0-F5DA2FFD53CA}" type="presOf" srcId="{C048B20B-6762-AE45-BB79-4F5DB8F6BD60}" destId="{36E8C73F-2EE3-FF4F-ACB6-1E174C8C53FA}" srcOrd="0" destOrd="0" presId="urn:microsoft.com/office/officeart/2005/8/layout/hierarchy2"/>
    <dgm:cxn modelId="{A411F85F-63B1-D540-B36A-D5457B2D9F2D}" type="presOf" srcId="{31BE045B-4737-2249-A961-80D21821A953}" destId="{670EC47D-5DE2-0048-87A1-722096C76C19}" srcOrd="0" destOrd="0" presId="urn:microsoft.com/office/officeart/2005/8/layout/hierarchy2"/>
    <dgm:cxn modelId="{1302D751-19B2-D44F-AD9B-89E17CF3866F}" type="presOf" srcId="{C048B20B-6762-AE45-BB79-4F5DB8F6BD60}" destId="{138E6AC5-C7F7-8A4A-B6B4-0748CAB854CB}" srcOrd="1" destOrd="0" presId="urn:microsoft.com/office/officeart/2005/8/layout/hierarchy2"/>
    <dgm:cxn modelId="{04A03CD5-C6EE-9F43-B3CB-C59237EBD2FE}" type="presOf" srcId="{DD3CCB7B-F264-0C4F-ACC7-3F6495473345}" destId="{02B9033C-87FD-F04C-8967-48CBDBBD7905}" srcOrd="1" destOrd="0" presId="urn:microsoft.com/office/officeart/2005/8/layout/hierarchy2"/>
    <dgm:cxn modelId="{DB11FB7B-5A35-8D46-BA04-38DB81300259}" type="presOf" srcId="{3A9291C2-5199-9C4F-AC5B-A27F67EA67AA}" destId="{89F2ABFE-0B03-1046-8A8E-24FA6FC67CB7}" srcOrd="0" destOrd="0" presId="urn:microsoft.com/office/officeart/2005/8/layout/hierarchy2"/>
    <dgm:cxn modelId="{BBA7E11A-B7FD-BB40-A94B-122D425E856B}" type="presParOf" srcId="{94FD62B6-5176-884F-B9F4-779AF1ABF41C}" destId="{86DB61CF-7FD0-F745-915C-9B5B40465577}" srcOrd="0" destOrd="0" presId="urn:microsoft.com/office/officeart/2005/8/layout/hierarchy2"/>
    <dgm:cxn modelId="{2A527C9C-F7C4-D345-B55C-42CE7EA927B0}" type="presParOf" srcId="{86DB61CF-7FD0-F745-915C-9B5B40465577}" destId="{F18925BD-DFD0-BA4A-9C20-DD3C4E32E636}" srcOrd="0" destOrd="0" presId="urn:microsoft.com/office/officeart/2005/8/layout/hierarchy2"/>
    <dgm:cxn modelId="{F1440950-AE3A-6540-BCC7-AFC580E858BC}" type="presParOf" srcId="{86DB61CF-7FD0-F745-915C-9B5B40465577}" destId="{A35821A7-4727-5F4C-A890-C462859D64BC}" srcOrd="1" destOrd="0" presId="urn:microsoft.com/office/officeart/2005/8/layout/hierarchy2"/>
    <dgm:cxn modelId="{F345DF6D-CDA2-5049-8D8C-A7C284C654C1}" type="presParOf" srcId="{A35821A7-4727-5F4C-A890-C462859D64BC}" destId="{36E8C73F-2EE3-FF4F-ACB6-1E174C8C53FA}" srcOrd="0" destOrd="0" presId="urn:microsoft.com/office/officeart/2005/8/layout/hierarchy2"/>
    <dgm:cxn modelId="{2428CF89-7F3D-5D47-8FCA-F6456EFD33AE}" type="presParOf" srcId="{36E8C73F-2EE3-FF4F-ACB6-1E174C8C53FA}" destId="{138E6AC5-C7F7-8A4A-B6B4-0748CAB854CB}" srcOrd="0" destOrd="0" presId="urn:microsoft.com/office/officeart/2005/8/layout/hierarchy2"/>
    <dgm:cxn modelId="{81135ABE-18DB-1F4A-B07D-A693EA3CACDB}" type="presParOf" srcId="{A35821A7-4727-5F4C-A890-C462859D64BC}" destId="{70582E80-12A6-5C45-B415-0AC4B43D0033}" srcOrd="1" destOrd="0" presId="urn:microsoft.com/office/officeart/2005/8/layout/hierarchy2"/>
    <dgm:cxn modelId="{0D7EF371-F0C3-7649-B705-66EBC047140A}" type="presParOf" srcId="{70582E80-12A6-5C45-B415-0AC4B43D0033}" destId="{A0237DF6-4A6B-D14A-91C5-C71D839A796C}" srcOrd="0" destOrd="0" presId="urn:microsoft.com/office/officeart/2005/8/layout/hierarchy2"/>
    <dgm:cxn modelId="{2E13FDBB-CEA6-9F4B-8503-9BEF09C95B77}" type="presParOf" srcId="{70582E80-12A6-5C45-B415-0AC4B43D0033}" destId="{E96E4EB5-641D-8747-9CC8-304B069B84A3}" srcOrd="1" destOrd="0" presId="urn:microsoft.com/office/officeart/2005/8/layout/hierarchy2"/>
    <dgm:cxn modelId="{09AEF284-0FE9-9F46-B7BB-E354585B96E8}" type="presParOf" srcId="{E96E4EB5-641D-8747-9CC8-304B069B84A3}" destId="{CCE62D13-5E3A-FF49-A25C-8B4FE5BE5E78}" srcOrd="0" destOrd="0" presId="urn:microsoft.com/office/officeart/2005/8/layout/hierarchy2"/>
    <dgm:cxn modelId="{B8E95A08-5370-6B42-AD6E-43657F8812D9}" type="presParOf" srcId="{CCE62D13-5E3A-FF49-A25C-8B4FE5BE5E78}" destId="{4F8E7D51-74C9-7546-8730-B84495BA8DD0}" srcOrd="0" destOrd="0" presId="urn:microsoft.com/office/officeart/2005/8/layout/hierarchy2"/>
    <dgm:cxn modelId="{E13BC27B-CC7B-374F-9BFE-D4874EEA3010}" type="presParOf" srcId="{E96E4EB5-641D-8747-9CC8-304B069B84A3}" destId="{C3A11CEB-79F5-FC4C-B7AD-CFF06D0AE1D3}" srcOrd="1" destOrd="0" presId="urn:microsoft.com/office/officeart/2005/8/layout/hierarchy2"/>
    <dgm:cxn modelId="{DBA69420-AF08-B24B-B464-B08A0770E8EC}" type="presParOf" srcId="{C3A11CEB-79F5-FC4C-B7AD-CFF06D0AE1D3}" destId="{1E2BA7D1-F7D1-5045-93F3-0B378753B09C}" srcOrd="0" destOrd="0" presId="urn:microsoft.com/office/officeart/2005/8/layout/hierarchy2"/>
    <dgm:cxn modelId="{9D3D6894-6C8D-E040-8B3A-DE12EA9C5CDE}" type="presParOf" srcId="{C3A11CEB-79F5-FC4C-B7AD-CFF06D0AE1D3}" destId="{9445D64B-E95E-E549-B426-B61600B0E27C}" srcOrd="1" destOrd="0" presId="urn:microsoft.com/office/officeart/2005/8/layout/hierarchy2"/>
    <dgm:cxn modelId="{26FDEC74-1088-AA4F-803E-14B1CEE0BF26}" type="presParOf" srcId="{9445D64B-E95E-E549-B426-B61600B0E27C}" destId="{FAD6711A-C469-8A44-9964-BFF96174FB9A}" srcOrd="0" destOrd="0" presId="urn:microsoft.com/office/officeart/2005/8/layout/hierarchy2"/>
    <dgm:cxn modelId="{BA71ADD0-2B9C-2E4F-BDDE-4EF9AF8E9349}" type="presParOf" srcId="{FAD6711A-C469-8A44-9964-BFF96174FB9A}" destId="{F4FF99E5-D47E-6841-A27E-FF0DB054783C}" srcOrd="0" destOrd="0" presId="urn:microsoft.com/office/officeart/2005/8/layout/hierarchy2"/>
    <dgm:cxn modelId="{A32269C4-78FF-9241-BD45-646DC0A390BC}" type="presParOf" srcId="{9445D64B-E95E-E549-B426-B61600B0E27C}" destId="{6EE21590-DBC9-AC40-A0A3-0BB9C5D95625}" srcOrd="1" destOrd="0" presId="urn:microsoft.com/office/officeart/2005/8/layout/hierarchy2"/>
    <dgm:cxn modelId="{EEA63AF0-8ABA-B447-9881-557A0E59F88C}" type="presParOf" srcId="{6EE21590-DBC9-AC40-A0A3-0BB9C5D95625}" destId="{670EC47D-5DE2-0048-87A1-722096C76C19}" srcOrd="0" destOrd="0" presId="urn:microsoft.com/office/officeart/2005/8/layout/hierarchy2"/>
    <dgm:cxn modelId="{09F80F19-1630-BD41-B4DA-EEF6FEA3C464}" type="presParOf" srcId="{6EE21590-DBC9-AC40-A0A3-0BB9C5D95625}" destId="{124C8430-3080-BF42-B2BB-AB2BDEB66509}" srcOrd="1" destOrd="0" presId="urn:microsoft.com/office/officeart/2005/8/layout/hierarchy2"/>
    <dgm:cxn modelId="{5AF69818-EB50-7045-9081-2E6A4591EFA0}" type="presParOf" srcId="{124C8430-3080-BF42-B2BB-AB2BDEB66509}" destId="{61221D6E-462C-9B4A-8561-C7B179CFC9E4}" srcOrd="0" destOrd="0" presId="urn:microsoft.com/office/officeart/2005/8/layout/hierarchy2"/>
    <dgm:cxn modelId="{12A58455-DF2E-514C-BFB8-9426996DC921}" type="presParOf" srcId="{61221D6E-462C-9B4A-8561-C7B179CFC9E4}" destId="{02B9033C-87FD-F04C-8967-48CBDBBD7905}" srcOrd="0" destOrd="0" presId="urn:microsoft.com/office/officeart/2005/8/layout/hierarchy2"/>
    <dgm:cxn modelId="{7F48E82A-4106-7342-AA65-B4D16934F02F}" type="presParOf" srcId="{124C8430-3080-BF42-B2BB-AB2BDEB66509}" destId="{E370EB70-E6A5-514F-90DC-5B7CDA13889C}" srcOrd="1" destOrd="0" presId="urn:microsoft.com/office/officeart/2005/8/layout/hierarchy2"/>
    <dgm:cxn modelId="{83F77857-D3FC-7B4F-94FC-38B1C01F70B3}" type="presParOf" srcId="{E370EB70-E6A5-514F-90DC-5B7CDA13889C}" destId="{89F2ABFE-0B03-1046-8A8E-24FA6FC67CB7}" srcOrd="0" destOrd="0" presId="urn:microsoft.com/office/officeart/2005/8/layout/hierarchy2"/>
    <dgm:cxn modelId="{E6CAD9A8-00A1-7C41-B2C3-48101F2883FC}" type="presParOf" srcId="{E370EB70-E6A5-514F-90DC-5B7CDA13889C}" destId="{1442611A-7560-2C4A-8629-22C518ECEC82}" srcOrd="1" destOrd="0" presId="urn:microsoft.com/office/officeart/2005/8/layout/hierarchy2"/>
    <dgm:cxn modelId="{B213BD76-07C8-234E-956E-0732EE9962FA}" type="presParOf" srcId="{1442611A-7560-2C4A-8629-22C518ECEC82}" destId="{A07EE499-2428-294E-8029-EF5089DBA42A}" srcOrd="0" destOrd="0" presId="urn:microsoft.com/office/officeart/2005/8/layout/hierarchy2"/>
    <dgm:cxn modelId="{83BB7B86-9735-3043-A8C7-2B378B2D447B}" type="presParOf" srcId="{A07EE499-2428-294E-8029-EF5089DBA42A}" destId="{310ED102-90CC-0A4F-93E8-C57F7C071A12}" srcOrd="0" destOrd="0" presId="urn:microsoft.com/office/officeart/2005/8/layout/hierarchy2"/>
    <dgm:cxn modelId="{726D575E-11B2-FD45-A82C-174F30CC0BD7}" type="presParOf" srcId="{1442611A-7560-2C4A-8629-22C518ECEC82}" destId="{E2BEA4DE-3735-AA46-9E1C-BC8CB02E546D}" srcOrd="1" destOrd="0" presId="urn:microsoft.com/office/officeart/2005/8/layout/hierarchy2"/>
    <dgm:cxn modelId="{BD5A9129-C964-B840-96C6-C30E806CDF1B}" type="presParOf" srcId="{E2BEA4DE-3735-AA46-9E1C-BC8CB02E546D}" destId="{6F83B0C7-6201-E74A-9D77-59D5440D09D9}" srcOrd="0" destOrd="0" presId="urn:microsoft.com/office/officeart/2005/8/layout/hierarchy2"/>
    <dgm:cxn modelId="{C7AE2376-F38A-1747-B292-980FA809247E}" type="presParOf" srcId="{E2BEA4DE-3735-AA46-9E1C-BC8CB02E546D}" destId="{0E82AA71-4F18-2D48-B562-6136672916AC}" srcOrd="1" destOrd="0" presId="urn:microsoft.com/office/officeart/2005/8/layout/hierarchy2"/>
    <dgm:cxn modelId="{ECFFA93D-0883-434C-8C45-D76734ECBA3F}" type="presParOf" srcId="{0E82AA71-4F18-2D48-B562-6136672916AC}" destId="{47EA8CB6-ED42-4249-8CEC-31FBF7C3BF6D}" srcOrd="0" destOrd="0" presId="urn:microsoft.com/office/officeart/2005/8/layout/hierarchy2"/>
    <dgm:cxn modelId="{CCBAC521-D441-614C-95CD-5B6363ABD13A}" type="presParOf" srcId="{47EA8CB6-ED42-4249-8CEC-31FBF7C3BF6D}" destId="{6D067600-BB2B-B541-9679-DF5F18ACA49D}" srcOrd="0" destOrd="0" presId="urn:microsoft.com/office/officeart/2005/8/layout/hierarchy2"/>
    <dgm:cxn modelId="{2125BB2D-20D1-084B-8732-663C9824AFE4}" type="presParOf" srcId="{0E82AA71-4F18-2D48-B562-6136672916AC}" destId="{B6D4BEEF-F5A0-A443-99BB-39823042FED5}" srcOrd="1" destOrd="0" presId="urn:microsoft.com/office/officeart/2005/8/layout/hierarchy2"/>
    <dgm:cxn modelId="{EED742EB-123F-C34C-9363-76F8B804C2DE}" type="presParOf" srcId="{B6D4BEEF-F5A0-A443-99BB-39823042FED5}" destId="{895492C4-B33D-DB43-B7C3-135BFC60C28B}" srcOrd="0" destOrd="0" presId="urn:microsoft.com/office/officeart/2005/8/layout/hierarchy2"/>
    <dgm:cxn modelId="{4EC1DECD-B1CD-8549-9340-AB11BB1677AC}" type="presParOf" srcId="{B6D4BEEF-F5A0-A443-99BB-39823042FED5}" destId="{ECE77A4F-91CC-9B48-8263-85F9BC005607}" srcOrd="1" destOrd="0" presId="urn:microsoft.com/office/officeart/2005/8/layout/hierarchy2"/>
    <dgm:cxn modelId="{3A55B0BA-FF4F-DF48-BB7B-16B7DE4505BB}" type="presParOf" srcId="{ECE77A4F-91CC-9B48-8263-85F9BC005607}" destId="{0037D2CA-B8CB-C041-94AA-186D20B3C685}" srcOrd="0" destOrd="0" presId="urn:microsoft.com/office/officeart/2005/8/layout/hierarchy2"/>
    <dgm:cxn modelId="{68DD5725-2367-FA4A-B680-013C9FC99B27}" type="presParOf" srcId="{0037D2CA-B8CB-C041-94AA-186D20B3C685}" destId="{AE9546A6-0448-2245-B454-AF4C2CFC0220}" srcOrd="0" destOrd="0" presId="urn:microsoft.com/office/officeart/2005/8/layout/hierarchy2"/>
    <dgm:cxn modelId="{2CA4301E-75A3-464D-AB48-7292247F7EB2}" type="presParOf" srcId="{ECE77A4F-91CC-9B48-8263-85F9BC005607}" destId="{AC602028-6078-F841-9532-92041172CF13}" srcOrd="1" destOrd="0" presId="urn:microsoft.com/office/officeart/2005/8/layout/hierarchy2"/>
    <dgm:cxn modelId="{4AAA2879-E09C-894D-A1BE-707C66EE2D49}" type="presParOf" srcId="{AC602028-6078-F841-9532-92041172CF13}" destId="{A933A4A4-39FA-0C44-A949-176D892DD74E}" srcOrd="0" destOrd="0" presId="urn:microsoft.com/office/officeart/2005/8/layout/hierarchy2"/>
    <dgm:cxn modelId="{826A3EEA-0D8C-484D-8277-81794672124F}" type="presParOf" srcId="{AC602028-6078-F841-9532-92041172CF13}" destId="{17435EEB-35E7-694E-B668-6994A184C2FE}" srcOrd="1" destOrd="0" presId="urn:microsoft.com/office/officeart/2005/8/layout/hierarchy2"/>
    <dgm:cxn modelId="{37E78448-A3AC-2D49-9B20-0CECF168E6DE}" type="presParOf" srcId="{17435EEB-35E7-694E-B668-6994A184C2FE}" destId="{B85CEA43-4043-2545-B87F-A01D3A319738}" srcOrd="0" destOrd="0" presId="urn:microsoft.com/office/officeart/2005/8/layout/hierarchy2"/>
    <dgm:cxn modelId="{9C35BA5E-AA67-DF4D-856B-F37D2418848C}" type="presParOf" srcId="{B85CEA43-4043-2545-B87F-A01D3A319738}" destId="{4A14EAF1-6929-754F-BB62-814979069CBE}" srcOrd="0" destOrd="0" presId="urn:microsoft.com/office/officeart/2005/8/layout/hierarchy2"/>
    <dgm:cxn modelId="{AA887733-E3B8-F346-B0CE-FA6A6863515E}" type="presParOf" srcId="{17435EEB-35E7-694E-B668-6994A184C2FE}" destId="{B31D0CD9-294E-594E-ABCA-C7C56A0E3529}" srcOrd="1" destOrd="0" presId="urn:microsoft.com/office/officeart/2005/8/layout/hierarchy2"/>
    <dgm:cxn modelId="{51A14DA4-1CB4-B34D-BF93-0A06792F9272}" type="presParOf" srcId="{B31D0CD9-294E-594E-ABCA-C7C56A0E3529}" destId="{48E44440-D9A7-7C4D-9B1C-C7C566E61DF2}" srcOrd="0" destOrd="0" presId="urn:microsoft.com/office/officeart/2005/8/layout/hierarchy2"/>
    <dgm:cxn modelId="{A041498E-01D4-3247-931B-CDC8B4FA41EC}" type="presParOf" srcId="{B31D0CD9-294E-594E-ABCA-C7C56A0E3529}" destId="{E4468BAE-4A27-B646-93AF-4879FAA723ED}" srcOrd="1" destOrd="0" presId="urn:microsoft.com/office/officeart/2005/8/layout/hierarchy2"/>
    <dgm:cxn modelId="{72DFD51A-0B7F-454E-81D6-B273C7E0E31C}" type="presParOf" srcId="{E96E4EB5-641D-8747-9CC8-304B069B84A3}" destId="{F240E709-3D11-364B-AF31-1F1C41019FD9}" srcOrd="2" destOrd="0" presId="urn:microsoft.com/office/officeart/2005/8/layout/hierarchy2"/>
    <dgm:cxn modelId="{D6780667-F014-CC41-8EBA-B0284C93B2E2}" type="presParOf" srcId="{F240E709-3D11-364B-AF31-1F1C41019FD9}" destId="{E10752B1-8607-714A-BD86-5A0FE1D45007}" srcOrd="0" destOrd="0" presId="urn:microsoft.com/office/officeart/2005/8/layout/hierarchy2"/>
    <dgm:cxn modelId="{659A5222-469E-1E42-9851-6FBD42AA4168}" type="presParOf" srcId="{E96E4EB5-641D-8747-9CC8-304B069B84A3}" destId="{B78CE98F-2784-074E-9D9D-66A899E2AA6C}" srcOrd="3" destOrd="0" presId="urn:microsoft.com/office/officeart/2005/8/layout/hierarchy2"/>
    <dgm:cxn modelId="{3628DB28-A449-614D-9CE0-0AAB74B2E2C1}" type="presParOf" srcId="{B78CE98F-2784-074E-9D9D-66A899E2AA6C}" destId="{654C534D-649C-8548-923C-5918C420E372}" srcOrd="0" destOrd="0" presId="urn:microsoft.com/office/officeart/2005/8/layout/hierarchy2"/>
    <dgm:cxn modelId="{7FFFDC24-72F7-1C42-AE4F-4AC8ECE56C3E}" type="presParOf" srcId="{B78CE98F-2784-074E-9D9D-66A899E2AA6C}" destId="{C9D82435-367D-F641-B34D-49E09DA69CBE}" srcOrd="1" destOrd="0" presId="urn:microsoft.com/office/officeart/2005/8/layout/hierarchy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18925BD-DFD0-BA4A-9C20-DD3C4E32E636}">
      <dsp:nvSpPr>
        <dsp:cNvPr id="0" name=""/>
        <dsp:cNvSpPr/>
      </dsp:nvSpPr>
      <dsp:spPr>
        <a:xfrm>
          <a:off x="3788" y="3082611"/>
          <a:ext cx="775952" cy="38797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4605" tIns="14605" rIns="14605" bIns="14605" numCol="1" spcCol="1270" anchor="ctr" anchorCtr="0">
          <a:noAutofit/>
        </a:bodyPr>
        <a:lstStyle/>
        <a:p>
          <a:pPr lvl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300" kern="1200"/>
            <a:t>A</a:t>
          </a:r>
        </a:p>
      </dsp:txBody>
      <dsp:txXfrm>
        <a:off x="15151" y="3093974"/>
        <a:ext cx="753226" cy="365250"/>
      </dsp:txXfrm>
    </dsp:sp>
    <dsp:sp modelId="{36E8C73F-2EE3-FF4F-ACB6-1E174C8C53FA}">
      <dsp:nvSpPr>
        <dsp:cNvPr id="0" name=""/>
        <dsp:cNvSpPr/>
      </dsp:nvSpPr>
      <dsp:spPr>
        <a:xfrm>
          <a:off x="779741" y="3271271"/>
          <a:ext cx="310381" cy="10656"/>
        </a:xfrm>
        <a:custGeom>
          <a:avLst/>
          <a:gdLst/>
          <a:ahLst/>
          <a:cxnLst/>
          <a:rect l="0" t="0" r="0" b="0"/>
          <a:pathLst>
            <a:path>
              <a:moveTo>
                <a:pt x="0" y="5328"/>
              </a:moveTo>
              <a:lnTo>
                <a:pt x="310381" y="5328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</dsp:txBody>
      <dsp:txXfrm>
        <a:off x="927172" y="3268840"/>
        <a:ext cx="15519" cy="15519"/>
      </dsp:txXfrm>
    </dsp:sp>
    <dsp:sp modelId="{A0237DF6-4A6B-D14A-91C5-C71D839A796C}">
      <dsp:nvSpPr>
        <dsp:cNvPr id="0" name=""/>
        <dsp:cNvSpPr/>
      </dsp:nvSpPr>
      <dsp:spPr>
        <a:xfrm>
          <a:off x="1090122" y="3082611"/>
          <a:ext cx="775952" cy="38797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4605" tIns="14605" rIns="14605" bIns="14605" numCol="1" spcCol="1270" anchor="ctr" anchorCtr="0">
          <a:noAutofit/>
        </a:bodyPr>
        <a:lstStyle/>
        <a:p>
          <a:pPr lvl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300" kern="1200"/>
            <a:t>B</a:t>
          </a:r>
        </a:p>
      </dsp:txBody>
      <dsp:txXfrm>
        <a:off x="1101485" y="3093974"/>
        <a:ext cx="753226" cy="365250"/>
      </dsp:txXfrm>
    </dsp:sp>
    <dsp:sp modelId="{CCE62D13-5E3A-FF49-A25C-8B4FE5BE5E78}">
      <dsp:nvSpPr>
        <dsp:cNvPr id="0" name=""/>
        <dsp:cNvSpPr/>
      </dsp:nvSpPr>
      <dsp:spPr>
        <a:xfrm rot="17864453">
          <a:off x="1622199" y="2867465"/>
          <a:ext cx="912491" cy="10656"/>
        </a:xfrm>
        <a:custGeom>
          <a:avLst/>
          <a:gdLst/>
          <a:ahLst/>
          <a:cxnLst/>
          <a:rect l="0" t="0" r="0" b="0"/>
          <a:pathLst>
            <a:path>
              <a:moveTo>
                <a:pt x="0" y="5328"/>
              </a:moveTo>
              <a:lnTo>
                <a:pt x="912491" y="532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</dsp:txBody>
      <dsp:txXfrm>
        <a:off x="2055633" y="2849981"/>
        <a:ext cx="45624" cy="45624"/>
      </dsp:txXfrm>
    </dsp:sp>
    <dsp:sp modelId="{1E2BA7D1-F7D1-5045-93F3-0B378753B09C}">
      <dsp:nvSpPr>
        <dsp:cNvPr id="0" name=""/>
        <dsp:cNvSpPr/>
      </dsp:nvSpPr>
      <dsp:spPr>
        <a:xfrm>
          <a:off x="2290816" y="2275000"/>
          <a:ext cx="775952" cy="38797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4605" tIns="14605" rIns="14605" bIns="14605" numCol="1" spcCol="1270" anchor="ctr" anchorCtr="0">
          <a:noAutofit/>
        </a:bodyPr>
        <a:lstStyle/>
        <a:p>
          <a:pPr lvl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300" kern="1200"/>
            <a:t>C</a:t>
          </a:r>
        </a:p>
      </dsp:txBody>
      <dsp:txXfrm>
        <a:off x="2302179" y="2286363"/>
        <a:ext cx="753226" cy="365250"/>
      </dsp:txXfrm>
    </dsp:sp>
    <dsp:sp modelId="{FAD6711A-C469-8A44-9964-BFF96174FB9A}">
      <dsp:nvSpPr>
        <dsp:cNvPr id="0" name=""/>
        <dsp:cNvSpPr/>
      </dsp:nvSpPr>
      <dsp:spPr>
        <a:xfrm>
          <a:off x="3066768" y="2463660"/>
          <a:ext cx="259563" cy="10656"/>
        </a:xfrm>
        <a:custGeom>
          <a:avLst/>
          <a:gdLst/>
          <a:ahLst/>
          <a:cxnLst/>
          <a:rect l="0" t="0" r="0" b="0"/>
          <a:pathLst>
            <a:path>
              <a:moveTo>
                <a:pt x="0" y="5328"/>
              </a:moveTo>
              <a:lnTo>
                <a:pt x="259563" y="532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</dsp:txBody>
      <dsp:txXfrm>
        <a:off x="3190061" y="2462499"/>
        <a:ext cx="12978" cy="12978"/>
      </dsp:txXfrm>
    </dsp:sp>
    <dsp:sp modelId="{670EC47D-5DE2-0048-87A1-722096C76C19}">
      <dsp:nvSpPr>
        <dsp:cNvPr id="0" name=""/>
        <dsp:cNvSpPr/>
      </dsp:nvSpPr>
      <dsp:spPr>
        <a:xfrm>
          <a:off x="3326332" y="2275000"/>
          <a:ext cx="775952" cy="38797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4605" tIns="14605" rIns="14605" bIns="14605" numCol="1" spcCol="1270" anchor="ctr" anchorCtr="0">
          <a:noAutofit/>
        </a:bodyPr>
        <a:lstStyle/>
        <a:p>
          <a:pPr lvl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300" kern="1200"/>
            <a:t>E</a:t>
          </a:r>
        </a:p>
      </dsp:txBody>
      <dsp:txXfrm>
        <a:off x="3337695" y="2286363"/>
        <a:ext cx="753226" cy="365250"/>
      </dsp:txXfrm>
    </dsp:sp>
    <dsp:sp modelId="{61221D6E-462C-9B4A-8561-C7B179CFC9E4}">
      <dsp:nvSpPr>
        <dsp:cNvPr id="0" name=""/>
        <dsp:cNvSpPr/>
      </dsp:nvSpPr>
      <dsp:spPr>
        <a:xfrm rot="21413552">
          <a:off x="4102113" y="2457305"/>
          <a:ext cx="234465" cy="10656"/>
        </a:xfrm>
        <a:custGeom>
          <a:avLst/>
          <a:gdLst/>
          <a:ahLst/>
          <a:cxnLst/>
          <a:rect l="0" t="0" r="0" b="0"/>
          <a:pathLst>
            <a:path>
              <a:moveTo>
                <a:pt x="0" y="5328"/>
              </a:moveTo>
              <a:lnTo>
                <a:pt x="234465" y="532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</dsp:txBody>
      <dsp:txXfrm>
        <a:off x="4213483" y="2456771"/>
        <a:ext cx="11723" cy="11723"/>
      </dsp:txXfrm>
    </dsp:sp>
    <dsp:sp modelId="{89F2ABFE-0B03-1046-8A8E-24FA6FC67CB7}">
      <dsp:nvSpPr>
        <dsp:cNvPr id="0" name=""/>
        <dsp:cNvSpPr/>
      </dsp:nvSpPr>
      <dsp:spPr>
        <a:xfrm>
          <a:off x="4336405" y="2262290"/>
          <a:ext cx="775952" cy="38797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4605" tIns="14605" rIns="14605" bIns="14605" numCol="1" spcCol="1270" anchor="ctr" anchorCtr="0">
          <a:noAutofit/>
        </a:bodyPr>
        <a:lstStyle/>
        <a:p>
          <a:pPr lvl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300" kern="1200"/>
            <a:t>F</a:t>
          </a:r>
        </a:p>
      </dsp:txBody>
      <dsp:txXfrm>
        <a:off x="4347768" y="2273653"/>
        <a:ext cx="753226" cy="365250"/>
      </dsp:txXfrm>
    </dsp:sp>
    <dsp:sp modelId="{A07EE499-2428-294E-8029-EF5089DBA42A}">
      <dsp:nvSpPr>
        <dsp:cNvPr id="0" name=""/>
        <dsp:cNvSpPr/>
      </dsp:nvSpPr>
      <dsp:spPr>
        <a:xfrm rot="3695220">
          <a:off x="4934392" y="2749567"/>
          <a:ext cx="679030" cy="10656"/>
        </a:xfrm>
        <a:custGeom>
          <a:avLst/>
          <a:gdLst/>
          <a:ahLst/>
          <a:cxnLst/>
          <a:rect l="0" t="0" r="0" b="0"/>
          <a:pathLst>
            <a:path>
              <a:moveTo>
                <a:pt x="0" y="5328"/>
              </a:moveTo>
              <a:lnTo>
                <a:pt x="679030" y="532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</dsp:txBody>
      <dsp:txXfrm>
        <a:off x="5256932" y="2737920"/>
        <a:ext cx="33951" cy="33951"/>
      </dsp:txXfrm>
    </dsp:sp>
    <dsp:sp modelId="{6F83B0C7-6201-E74A-9D77-59D5440D09D9}">
      <dsp:nvSpPr>
        <dsp:cNvPr id="0" name=""/>
        <dsp:cNvSpPr/>
      </dsp:nvSpPr>
      <dsp:spPr>
        <a:xfrm>
          <a:off x="5435457" y="2859525"/>
          <a:ext cx="775952" cy="38797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4605" tIns="14605" rIns="14605" bIns="14605" numCol="1" spcCol="1270" anchor="ctr" anchorCtr="0">
          <a:noAutofit/>
        </a:bodyPr>
        <a:lstStyle/>
        <a:p>
          <a:pPr lvl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300" kern="1200"/>
            <a:t>G</a:t>
          </a:r>
        </a:p>
      </dsp:txBody>
      <dsp:txXfrm>
        <a:off x="5446820" y="2870888"/>
        <a:ext cx="753226" cy="365250"/>
      </dsp:txXfrm>
    </dsp:sp>
    <dsp:sp modelId="{47EA8CB6-ED42-4249-8CEC-31FBF7C3BF6D}">
      <dsp:nvSpPr>
        <dsp:cNvPr id="0" name=""/>
        <dsp:cNvSpPr/>
      </dsp:nvSpPr>
      <dsp:spPr>
        <a:xfrm>
          <a:off x="6211410" y="3048185"/>
          <a:ext cx="310381" cy="10656"/>
        </a:xfrm>
        <a:custGeom>
          <a:avLst/>
          <a:gdLst/>
          <a:ahLst/>
          <a:cxnLst/>
          <a:rect l="0" t="0" r="0" b="0"/>
          <a:pathLst>
            <a:path>
              <a:moveTo>
                <a:pt x="0" y="5328"/>
              </a:moveTo>
              <a:lnTo>
                <a:pt x="310381" y="532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</dsp:txBody>
      <dsp:txXfrm>
        <a:off x="6358841" y="3045754"/>
        <a:ext cx="15519" cy="15519"/>
      </dsp:txXfrm>
    </dsp:sp>
    <dsp:sp modelId="{895492C4-B33D-DB43-B7C3-135BFC60C28B}">
      <dsp:nvSpPr>
        <dsp:cNvPr id="0" name=""/>
        <dsp:cNvSpPr/>
      </dsp:nvSpPr>
      <dsp:spPr>
        <a:xfrm>
          <a:off x="6521791" y="2859525"/>
          <a:ext cx="775952" cy="38797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4605" tIns="14605" rIns="14605" bIns="14605" numCol="1" spcCol="1270" anchor="ctr" anchorCtr="0">
          <a:noAutofit/>
        </a:bodyPr>
        <a:lstStyle/>
        <a:p>
          <a:pPr lvl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300" kern="1200"/>
            <a:t>H</a:t>
          </a:r>
        </a:p>
      </dsp:txBody>
      <dsp:txXfrm>
        <a:off x="6533154" y="2870888"/>
        <a:ext cx="753226" cy="365250"/>
      </dsp:txXfrm>
    </dsp:sp>
    <dsp:sp modelId="{0037D2CA-B8CB-C041-94AA-186D20B3C685}">
      <dsp:nvSpPr>
        <dsp:cNvPr id="0" name=""/>
        <dsp:cNvSpPr/>
      </dsp:nvSpPr>
      <dsp:spPr>
        <a:xfrm>
          <a:off x="7297743" y="3048185"/>
          <a:ext cx="310381" cy="10656"/>
        </a:xfrm>
        <a:custGeom>
          <a:avLst/>
          <a:gdLst/>
          <a:ahLst/>
          <a:cxnLst/>
          <a:rect l="0" t="0" r="0" b="0"/>
          <a:pathLst>
            <a:path>
              <a:moveTo>
                <a:pt x="0" y="5328"/>
              </a:moveTo>
              <a:lnTo>
                <a:pt x="310381" y="532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</dsp:txBody>
      <dsp:txXfrm>
        <a:off x="7445174" y="3045754"/>
        <a:ext cx="15519" cy="15519"/>
      </dsp:txXfrm>
    </dsp:sp>
    <dsp:sp modelId="{A933A4A4-39FA-0C44-A949-176D892DD74E}">
      <dsp:nvSpPr>
        <dsp:cNvPr id="0" name=""/>
        <dsp:cNvSpPr/>
      </dsp:nvSpPr>
      <dsp:spPr>
        <a:xfrm>
          <a:off x="7608124" y="2859525"/>
          <a:ext cx="775952" cy="38797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4605" tIns="14605" rIns="14605" bIns="14605" numCol="1" spcCol="1270" anchor="ctr" anchorCtr="0">
          <a:noAutofit/>
        </a:bodyPr>
        <a:lstStyle/>
        <a:p>
          <a:pPr lvl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300" kern="1200"/>
            <a:t>I</a:t>
          </a:r>
        </a:p>
      </dsp:txBody>
      <dsp:txXfrm>
        <a:off x="7619487" y="2870888"/>
        <a:ext cx="753226" cy="365250"/>
      </dsp:txXfrm>
    </dsp:sp>
    <dsp:sp modelId="{B85CEA43-4043-2545-B87F-A01D3A319738}">
      <dsp:nvSpPr>
        <dsp:cNvPr id="0" name=""/>
        <dsp:cNvSpPr/>
      </dsp:nvSpPr>
      <dsp:spPr>
        <a:xfrm>
          <a:off x="8384077" y="3048185"/>
          <a:ext cx="310381" cy="10656"/>
        </a:xfrm>
        <a:custGeom>
          <a:avLst/>
          <a:gdLst/>
          <a:ahLst/>
          <a:cxnLst/>
          <a:rect l="0" t="0" r="0" b="0"/>
          <a:pathLst>
            <a:path>
              <a:moveTo>
                <a:pt x="0" y="5328"/>
              </a:moveTo>
              <a:lnTo>
                <a:pt x="310381" y="532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</dsp:txBody>
      <dsp:txXfrm>
        <a:off x="8531508" y="3045754"/>
        <a:ext cx="15519" cy="15519"/>
      </dsp:txXfrm>
    </dsp:sp>
    <dsp:sp modelId="{48E44440-D9A7-7C4D-9B1C-C7C566E61DF2}">
      <dsp:nvSpPr>
        <dsp:cNvPr id="0" name=""/>
        <dsp:cNvSpPr/>
      </dsp:nvSpPr>
      <dsp:spPr>
        <a:xfrm>
          <a:off x="8694458" y="2859525"/>
          <a:ext cx="775952" cy="38797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4605" tIns="14605" rIns="14605" bIns="14605" numCol="1" spcCol="1270" anchor="ctr" anchorCtr="0">
          <a:noAutofit/>
        </a:bodyPr>
        <a:lstStyle/>
        <a:p>
          <a:pPr lvl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300" kern="1200"/>
            <a:t>J</a:t>
          </a:r>
        </a:p>
      </dsp:txBody>
      <dsp:txXfrm>
        <a:off x="8705821" y="2870888"/>
        <a:ext cx="753226" cy="365250"/>
      </dsp:txXfrm>
    </dsp:sp>
    <dsp:sp modelId="{F240E709-3D11-364B-AF31-1F1C41019FD9}">
      <dsp:nvSpPr>
        <dsp:cNvPr id="0" name=""/>
        <dsp:cNvSpPr/>
      </dsp:nvSpPr>
      <dsp:spPr>
        <a:xfrm rot="3890504">
          <a:off x="1553110" y="3764028"/>
          <a:ext cx="1088801" cy="10656"/>
        </a:xfrm>
        <a:custGeom>
          <a:avLst/>
          <a:gdLst/>
          <a:ahLst/>
          <a:cxnLst/>
          <a:rect l="0" t="0" r="0" b="0"/>
          <a:pathLst>
            <a:path>
              <a:moveTo>
                <a:pt x="0" y="5328"/>
              </a:moveTo>
              <a:lnTo>
                <a:pt x="1088801" y="5328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</dsp:txBody>
      <dsp:txXfrm>
        <a:off x="2070290" y="3742137"/>
        <a:ext cx="54440" cy="54440"/>
      </dsp:txXfrm>
    </dsp:sp>
    <dsp:sp modelId="{654C534D-649C-8548-923C-5918C420E372}">
      <dsp:nvSpPr>
        <dsp:cNvPr id="0" name=""/>
        <dsp:cNvSpPr/>
      </dsp:nvSpPr>
      <dsp:spPr>
        <a:xfrm>
          <a:off x="2328946" y="4068126"/>
          <a:ext cx="775952" cy="387976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4605" tIns="14605" rIns="14605" bIns="14605" numCol="1" spcCol="1270" anchor="ctr" anchorCtr="0">
          <a:noAutofit/>
        </a:bodyPr>
        <a:lstStyle/>
        <a:p>
          <a:pPr lvl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300" kern="1200"/>
            <a:t>D</a:t>
          </a:r>
        </a:p>
      </dsp:txBody>
      <dsp:txXfrm>
        <a:off x="2340309" y="4079489"/>
        <a:ext cx="753226" cy="36525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3">
  <dgm:title val=""/>
  <dgm:desc val=""/>
  <dgm:catLst>
    <dgm:cat type="3D" pri="11300"/>
  </dgm:catLst>
  <dgm:scene3d>
    <a:camera prst="orthographicFront"/>
    <a:lightRig rig="threePt" dir="t"/>
  </dgm:scene3d>
  <dgm:styleLbl name="node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clear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182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>
        <a:rot lat="0" lon="0" rev="0"/>
      </a:camera>
      <a:lightRig rig="contrasting" dir="t">
        <a:rot lat="0" lon="0" rev="1200000"/>
      </a:lightRig>
    </dgm:scene3d>
    <dgm:sp3d z="10000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>
        <a:rot lat="0" lon="0" rev="0"/>
      </a:camera>
      <a:lightRig rig="contrasting" dir="t">
        <a:rot lat="0" lon="0" rev="1200000"/>
      </a:lightRig>
    </dgm:scene3d>
    <dgm:sp3d z="-300000" prstMaterial="plastic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00800" h="1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>
        <a:rot lat="0" lon="0" rev="0"/>
      </a:camera>
      <a:lightRig rig="contrasting" dir="t">
        <a:rot lat="0" lon="0" rev="1200000"/>
      </a:lightRig>
    </dgm:scene3d>
    <dgm:sp3d z="-1524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4" Type="http://schemas.openxmlformats.org/officeDocument/2006/relationships/diagramColors" Target="../diagrams/colors1.xml"/><Relationship Id="rId5" Type="http://schemas.microsoft.com/office/2007/relationships/diagramDrawing" Target="../diagrams/drawing1.xml"/><Relationship Id="rId1" Type="http://schemas.openxmlformats.org/officeDocument/2006/relationships/diagramData" Target="../diagrams/data1.xml"/><Relationship Id="rId2" Type="http://schemas.openxmlformats.org/officeDocument/2006/relationships/diagramLayout" Target="../diagrams/layou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4</xdr:row>
      <xdr:rowOff>0</xdr:rowOff>
    </xdr:from>
    <xdr:to>
      <xdr:col>7</xdr:col>
      <xdr:colOff>317500</xdr:colOff>
      <xdr:row>5</xdr:row>
      <xdr:rowOff>139700</xdr:rowOff>
    </xdr:to>
    <xdr:sp macro="" textlink="">
      <xdr:nvSpPr>
        <xdr:cNvPr id="2" name="messageTextbox"/>
        <xdr:cNvSpPr txBox="1"/>
      </xdr:nvSpPr>
      <xdr:spPr>
        <a:xfrm>
          <a:off x="254000" y="774700"/>
          <a:ext cx="5080000" cy="317500"/>
        </a:xfrm>
        <a:prstGeom prst="rect">
          <a:avLst/>
        </a:prstGeom>
        <a:solidFill>
          <a:srgbClr val="FFEB9C"/>
        </a:solidFill>
        <a:ln w="1" cmpd="sng">
          <a:solidFill>
            <a:srgbClr val="000000"/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latin typeface="Arial"/>
            </a:rPr>
            <a:t>Enter the times in the appropriate column(s). Enter the precedences, one per column. (Do not try to use commas). 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4631" cy="583006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5</xdr:row>
      <xdr:rowOff>0</xdr:rowOff>
    </xdr:from>
    <xdr:to>
      <xdr:col>14</xdr:col>
      <xdr:colOff>520700</xdr:colOff>
      <xdr:row>45</xdr:row>
      <xdr:rowOff>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2"/>
  <sheetViews>
    <sheetView tabSelected="1" workbookViewId="0">
      <selection activeCell="I12" sqref="I12"/>
    </sheetView>
  </sheetViews>
  <sheetFormatPr baseColWidth="10" defaultRowHeight="14" x14ac:dyDescent="0"/>
  <cols>
    <col min="1" max="1" width="10.83203125" style="1"/>
    <col min="2" max="6" width="8.83203125" style="1" customWidth="1"/>
    <col min="7" max="7" width="17" style="1" bestFit="1" customWidth="1"/>
    <col min="8" max="8" width="10.83203125" style="1"/>
    <col min="9" max="9" width="17" style="1" bestFit="1" customWidth="1"/>
    <col min="10" max="10" width="13" style="1" customWidth="1"/>
    <col min="11" max="11" width="25.83203125" style="1" bestFit="1" customWidth="1"/>
    <col min="12" max="14" width="10.83203125" style="1"/>
    <col min="15" max="15" width="36.33203125" style="1" bestFit="1" customWidth="1"/>
    <col min="16" max="16" width="33.1640625" style="1" bestFit="1" customWidth="1"/>
    <col min="17" max="16384" width="10.83203125" style="1"/>
  </cols>
  <sheetData>
    <row r="1" spans="1:10">
      <c r="A1" s="39" t="s">
        <v>39</v>
      </c>
    </row>
    <row r="2" spans="1:10">
      <c r="A2" s="40">
        <f ca="1">NOW()</f>
        <v>41675.769659722224</v>
      </c>
    </row>
    <row r="4" spans="1:10" ht="19">
      <c r="A4" s="3" t="s">
        <v>0</v>
      </c>
      <c r="B4" s="4"/>
      <c r="C4" s="4"/>
      <c r="D4" s="4" t="s">
        <v>1</v>
      </c>
      <c r="E4" s="4"/>
      <c r="F4" s="4"/>
      <c r="G4" s="4"/>
      <c r="H4" s="4"/>
    </row>
    <row r="5" spans="1:10">
      <c r="A5" s="2"/>
      <c r="B5" s="2"/>
    </row>
    <row r="7" spans="1:10" ht="15" thickBot="1">
      <c r="A7" s="5" t="s">
        <v>2</v>
      </c>
    </row>
    <row r="8" spans="1:10">
      <c r="A8" s="8" t="s">
        <v>5</v>
      </c>
      <c r="B8" s="9" t="s">
        <v>6</v>
      </c>
      <c r="C8" s="9" t="s">
        <v>7</v>
      </c>
      <c r="D8" s="10" t="s">
        <v>8</v>
      </c>
      <c r="F8" s="1" t="s">
        <v>19</v>
      </c>
      <c r="G8" s="1" t="s">
        <v>20</v>
      </c>
      <c r="H8" s="1" t="s">
        <v>21</v>
      </c>
      <c r="I8" s="1" t="s">
        <v>54</v>
      </c>
      <c r="J8" s="1" t="s">
        <v>55</v>
      </c>
    </row>
    <row r="9" spans="1:10">
      <c r="A9" s="11" t="s">
        <v>9</v>
      </c>
      <c r="B9" s="7">
        <v>5</v>
      </c>
      <c r="C9" s="7">
        <v>10</v>
      </c>
      <c r="D9" s="12">
        <v>15</v>
      </c>
      <c r="F9" s="1">
        <f>(B9+4*C9+D9)/6</f>
        <v>10</v>
      </c>
      <c r="G9" s="1">
        <f>(D9-B9)/6</f>
        <v>1.6666666666666667</v>
      </c>
      <c r="H9" s="1">
        <f>G9^2</f>
        <v>2.7777777777777781</v>
      </c>
      <c r="I9" s="1">
        <f>F9-B9</f>
        <v>5</v>
      </c>
      <c r="J9" s="44">
        <v>1000</v>
      </c>
    </row>
    <row r="10" spans="1:10">
      <c r="A10" s="11" t="s">
        <v>10</v>
      </c>
      <c r="B10" s="7">
        <v>10</v>
      </c>
      <c r="C10" s="7">
        <v>20</v>
      </c>
      <c r="D10" s="12">
        <v>40</v>
      </c>
      <c r="F10" s="1">
        <f t="shared" ref="F10:F18" si="0">(B10+4*C10+D10)/6</f>
        <v>21.666666666666668</v>
      </c>
      <c r="G10" s="1">
        <f t="shared" ref="G10:G18" si="1">(D10-B10)/6</f>
        <v>5</v>
      </c>
      <c r="H10" s="1">
        <f t="shared" ref="H10:H18" si="2">G10^2</f>
        <v>25</v>
      </c>
      <c r="I10" s="1">
        <f t="shared" ref="I10:I18" si="3">F10-B10</f>
        <v>11.666666666666668</v>
      </c>
      <c r="J10" s="44">
        <v>2500</v>
      </c>
    </row>
    <row r="11" spans="1:10">
      <c r="A11" s="11" t="s">
        <v>11</v>
      </c>
      <c r="B11" s="7">
        <v>10</v>
      </c>
      <c r="C11" s="7">
        <v>15</v>
      </c>
      <c r="D11" s="12">
        <v>30</v>
      </c>
      <c r="F11" s="1">
        <f t="shared" si="0"/>
        <v>16.666666666666668</v>
      </c>
      <c r="G11" s="1">
        <f t="shared" si="1"/>
        <v>3.3333333333333335</v>
      </c>
      <c r="H11" s="1">
        <f t="shared" si="2"/>
        <v>11.111111111111112</v>
      </c>
      <c r="I11" s="1">
        <f t="shared" si="3"/>
        <v>6.6666666666666679</v>
      </c>
      <c r="J11" s="44">
        <v>2000</v>
      </c>
    </row>
    <row r="12" spans="1:10">
      <c r="A12" s="11" t="s">
        <v>12</v>
      </c>
      <c r="B12" s="7">
        <v>10</v>
      </c>
      <c r="C12" s="7">
        <v>20</v>
      </c>
      <c r="D12" s="12">
        <v>30</v>
      </c>
      <c r="F12" s="1">
        <f t="shared" si="0"/>
        <v>20</v>
      </c>
      <c r="G12" s="1">
        <f t="shared" si="1"/>
        <v>3.3333333333333335</v>
      </c>
      <c r="H12" s="1">
        <f t="shared" si="2"/>
        <v>11.111111111111112</v>
      </c>
      <c r="I12" s="57">
        <f t="shared" si="3"/>
        <v>10</v>
      </c>
      <c r="J12" s="44">
        <v>500</v>
      </c>
    </row>
    <row r="13" spans="1:10">
      <c r="A13" s="11" t="s">
        <v>13</v>
      </c>
      <c r="B13" s="7">
        <v>15</v>
      </c>
      <c r="C13" s="7">
        <v>20</v>
      </c>
      <c r="D13" s="12">
        <v>40</v>
      </c>
      <c r="F13" s="1">
        <f t="shared" si="0"/>
        <v>22.5</v>
      </c>
      <c r="G13" s="1">
        <f t="shared" si="1"/>
        <v>4.166666666666667</v>
      </c>
      <c r="H13" s="1">
        <f t="shared" si="2"/>
        <v>17.361111111111114</v>
      </c>
      <c r="I13" s="1">
        <f t="shared" si="3"/>
        <v>7.5</v>
      </c>
      <c r="J13" s="44">
        <v>4000</v>
      </c>
    </row>
    <row r="14" spans="1:10">
      <c r="A14" s="11" t="s">
        <v>14</v>
      </c>
      <c r="B14" s="7">
        <v>0.1</v>
      </c>
      <c r="C14" s="7">
        <v>0.1</v>
      </c>
      <c r="D14" s="12">
        <v>0.1</v>
      </c>
      <c r="F14" s="1">
        <f t="shared" si="0"/>
        <v>9.9999999999999992E-2</v>
      </c>
      <c r="G14" s="1">
        <f t="shared" si="1"/>
        <v>0</v>
      </c>
      <c r="H14" s="1">
        <f t="shared" si="2"/>
        <v>0</v>
      </c>
      <c r="I14" s="57">
        <f t="shared" si="3"/>
        <v>0</v>
      </c>
      <c r="J14" s="44">
        <v>0</v>
      </c>
    </row>
    <row r="15" spans="1:10">
      <c r="A15" s="11" t="s">
        <v>15</v>
      </c>
      <c r="B15" s="7">
        <v>15</v>
      </c>
      <c r="C15" s="7">
        <v>20</v>
      </c>
      <c r="D15" s="12">
        <v>35</v>
      </c>
      <c r="F15" s="1">
        <f t="shared" si="0"/>
        <v>21.666666666666668</v>
      </c>
      <c r="G15" s="1">
        <f t="shared" si="1"/>
        <v>3.3333333333333335</v>
      </c>
      <c r="H15" s="1">
        <f t="shared" si="2"/>
        <v>11.111111111111112</v>
      </c>
      <c r="I15" s="1">
        <f t="shared" si="3"/>
        <v>6.6666666666666679</v>
      </c>
      <c r="J15" s="44">
        <v>1500</v>
      </c>
    </row>
    <row r="16" spans="1:10">
      <c r="A16" s="11" t="s">
        <v>16</v>
      </c>
      <c r="B16" s="7">
        <v>0.1</v>
      </c>
      <c r="C16" s="7">
        <v>0.1</v>
      </c>
      <c r="D16" s="12">
        <v>0.1</v>
      </c>
      <c r="F16" s="1">
        <f t="shared" si="0"/>
        <v>9.9999999999999992E-2</v>
      </c>
      <c r="G16" s="1">
        <f t="shared" si="1"/>
        <v>0</v>
      </c>
      <c r="H16" s="1">
        <f t="shared" si="2"/>
        <v>0</v>
      </c>
      <c r="I16" s="57">
        <f t="shared" si="3"/>
        <v>0</v>
      </c>
      <c r="J16" s="44">
        <v>0</v>
      </c>
    </row>
    <row r="17" spans="1:11">
      <c r="A17" s="11" t="s">
        <v>17</v>
      </c>
      <c r="B17" s="7">
        <v>5</v>
      </c>
      <c r="C17" s="7">
        <v>10</v>
      </c>
      <c r="D17" s="12">
        <v>15</v>
      </c>
      <c r="F17" s="1">
        <f t="shared" si="0"/>
        <v>10</v>
      </c>
      <c r="G17" s="1">
        <f t="shared" si="1"/>
        <v>1.6666666666666667</v>
      </c>
      <c r="H17" s="1">
        <f t="shared" si="2"/>
        <v>2.7777777777777781</v>
      </c>
      <c r="I17" s="47">
        <f>F17-B17</f>
        <v>5</v>
      </c>
      <c r="J17" s="46">
        <v>500</v>
      </c>
    </row>
    <row r="18" spans="1:11">
      <c r="A18" s="11" t="s">
        <v>18</v>
      </c>
      <c r="B18" s="7">
        <v>3</v>
      </c>
      <c r="C18" s="7">
        <v>5</v>
      </c>
      <c r="D18" s="12">
        <v>10</v>
      </c>
      <c r="F18" s="1">
        <f t="shared" si="0"/>
        <v>5.5</v>
      </c>
      <c r="G18" s="1">
        <f t="shared" si="1"/>
        <v>1.1666666666666667</v>
      </c>
      <c r="H18" s="1">
        <f t="shared" si="2"/>
        <v>1.3611111111111114</v>
      </c>
      <c r="I18" s="1">
        <f t="shared" si="3"/>
        <v>2.5</v>
      </c>
      <c r="J18" s="44">
        <v>1200</v>
      </c>
    </row>
    <row r="19" spans="1:11">
      <c r="A19" s="13" t="s">
        <v>4</v>
      </c>
      <c r="B19" s="14"/>
      <c r="C19" s="14" t="s">
        <v>3</v>
      </c>
      <c r="D19" s="15"/>
    </row>
    <row r="20" spans="1:11">
      <c r="A20" s="11" t="s">
        <v>5</v>
      </c>
      <c r="B20" s="14" t="s">
        <v>22</v>
      </c>
      <c r="C20" s="14" t="s">
        <v>23</v>
      </c>
      <c r="D20" s="15" t="s">
        <v>24</v>
      </c>
    </row>
    <row r="21" spans="1:11">
      <c r="A21" s="11" t="str">
        <f t="shared" ref="A21:A30" si="4">A9</f>
        <v>A</v>
      </c>
      <c r="B21" s="16">
        <f t="shared" ref="B21:B30" si="5">F9</f>
        <v>10</v>
      </c>
      <c r="C21" s="7"/>
      <c r="D21" s="12"/>
    </row>
    <row r="22" spans="1:11">
      <c r="A22" s="11" t="str">
        <f t="shared" si="4"/>
        <v>B</v>
      </c>
      <c r="B22" s="16">
        <f t="shared" si="5"/>
        <v>21.666666666666668</v>
      </c>
      <c r="C22" s="7" t="s">
        <v>9</v>
      </c>
      <c r="D22" s="12"/>
    </row>
    <row r="23" spans="1:11">
      <c r="A23" s="11" t="str">
        <f t="shared" si="4"/>
        <v>C</v>
      </c>
      <c r="B23" s="16">
        <f t="shared" si="5"/>
        <v>16.666666666666668</v>
      </c>
      <c r="C23" s="7" t="s">
        <v>10</v>
      </c>
      <c r="D23" s="12"/>
      <c r="K23" s="1" t="s">
        <v>56</v>
      </c>
    </row>
    <row r="24" spans="1:11">
      <c r="A24" s="11" t="str">
        <f t="shared" si="4"/>
        <v>D</v>
      </c>
      <c r="B24" s="16">
        <f t="shared" si="5"/>
        <v>20</v>
      </c>
      <c r="C24" s="7" t="s">
        <v>10</v>
      </c>
      <c r="D24" s="12"/>
    </row>
    <row r="25" spans="1:11">
      <c r="A25" s="11" t="str">
        <f t="shared" si="4"/>
        <v>E</v>
      </c>
      <c r="B25" s="16">
        <f t="shared" si="5"/>
        <v>22.5</v>
      </c>
      <c r="C25" s="7" t="s">
        <v>11</v>
      </c>
      <c r="D25" s="12"/>
    </row>
    <row r="26" spans="1:11">
      <c r="A26" s="11" t="str">
        <f t="shared" si="4"/>
        <v>F</v>
      </c>
      <c r="B26" s="16">
        <f t="shared" si="5"/>
        <v>9.9999999999999992E-2</v>
      </c>
      <c r="C26" s="7" t="s">
        <v>13</v>
      </c>
      <c r="D26" s="12"/>
    </row>
    <row r="27" spans="1:11">
      <c r="A27" s="11" t="str">
        <f t="shared" si="4"/>
        <v>G</v>
      </c>
      <c r="B27" s="16">
        <f t="shared" si="5"/>
        <v>21.666666666666668</v>
      </c>
      <c r="C27" s="7" t="s">
        <v>12</v>
      </c>
      <c r="D27" s="12" t="s">
        <v>14</v>
      </c>
    </row>
    <row r="28" spans="1:11">
      <c r="A28" s="11" t="str">
        <f t="shared" si="4"/>
        <v>H</v>
      </c>
      <c r="B28" s="16">
        <f t="shared" si="5"/>
        <v>9.9999999999999992E-2</v>
      </c>
      <c r="C28" s="7" t="s">
        <v>15</v>
      </c>
      <c r="D28" s="12"/>
    </row>
    <row r="29" spans="1:11">
      <c r="A29" s="11" t="str">
        <f t="shared" si="4"/>
        <v>I</v>
      </c>
      <c r="B29" s="16">
        <f t="shared" si="5"/>
        <v>10</v>
      </c>
      <c r="C29" s="7" t="s">
        <v>16</v>
      </c>
      <c r="D29" s="12"/>
    </row>
    <row r="30" spans="1:11" ht="15" thickBot="1">
      <c r="A30" s="17" t="str">
        <f t="shared" si="4"/>
        <v>J</v>
      </c>
      <c r="B30" s="18">
        <f t="shared" si="5"/>
        <v>5.5</v>
      </c>
      <c r="C30" s="19" t="s">
        <v>17</v>
      </c>
      <c r="D30" s="20"/>
    </row>
    <row r="32" spans="1:11" ht="15" thickBot="1">
      <c r="A32" s="21" t="s">
        <v>25</v>
      </c>
    </row>
    <row r="33" spans="1:16" s="22" customFormat="1" ht="28">
      <c r="A33" s="25" t="s">
        <v>5</v>
      </c>
      <c r="B33" s="26" t="s">
        <v>26</v>
      </c>
      <c r="C33" s="26" t="s">
        <v>27</v>
      </c>
      <c r="D33" s="26" t="s">
        <v>28</v>
      </c>
      <c r="E33" s="26" t="s">
        <v>29</v>
      </c>
      <c r="F33" s="29" t="s">
        <v>30</v>
      </c>
      <c r="G33" s="1" t="s">
        <v>54</v>
      </c>
      <c r="H33" s="25" t="s">
        <v>21</v>
      </c>
      <c r="I33" s="29" t="s">
        <v>31</v>
      </c>
    </row>
    <row r="34" spans="1:16">
      <c r="A34" s="24" t="str">
        <f>A21</f>
        <v>A</v>
      </c>
      <c r="B34" s="23">
        <f>MAX(C47:D47)</f>
        <v>0</v>
      </c>
      <c r="C34" s="23">
        <f>B21+B34</f>
        <v>10</v>
      </c>
      <c r="D34" s="23">
        <f>E34-B21</f>
        <v>0</v>
      </c>
      <c r="E34" s="23">
        <f>B70</f>
        <v>10.000000000000007</v>
      </c>
      <c r="F34" s="30">
        <f>IF(D34-B34&lt;0.00000001,0,D34-B34)</f>
        <v>0</v>
      </c>
      <c r="G34" s="1">
        <f t="shared" ref="G34:G43" si="6">F9-B9</f>
        <v>5</v>
      </c>
      <c r="H34" s="24">
        <f>H9</f>
        <v>2.7777777777777781</v>
      </c>
      <c r="I34" s="30">
        <f>IF(F34&lt;0.00001,H9,"")</f>
        <v>2.7777777777777781</v>
      </c>
    </row>
    <row r="35" spans="1:16">
      <c r="A35" s="24" t="str">
        <f t="shared" ref="A35:A43" si="7">A22</f>
        <v>B</v>
      </c>
      <c r="B35" s="23">
        <f t="shared" ref="B35:B42" si="8">MAX(C48:D48)</f>
        <v>10</v>
      </c>
      <c r="C35" s="23">
        <f t="shared" ref="C35:C42" si="9">B22+B35</f>
        <v>31.666666666666668</v>
      </c>
      <c r="D35" s="23">
        <f>E35-B22</f>
        <v>10.000000000000007</v>
      </c>
      <c r="E35" s="23">
        <f>C70</f>
        <v>31.666666666666675</v>
      </c>
      <c r="F35" s="30">
        <f t="shared" ref="F35:F43" si="10">IF(D35-B35&lt;0.00000001,0,D35-B35)</f>
        <v>0</v>
      </c>
      <c r="G35" s="1">
        <f t="shared" si="6"/>
        <v>11.666666666666668</v>
      </c>
      <c r="H35" s="24">
        <f t="shared" ref="H35:H43" si="11">H10</f>
        <v>25</v>
      </c>
      <c r="I35" s="30">
        <f t="shared" ref="I35:I43" si="12">IF(F35&lt;0.00001,H10,"")</f>
        <v>25</v>
      </c>
      <c r="K35" s="58" t="s">
        <v>40</v>
      </c>
      <c r="L35" s="58"/>
      <c r="M35" s="58"/>
      <c r="N35" s="58"/>
    </row>
    <row r="36" spans="1:16">
      <c r="A36" s="24" t="str">
        <f t="shared" si="7"/>
        <v>C</v>
      </c>
      <c r="B36" s="23">
        <f t="shared" si="8"/>
        <v>31.666666666666668</v>
      </c>
      <c r="C36" s="23">
        <f t="shared" si="9"/>
        <v>48.333333333333336</v>
      </c>
      <c r="D36" s="23">
        <f t="shared" ref="D36:D43" si="13">E36-B23</f>
        <v>31.666666666666675</v>
      </c>
      <c r="E36" s="23">
        <f>D70</f>
        <v>48.333333333333343</v>
      </c>
      <c r="F36" s="30">
        <f t="shared" si="10"/>
        <v>0</v>
      </c>
      <c r="G36" s="1">
        <f t="shared" si="6"/>
        <v>6.6666666666666679</v>
      </c>
      <c r="H36" s="24">
        <f t="shared" si="11"/>
        <v>11.111111111111112</v>
      </c>
      <c r="I36" s="30">
        <f t="shared" si="12"/>
        <v>11.111111111111112</v>
      </c>
      <c r="O36" s="1" t="s">
        <v>53</v>
      </c>
    </row>
    <row r="37" spans="1:16">
      <c r="A37" s="43" t="str">
        <f t="shared" si="7"/>
        <v>D</v>
      </c>
      <c r="B37" s="23">
        <f t="shared" si="8"/>
        <v>31.666666666666668</v>
      </c>
      <c r="C37" s="23">
        <f t="shared" si="9"/>
        <v>51.666666666666671</v>
      </c>
      <c r="D37" s="23">
        <f>E37-B24</f>
        <v>50.933333333333337</v>
      </c>
      <c r="E37" s="23">
        <f>E70</f>
        <v>70.933333333333337</v>
      </c>
      <c r="F37" s="30">
        <f t="shared" si="10"/>
        <v>19.266666666666669</v>
      </c>
      <c r="G37" s="1">
        <f t="shared" si="6"/>
        <v>10</v>
      </c>
      <c r="H37" s="24">
        <f t="shared" si="11"/>
        <v>11.111111111111112</v>
      </c>
      <c r="I37" s="30" t="str">
        <f t="shared" si="12"/>
        <v/>
      </c>
      <c r="K37" s="41" t="s">
        <v>42</v>
      </c>
      <c r="L37" s="1">
        <f>C44</f>
        <v>108.2</v>
      </c>
      <c r="O37" s="1" t="s">
        <v>46</v>
      </c>
    </row>
    <row r="38" spans="1:16">
      <c r="A38" s="24" t="str">
        <f t="shared" si="7"/>
        <v>E</v>
      </c>
      <c r="B38" s="23">
        <f t="shared" si="8"/>
        <v>48.333333333333336</v>
      </c>
      <c r="C38" s="23">
        <f t="shared" si="9"/>
        <v>70.833333333333343</v>
      </c>
      <c r="D38" s="23">
        <f t="shared" si="13"/>
        <v>48.333333333333343</v>
      </c>
      <c r="E38" s="23">
        <f>F70</f>
        <v>70.833333333333343</v>
      </c>
      <c r="F38" s="30">
        <f t="shared" si="10"/>
        <v>0</v>
      </c>
      <c r="G38" s="1">
        <f t="shared" si="6"/>
        <v>7.5</v>
      </c>
      <c r="H38" s="24">
        <f t="shared" si="11"/>
        <v>17.361111111111114</v>
      </c>
      <c r="I38" s="30">
        <f t="shared" si="12"/>
        <v>17.361111111111114</v>
      </c>
      <c r="K38" s="41" t="s">
        <v>41</v>
      </c>
      <c r="L38" s="1">
        <f>NORMSINV(0.95)</f>
        <v>1.6448536269514715</v>
      </c>
      <c r="O38" s="1" t="s">
        <v>47</v>
      </c>
    </row>
    <row r="39" spans="1:16">
      <c r="A39" s="43" t="str">
        <f t="shared" si="7"/>
        <v>F</v>
      </c>
      <c r="B39" s="23">
        <f t="shared" si="8"/>
        <v>70.833333333333343</v>
      </c>
      <c r="C39" s="23">
        <f t="shared" si="9"/>
        <v>70.933333333333337</v>
      </c>
      <c r="D39" s="23">
        <f t="shared" si="13"/>
        <v>70.833333333333343</v>
      </c>
      <c r="E39" s="23">
        <f>G70</f>
        <v>70.933333333333337</v>
      </c>
      <c r="F39" s="30">
        <f t="shared" si="10"/>
        <v>0</v>
      </c>
      <c r="G39" s="1">
        <f t="shared" si="6"/>
        <v>0</v>
      </c>
      <c r="H39" s="24">
        <f t="shared" si="11"/>
        <v>0</v>
      </c>
      <c r="I39" s="30">
        <f t="shared" si="12"/>
        <v>0</v>
      </c>
      <c r="K39" s="41" t="s">
        <v>43</v>
      </c>
      <c r="L39" s="1">
        <f>I45</f>
        <v>8.4557672626438816</v>
      </c>
      <c r="O39" s="1" t="s">
        <v>48</v>
      </c>
    </row>
    <row r="40" spans="1:16">
      <c r="A40" s="24" t="str">
        <f t="shared" si="7"/>
        <v>G</v>
      </c>
      <c r="B40" s="23">
        <f t="shared" si="8"/>
        <v>70.933333333333337</v>
      </c>
      <c r="C40" s="23">
        <f t="shared" si="9"/>
        <v>92.600000000000009</v>
      </c>
      <c r="D40" s="23">
        <f t="shared" si="13"/>
        <v>70.933333333333337</v>
      </c>
      <c r="E40" s="23">
        <f>H70</f>
        <v>92.600000000000009</v>
      </c>
      <c r="F40" s="30">
        <f t="shared" si="10"/>
        <v>0</v>
      </c>
      <c r="G40" s="1">
        <f t="shared" si="6"/>
        <v>6.6666666666666679</v>
      </c>
      <c r="H40" s="24">
        <f t="shared" si="11"/>
        <v>11.111111111111112</v>
      </c>
      <c r="I40" s="30">
        <f t="shared" si="12"/>
        <v>11.111111111111112</v>
      </c>
    </row>
    <row r="41" spans="1:16">
      <c r="A41" s="43" t="str">
        <f t="shared" si="7"/>
        <v>H</v>
      </c>
      <c r="B41" s="23">
        <f t="shared" si="8"/>
        <v>92.600000000000009</v>
      </c>
      <c r="C41" s="23">
        <f t="shared" si="9"/>
        <v>92.7</v>
      </c>
      <c r="D41" s="23">
        <f t="shared" si="13"/>
        <v>92.600000000000009</v>
      </c>
      <c r="E41" s="23">
        <f>I70</f>
        <v>92.7</v>
      </c>
      <c r="F41" s="30">
        <f t="shared" si="10"/>
        <v>0</v>
      </c>
      <c r="G41" s="1">
        <f t="shared" si="6"/>
        <v>0</v>
      </c>
      <c r="H41" s="24">
        <f t="shared" si="11"/>
        <v>0</v>
      </c>
      <c r="I41" s="30">
        <f t="shared" si="12"/>
        <v>0</v>
      </c>
      <c r="K41" s="41" t="s">
        <v>44</v>
      </c>
      <c r="L41" s="1">
        <f>L37+L38*L39</f>
        <v>122.1084994506173</v>
      </c>
      <c r="M41" s="1" t="s">
        <v>45</v>
      </c>
      <c r="O41" s="1" t="s">
        <v>49</v>
      </c>
    </row>
    <row r="42" spans="1:16">
      <c r="A42" s="45" t="str">
        <f t="shared" si="7"/>
        <v>I</v>
      </c>
      <c r="B42" s="23">
        <f t="shared" si="8"/>
        <v>92.7</v>
      </c>
      <c r="C42" s="23">
        <f t="shared" si="9"/>
        <v>102.7</v>
      </c>
      <c r="D42" s="23">
        <f t="shared" si="13"/>
        <v>92.7</v>
      </c>
      <c r="E42" s="23">
        <f>J70</f>
        <v>102.7</v>
      </c>
      <c r="F42" s="30">
        <f t="shared" si="10"/>
        <v>0</v>
      </c>
      <c r="G42" s="1">
        <f t="shared" si="6"/>
        <v>5</v>
      </c>
      <c r="H42" s="24">
        <f t="shared" si="11"/>
        <v>2.7777777777777781</v>
      </c>
      <c r="I42" s="30">
        <f t="shared" si="12"/>
        <v>2.7777777777777781</v>
      </c>
      <c r="O42" s="1" t="s">
        <v>50</v>
      </c>
      <c r="P42" s="1" t="s">
        <v>52</v>
      </c>
    </row>
    <row r="43" spans="1:16" ht="15" thickBot="1">
      <c r="A43" s="24" t="str">
        <f t="shared" si="7"/>
        <v>J</v>
      </c>
      <c r="B43" s="23">
        <f>MAX(C56:D56)</f>
        <v>102.7</v>
      </c>
      <c r="C43" s="23">
        <f>B30+B43</f>
        <v>108.2</v>
      </c>
      <c r="D43" s="23">
        <f t="shared" si="13"/>
        <v>102.7</v>
      </c>
      <c r="E43" s="23">
        <f>K70</f>
        <v>108.2</v>
      </c>
      <c r="F43" s="30">
        <f t="shared" si="10"/>
        <v>0</v>
      </c>
      <c r="G43" s="1">
        <f t="shared" si="6"/>
        <v>2.5</v>
      </c>
      <c r="H43" s="35">
        <f t="shared" si="11"/>
        <v>1.3611111111111114</v>
      </c>
      <c r="I43" s="36">
        <f t="shared" si="12"/>
        <v>1.3611111111111114</v>
      </c>
      <c r="O43" s="41" t="s">
        <v>51</v>
      </c>
      <c r="P43" s="42">
        <f>F9-B9</f>
        <v>5</v>
      </c>
    </row>
    <row r="44" spans="1:16" ht="15" thickBot="1">
      <c r="A44" s="27"/>
      <c r="B44" s="37" t="s">
        <v>32</v>
      </c>
      <c r="C44" s="37">
        <f>MAX(C34:C43)</f>
        <v>108.2</v>
      </c>
      <c r="D44" s="28"/>
      <c r="E44" s="28"/>
      <c r="F44" s="31"/>
      <c r="H44" s="32" t="s">
        <v>32</v>
      </c>
      <c r="I44" s="38">
        <f>SUM(I34:I43)</f>
        <v>71.5</v>
      </c>
    </row>
    <row r="45" spans="1:16" ht="15" thickBot="1">
      <c r="H45" s="33" t="s">
        <v>33</v>
      </c>
      <c r="I45" s="34">
        <f>SQRT(I44)</f>
        <v>8.4557672626438816</v>
      </c>
    </row>
    <row r="46" spans="1:16">
      <c r="A46" s="6" t="s">
        <v>34</v>
      </c>
    </row>
    <row r="47" spans="1:16">
      <c r="A47" s="1" t="str">
        <f>A21</f>
        <v>A</v>
      </c>
      <c r="C47" s="1">
        <f>IF(ISNUMBER(VLOOKUP(C21,$A$34:$C$43,3,FALSE)),VLOOKUP(C21,$A$34:$C$43,3,FALSE),0)</f>
        <v>0</v>
      </c>
      <c r="D47" s="1">
        <f t="shared" ref="D47" si="14">IF(ISNUMBER(VLOOKUP(D21,$A$34:$C$43,3,FALSE)),VLOOKUP(D21,$A$34:$C$43,3,FALSE),0)</f>
        <v>0</v>
      </c>
    </row>
    <row r="48" spans="1:16">
      <c r="A48" s="1" t="str">
        <f t="shared" ref="A48:A56" si="15">A22</f>
        <v>B</v>
      </c>
      <c r="C48" s="1">
        <f>IF(ISNUMBER(VLOOKUP(C22,$A$34:$C$43,3,FALSE)),VLOOKUP(C22,$A$34:$C$43,3,FALSE),0)</f>
        <v>10</v>
      </c>
      <c r="D48" s="1">
        <f t="shared" ref="C48:D56" si="16">IF(ISNUMBER(VLOOKUP(D22,$A$34:$C$43,3,FALSE)),VLOOKUP(D22,$A$34:$C$43,3,FALSE),0)</f>
        <v>0</v>
      </c>
    </row>
    <row r="49" spans="1:11">
      <c r="A49" s="1" t="str">
        <f t="shared" si="15"/>
        <v>C</v>
      </c>
      <c r="C49" s="1">
        <f t="shared" si="16"/>
        <v>31.666666666666668</v>
      </c>
      <c r="D49" s="1">
        <f t="shared" si="16"/>
        <v>0</v>
      </c>
    </row>
    <row r="50" spans="1:11">
      <c r="A50" s="1" t="str">
        <f t="shared" si="15"/>
        <v>D</v>
      </c>
      <c r="C50" s="1">
        <f>IF(ISNUMBER(VLOOKUP(C24,$A$34:$C$43,3,FALSE)),VLOOKUP(C24,$A$34:$C$43,3,FALSE),0)</f>
        <v>31.666666666666668</v>
      </c>
      <c r="D50" s="1">
        <f t="shared" si="16"/>
        <v>0</v>
      </c>
    </row>
    <row r="51" spans="1:11">
      <c r="A51" s="1" t="str">
        <f t="shared" si="15"/>
        <v>E</v>
      </c>
      <c r="C51" s="1">
        <f t="shared" si="16"/>
        <v>48.333333333333336</v>
      </c>
      <c r="D51" s="1">
        <f t="shared" si="16"/>
        <v>0</v>
      </c>
    </row>
    <row r="52" spans="1:11">
      <c r="A52" s="1" t="str">
        <f t="shared" si="15"/>
        <v>F</v>
      </c>
      <c r="C52" s="1">
        <f>IF(ISNUMBER(VLOOKUP(C26,$A$34:$C$43,3,FALSE)),VLOOKUP(C26,$A$34:$C$43,3,FALSE),0)</f>
        <v>70.833333333333343</v>
      </c>
      <c r="D52" s="1">
        <f t="shared" si="16"/>
        <v>0</v>
      </c>
    </row>
    <row r="53" spans="1:11">
      <c r="A53" s="1" t="str">
        <f t="shared" si="15"/>
        <v>G</v>
      </c>
      <c r="C53" s="1">
        <f t="shared" si="16"/>
        <v>51.666666666666671</v>
      </c>
      <c r="D53" s="1">
        <f t="shared" si="16"/>
        <v>70.933333333333337</v>
      </c>
    </row>
    <row r="54" spans="1:11">
      <c r="A54" s="1" t="str">
        <f t="shared" si="15"/>
        <v>H</v>
      </c>
      <c r="C54" s="1">
        <f>IF(ISNUMBER(VLOOKUP(C28,$A$34:$C$43,3,FALSE)),VLOOKUP(C28,$A$34:$C$43,3,FALSE),0)</f>
        <v>92.600000000000009</v>
      </c>
      <c r="D54" s="1">
        <f t="shared" si="16"/>
        <v>0</v>
      </c>
    </row>
    <row r="55" spans="1:11">
      <c r="A55" s="1" t="str">
        <f t="shared" si="15"/>
        <v>I</v>
      </c>
      <c r="C55" s="1">
        <f t="shared" si="16"/>
        <v>92.7</v>
      </c>
      <c r="D55" s="1">
        <f t="shared" si="16"/>
        <v>0</v>
      </c>
    </row>
    <row r="56" spans="1:11">
      <c r="A56" s="1" t="str">
        <f t="shared" si="15"/>
        <v>J</v>
      </c>
      <c r="C56" s="1">
        <f>IF(ISNUMBER(VLOOKUP(C30,$A$34:$C$43,3,FALSE)),VLOOKUP(C30,$A$34:$C$43,3,FALSE),0)</f>
        <v>102.7</v>
      </c>
      <c r="D56" s="1">
        <f t="shared" si="16"/>
        <v>0</v>
      </c>
    </row>
    <row r="58" spans="1:11">
      <c r="A58" s="6" t="s">
        <v>35</v>
      </c>
    </row>
    <row r="59" spans="1:11">
      <c r="B59" s="1" t="str">
        <f>A21</f>
        <v>A</v>
      </c>
      <c r="C59" s="1" t="str">
        <f>A22</f>
        <v>B</v>
      </c>
      <c r="D59" s="1" t="str">
        <f>A23</f>
        <v>C</v>
      </c>
      <c r="E59" s="1" t="str">
        <f>A24</f>
        <v>D</v>
      </c>
      <c r="F59" s="1" t="str">
        <f>A25</f>
        <v>E</v>
      </c>
      <c r="G59" s="1" t="str">
        <f>A26</f>
        <v>F</v>
      </c>
      <c r="H59" s="1" t="str">
        <f>A27</f>
        <v>G</v>
      </c>
      <c r="I59" s="1" t="str">
        <f>A28</f>
        <v>H</v>
      </c>
      <c r="J59" s="1" t="str">
        <f>A29</f>
        <v>I</v>
      </c>
      <c r="K59" s="1" t="str">
        <f>A30</f>
        <v>J</v>
      </c>
    </row>
    <row r="60" spans="1:11">
      <c r="A60" s="1" t="str">
        <f t="shared" ref="A60:A69" si="17">A21</f>
        <v>A</v>
      </c>
      <c r="B60" s="1">
        <f>IF($D21=B$59,$D34,IF($C21=B$59,$D34,$C$44))</f>
        <v>108.2</v>
      </c>
      <c r="C60" s="1">
        <f t="shared" ref="C60:K60" si="18">IF($D21=C$59,$D34,IF($C21=C$59,$D34,$C$44))</f>
        <v>108.2</v>
      </c>
      <c r="D60" s="1">
        <f t="shared" si="18"/>
        <v>108.2</v>
      </c>
      <c r="E60" s="1">
        <f t="shared" si="18"/>
        <v>108.2</v>
      </c>
      <c r="F60" s="1">
        <f t="shared" si="18"/>
        <v>108.2</v>
      </c>
      <c r="G60" s="1">
        <f t="shared" si="18"/>
        <v>108.2</v>
      </c>
      <c r="H60" s="1">
        <f t="shared" si="18"/>
        <v>108.2</v>
      </c>
      <c r="I60" s="1">
        <f t="shared" si="18"/>
        <v>108.2</v>
      </c>
      <c r="J60" s="1">
        <f t="shared" si="18"/>
        <v>108.2</v>
      </c>
      <c r="K60" s="1">
        <f t="shared" si="18"/>
        <v>108.2</v>
      </c>
    </row>
    <row r="61" spans="1:11">
      <c r="A61" s="1" t="str">
        <f t="shared" si="17"/>
        <v>B</v>
      </c>
      <c r="B61" s="1">
        <f t="shared" ref="B61:K69" si="19">IF($D22=B$59,$D35,IF($C22=B$59,$D35,$C$44))</f>
        <v>10.000000000000007</v>
      </c>
      <c r="C61" s="1">
        <f t="shared" si="19"/>
        <v>108.2</v>
      </c>
      <c r="D61" s="1">
        <f t="shared" si="19"/>
        <v>108.2</v>
      </c>
      <c r="E61" s="1">
        <f t="shared" si="19"/>
        <v>108.2</v>
      </c>
      <c r="F61" s="1">
        <f t="shared" si="19"/>
        <v>108.2</v>
      </c>
      <c r="G61" s="1">
        <f t="shared" si="19"/>
        <v>108.2</v>
      </c>
      <c r="H61" s="1">
        <f t="shared" si="19"/>
        <v>108.2</v>
      </c>
      <c r="I61" s="1">
        <f t="shared" si="19"/>
        <v>108.2</v>
      </c>
      <c r="J61" s="1">
        <f t="shared" si="19"/>
        <v>108.2</v>
      </c>
      <c r="K61" s="1">
        <f t="shared" si="19"/>
        <v>108.2</v>
      </c>
    </row>
    <row r="62" spans="1:11">
      <c r="A62" s="1" t="str">
        <f t="shared" si="17"/>
        <v>C</v>
      </c>
      <c r="B62" s="1">
        <f t="shared" si="19"/>
        <v>108.2</v>
      </c>
      <c r="C62" s="1">
        <f t="shared" si="19"/>
        <v>31.666666666666675</v>
      </c>
      <c r="D62" s="1">
        <f t="shared" si="19"/>
        <v>108.2</v>
      </c>
      <c r="E62" s="1">
        <f t="shared" si="19"/>
        <v>108.2</v>
      </c>
      <c r="F62" s="1">
        <f t="shared" si="19"/>
        <v>108.2</v>
      </c>
      <c r="G62" s="1">
        <f t="shared" si="19"/>
        <v>108.2</v>
      </c>
      <c r="H62" s="1">
        <f t="shared" si="19"/>
        <v>108.2</v>
      </c>
      <c r="I62" s="1">
        <f t="shared" si="19"/>
        <v>108.2</v>
      </c>
      <c r="J62" s="1">
        <f t="shared" si="19"/>
        <v>108.2</v>
      </c>
      <c r="K62" s="1">
        <f t="shared" si="19"/>
        <v>108.2</v>
      </c>
    </row>
    <row r="63" spans="1:11">
      <c r="A63" s="1" t="str">
        <f t="shared" si="17"/>
        <v>D</v>
      </c>
      <c r="B63" s="1">
        <f t="shared" si="19"/>
        <v>108.2</v>
      </c>
      <c r="C63" s="1">
        <f t="shared" si="19"/>
        <v>50.933333333333337</v>
      </c>
      <c r="D63" s="1">
        <f t="shared" si="19"/>
        <v>108.2</v>
      </c>
      <c r="E63" s="1">
        <f t="shared" si="19"/>
        <v>108.2</v>
      </c>
      <c r="F63" s="1">
        <f t="shared" si="19"/>
        <v>108.2</v>
      </c>
      <c r="G63" s="1">
        <f t="shared" si="19"/>
        <v>108.2</v>
      </c>
      <c r="H63" s="1">
        <f t="shared" si="19"/>
        <v>108.2</v>
      </c>
      <c r="I63" s="1">
        <f t="shared" si="19"/>
        <v>108.2</v>
      </c>
      <c r="J63" s="1">
        <f t="shared" si="19"/>
        <v>108.2</v>
      </c>
      <c r="K63" s="1">
        <f t="shared" si="19"/>
        <v>108.2</v>
      </c>
    </row>
    <row r="64" spans="1:11">
      <c r="A64" s="1" t="str">
        <f t="shared" si="17"/>
        <v>E</v>
      </c>
      <c r="B64" s="1">
        <f t="shared" si="19"/>
        <v>108.2</v>
      </c>
      <c r="C64" s="1">
        <f t="shared" si="19"/>
        <v>108.2</v>
      </c>
      <c r="D64" s="1">
        <f t="shared" si="19"/>
        <v>48.333333333333343</v>
      </c>
      <c r="E64" s="1">
        <f t="shared" si="19"/>
        <v>108.2</v>
      </c>
      <c r="F64" s="1">
        <f t="shared" si="19"/>
        <v>108.2</v>
      </c>
      <c r="G64" s="1">
        <f t="shared" si="19"/>
        <v>108.2</v>
      </c>
      <c r="H64" s="1">
        <f t="shared" si="19"/>
        <v>108.2</v>
      </c>
      <c r="I64" s="1">
        <f t="shared" si="19"/>
        <v>108.2</v>
      </c>
      <c r="J64" s="1">
        <f t="shared" si="19"/>
        <v>108.2</v>
      </c>
      <c r="K64" s="1">
        <f t="shared" si="19"/>
        <v>108.2</v>
      </c>
    </row>
    <row r="65" spans="1:11">
      <c r="A65" s="1" t="str">
        <f t="shared" si="17"/>
        <v>F</v>
      </c>
      <c r="B65" s="1">
        <f t="shared" si="19"/>
        <v>108.2</v>
      </c>
      <c r="C65" s="1">
        <f t="shared" si="19"/>
        <v>108.2</v>
      </c>
      <c r="D65" s="1">
        <f t="shared" si="19"/>
        <v>108.2</v>
      </c>
      <c r="E65" s="1">
        <f t="shared" si="19"/>
        <v>108.2</v>
      </c>
      <c r="F65" s="1">
        <f t="shared" si="19"/>
        <v>70.833333333333343</v>
      </c>
      <c r="G65" s="1">
        <f t="shared" si="19"/>
        <v>108.2</v>
      </c>
      <c r="H65" s="1">
        <f t="shared" si="19"/>
        <v>108.2</v>
      </c>
      <c r="I65" s="1">
        <f t="shared" si="19"/>
        <v>108.2</v>
      </c>
      <c r="J65" s="1">
        <f t="shared" si="19"/>
        <v>108.2</v>
      </c>
      <c r="K65" s="1">
        <f t="shared" si="19"/>
        <v>108.2</v>
      </c>
    </row>
    <row r="66" spans="1:11">
      <c r="A66" s="1" t="str">
        <f t="shared" si="17"/>
        <v>G</v>
      </c>
      <c r="B66" s="1">
        <f t="shared" si="19"/>
        <v>108.2</v>
      </c>
      <c r="C66" s="1">
        <f t="shared" si="19"/>
        <v>108.2</v>
      </c>
      <c r="D66" s="1">
        <f t="shared" si="19"/>
        <v>108.2</v>
      </c>
      <c r="E66" s="1">
        <f t="shared" si="19"/>
        <v>70.933333333333337</v>
      </c>
      <c r="F66" s="1">
        <f t="shared" si="19"/>
        <v>108.2</v>
      </c>
      <c r="G66" s="1">
        <f t="shared" si="19"/>
        <v>70.933333333333337</v>
      </c>
      <c r="H66" s="1">
        <f t="shared" si="19"/>
        <v>108.2</v>
      </c>
      <c r="I66" s="1">
        <f t="shared" si="19"/>
        <v>108.2</v>
      </c>
      <c r="J66" s="1">
        <f t="shared" si="19"/>
        <v>108.2</v>
      </c>
      <c r="K66" s="1">
        <f t="shared" si="19"/>
        <v>108.2</v>
      </c>
    </row>
    <row r="67" spans="1:11">
      <c r="A67" s="1" t="str">
        <f t="shared" si="17"/>
        <v>H</v>
      </c>
      <c r="B67" s="1">
        <f t="shared" si="19"/>
        <v>108.2</v>
      </c>
      <c r="C67" s="1">
        <f t="shared" si="19"/>
        <v>108.2</v>
      </c>
      <c r="D67" s="1">
        <f t="shared" si="19"/>
        <v>108.2</v>
      </c>
      <c r="E67" s="1">
        <f t="shared" si="19"/>
        <v>108.2</v>
      </c>
      <c r="F67" s="1">
        <f t="shared" si="19"/>
        <v>108.2</v>
      </c>
      <c r="G67" s="1">
        <f t="shared" si="19"/>
        <v>108.2</v>
      </c>
      <c r="H67" s="1">
        <f t="shared" si="19"/>
        <v>92.600000000000009</v>
      </c>
      <c r="I67" s="1">
        <f t="shared" si="19"/>
        <v>108.2</v>
      </c>
      <c r="J67" s="1">
        <f t="shared" si="19"/>
        <v>108.2</v>
      </c>
      <c r="K67" s="1">
        <f t="shared" si="19"/>
        <v>108.2</v>
      </c>
    </row>
    <row r="68" spans="1:11">
      <c r="A68" s="1" t="str">
        <f t="shared" si="17"/>
        <v>I</v>
      </c>
      <c r="B68" s="1">
        <f t="shared" si="19"/>
        <v>108.2</v>
      </c>
      <c r="C68" s="1">
        <f t="shared" si="19"/>
        <v>108.2</v>
      </c>
      <c r="D68" s="1">
        <f t="shared" si="19"/>
        <v>108.2</v>
      </c>
      <c r="E68" s="1">
        <f t="shared" si="19"/>
        <v>108.2</v>
      </c>
      <c r="F68" s="1">
        <f t="shared" si="19"/>
        <v>108.2</v>
      </c>
      <c r="G68" s="1">
        <f t="shared" si="19"/>
        <v>108.2</v>
      </c>
      <c r="H68" s="1">
        <f t="shared" si="19"/>
        <v>108.2</v>
      </c>
      <c r="I68" s="1">
        <f t="shared" si="19"/>
        <v>92.7</v>
      </c>
      <c r="J68" s="1">
        <f t="shared" si="19"/>
        <v>108.2</v>
      </c>
      <c r="K68" s="1">
        <f t="shared" si="19"/>
        <v>108.2</v>
      </c>
    </row>
    <row r="69" spans="1:11">
      <c r="A69" s="1" t="str">
        <f t="shared" si="17"/>
        <v>J</v>
      </c>
      <c r="B69" s="1">
        <f t="shared" si="19"/>
        <v>108.2</v>
      </c>
      <c r="C69" s="1">
        <f t="shared" si="19"/>
        <v>108.2</v>
      </c>
      <c r="D69" s="1">
        <f t="shared" si="19"/>
        <v>108.2</v>
      </c>
      <c r="E69" s="1">
        <f t="shared" si="19"/>
        <v>108.2</v>
      </c>
      <c r="F69" s="1">
        <f t="shared" si="19"/>
        <v>108.2</v>
      </c>
      <c r="G69" s="1">
        <f t="shared" si="19"/>
        <v>108.2</v>
      </c>
      <c r="H69" s="1">
        <f t="shared" si="19"/>
        <v>108.2</v>
      </c>
      <c r="I69" s="1">
        <f t="shared" si="19"/>
        <v>108.2</v>
      </c>
      <c r="J69" s="1">
        <f t="shared" si="19"/>
        <v>102.7</v>
      </c>
      <c r="K69" s="1">
        <f t="shared" si="19"/>
        <v>108.2</v>
      </c>
    </row>
    <row r="70" spans="1:11">
      <c r="B70" s="1">
        <f>MIN(B60:B69)</f>
        <v>10.000000000000007</v>
      </c>
      <c r="C70" s="1">
        <f t="shared" ref="C70:K70" si="20">MIN(C60:C69)</f>
        <v>31.666666666666675</v>
      </c>
      <c r="D70" s="1">
        <f t="shared" si="20"/>
        <v>48.333333333333343</v>
      </c>
      <c r="E70" s="1">
        <f t="shared" si="20"/>
        <v>70.933333333333337</v>
      </c>
      <c r="F70" s="1">
        <f t="shared" si="20"/>
        <v>70.833333333333343</v>
      </c>
      <c r="G70" s="1">
        <f t="shared" si="20"/>
        <v>70.933333333333337</v>
      </c>
      <c r="H70" s="1">
        <f t="shared" si="20"/>
        <v>92.600000000000009</v>
      </c>
      <c r="I70" s="1">
        <f t="shared" si="20"/>
        <v>92.7</v>
      </c>
      <c r="J70" s="1">
        <f t="shared" si="20"/>
        <v>102.7</v>
      </c>
      <c r="K70" s="1">
        <f t="shared" si="20"/>
        <v>108.2</v>
      </c>
    </row>
    <row r="72" spans="1:11">
      <c r="A72" s="1" t="s">
        <v>36</v>
      </c>
      <c r="C72" s="1" t="s">
        <v>37</v>
      </c>
      <c r="D72" s="1" t="s">
        <v>38</v>
      </c>
      <c r="E72" s="1" t="s">
        <v>30</v>
      </c>
      <c r="F72" s="1">
        <v>11</v>
      </c>
      <c r="G72" s="1" t="s">
        <v>36</v>
      </c>
      <c r="I72" s="1" t="s">
        <v>37</v>
      </c>
      <c r="J72" s="1" t="s">
        <v>38</v>
      </c>
      <c r="K72" s="1" t="s">
        <v>30</v>
      </c>
    </row>
    <row r="73" spans="1:11">
      <c r="A73" s="1" t="str">
        <f>A21</f>
        <v>A</v>
      </c>
      <c r="B73" s="1">
        <f>B34</f>
        <v>0</v>
      </c>
      <c r="C73" s="1">
        <f>IF(F34=0,B21,0)</f>
        <v>10</v>
      </c>
      <c r="D73" s="1">
        <f>IF(F34&gt;0,B21,0)</f>
        <v>0</v>
      </c>
      <c r="E73" s="1">
        <f>F34</f>
        <v>0</v>
      </c>
      <c r="F73" s="1">
        <f>F72-1</f>
        <v>10</v>
      </c>
      <c r="G73" s="1" t="str">
        <f>INDEX($A$73:$E$82,F73,1)</f>
        <v>J</v>
      </c>
      <c r="H73" s="1">
        <f>INDEX($A$73:$E$82,F73,2)</f>
        <v>102.7</v>
      </c>
      <c r="I73" s="1">
        <f>INDEX($A$73:$E$82,F73,3)</f>
        <v>5.5</v>
      </c>
      <c r="J73" s="1">
        <f>INDEX($A$73:$E$82,F73,4)</f>
        <v>0</v>
      </c>
      <c r="K73" s="1">
        <f>INDEX($A$73:$E$82,F73,5)</f>
        <v>0</v>
      </c>
    </row>
    <row r="74" spans="1:11">
      <c r="A74" s="1" t="str">
        <f t="shared" ref="A74:A82" si="21">A22</f>
        <v>B</v>
      </c>
      <c r="B74" s="1">
        <f t="shared" ref="B74:B82" si="22">B35</f>
        <v>10</v>
      </c>
      <c r="C74" s="1">
        <f t="shared" ref="C74:C82" si="23">IF(F35=0,B22,0)</f>
        <v>21.666666666666668</v>
      </c>
      <c r="D74" s="1">
        <f t="shared" ref="D74:D82" si="24">IF(F35&gt;0,B22,0)</f>
        <v>0</v>
      </c>
      <c r="E74" s="1">
        <f t="shared" ref="E74:E82" si="25">F35</f>
        <v>0</v>
      </c>
      <c r="F74" s="1">
        <f t="shared" ref="F74:F82" si="26">F73-1</f>
        <v>9</v>
      </c>
      <c r="G74" s="1" t="str">
        <f t="shared" ref="G74:G82" si="27">INDEX($A$73:$E$82,F74,1)</f>
        <v>I</v>
      </c>
      <c r="H74" s="1">
        <f t="shared" ref="H74:H82" si="28">INDEX($A$73:$E$82,F74,2)</f>
        <v>92.7</v>
      </c>
      <c r="I74" s="1">
        <f t="shared" ref="I74:I82" si="29">INDEX($A$73:$E$82,F74,3)</f>
        <v>10</v>
      </c>
      <c r="J74" s="1">
        <f t="shared" ref="J74:J82" si="30">INDEX($A$73:$E$82,F74,4)</f>
        <v>0</v>
      </c>
      <c r="K74" s="1">
        <f t="shared" ref="K74:K82" si="31">INDEX($A$73:$E$82,F74,5)</f>
        <v>0</v>
      </c>
    </row>
    <row r="75" spans="1:11">
      <c r="A75" s="1" t="str">
        <f t="shared" si="21"/>
        <v>C</v>
      </c>
      <c r="B75" s="1">
        <f t="shared" si="22"/>
        <v>31.666666666666668</v>
      </c>
      <c r="C75" s="1">
        <f t="shared" si="23"/>
        <v>16.666666666666668</v>
      </c>
      <c r="D75" s="1">
        <f t="shared" si="24"/>
        <v>0</v>
      </c>
      <c r="E75" s="1">
        <f t="shared" si="25"/>
        <v>0</v>
      </c>
      <c r="F75" s="1">
        <f t="shared" si="26"/>
        <v>8</v>
      </c>
      <c r="G75" s="1" t="str">
        <f t="shared" si="27"/>
        <v>H</v>
      </c>
      <c r="H75" s="1">
        <f t="shared" si="28"/>
        <v>92.600000000000009</v>
      </c>
      <c r="I75" s="1">
        <f t="shared" si="29"/>
        <v>9.9999999999999992E-2</v>
      </c>
      <c r="J75" s="1">
        <f t="shared" si="30"/>
        <v>0</v>
      </c>
      <c r="K75" s="1">
        <f t="shared" si="31"/>
        <v>0</v>
      </c>
    </row>
    <row r="76" spans="1:11">
      <c r="A76" s="1" t="str">
        <f t="shared" si="21"/>
        <v>D</v>
      </c>
      <c r="B76" s="1">
        <f t="shared" si="22"/>
        <v>31.666666666666668</v>
      </c>
      <c r="C76" s="1">
        <f t="shared" si="23"/>
        <v>0</v>
      </c>
      <c r="D76" s="1">
        <f t="shared" si="24"/>
        <v>20</v>
      </c>
      <c r="E76" s="1">
        <f t="shared" si="25"/>
        <v>19.266666666666669</v>
      </c>
      <c r="F76" s="1">
        <f t="shared" si="26"/>
        <v>7</v>
      </c>
      <c r="G76" s="1" t="str">
        <f t="shared" si="27"/>
        <v>G</v>
      </c>
      <c r="H76" s="1">
        <f t="shared" si="28"/>
        <v>70.933333333333337</v>
      </c>
      <c r="I76" s="1">
        <f t="shared" si="29"/>
        <v>21.666666666666668</v>
      </c>
      <c r="J76" s="1">
        <f t="shared" si="30"/>
        <v>0</v>
      </c>
      <c r="K76" s="1">
        <f t="shared" si="31"/>
        <v>0</v>
      </c>
    </row>
    <row r="77" spans="1:11">
      <c r="A77" s="1" t="str">
        <f t="shared" si="21"/>
        <v>E</v>
      </c>
      <c r="B77" s="1">
        <f t="shared" si="22"/>
        <v>48.333333333333336</v>
      </c>
      <c r="C77" s="1">
        <f t="shared" si="23"/>
        <v>22.5</v>
      </c>
      <c r="D77" s="1">
        <f t="shared" si="24"/>
        <v>0</v>
      </c>
      <c r="E77" s="1">
        <f t="shared" si="25"/>
        <v>0</v>
      </c>
      <c r="F77" s="1">
        <f t="shared" si="26"/>
        <v>6</v>
      </c>
      <c r="G77" s="1" t="str">
        <f t="shared" si="27"/>
        <v>F</v>
      </c>
      <c r="H77" s="1">
        <f t="shared" si="28"/>
        <v>70.833333333333343</v>
      </c>
      <c r="I77" s="1">
        <f t="shared" si="29"/>
        <v>9.9999999999999992E-2</v>
      </c>
      <c r="J77" s="1">
        <f t="shared" si="30"/>
        <v>0</v>
      </c>
      <c r="K77" s="1">
        <f t="shared" si="31"/>
        <v>0</v>
      </c>
    </row>
    <row r="78" spans="1:11">
      <c r="A78" s="1" t="str">
        <f t="shared" si="21"/>
        <v>F</v>
      </c>
      <c r="B78" s="1">
        <f t="shared" si="22"/>
        <v>70.833333333333343</v>
      </c>
      <c r="C78" s="1">
        <f t="shared" si="23"/>
        <v>9.9999999999999992E-2</v>
      </c>
      <c r="D78" s="1">
        <f t="shared" si="24"/>
        <v>0</v>
      </c>
      <c r="E78" s="1">
        <f t="shared" si="25"/>
        <v>0</v>
      </c>
      <c r="F78" s="1">
        <f t="shared" si="26"/>
        <v>5</v>
      </c>
      <c r="G78" s="1" t="str">
        <f t="shared" si="27"/>
        <v>E</v>
      </c>
      <c r="H78" s="1">
        <f t="shared" si="28"/>
        <v>48.333333333333336</v>
      </c>
      <c r="I78" s="1">
        <f t="shared" si="29"/>
        <v>22.5</v>
      </c>
      <c r="J78" s="1">
        <f t="shared" si="30"/>
        <v>0</v>
      </c>
      <c r="K78" s="1">
        <f t="shared" si="31"/>
        <v>0</v>
      </c>
    </row>
    <row r="79" spans="1:11">
      <c r="A79" s="1" t="str">
        <f t="shared" si="21"/>
        <v>G</v>
      </c>
      <c r="B79" s="1">
        <f t="shared" si="22"/>
        <v>70.933333333333337</v>
      </c>
      <c r="C79" s="1">
        <f t="shared" si="23"/>
        <v>21.666666666666668</v>
      </c>
      <c r="D79" s="1">
        <f t="shared" si="24"/>
        <v>0</v>
      </c>
      <c r="E79" s="1">
        <f t="shared" si="25"/>
        <v>0</v>
      </c>
      <c r="F79" s="1">
        <f t="shared" si="26"/>
        <v>4</v>
      </c>
      <c r="G79" s="1" t="str">
        <f t="shared" si="27"/>
        <v>D</v>
      </c>
      <c r="H79" s="1">
        <f t="shared" si="28"/>
        <v>31.666666666666668</v>
      </c>
      <c r="I79" s="1">
        <f t="shared" si="29"/>
        <v>0</v>
      </c>
      <c r="J79" s="1">
        <f t="shared" si="30"/>
        <v>20</v>
      </c>
      <c r="K79" s="1">
        <f t="shared" si="31"/>
        <v>19.266666666666669</v>
      </c>
    </row>
    <row r="80" spans="1:11">
      <c r="A80" s="1" t="str">
        <f t="shared" si="21"/>
        <v>H</v>
      </c>
      <c r="B80" s="1">
        <f t="shared" si="22"/>
        <v>92.600000000000009</v>
      </c>
      <c r="C80" s="1">
        <f t="shared" si="23"/>
        <v>9.9999999999999992E-2</v>
      </c>
      <c r="D80" s="1">
        <f t="shared" si="24"/>
        <v>0</v>
      </c>
      <c r="E80" s="1">
        <f t="shared" si="25"/>
        <v>0</v>
      </c>
      <c r="F80" s="1">
        <f t="shared" si="26"/>
        <v>3</v>
      </c>
      <c r="G80" s="1" t="str">
        <f t="shared" si="27"/>
        <v>C</v>
      </c>
      <c r="H80" s="1">
        <f t="shared" si="28"/>
        <v>31.666666666666668</v>
      </c>
      <c r="I80" s="1">
        <f t="shared" si="29"/>
        <v>16.666666666666668</v>
      </c>
      <c r="J80" s="1">
        <f t="shared" si="30"/>
        <v>0</v>
      </c>
      <c r="K80" s="1">
        <f t="shared" si="31"/>
        <v>0</v>
      </c>
    </row>
    <row r="81" spans="1:11">
      <c r="A81" s="1" t="str">
        <f t="shared" si="21"/>
        <v>I</v>
      </c>
      <c r="B81" s="1">
        <f t="shared" si="22"/>
        <v>92.7</v>
      </c>
      <c r="C81" s="1">
        <f t="shared" si="23"/>
        <v>10</v>
      </c>
      <c r="D81" s="1">
        <f t="shared" si="24"/>
        <v>0</v>
      </c>
      <c r="E81" s="1">
        <f t="shared" si="25"/>
        <v>0</v>
      </c>
      <c r="F81" s="1">
        <f t="shared" si="26"/>
        <v>2</v>
      </c>
      <c r="G81" s="1" t="str">
        <f t="shared" si="27"/>
        <v>B</v>
      </c>
      <c r="H81" s="1">
        <f t="shared" si="28"/>
        <v>10</v>
      </c>
      <c r="I81" s="1">
        <f t="shared" si="29"/>
        <v>21.666666666666668</v>
      </c>
      <c r="J81" s="1">
        <f t="shared" si="30"/>
        <v>0</v>
      </c>
      <c r="K81" s="1">
        <f t="shared" si="31"/>
        <v>0</v>
      </c>
    </row>
    <row r="82" spans="1:11">
      <c r="A82" s="1" t="str">
        <f t="shared" si="21"/>
        <v>J</v>
      </c>
      <c r="B82" s="1">
        <f t="shared" si="22"/>
        <v>102.7</v>
      </c>
      <c r="C82" s="1">
        <f t="shared" si="23"/>
        <v>5.5</v>
      </c>
      <c r="D82" s="1">
        <f t="shared" si="24"/>
        <v>0</v>
      </c>
      <c r="E82" s="1">
        <f t="shared" si="25"/>
        <v>0</v>
      </c>
      <c r="F82" s="1">
        <f t="shared" si="26"/>
        <v>1</v>
      </c>
      <c r="G82" s="1" t="str">
        <f t="shared" si="27"/>
        <v>A</v>
      </c>
      <c r="H82" s="1">
        <f t="shared" si="28"/>
        <v>0</v>
      </c>
      <c r="I82" s="1">
        <f t="shared" si="29"/>
        <v>10</v>
      </c>
      <c r="J82" s="1">
        <f t="shared" si="30"/>
        <v>0</v>
      </c>
      <c r="K82" s="1">
        <f t="shared" si="31"/>
        <v>0</v>
      </c>
    </row>
  </sheetData>
  <mergeCells count="1">
    <mergeCell ref="K35:N35"/>
  </mergeCells>
  <conditionalFormatting sqref="F34:F43">
    <cfRule type="cellIs" dxfId="0" priority="1" stopIfTrue="1" operator="equal">
      <formula>0</formula>
    </cfRule>
  </conditionalFormatting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P40"/>
  <sheetViews>
    <sheetView workbookViewId="0">
      <selection activeCell="G50" sqref="G50"/>
    </sheetView>
  </sheetViews>
  <sheetFormatPr baseColWidth="10" defaultRowHeight="15" x14ac:dyDescent="0"/>
  <sheetData>
    <row r="7" spans="3:16" ht="16" thickBot="1"/>
    <row r="8" spans="3:16">
      <c r="C8" s="48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50"/>
    </row>
    <row r="9" spans="3:16">
      <c r="C9" s="51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3"/>
    </row>
    <row r="10" spans="3:16">
      <c r="C10" s="51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3"/>
    </row>
    <row r="11" spans="3:16" ht="60">
      <c r="C11" s="59" t="s">
        <v>57</v>
      </c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3:16">
      <c r="C12" s="51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3"/>
    </row>
    <row r="13" spans="3:16">
      <c r="C13" s="51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3"/>
    </row>
    <row r="14" spans="3:16">
      <c r="C14" s="51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3"/>
    </row>
    <row r="15" spans="3:16">
      <c r="C15" s="51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3"/>
    </row>
    <row r="16" spans="3:16">
      <c r="C16" s="51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3"/>
    </row>
    <row r="17" spans="3:16">
      <c r="C17" s="51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3"/>
    </row>
    <row r="18" spans="3:16">
      <c r="C18" s="51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3"/>
    </row>
    <row r="19" spans="3:16">
      <c r="C19" s="51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3"/>
    </row>
    <row r="20" spans="3:16" ht="4" customHeight="1">
      <c r="C20" s="51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3"/>
    </row>
    <row r="21" spans="3:16" hidden="1">
      <c r="C21" s="51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3"/>
    </row>
    <row r="22" spans="3:16" hidden="1">
      <c r="C22" s="51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3"/>
    </row>
    <row r="23" spans="3:16" hidden="1">
      <c r="C23" s="51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3"/>
    </row>
    <row r="24" spans="3:16" hidden="1">
      <c r="C24" s="51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3"/>
    </row>
    <row r="25" spans="3:16" hidden="1">
      <c r="C25" s="51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3"/>
    </row>
    <row r="26" spans="3:16" hidden="1">
      <c r="C26" s="51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3"/>
    </row>
    <row r="27" spans="3:16" hidden="1">
      <c r="C27" s="51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3"/>
    </row>
    <row r="28" spans="3:16" hidden="1">
      <c r="C28" s="51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3"/>
    </row>
    <row r="29" spans="3:16">
      <c r="C29" s="51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3"/>
    </row>
    <row r="30" spans="3:16">
      <c r="C30" s="51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3"/>
    </row>
    <row r="31" spans="3:16">
      <c r="C31" s="51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3"/>
    </row>
    <row r="32" spans="3:16">
      <c r="C32" s="51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3"/>
    </row>
    <row r="33" spans="3:16">
      <c r="C33" s="51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3"/>
    </row>
    <row r="34" spans="3:16">
      <c r="C34" s="51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3"/>
    </row>
    <row r="35" spans="3:16">
      <c r="C35" s="51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3"/>
    </row>
    <row r="36" spans="3:16">
      <c r="C36" s="51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3"/>
    </row>
    <row r="37" spans="3:16">
      <c r="C37" s="51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3"/>
    </row>
    <row r="38" spans="3:16">
      <c r="C38" s="51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3"/>
    </row>
    <row r="39" spans="3:16">
      <c r="C39" s="51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3"/>
    </row>
    <row r="40" spans="3:16" ht="16" thickBot="1">
      <c r="C40" s="54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6"/>
    </row>
  </sheetData>
  <mergeCells count="1">
    <mergeCell ref="C11:P1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Project Management</vt:lpstr>
      <vt:lpstr>NETWORK DRAWING</vt:lpstr>
      <vt:lpstr>Project Management 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Camacho</dc:creator>
  <cp:lastModifiedBy>Aaron Camacho</cp:lastModifiedBy>
  <dcterms:created xsi:type="dcterms:W3CDTF">2014-01-30T00:48:52Z</dcterms:created>
  <dcterms:modified xsi:type="dcterms:W3CDTF">2014-02-06T01:32:14Z</dcterms:modified>
</cp:coreProperties>
</file>