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22480" yWindow="4020" windowWidth="25600" windowHeight="18380" tabRatio="500" firstSheet="1" activeTab="4"/>
  </bookViews>
  <sheets>
    <sheet name="Demand Simulation" sheetId="6" r:id="rId1"/>
    <sheet name="Demand Data" sheetId="4" r:id="rId2"/>
    <sheet name="Lead Time Simulation" sheetId="7" r:id="rId3"/>
    <sheet name="Lead Time Data" sheetId="1" r:id="rId4"/>
    <sheet name="Reordering Practices" sheetId="5" r:id="rId5"/>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J71" i="5" l="1"/>
  <c r="I71" i="5"/>
  <c r="I64" i="5"/>
  <c r="I54" i="5"/>
  <c r="I57" i="5"/>
  <c r="J64" i="5"/>
  <c r="J67" i="5"/>
  <c r="I67" i="5"/>
  <c r="C22" i="5"/>
  <c r="C27" i="5"/>
  <c r="F27" i="5"/>
  <c r="C28" i="5"/>
  <c r="F28" i="5"/>
  <c r="C29" i="5"/>
  <c r="F29" i="5"/>
  <c r="C30" i="5"/>
  <c r="F30" i="5"/>
  <c r="C31" i="5"/>
  <c r="F31" i="5"/>
  <c r="C32" i="5"/>
  <c r="F32" i="5"/>
  <c r="C33" i="5"/>
  <c r="F33" i="5"/>
  <c r="C34" i="5"/>
  <c r="F34" i="5"/>
  <c r="C35" i="5"/>
  <c r="F35" i="5"/>
  <c r="C36" i="5"/>
  <c r="F36" i="5"/>
  <c r="C37" i="5"/>
  <c r="F37" i="5"/>
  <c r="C38" i="5"/>
  <c r="F38" i="5"/>
  <c r="C39" i="5"/>
  <c r="F39" i="5"/>
  <c r="C40" i="5"/>
  <c r="F40" i="5"/>
  <c r="C41" i="5"/>
  <c r="F41" i="5"/>
  <c r="C42" i="5"/>
  <c r="F42" i="5"/>
  <c r="C43" i="5"/>
  <c r="F43" i="5"/>
  <c r="C44" i="5"/>
  <c r="F44" i="5"/>
  <c r="C45" i="5"/>
  <c r="F45" i="5"/>
  <c r="C46" i="5"/>
  <c r="C47" i="5"/>
  <c r="M56" i="5"/>
  <c r="L56" i="5"/>
  <c r="C53" i="5"/>
  <c r="F53" i="5"/>
  <c r="C54" i="5"/>
  <c r="D53" i="5"/>
  <c r="E53" i="5"/>
  <c r="F54" i="5"/>
  <c r="H54" i="5"/>
  <c r="C55" i="5"/>
  <c r="F55" i="5"/>
  <c r="H55" i="5"/>
  <c r="C56" i="5"/>
  <c r="F56" i="5"/>
  <c r="H56" i="5"/>
  <c r="C57" i="5"/>
  <c r="F57" i="5"/>
  <c r="H57" i="5"/>
  <c r="C58" i="5"/>
  <c r="F58" i="5"/>
  <c r="H58" i="5"/>
  <c r="C59" i="5"/>
  <c r="F59" i="5"/>
  <c r="H59" i="5"/>
  <c r="C60" i="5"/>
  <c r="F60" i="5"/>
  <c r="H60" i="5"/>
  <c r="C61" i="5"/>
  <c r="F61" i="5"/>
  <c r="H61" i="5"/>
  <c r="C62" i="5"/>
  <c r="F62" i="5"/>
  <c r="H62" i="5"/>
  <c r="C63" i="5"/>
  <c r="F63" i="5"/>
  <c r="H63" i="5"/>
  <c r="C64" i="5"/>
  <c r="F64" i="5"/>
  <c r="H64" i="5"/>
  <c r="C65" i="5"/>
  <c r="F65" i="5"/>
  <c r="H65" i="5"/>
  <c r="C66" i="5"/>
  <c r="F66" i="5"/>
  <c r="H66" i="5"/>
  <c r="C67" i="5"/>
  <c r="F67" i="5"/>
  <c r="H67" i="5"/>
  <c r="C68" i="5"/>
  <c r="F68" i="5"/>
  <c r="H68" i="5"/>
  <c r="C69" i="5"/>
  <c r="F69" i="5"/>
  <c r="H69" i="5"/>
  <c r="C70" i="5"/>
  <c r="F70" i="5"/>
  <c r="H70" i="5"/>
  <c r="C71" i="5"/>
  <c r="F71" i="5"/>
  <c r="H71" i="5"/>
  <c r="C72" i="5"/>
  <c r="F72" i="5"/>
  <c r="H72" i="5"/>
  <c r="H53" i="5"/>
  <c r="D58" i="5"/>
  <c r="J54" i="5"/>
  <c r="J73" i="5"/>
  <c r="M75" i="5"/>
  <c r="L75" i="5"/>
  <c r="M74" i="5"/>
  <c r="L74" i="5"/>
  <c r="M73" i="5"/>
  <c r="L73" i="5"/>
  <c r="M57" i="5"/>
  <c r="J57" i="5"/>
  <c r="M58" i="5"/>
  <c r="J60" i="5"/>
  <c r="G53" i="5"/>
  <c r="E54" i="5"/>
  <c r="G54" i="5"/>
  <c r="E55" i="5"/>
  <c r="G55" i="5"/>
  <c r="E56" i="5"/>
  <c r="G56" i="5"/>
  <c r="E57" i="5"/>
  <c r="G57" i="5"/>
  <c r="E58" i="5"/>
  <c r="G58" i="5"/>
  <c r="E59" i="5"/>
  <c r="G59" i="5"/>
  <c r="E60" i="5"/>
  <c r="G60" i="5"/>
  <c r="E61" i="5"/>
  <c r="G61" i="5"/>
  <c r="E62" i="5"/>
  <c r="G62" i="5"/>
  <c r="E63" i="5"/>
  <c r="G63" i="5"/>
  <c r="E64" i="5"/>
  <c r="G64" i="5"/>
  <c r="E65" i="5"/>
  <c r="G65" i="5"/>
  <c r="E66" i="5"/>
  <c r="G66" i="5"/>
  <c r="E67" i="5"/>
  <c r="G67" i="5"/>
  <c r="E68" i="5"/>
  <c r="G68" i="5"/>
  <c r="E69" i="5"/>
  <c r="G69" i="5"/>
  <c r="E70" i="5"/>
  <c r="G70" i="5"/>
  <c r="E71" i="5"/>
  <c r="G71" i="5"/>
  <c r="E72" i="5"/>
  <c r="G72" i="5"/>
  <c r="G73" i="5"/>
  <c r="F73" i="5"/>
  <c r="E73" i="5"/>
  <c r="C73" i="5"/>
  <c r="B73" i="5"/>
  <c r="M72" i="5"/>
  <c r="L72" i="5"/>
  <c r="D72" i="5"/>
  <c r="M71" i="5"/>
  <c r="L71" i="5"/>
  <c r="D71" i="5"/>
  <c r="M70" i="5"/>
  <c r="L70" i="5"/>
  <c r="L58" i="5"/>
  <c r="I60" i="5"/>
  <c r="D70" i="5"/>
  <c r="M69" i="5"/>
  <c r="L69" i="5"/>
  <c r="D69" i="5"/>
  <c r="M68" i="5"/>
  <c r="L68" i="5"/>
  <c r="D68" i="5"/>
  <c r="M67" i="5"/>
  <c r="L67" i="5"/>
  <c r="D67" i="5"/>
  <c r="M66" i="5"/>
  <c r="L66" i="5"/>
  <c r="D66" i="5"/>
  <c r="M65" i="5"/>
  <c r="L65" i="5"/>
  <c r="D65" i="5"/>
  <c r="M64" i="5"/>
  <c r="L64" i="5"/>
  <c r="L57" i="5"/>
  <c r="D64" i="5"/>
  <c r="M63" i="5"/>
  <c r="L63" i="5"/>
  <c r="D63" i="5"/>
  <c r="M62" i="5"/>
  <c r="L62" i="5"/>
  <c r="D62" i="5"/>
  <c r="M61" i="5"/>
  <c r="L61" i="5"/>
  <c r="D61" i="5"/>
  <c r="M60" i="5"/>
  <c r="L60" i="5"/>
  <c r="D60" i="5"/>
  <c r="M59" i="5"/>
  <c r="L59" i="5"/>
  <c r="D59" i="5"/>
  <c r="D57" i="5"/>
  <c r="D56" i="5"/>
  <c r="D55" i="5"/>
  <c r="D54" i="5"/>
  <c r="H3" i="5"/>
  <c r="H4" i="5"/>
  <c r="H5" i="5"/>
  <c r="H6" i="5"/>
  <c r="H7" i="5"/>
  <c r="H8" i="5"/>
  <c r="H9" i="5"/>
  <c r="H10" i="5"/>
  <c r="H11" i="5"/>
  <c r="H12" i="5"/>
  <c r="H13" i="5"/>
  <c r="H14" i="5"/>
  <c r="H15" i="5"/>
  <c r="H16" i="5"/>
  <c r="H17" i="5"/>
  <c r="H18" i="5"/>
  <c r="H19" i="5"/>
  <c r="H20" i="5"/>
  <c r="H21" i="5"/>
  <c r="H2" i="5"/>
  <c r="C2" i="5"/>
  <c r="E27" i="5"/>
  <c r="E28" i="5"/>
  <c r="H28" i="5"/>
  <c r="E29" i="5"/>
  <c r="H29" i="5"/>
  <c r="E30" i="5"/>
  <c r="H30" i="5"/>
  <c r="E31" i="5"/>
  <c r="H31" i="5"/>
  <c r="E32" i="5"/>
  <c r="H32" i="5"/>
  <c r="E33" i="5"/>
  <c r="H33" i="5"/>
  <c r="E34" i="5"/>
  <c r="H34" i="5"/>
  <c r="E35" i="5"/>
  <c r="H35" i="5"/>
  <c r="E36" i="5"/>
  <c r="H36" i="5"/>
  <c r="E37" i="5"/>
  <c r="H37" i="5"/>
  <c r="E38" i="5"/>
  <c r="H38" i="5"/>
  <c r="E39" i="5"/>
  <c r="H39" i="5"/>
  <c r="E40" i="5"/>
  <c r="H40" i="5"/>
  <c r="E41" i="5"/>
  <c r="H41" i="5"/>
  <c r="E42" i="5"/>
  <c r="H42" i="5"/>
  <c r="E43" i="5"/>
  <c r="H43" i="5"/>
  <c r="E44" i="5"/>
  <c r="H44" i="5"/>
  <c r="E45" i="5"/>
  <c r="H45" i="5"/>
  <c r="E46" i="5"/>
  <c r="F46" i="5"/>
  <c r="H46" i="5"/>
  <c r="H27" i="5"/>
  <c r="L30" i="5"/>
  <c r="I31" i="5"/>
  <c r="M30" i="5"/>
  <c r="L31" i="5"/>
  <c r="M31" i="5"/>
  <c r="L32" i="5"/>
  <c r="M32" i="5"/>
  <c r="L33" i="5"/>
  <c r="M33" i="5"/>
  <c r="L34" i="5"/>
  <c r="M34" i="5"/>
  <c r="L35" i="5"/>
  <c r="M35" i="5"/>
  <c r="L36" i="5"/>
  <c r="M36" i="5"/>
  <c r="L37" i="5"/>
  <c r="M37" i="5"/>
  <c r="L38" i="5"/>
  <c r="M38" i="5"/>
  <c r="L39" i="5"/>
  <c r="M39" i="5"/>
  <c r="L40" i="5"/>
  <c r="M40" i="5"/>
  <c r="L41" i="5"/>
  <c r="M41" i="5"/>
  <c r="L42" i="5"/>
  <c r="M42" i="5"/>
  <c r="L43" i="5"/>
  <c r="M43" i="5"/>
  <c r="L44" i="5"/>
  <c r="M44" i="5"/>
  <c r="L45" i="5"/>
  <c r="M45" i="5"/>
  <c r="L46" i="5"/>
  <c r="M46" i="5"/>
  <c r="L47" i="5"/>
  <c r="M47" i="5"/>
  <c r="L48" i="5"/>
  <c r="M48" i="5"/>
  <c r="L49" i="5"/>
  <c r="M49" i="5"/>
  <c r="M24" i="5"/>
  <c r="M23" i="5"/>
  <c r="M22" i="5"/>
  <c r="M21" i="5"/>
  <c r="M20" i="5"/>
  <c r="M19" i="5"/>
  <c r="M18" i="5"/>
  <c r="M17" i="5"/>
  <c r="M16" i="5"/>
  <c r="M15" i="5"/>
  <c r="M14" i="5"/>
  <c r="M13" i="5"/>
  <c r="M12" i="5"/>
  <c r="M11" i="5"/>
  <c r="M10" i="5"/>
  <c r="M9" i="5"/>
  <c r="M8" i="5"/>
  <c r="M7" i="5"/>
  <c r="M6" i="5"/>
  <c r="M5" i="5"/>
  <c r="L24" i="5"/>
  <c r="L23" i="5"/>
  <c r="L22" i="5"/>
  <c r="L21" i="5"/>
  <c r="L20" i="5"/>
  <c r="L19" i="5"/>
  <c r="L18" i="5"/>
  <c r="L17" i="5"/>
  <c r="L16" i="5"/>
  <c r="L15" i="5"/>
  <c r="L14" i="5"/>
  <c r="L13" i="5"/>
  <c r="L12" i="5"/>
  <c r="L11" i="5"/>
  <c r="L10" i="5"/>
  <c r="L9" i="5"/>
  <c r="L8" i="5"/>
  <c r="L7" i="5"/>
  <c r="L6" i="5"/>
  <c r="L5" i="5"/>
  <c r="J31" i="5"/>
  <c r="J38" i="5"/>
  <c r="J44" i="5"/>
  <c r="J47" i="5"/>
  <c r="G27" i="5"/>
  <c r="G28" i="5"/>
  <c r="G29" i="5"/>
  <c r="G30" i="5"/>
  <c r="G31" i="5"/>
  <c r="G32" i="5"/>
  <c r="G33" i="5"/>
  <c r="G34" i="5"/>
  <c r="G35" i="5"/>
  <c r="G36" i="5"/>
  <c r="G37" i="5"/>
  <c r="G38" i="5"/>
  <c r="G39" i="5"/>
  <c r="G40" i="5"/>
  <c r="G41" i="5"/>
  <c r="G42" i="5"/>
  <c r="G43" i="5"/>
  <c r="G44" i="5"/>
  <c r="G45" i="5"/>
  <c r="G46" i="5"/>
  <c r="G47" i="5"/>
  <c r="F47" i="5"/>
  <c r="E47" i="5"/>
  <c r="B47" i="5"/>
  <c r="D46" i="5"/>
  <c r="D45" i="5"/>
  <c r="D44" i="5"/>
  <c r="D43" i="5"/>
  <c r="D42" i="5"/>
  <c r="D41" i="5"/>
  <c r="D40" i="5"/>
  <c r="D39" i="5"/>
  <c r="D38" i="5"/>
  <c r="D37" i="5"/>
  <c r="D36" i="5"/>
  <c r="D35" i="5"/>
  <c r="I44" i="5"/>
  <c r="D34" i="5"/>
  <c r="D33" i="5"/>
  <c r="D32" i="5"/>
  <c r="I38" i="5"/>
  <c r="D31" i="5"/>
  <c r="D30" i="5"/>
  <c r="D29" i="5"/>
  <c r="D28" i="5"/>
  <c r="D27" i="5"/>
  <c r="D21" i="5"/>
  <c r="D20" i="5"/>
  <c r="D19" i="5"/>
  <c r="D18" i="5"/>
  <c r="D17" i="5"/>
  <c r="D16" i="5"/>
  <c r="D15" i="5"/>
  <c r="D14" i="5"/>
  <c r="D13" i="5"/>
  <c r="D12" i="5"/>
  <c r="D11" i="5"/>
  <c r="D10" i="5"/>
  <c r="D9" i="5"/>
  <c r="D8" i="5"/>
  <c r="D7" i="5"/>
  <c r="D6" i="5"/>
  <c r="D5" i="5"/>
  <c r="D4" i="5"/>
  <c r="D3" i="5"/>
  <c r="D2" i="5"/>
  <c r="E2" i="5"/>
  <c r="E3" i="5"/>
  <c r="E4" i="5"/>
  <c r="E5" i="5"/>
  <c r="E6" i="5"/>
  <c r="E7" i="5"/>
  <c r="E8" i="5"/>
  <c r="E9" i="5"/>
  <c r="E10" i="5"/>
  <c r="E11" i="5"/>
  <c r="E12" i="5"/>
  <c r="E13" i="5"/>
  <c r="E14" i="5"/>
  <c r="E15" i="5"/>
  <c r="E16" i="5"/>
  <c r="E17" i="5"/>
  <c r="E18" i="5"/>
  <c r="E19" i="5"/>
  <c r="E20" i="5"/>
  <c r="E21" i="5"/>
  <c r="E22" i="5"/>
  <c r="B22" i="5"/>
  <c r="J3" i="5"/>
  <c r="J6" i="5"/>
  <c r="J9" i="5"/>
  <c r="J13" i="5"/>
  <c r="J16" i="5"/>
  <c r="J20" i="5"/>
  <c r="J22" i="5"/>
  <c r="F2" i="5"/>
  <c r="G2" i="5"/>
  <c r="C3" i="5"/>
  <c r="F3" i="5"/>
  <c r="G3" i="5"/>
  <c r="C4" i="5"/>
  <c r="F4" i="5"/>
  <c r="G4" i="5"/>
  <c r="C5" i="5"/>
  <c r="F5" i="5"/>
  <c r="G5" i="5"/>
  <c r="C6" i="5"/>
  <c r="F6" i="5"/>
  <c r="G6" i="5"/>
  <c r="C7" i="5"/>
  <c r="F7" i="5"/>
  <c r="G7" i="5"/>
  <c r="C8" i="5"/>
  <c r="F8" i="5"/>
  <c r="G8" i="5"/>
  <c r="C9" i="5"/>
  <c r="F9" i="5"/>
  <c r="G9" i="5"/>
  <c r="C10" i="5"/>
  <c r="F10" i="5"/>
  <c r="G10" i="5"/>
  <c r="C11" i="5"/>
  <c r="F11" i="5"/>
  <c r="G11" i="5"/>
  <c r="C12" i="5"/>
  <c r="F12" i="5"/>
  <c r="G12" i="5"/>
  <c r="C13" i="5"/>
  <c r="F13" i="5"/>
  <c r="G13" i="5"/>
  <c r="C14" i="5"/>
  <c r="F14" i="5"/>
  <c r="G14" i="5"/>
  <c r="C15" i="5"/>
  <c r="F15" i="5"/>
  <c r="G15" i="5"/>
  <c r="C16" i="5"/>
  <c r="F16" i="5"/>
  <c r="G16" i="5"/>
  <c r="C17" i="5"/>
  <c r="F17" i="5"/>
  <c r="G17" i="5"/>
  <c r="C18" i="5"/>
  <c r="F18" i="5"/>
  <c r="G18" i="5"/>
  <c r="C19" i="5"/>
  <c r="F19" i="5"/>
  <c r="G19" i="5"/>
  <c r="C20" i="5"/>
  <c r="F20" i="5"/>
  <c r="G20" i="5"/>
  <c r="C21" i="5"/>
  <c r="F21" i="5"/>
  <c r="G21" i="5"/>
  <c r="G22" i="5"/>
  <c r="F22" i="5"/>
  <c r="I20" i="5"/>
  <c r="I16" i="5"/>
  <c r="I13" i="5"/>
  <c r="I9" i="5"/>
  <c r="I6" i="5"/>
  <c r="I3" i="5"/>
  <c r="A2" i="7"/>
  <c r="B18" i="7"/>
  <c r="D14" i="7"/>
  <c r="F11" i="7"/>
  <c r="G11" i="7"/>
  <c r="A12" i="7"/>
  <c r="F12" i="7"/>
  <c r="G12" i="7"/>
  <c r="A13" i="7"/>
  <c r="C18" i="7"/>
  <c r="B19" i="7"/>
  <c r="C19" i="7"/>
  <c r="B20" i="7"/>
  <c r="C20" i="7"/>
  <c r="B21" i="7"/>
  <c r="C21" i="7"/>
  <c r="B22" i="7"/>
  <c r="C22" i="7"/>
  <c r="B23" i="7"/>
  <c r="C23" i="7"/>
  <c r="B24" i="7"/>
  <c r="C24" i="7"/>
  <c r="B25" i="7"/>
  <c r="C25" i="7"/>
  <c r="B26" i="7"/>
  <c r="C26" i="7"/>
  <c r="B27" i="7"/>
  <c r="C27" i="7"/>
  <c r="B28" i="7"/>
  <c r="C28" i="7"/>
  <c r="B29" i="7"/>
  <c r="C29" i="7"/>
  <c r="B30" i="7"/>
  <c r="C30" i="7"/>
  <c r="B31" i="7"/>
  <c r="C31" i="7"/>
  <c r="B32" i="7"/>
  <c r="C32" i="7"/>
  <c r="B33" i="7"/>
  <c r="C33" i="7"/>
  <c r="B34" i="7"/>
  <c r="C34" i="7"/>
  <c r="B35" i="7"/>
  <c r="C35" i="7"/>
  <c r="B36" i="7"/>
  <c r="C36" i="7"/>
  <c r="B37" i="7"/>
  <c r="C37" i="7"/>
  <c r="J11" i="7"/>
  <c r="J12" i="7"/>
  <c r="J13" i="7"/>
  <c r="K11" i="7" a="1"/>
  <c r="K11" i="7"/>
  <c r="K12" i="7"/>
  <c r="K13" i="7"/>
  <c r="F13" i="7"/>
  <c r="G13" i="7"/>
  <c r="M13" i="7"/>
  <c r="K14" i="7"/>
  <c r="L13" i="7"/>
  <c r="H13" i="7"/>
  <c r="M12" i="7"/>
  <c r="L12" i="7"/>
  <c r="H12" i="7"/>
  <c r="M11" i="7"/>
  <c r="M14" i="7"/>
  <c r="M15" i="7"/>
  <c r="H11" i="7"/>
  <c r="H14" i="7"/>
  <c r="L11" i="7"/>
  <c r="A2" i="6"/>
  <c r="B21" i="6"/>
  <c r="D17" i="6"/>
  <c r="F12" i="6"/>
  <c r="F11" i="6"/>
  <c r="G11" i="6"/>
  <c r="G12" i="6"/>
  <c r="A13" i="6"/>
  <c r="A12" i="6"/>
  <c r="C21" i="6"/>
  <c r="B22" i="6"/>
  <c r="F14" i="6"/>
  <c r="F13" i="6"/>
  <c r="G13" i="6"/>
  <c r="G14" i="6"/>
  <c r="A15" i="6"/>
  <c r="A14" i="6"/>
  <c r="F15" i="6"/>
  <c r="G15" i="6"/>
  <c r="A16" i="6"/>
  <c r="C22" i="6"/>
  <c r="B23" i="6"/>
  <c r="C23" i="6"/>
  <c r="B24" i="6"/>
  <c r="C24" i="6"/>
  <c r="B25" i="6"/>
  <c r="C25" i="6"/>
  <c r="B26" i="6"/>
  <c r="C26" i="6"/>
  <c r="B27" i="6"/>
  <c r="C27" i="6"/>
  <c r="B28" i="6"/>
  <c r="C28" i="6"/>
  <c r="B29" i="6"/>
  <c r="C29" i="6"/>
  <c r="B30" i="6"/>
  <c r="C30" i="6"/>
  <c r="B31" i="6"/>
  <c r="C31" i="6"/>
  <c r="B32" i="6"/>
  <c r="C32" i="6"/>
  <c r="B33" i="6"/>
  <c r="C33" i="6"/>
  <c r="B34" i="6"/>
  <c r="C34" i="6"/>
  <c r="B35" i="6"/>
  <c r="C35" i="6"/>
  <c r="B36" i="6"/>
  <c r="C36" i="6"/>
  <c r="B37" i="6"/>
  <c r="C37" i="6"/>
  <c r="B38" i="6"/>
  <c r="C38" i="6"/>
  <c r="B39" i="6"/>
  <c r="C39" i="6"/>
  <c r="B40" i="6"/>
  <c r="C40" i="6"/>
  <c r="J11" i="6"/>
  <c r="J12" i="6"/>
  <c r="J13" i="6"/>
  <c r="J14" i="6"/>
  <c r="J15" i="6"/>
  <c r="J16" i="6"/>
  <c r="K11" i="6" a="1"/>
  <c r="K11" i="6"/>
  <c r="K12" i="6"/>
  <c r="K13" i="6"/>
  <c r="K14" i="6"/>
  <c r="K15" i="6"/>
  <c r="K16" i="6"/>
  <c r="F16" i="6"/>
  <c r="G16" i="6"/>
  <c r="M16" i="6"/>
  <c r="K17" i="6"/>
  <c r="L16" i="6"/>
  <c r="H16" i="6"/>
  <c r="M15" i="6"/>
  <c r="L15" i="6"/>
  <c r="H15" i="6"/>
  <c r="M14" i="6"/>
  <c r="L14" i="6"/>
  <c r="H14" i="6"/>
  <c r="M13" i="6"/>
  <c r="L13" i="6"/>
  <c r="H13" i="6"/>
  <c r="M12" i="6"/>
  <c r="L12" i="6"/>
  <c r="H12" i="6"/>
  <c r="M11" i="6"/>
  <c r="M17" i="6"/>
  <c r="M18" i="6"/>
  <c r="H11" i="6"/>
  <c r="H17" i="6"/>
  <c r="L11" i="6"/>
</calcChain>
</file>

<file path=xl/comments1.xml><?xml version="1.0" encoding="utf-8"?>
<comments xmlns="http://schemas.openxmlformats.org/spreadsheetml/2006/main">
  <authors>
    <author>Aaron Camacho</author>
  </authors>
  <commentList>
    <comment ref="B9" authorId="0">
      <text>
        <r>
          <rPr>
            <sz val="9"/>
            <color indexed="81"/>
            <rFont val="Calibri"/>
            <family val="2"/>
          </rPr>
          <t>Simulation: Submodel =  0; Problem size @  6 by 20</t>
        </r>
      </text>
    </comment>
  </commentList>
</comments>
</file>

<file path=xl/comments2.xml><?xml version="1.0" encoding="utf-8"?>
<comments xmlns="http://schemas.openxmlformats.org/spreadsheetml/2006/main">
  <authors>
    <author>Aaron Camacho</author>
  </authors>
  <commentList>
    <comment ref="B9" authorId="0">
      <text>
        <r>
          <rPr>
            <sz val="9"/>
            <color indexed="81"/>
            <rFont val="Calibri"/>
            <family val="2"/>
          </rPr>
          <t>Simulation: Submodel =  0; Problem size @  3 by 20</t>
        </r>
      </text>
    </comment>
  </commentList>
</comments>
</file>

<file path=xl/sharedStrings.xml><?xml version="1.0" encoding="utf-8"?>
<sst xmlns="http://schemas.openxmlformats.org/spreadsheetml/2006/main" count="110" uniqueCount="46">
  <si>
    <t>Simulation</t>
  </si>
  <si>
    <t>Data</t>
  </si>
  <si>
    <t>Expected Value</t>
  </si>
  <si>
    <t>Simulation results</t>
  </si>
  <si>
    <t>Random Number Sorter</t>
  </si>
  <si>
    <t>Category name</t>
  </si>
  <si>
    <t>Value</t>
  </si>
  <si>
    <t>Frequency</t>
  </si>
  <si>
    <t>Probability</t>
  </si>
  <si>
    <t>Cumulative Probability</t>
  </si>
  <si>
    <t>Value * Frequency</t>
  </si>
  <si>
    <t>Simulation Occurrences</t>
  </si>
  <si>
    <t>Percentage</t>
  </si>
  <si>
    <t>Occurences * Value</t>
  </si>
  <si>
    <t>Category 1</t>
  </si>
  <si>
    <t xml:space="preserve"> </t>
  </si>
  <si>
    <t>Category 2</t>
  </si>
  <si>
    <t>Total</t>
  </si>
  <si>
    <t>Expected</t>
  </si>
  <si>
    <t>Totals</t>
  </si>
  <si>
    <t>Average</t>
  </si>
  <si>
    <t>Simulation trials</t>
  </si>
  <si>
    <t>Trial</t>
  </si>
  <si>
    <t>Random Number</t>
  </si>
  <si>
    <t>Category 3</t>
  </si>
  <si>
    <t>Category 4</t>
  </si>
  <si>
    <t>Category 5</t>
  </si>
  <si>
    <t>Category 6</t>
  </si>
  <si>
    <t xml:space="preserve">Lead Time </t>
  </si>
  <si>
    <t xml:space="preserve">Days </t>
  </si>
  <si>
    <t>Units Received</t>
  </si>
  <si>
    <t>Beg Inv</t>
  </si>
  <si>
    <t>Random #</t>
  </si>
  <si>
    <t>Demand</t>
  </si>
  <si>
    <t>Ending Inv</t>
  </si>
  <si>
    <t xml:space="preserve">Lost Sales </t>
  </si>
  <si>
    <t>Order?</t>
  </si>
  <si>
    <t xml:space="preserve">Demand Simulation </t>
  </si>
  <si>
    <t>Lead Time Simulation</t>
  </si>
  <si>
    <t xml:space="preserve">Reorder Policy:  </t>
  </si>
  <si>
    <t xml:space="preserve"> if Inv=</t>
  </si>
  <si>
    <t>Reorder</t>
  </si>
  <si>
    <t xml:space="preserve">Reorder </t>
  </si>
  <si>
    <t>Cases Sold/Day</t>
  </si>
  <si>
    <t>Frequency of days</t>
  </si>
  <si>
    <t>Lead Time Day Value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</si>
</sst>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15" x14ac:knownFonts="1">
    <font>
      <sz val="12"/>
      <color theme="1"/>
      <name val="Calibri"/>
      <family val="2"/>
      <scheme val="minor"/>
    </font>
    <font>
      <sz val="10"/>
      <name val="Arial"/>
    </font>
    <font>
      <sz val="11"/>
      <color theme="1"/>
      <name val="Calibri"/>
      <family val="2"/>
      <scheme val="minor"/>
    </font>
    <font>
      <b/>
      <sz val="11"/>
      <name val="Arial"/>
    </font>
    <font>
      <sz val="11"/>
      <name val="Arial"/>
    </font>
    <font>
      <sz val="9"/>
      <color indexed="81"/>
      <name val="Calibri"/>
      <family val="2"/>
    </font>
    <font>
      <b/>
      <sz val="11"/>
      <color rgb="FFFF6600"/>
      <name val="Arial"/>
    </font>
    <font>
      <sz val="11"/>
      <color rgb="FF3F3F3F"/>
      <name val="Arial"/>
    </font>
    <font>
      <b/>
      <sz val="11"/>
      <color rgb="FF3F3F3F"/>
      <name val="Arial"/>
    </font>
    <font>
      <sz val="11"/>
      <color rgb="FF000000"/>
      <name val="Arial"/>
    </font>
    <font>
      <b/>
      <sz val="9"/>
      <name val="Arial"/>
    </font>
    <font>
      <sz val="9"/>
      <name val="Arial"/>
    </font>
    <font>
      <b/>
      <sz val="14"/>
      <color rgb="FF800000"/>
      <name val="Arial"/>
    </font>
    <font>
      <u/>
      <sz val="12"/>
      <color theme="10"/>
      <name val="Calibri"/>
      <family val="2"/>
      <scheme val="minor"/>
    </font>
    <font>
      <u/>
      <sz val="12"/>
      <color theme="11"/>
      <name val="Calibri"/>
      <family val="2"/>
      <scheme val="minor"/>
    </font>
  </fonts>
  <fills count="7">
    <fill>
      <patternFill patternType="none"/>
    </fill>
    <fill>
      <patternFill patternType="gray125"/>
    </fill>
    <fill>
      <patternFill patternType="solid">
        <fgColor indexed="45"/>
        <bgColor indexed="64"/>
      </patternFill>
    </fill>
    <fill>
      <patternFill patternType="solid">
        <fgColor indexed="22"/>
        <bgColor indexed="64"/>
      </patternFill>
    </fill>
    <fill>
      <patternFill patternType="solid">
        <fgColor rgb="FFFFCC99"/>
        <bgColor indexed="64"/>
      </patternFill>
    </fill>
    <fill>
      <patternFill patternType="solid">
        <fgColor rgb="FFF2F2F2"/>
        <bgColor indexed="64"/>
      </patternFill>
    </fill>
    <fill>
      <patternFill patternType="solid">
        <fgColor theme="9" tint="0.39997558519241921"/>
        <bgColor indexed="64"/>
      </patternFill>
    </fill>
  </fills>
  <borders count="15">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s>
  <cellStyleXfs count="134">
    <xf numFmtId="0" fontId="0" fillId="0" borderId="0"/>
    <xf numFmtId="0" fontId="1" fillId="0" borderId="0"/>
    <xf numFmtId="44" fontId="1" fillId="0" borderId="0" applyFont="0" applyFill="0" applyBorder="0" applyAlignment="0" applyProtection="0"/>
    <xf numFmtId="0" fontId="2"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51">
    <xf numFmtId="0" fontId="0" fillId="0" borderId="0" xfId="0"/>
    <xf numFmtId="0" fontId="3" fillId="0" borderId="0" xfId="1" applyFont="1"/>
    <xf numFmtId="0" fontId="4" fillId="0" borderId="0" xfId="1" applyFont="1"/>
    <xf numFmtId="0" fontId="4" fillId="0" borderId="0" xfId="1" applyFont="1" applyFill="1"/>
    <xf numFmtId="0" fontId="4" fillId="2" borderId="0" xfId="1" applyFont="1" applyFill="1" applyAlignment="1">
      <alignment wrapText="1"/>
    </xf>
    <xf numFmtId="0" fontId="4" fillId="0" borderId="1" xfId="1" applyFont="1" applyBorder="1"/>
    <xf numFmtId="0" fontId="4" fillId="0" borderId="3" xfId="1" applyFont="1" applyBorder="1"/>
    <xf numFmtId="0" fontId="4" fillId="0" borderId="0" xfId="1" applyFont="1" applyAlignment="1">
      <alignment wrapText="1"/>
    </xf>
    <xf numFmtId="0" fontId="4" fillId="2" borderId="0" xfId="1" applyFont="1" applyFill="1"/>
    <xf numFmtId="0" fontId="4" fillId="0" borderId="4" xfId="1" applyFont="1" applyBorder="1"/>
    <xf numFmtId="0" fontId="4" fillId="0" borderId="5" xfId="1" applyFont="1" applyBorder="1"/>
    <xf numFmtId="0" fontId="3" fillId="3" borderId="0" xfId="1" applyFont="1" applyFill="1"/>
    <xf numFmtId="0" fontId="4" fillId="0" borderId="0" xfId="1" quotePrefix="1" applyFont="1"/>
    <xf numFmtId="0" fontId="6" fillId="0" borderId="0" xfId="1" applyFont="1"/>
    <xf numFmtId="0" fontId="4" fillId="4" borderId="6" xfId="1" applyFont="1" applyFill="1" applyBorder="1"/>
    <xf numFmtId="0" fontId="4" fillId="4" borderId="7" xfId="1" applyFont="1" applyFill="1" applyBorder="1"/>
    <xf numFmtId="0" fontId="4" fillId="4" borderId="8" xfId="1" applyFont="1" applyFill="1" applyBorder="1"/>
    <xf numFmtId="0" fontId="4" fillId="4" borderId="9" xfId="1" applyFont="1" applyFill="1" applyBorder="1"/>
    <xf numFmtId="0" fontId="4" fillId="4" borderId="10" xfId="1" applyFont="1" applyFill="1" applyBorder="1"/>
    <xf numFmtId="0" fontId="4" fillId="4" borderId="11" xfId="1" applyFont="1" applyFill="1" applyBorder="1"/>
    <xf numFmtId="0" fontId="7" fillId="5" borderId="7" xfId="1" applyFont="1" applyFill="1" applyBorder="1"/>
    <xf numFmtId="0" fontId="7" fillId="5" borderId="12" xfId="1" applyFont="1" applyFill="1" applyBorder="1"/>
    <xf numFmtId="0" fontId="7" fillId="5" borderId="13" xfId="1" applyFont="1" applyFill="1" applyBorder="1" applyAlignment="1">
      <alignment wrapText="1"/>
    </xf>
    <xf numFmtId="0" fontId="7" fillId="5" borderId="10" xfId="1" applyFont="1" applyFill="1" applyBorder="1" applyAlignment="1">
      <alignment wrapText="1"/>
    </xf>
    <xf numFmtId="0" fontId="7" fillId="5" borderId="14" xfId="1" applyFont="1" applyFill="1" applyBorder="1"/>
    <xf numFmtId="0" fontId="7" fillId="5" borderId="6" xfId="1" applyFont="1" applyFill="1" applyBorder="1"/>
    <xf numFmtId="0" fontId="7" fillId="5" borderId="11" xfId="1" applyFont="1" applyFill="1" applyBorder="1" applyAlignment="1">
      <alignment wrapText="1"/>
    </xf>
    <xf numFmtId="0" fontId="7" fillId="5" borderId="8" xfId="1" applyFont="1" applyFill="1" applyBorder="1"/>
    <xf numFmtId="0" fontId="7" fillId="5" borderId="9" xfId="1" applyFont="1" applyFill="1" applyBorder="1"/>
    <xf numFmtId="0" fontId="8" fillId="5" borderId="7" xfId="1" applyFont="1" applyFill="1" applyBorder="1"/>
    <xf numFmtId="0" fontId="8" fillId="5" borderId="12" xfId="1" applyFont="1" applyFill="1" applyBorder="1"/>
    <xf numFmtId="0" fontId="8" fillId="5" borderId="13" xfId="1" applyFont="1" applyFill="1" applyBorder="1"/>
    <xf numFmtId="0" fontId="8" fillId="5" borderId="10" xfId="1" applyFont="1" applyFill="1" applyBorder="1" applyAlignment="1">
      <alignment wrapText="1"/>
    </xf>
    <xf numFmtId="0" fontId="8" fillId="5" borderId="14" xfId="1" applyFont="1" applyFill="1" applyBorder="1"/>
    <xf numFmtId="0" fontId="8" fillId="5" borderId="6" xfId="1" applyFont="1" applyFill="1" applyBorder="1"/>
    <xf numFmtId="0" fontId="8" fillId="5" borderId="11" xfId="1" applyFont="1" applyFill="1" applyBorder="1" applyAlignment="1">
      <alignment wrapText="1"/>
    </xf>
    <xf numFmtId="0" fontId="8" fillId="5" borderId="8" xfId="1" applyFont="1" applyFill="1" applyBorder="1"/>
    <xf numFmtId="0" fontId="8" fillId="5" borderId="9" xfId="1" applyFont="1" applyFill="1" applyBorder="1"/>
    <xf numFmtId="0" fontId="8" fillId="5" borderId="10" xfId="1" applyFont="1" applyFill="1" applyBorder="1"/>
    <xf numFmtId="0" fontId="8" fillId="5" borderId="11" xfId="1" applyFont="1" applyFill="1" applyBorder="1"/>
    <xf numFmtId="14" fontId="9" fillId="0" borderId="0" xfId="1" applyNumberFormat="1" applyFont="1"/>
    <xf numFmtId="0" fontId="9" fillId="0" borderId="0" xfId="1" applyFont="1"/>
    <xf numFmtId="0" fontId="10" fillId="0" borderId="0" xfId="1" applyFont="1"/>
    <xf numFmtId="0" fontId="11" fillId="0" borderId="0" xfId="1" applyFont="1"/>
    <xf numFmtId="0" fontId="11" fillId="0" borderId="0" xfId="1" applyFont="1" applyFill="1"/>
    <xf numFmtId="0" fontId="12" fillId="0" borderId="0" xfId="1" applyFont="1"/>
    <xf numFmtId="0" fontId="0" fillId="6" borderId="0" xfId="0" applyFill="1"/>
    <xf numFmtId="0" fontId="0" fillId="0" borderId="0" xfId="0" applyAlignment="1">
      <alignment horizontal="center"/>
    </xf>
    <xf numFmtId="0" fontId="0" fillId="0" borderId="0" xfId="0" applyAlignment="1">
      <alignment horizontal="right"/>
    </xf>
    <xf numFmtId="0" fontId="4" fillId="0" borderId="2" xfId="1" applyFont="1" applyBorder="1" applyAlignment="1">
      <alignment wrapText="1"/>
    </xf>
    <xf numFmtId="0" fontId="4" fillId="0" borderId="3" xfId="1" applyFont="1" applyBorder="1" applyAlignment="1">
      <alignment wrapText="1"/>
    </xf>
  </cellXfs>
  <cellStyles count="134">
    <cellStyle name="Currency 2" xfId="2"/>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Normal" xfId="0" builtinId="0"/>
    <cellStyle name="Normal 2" xfId="1"/>
    <cellStyle name="Normal 3" xfId="3"/>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xdr:col>
      <xdr:colOff>577850</xdr:colOff>
      <xdr:row>0</xdr:row>
      <xdr:rowOff>0</xdr:rowOff>
    </xdr:from>
    <xdr:to>
      <xdr:col>9</xdr:col>
      <xdr:colOff>19050</xdr:colOff>
      <xdr:row>2</xdr:row>
      <xdr:rowOff>114300</xdr:rowOff>
    </xdr:to>
    <xdr:sp macro="" textlink="">
      <xdr:nvSpPr>
        <xdr:cNvPr id="2" name="messageTextbox"/>
        <xdr:cNvSpPr txBox="1"/>
      </xdr:nvSpPr>
      <xdr:spPr>
        <a:xfrm>
          <a:off x="2368550" y="0"/>
          <a:ext cx="5080000" cy="444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values and the requencies in the top table. Press F9 to run another simulation. If you like, you may enter the random numbers in the column labeled "Random number".</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577850</xdr:colOff>
      <xdr:row>0</xdr:row>
      <xdr:rowOff>0</xdr:rowOff>
    </xdr:from>
    <xdr:to>
      <xdr:col>9</xdr:col>
      <xdr:colOff>19050</xdr:colOff>
      <xdr:row>2</xdr:row>
      <xdr:rowOff>114300</xdr:rowOff>
    </xdr:to>
    <xdr:sp macro="" textlink="">
      <xdr:nvSpPr>
        <xdr:cNvPr id="2" name="messageTextbox"/>
        <xdr:cNvSpPr txBox="1"/>
      </xdr:nvSpPr>
      <xdr:spPr>
        <a:xfrm>
          <a:off x="2495550" y="0"/>
          <a:ext cx="5080000" cy="444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values and the requencies in the top table. Press F9 to run another simulation. If you like, you may enter the random numbers in the column labeled "Random number".</a:t>
          </a:r>
        </a:p>
      </xdr:txBody>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7" enableFormatConditionsCalculation="0"/>
  <dimension ref="A1:M40"/>
  <sheetViews>
    <sheetView workbookViewId="0">
      <selection activeCell="G24" sqref="G24"/>
    </sheetView>
  </sheetViews>
  <sheetFormatPr baseColWidth="10" defaultColWidth="8.83203125" defaultRowHeight="13" x14ac:dyDescent="0"/>
  <cols>
    <col min="1" max="1" width="23.5" style="2" bestFit="1" customWidth="1"/>
    <col min="2" max="2" width="15.1640625" style="2" bestFit="1" customWidth="1"/>
    <col min="3" max="3" width="8.83203125" style="2"/>
    <col min="4" max="4" width="9.6640625" style="2" customWidth="1"/>
    <col min="5" max="5" width="4.33203125" style="3" customWidth="1"/>
    <col min="6" max="7" width="10.83203125" style="2" customWidth="1"/>
    <col min="8" max="8" width="10" style="2" customWidth="1"/>
    <col min="9" max="9" width="4.33203125" style="2" customWidth="1"/>
    <col min="10" max="10" width="8.5" style="2" customWidth="1"/>
    <col min="11" max="11" width="16.6640625" style="2" bestFit="1" customWidth="1"/>
    <col min="12" max="12" width="11.5" style="2" customWidth="1"/>
    <col min="13" max="13" width="10.83203125" style="2" customWidth="1"/>
    <col min="14" max="16384" width="8.83203125" style="2"/>
  </cols>
  <sheetData>
    <row r="1" spans="1:13">
      <c r="A1" s="41" t="s">
        <v>15</v>
      </c>
    </row>
    <row r="2" spans="1:13">
      <c r="A2" s="40">
        <f ca="1">NOW()</f>
        <v>41677.731789814818</v>
      </c>
    </row>
    <row r="4" spans="1:13" ht="17">
      <c r="A4" s="45" t="s">
        <v>37</v>
      </c>
    </row>
    <row r="6" spans="1:13">
      <c r="A6" s="42" t="s">
        <v>0</v>
      </c>
      <c r="B6" s="43"/>
      <c r="C6" s="43"/>
      <c r="D6" s="43"/>
      <c r="E6" s="44"/>
      <c r="F6" s="43"/>
      <c r="G6" s="43"/>
      <c r="H6" s="43"/>
    </row>
    <row r="9" spans="1:13" ht="14" thickBot="1">
      <c r="B9" s="13" t="s">
        <v>1</v>
      </c>
      <c r="F9" s="1" t="s">
        <v>2</v>
      </c>
      <c r="J9" s="1" t="s">
        <v>3</v>
      </c>
    </row>
    <row r="10" spans="1:13" ht="27" thickBot="1">
      <c r="A10" s="4" t="s">
        <v>4</v>
      </c>
      <c r="B10" s="5" t="s">
        <v>5</v>
      </c>
      <c r="C10" s="49" t="s">
        <v>43</v>
      </c>
      <c r="D10" s="50" t="s">
        <v>44</v>
      </c>
      <c r="F10" s="22" t="s">
        <v>8</v>
      </c>
      <c r="G10" s="23" t="s">
        <v>9</v>
      </c>
      <c r="H10" s="26" t="s">
        <v>10</v>
      </c>
      <c r="I10" s="7"/>
      <c r="J10" s="31" t="s">
        <v>6</v>
      </c>
      <c r="K10" s="32" t="s">
        <v>11</v>
      </c>
      <c r="L10" s="32" t="s">
        <v>12</v>
      </c>
      <c r="M10" s="35" t="s">
        <v>13</v>
      </c>
    </row>
    <row r="11" spans="1:13">
      <c r="A11" s="8">
        <v>0</v>
      </c>
      <c r="B11" s="5" t="s">
        <v>14</v>
      </c>
      <c r="C11" s="18">
        <v>7</v>
      </c>
      <c r="D11" s="19">
        <v>34</v>
      </c>
      <c r="F11" s="21">
        <f>D11/$D$17</f>
        <v>0.17</v>
      </c>
      <c r="G11" s="20">
        <f>F11</f>
        <v>0.17</v>
      </c>
      <c r="H11" s="27">
        <f>C11*D11</f>
        <v>238</v>
      </c>
      <c r="J11" s="30">
        <f>C11</f>
        <v>7</v>
      </c>
      <c r="K11" s="29">
        <f t="array" aca="1" ref="K11:K16" ca="1">FREQUENCY($C$21:$C$40,$J$11:$J$17)</f>
        <v>4</v>
      </c>
      <c r="L11" s="29">
        <f ca="1">K11/$K$17</f>
        <v>0.2</v>
      </c>
      <c r="M11" s="36">
        <f ca="1">K11*J11</f>
        <v>28</v>
      </c>
    </row>
    <row r="12" spans="1:13">
      <c r="A12" s="8">
        <f>100*G11</f>
        <v>17</v>
      </c>
      <c r="B12" s="9" t="s">
        <v>16</v>
      </c>
      <c r="C12" s="15">
        <v>8</v>
      </c>
      <c r="D12" s="16">
        <v>36</v>
      </c>
      <c r="F12" s="21">
        <f t="shared" ref="F12:F16" si="0">D12/$D$17</f>
        <v>0.18</v>
      </c>
      <c r="G12" s="20">
        <f>F12+G11</f>
        <v>0.35</v>
      </c>
      <c r="H12" s="27">
        <f t="shared" ref="H12:H16" si="1">C12*D12</f>
        <v>288</v>
      </c>
      <c r="J12" s="30">
        <f t="shared" ref="J12:J16" si="2">C12</f>
        <v>8</v>
      </c>
      <c r="K12" s="29">
        <f ca="1"/>
        <v>3</v>
      </c>
      <c r="L12" s="29">
        <f t="shared" ref="L12:L16" ca="1" si="3">K12/$K$17</f>
        <v>0.15</v>
      </c>
      <c r="M12" s="36">
        <f t="shared" ref="M12:M16" ca="1" si="4">K12*J12</f>
        <v>24</v>
      </c>
    </row>
    <row r="13" spans="1:13">
      <c r="A13" s="8">
        <f t="shared" ref="A13:A16" si="5">100*G12</f>
        <v>35</v>
      </c>
      <c r="B13" s="9" t="s">
        <v>24</v>
      </c>
      <c r="C13" s="15">
        <v>9</v>
      </c>
      <c r="D13" s="16">
        <v>38</v>
      </c>
      <c r="F13" s="21">
        <f t="shared" si="0"/>
        <v>0.19</v>
      </c>
      <c r="G13" s="20">
        <f t="shared" ref="G13:G16" si="6">F13+G12</f>
        <v>0.54</v>
      </c>
      <c r="H13" s="27">
        <f t="shared" si="1"/>
        <v>342</v>
      </c>
      <c r="J13" s="30">
        <f t="shared" si="2"/>
        <v>9</v>
      </c>
      <c r="K13" s="29">
        <f ca="1"/>
        <v>4</v>
      </c>
      <c r="L13" s="29">
        <f t="shared" ca="1" si="3"/>
        <v>0.2</v>
      </c>
      <c r="M13" s="36">
        <f t="shared" ca="1" si="4"/>
        <v>36</v>
      </c>
    </row>
    <row r="14" spans="1:13">
      <c r="A14" s="8">
        <f t="shared" si="5"/>
        <v>54</v>
      </c>
      <c r="B14" s="9" t="s">
        <v>25</v>
      </c>
      <c r="C14" s="15">
        <v>10</v>
      </c>
      <c r="D14" s="16">
        <v>42</v>
      </c>
      <c r="F14" s="21">
        <f t="shared" si="0"/>
        <v>0.21</v>
      </c>
      <c r="G14" s="20">
        <f t="shared" si="6"/>
        <v>0.75</v>
      </c>
      <c r="H14" s="27">
        <f t="shared" si="1"/>
        <v>420</v>
      </c>
      <c r="J14" s="30">
        <f t="shared" si="2"/>
        <v>10</v>
      </c>
      <c r="K14" s="29">
        <f ca="1"/>
        <v>5</v>
      </c>
      <c r="L14" s="29">
        <f t="shared" ca="1" si="3"/>
        <v>0.25</v>
      </c>
      <c r="M14" s="36">
        <f t="shared" ca="1" si="4"/>
        <v>50</v>
      </c>
    </row>
    <row r="15" spans="1:13">
      <c r="A15" s="8">
        <f t="shared" si="5"/>
        <v>75</v>
      </c>
      <c r="B15" s="9" t="s">
        <v>26</v>
      </c>
      <c r="C15" s="15">
        <v>11</v>
      </c>
      <c r="D15" s="16">
        <v>26</v>
      </c>
      <c r="F15" s="21">
        <f t="shared" si="0"/>
        <v>0.13</v>
      </c>
      <c r="G15" s="20">
        <f t="shared" si="6"/>
        <v>0.88</v>
      </c>
      <c r="H15" s="27">
        <f t="shared" si="1"/>
        <v>286</v>
      </c>
      <c r="J15" s="30">
        <f t="shared" si="2"/>
        <v>11</v>
      </c>
      <c r="K15" s="29">
        <f ca="1"/>
        <v>3</v>
      </c>
      <c r="L15" s="29">
        <f t="shared" ca="1" si="3"/>
        <v>0.15</v>
      </c>
      <c r="M15" s="36">
        <f t="shared" ca="1" si="4"/>
        <v>33</v>
      </c>
    </row>
    <row r="16" spans="1:13" ht="14" thickBot="1">
      <c r="A16" s="8">
        <f t="shared" si="5"/>
        <v>88</v>
      </c>
      <c r="B16" s="10" t="s">
        <v>27</v>
      </c>
      <c r="C16" s="14">
        <v>12</v>
      </c>
      <c r="D16" s="17">
        <v>24</v>
      </c>
      <c r="F16" s="24">
        <f t="shared" si="0"/>
        <v>0.12</v>
      </c>
      <c r="G16" s="25">
        <f t="shared" si="6"/>
        <v>1</v>
      </c>
      <c r="H16" s="28">
        <f t="shared" si="1"/>
        <v>288</v>
      </c>
      <c r="J16" s="33">
        <f t="shared" si="2"/>
        <v>12</v>
      </c>
      <c r="K16" s="34">
        <f ca="1"/>
        <v>1</v>
      </c>
      <c r="L16" s="34">
        <f t="shared" ca="1" si="3"/>
        <v>0.05</v>
      </c>
      <c r="M16" s="37">
        <f t="shared" ca="1" si="4"/>
        <v>12</v>
      </c>
    </row>
    <row r="17" spans="1:13">
      <c r="B17" s="2" t="s">
        <v>17</v>
      </c>
      <c r="D17" s="2">
        <f>SUM(D11:D16)</f>
        <v>200</v>
      </c>
      <c r="E17" s="2"/>
      <c r="G17" s="1" t="s">
        <v>18</v>
      </c>
      <c r="H17" s="1">
        <f>SUM(H11:H16)/D17</f>
        <v>9.31</v>
      </c>
      <c r="J17" s="11" t="s">
        <v>19</v>
      </c>
      <c r="K17" s="11">
        <f ca="1">SUM(K11:K16)</f>
        <v>20</v>
      </c>
      <c r="L17" s="11">
        <v>1</v>
      </c>
      <c r="M17" s="11">
        <f ca="1">SUM(M11:M16)</f>
        <v>183</v>
      </c>
    </row>
    <row r="18" spans="1:13">
      <c r="J18" s="1"/>
      <c r="K18" s="1"/>
      <c r="L18" s="11" t="s">
        <v>20</v>
      </c>
      <c r="M18" s="11">
        <f ca="1">M17/K17</f>
        <v>9.15</v>
      </c>
    </row>
    <row r="19" spans="1:13" ht="14" thickBot="1">
      <c r="A19" s="1" t="s">
        <v>21</v>
      </c>
    </row>
    <row r="20" spans="1:13">
      <c r="A20" s="31" t="s">
        <v>22</v>
      </c>
      <c r="B20" s="38" t="s">
        <v>23</v>
      </c>
      <c r="C20" s="39" t="s">
        <v>6</v>
      </c>
    </row>
    <row r="21" spans="1:13">
      <c r="A21" s="30">
        <v>1</v>
      </c>
      <c r="B21" s="29">
        <f ca="1">100*RAND()</f>
        <v>91.296756078395518</v>
      </c>
      <c r="C21" s="36">
        <f ca="1">VLOOKUP(B21,$A$11:$C$16,3)</f>
        <v>12</v>
      </c>
      <c r="K21" s="12"/>
    </row>
    <row r="22" spans="1:13">
      <c r="A22" s="30">
        <v>2</v>
      </c>
      <c r="B22" s="29">
        <f t="shared" ref="B22:B40" ca="1" si="7">100*RAND()</f>
        <v>85.748082186685991</v>
      </c>
      <c r="C22" s="36">
        <f t="shared" ref="C22:C40" ca="1" si="8">VLOOKUP(B22,$A$11:$C$16,3)</f>
        <v>11</v>
      </c>
      <c r="K22" s="12"/>
    </row>
    <row r="23" spans="1:13">
      <c r="A23" s="30">
        <v>3</v>
      </c>
      <c r="B23" s="29">
        <f t="shared" ca="1" si="7"/>
        <v>39.653577897364492</v>
      </c>
      <c r="C23" s="36">
        <f t="shared" ca="1" si="8"/>
        <v>9</v>
      </c>
      <c r="K23" s="12"/>
    </row>
    <row r="24" spans="1:13">
      <c r="A24" s="30">
        <v>4</v>
      </c>
      <c r="B24" s="29">
        <f t="shared" ca="1" si="7"/>
        <v>68.993208100056108</v>
      </c>
      <c r="C24" s="36">
        <f t="shared" ca="1" si="8"/>
        <v>10</v>
      </c>
      <c r="K24" s="12"/>
    </row>
    <row r="25" spans="1:13">
      <c r="A25" s="30">
        <v>5</v>
      </c>
      <c r="B25" s="29">
        <f t="shared" ca="1" si="7"/>
        <v>49.335223250492213</v>
      </c>
      <c r="C25" s="36">
        <f t="shared" ca="1" si="8"/>
        <v>9</v>
      </c>
      <c r="K25" s="12"/>
    </row>
    <row r="26" spans="1:13">
      <c r="A26" s="30">
        <v>6</v>
      </c>
      <c r="B26" s="29">
        <f t="shared" ca="1" si="7"/>
        <v>62.38274651807091</v>
      </c>
      <c r="C26" s="36">
        <f t="shared" ca="1" si="8"/>
        <v>10</v>
      </c>
      <c r="K26" s="12"/>
    </row>
    <row r="27" spans="1:13">
      <c r="A27" s="30">
        <v>7</v>
      </c>
      <c r="B27" s="29">
        <f t="shared" ca="1" si="7"/>
        <v>77.378846961980102</v>
      </c>
      <c r="C27" s="36">
        <f t="shared" ca="1" si="8"/>
        <v>11</v>
      </c>
      <c r="K27" s="12"/>
    </row>
    <row r="28" spans="1:13">
      <c r="A28" s="30">
        <v>8</v>
      </c>
      <c r="B28" s="29">
        <f t="shared" ca="1" si="7"/>
        <v>8.5966598067008348</v>
      </c>
      <c r="C28" s="36">
        <f t="shared" ca="1" si="8"/>
        <v>7</v>
      </c>
      <c r="K28" s="12"/>
    </row>
    <row r="29" spans="1:13">
      <c r="A29" s="30">
        <v>9</v>
      </c>
      <c r="B29" s="29">
        <f t="shared" ca="1" si="7"/>
        <v>27.611387662277529</v>
      </c>
      <c r="C29" s="36">
        <f t="shared" ca="1" si="8"/>
        <v>8</v>
      </c>
      <c r="K29" s="12"/>
    </row>
    <row r="30" spans="1:13">
      <c r="A30" s="30">
        <v>10</v>
      </c>
      <c r="B30" s="29">
        <f t="shared" ca="1" si="7"/>
        <v>26.069168886622961</v>
      </c>
      <c r="C30" s="36">
        <f t="shared" ca="1" si="8"/>
        <v>8</v>
      </c>
      <c r="K30" s="12"/>
    </row>
    <row r="31" spans="1:13">
      <c r="A31" s="30">
        <v>11</v>
      </c>
      <c r="B31" s="29">
        <f t="shared" ca="1" si="7"/>
        <v>14.264784570660638</v>
      </c>
      <c r="C31" s="36">
        <f t="shared" ca="1" si="8"/>
        <v>7</v>
      </c>
      <c r="K31" s="12"/>
    </row>
    <row r="32" spans="1:13">
      <c r="A32" s="30">
        <v>12</v>
      </c>
      <c r="B32" s="29">
        <f t="shared" ca="1" si="7"/>
        <v>55.498066235515772</v>
      </c>
      <c r="C32" s="36">
        <f t="shared" ca="1" si="8"/>
        <v>10</v>
      </c>
      <c r="K32" s="12"/>
    </row>
    <row r="33" spans="1:11">
      <c r="A33" s="30">
        <v>13</v>
      </c>
      <c r="B33" s="29">
        <f t="shared" ca="1" si="7"/>
        <v>41.866948494826929</v>
      </c>
      <c r="C33" s="36">
        <f t="shared" ca="1" si="8"/>
        <v>9</v>
      </c>
      <c r="K33" s="12"/>
    </row>
    <row r="34" spans="1:11">
      <c r="A34" s="30">
        <v>14</v>
      </c>
      <c r="B34" s="29">
        <f t="shared" ca="1" si="7"/>
        <v>20.806485333957049</v>
      </c>
      <c r="C34" s="36">
        <f t="shared" ca="1" si="8"/>
        <v>8</v>
      </c>
      <c r="K34" s="12"/>
    </row>
    <row r="35" spans="1:11">
      <c r="A35" s="30">
        <v>15</v>
      </c>
      <c r="B35" s="29">
        <f t="shared" ca="1" si="7"/>
        <v>8.7089196138647402</v>
      </c>
      <c r="C35" s="36">
        <f t="shared" ca="1" si="8"/>
        <v>7</v>
      </c>
      <c r="K35" s="12"/>
    </row>
    <row r="36" spans="1:11">
      <c r="A36" s="30">
        <v>16</v>
      </c>
      <c r="B36" s="29">
        <f t="shared" ca="1" si="7"/>
        <v>68.695522207799527</v>
      </c>
      <c r="C36" s="36">
        <f t="shared" ca="1" si="8"/>
        <v>10</v>
      </c>
      <c r="K36" s="12"/>
    </row>
    <row r="37" spans="1:11">
      <c r="A37" s="30">
        <v>17</v>
      </c>
      <c r="B37" s="29">
        <f t="shared" ca="1" si="7"/>
        <v>14.297614515474223</v>
      </c>
      <c r="C37" s="36">
        <f t="shared" ca="1" si="8"/>
        <v>7</v>
      </c>
      <c r="K37" s="12"/>
    </row>
    <row r="38" spans="1:11">
      <c r="A38" s="30">
        <v>18</v>
      </c>
      <c r="B38" s="29">
        <f t="shared" ca="1" si="7"/>
        <v>67.868909366538347</v>
      </c>
      <c r="C38" s="36">
        <f t="shared" ca="1" si="8"/>
        <v>10</v>
      </c>
      <c r="K38" s="12"/>
    </row>
    <row r="39" spans="1:11">
      <c r="A39" s="30">
        <v>19</v>
      </c>
      <c r="B39" s="29">
        <f t="shared" ca="1" si="7"/>
        <v>38.969874053780771</v>
      </c>
      <c r="C39" s="36">
        <f t="shared" ca="1" si="8"/>
        <v>9</v>
      </c>
      <c r="K39" s="12"/>
    </row>
    <row r="40" spans="1:11" ht="14" thickBot="1">
      <c r="A40" s="33">
        <v>20</v>
      </c>
      <c r="B40" s="34">
        <f t="shared" ca="1" si="7"/>
        <v>80.779398380061266</v>
      </c>
      <c r="C40" s="37">
        <f t="shared" ca="1" si="8"/>
        <v>11</v>
      </c>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E17" sqref="E17"/>
    </sheetView>
  </sheetViews>
  <sheetFormatPr baseColWidth="10" defaultRowHeight="15" x14ac:dyDescent="0"/>
  <cols>
    <col min="2" max="2" width="15.1640625" bestFit="1" customWidth="1"/>
    <col min="3" max="3" width="5.83203125" bestFit="1" customWidth="1"/>
  </cols>
  <sheetData>
    <row r="1" spans="1:3">
      <c r="A1" t="s">
        <v>22</v>
      </c>
      <c r="B1" t="s">
        <v>23</v>
      </c>
      <c r="C1" t="s">
        <v>6</v>
      </c>
    </row>
    <row r="2" spans="1:3">
      <c r="A2">
        <v>1</v>
      </c>
      <c r="B2">
        <v>79.930941200755385</v>
      </c>
      <c r="C2">
        <v>11</v>
      </c>
    </row>
    <row r="3" spans="1:3">
      <c r="A3">
        <v>2</v>
      </c>
      <c r="B3">
        <v>84.20710012711946</v>
      </c>
      <c r="C3">
        <v>11</v>
      </c>
    </row>
    <row r="4" spans="1:3">
      <c r="A4">
        <v>3</v>
      </c>
      <c r="B4">
        <v>86.124234628744105</v>
      </c>
      <c r="C4">
        <v>11</v>
      </c>
    </row>
    <row r="5" spans="1:3">
      <c r="A5">
        <v>4</v>
      </c>
      <c r="B5">
        <v>44.355218952377818</v>
      </c>
      <c r="C5">
        <v>9</v>
      </c>
    </row>
    <row r="6" spans="1:3">
      <c r="A6">
        <v>5</v>
      </c>
      <c r="B6">
        <v>71.868222124397903</v>
      </c>
      <c r="C6">
        <v>10</v>
      </c>
    </row>
    <row r="7" spans="1:3">
      <c r="A7">
        <v>6</v>
      </c>
      <c r="B7">
        <v>1.1010196915637871</v>
      </c>
      <c r="C7">
        <v>7</v>
      </c>
    </row>
    <row r="8" spans="1:3">
      <c r="A8">
        <v>7</v>
      </c>
      <c r="B8">
        <v>73.93525922220951</v>
      </c>
      <c r="C8">
        <v>10</v>
      </c>
    </row>
    <row r="9" spans="1:3">
      <c r="A9">
        <v>8</v>
      </c>
      <c r="B9">
        <v>45.612298879409408</v>
      </c>
      <c r="C9">
        <v>9</v>
      </c>
    </row>
    <row r="10" spans="1:3">
      <c r="A10">
        <v>9</v>
      </c>
      <c r="B10">
        <v>6.3185689157415741</v>
      </c>
      <c r="C10">
        <v>7</v>
      </c>
    </row>
    <row r="11" spans="1:3">
      <c r="A11">
        <v>10</v>
      </c>
      <c r="B11">
        <v>66.256755958574999</v>
      </c>
      <c r="C11">
        <v>10</v>
      </c>
    </row>
    <row r="12" spans="1:3">
      <c r="A12">
        <v>11</v>
      </c>
      <c r="B12">
        <v>35.22455464794141</v>
      </c>
      <c r="C12">
        <v>9</v>
      </c>
    </row>
    <row r="13" spans="1:3">
      <c r="A13">
        <v>12</v>
      </c>
      <c r="B13">
        <v>61.74764072004885</v>
      </c>
      <c r="C13">
        <v>10</v>
      </c>
    </row>
    <row r="14" spans="1:3">
      <c r="A14">
        <v>13</v>
      </c>
      <c r="B14">
        <v>51.050656119232727</v>
      </c>
      <c r="C14">
        <v>9</v>
      </c>
    </row>
    <row r="15" spans="1:3">
      <c r="A15">
        <v>14</v>
      </c>
      <c r="B15">
        <v>66.996728923767577</v>
      </c>
      <c r="C15">
        <v>10</v>
      </c>
    </row>
    <row r="16" spans="1:3">
      <c r="A16">
        <v>15</v>
      </c>
      <c r="B16">
        <v>79.995185603558525</v>
      </c>
      <c r="C16">
        <v>11</v>
      </c>
    </row>
    <row r="17" spans="1:3">
      <c r="A17">
        <v>16</v>
      </c>
      <c r="B17">
        <v>12.282937829505535</v>
      </c>
      <c r="C17">
        <v>7</v>
      </c>
    </row>
    <row r="18" spans="1:3">
      <c r="A18">
        <v>17</v>
      </c>
      <c r="B18">
        <v>0.94455150658866449</v>
      </c>
      <c r="C18">
        <v>7</v>
      </c>
    </row>
    <row r="19" spans="1:3">
      <c r="A19">
        <v>18</v>
      </c>
      <c r="B19">
        <v>27.345598400300542</v>
      </c>
      <c r="C19">
        <v>8</v>
      </c>
    </row>
    <row r="20" spans="1:3">
      <c r="A20">
        <v>19</v>
      </c>
      <c r="B20">
        <v>80.520129693377072</v>
      </c>
      <c r="C20">
        <v>11</v>
      </c>
    </row>
    <row r="21" spans="1:3">
      <c r="A21">
        <v>20</v>
      </c>
      <c r="B21">
        <v>16.964271636167094</v>
      </c>
      <c r="C21">
        <v>7</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5" enableFormatConditionsCalculation="0"/>
  <dimension ref="A1:M37"/>
  <sheetViews>
    <sheetView topLeftCell="A9" workbookViewId="0">
      <selection activeCell="G20" sqref="G20"/>
    </sheetView>
  </sheetViews>
  <sheetFormatPr baseColWidth="10" defaultColWidth="8.83203125" defaultRowHeight="13" x14ac:dyDescent="0"/>
  <cols>
    <col min="1" max="1" width="25.1640625" style="2" bestFit="1" customWidth="1"/>
    <col min="2" max="2" width="15.1640625" style="2" bestFit="1" customWidth="1"/>
    <col min="3" max="4" width="9.6640625" style="2" customWidth="1"/>
    <col min="5" max="5" width="4.33203125" style="3" customWidth="1"/>
    <col min="6" max="7" width="10.83203125" style="2" customWidth="1"/>
    <col min="8" max="8" width="10" style="2" customWidth="1"/>
    <col min="9" max="9" width="4.33203125" style="2" customWidth="1"/>
    <col min="10" max="10" width="8.5" style="2" customWidth="1"/>
    <col min="11" max="11" width="16.6640625" style="2" bestFit="1" customWidth="1"/>
    <col min="12" max="12" width="11.5" style="2" customWidth="1"/>
    <col min="13" max="13" width="10.83203125" style="2" customWidth="1"/>
    <col min="14" max="16384" width="8.83203125" style="2"/>
  </cols>
  <sheetData>
    <row r="1" spans="1:13">
      <c r="A1" s="41" t="s">
        <v>15</v>
      </c>
    </row>
    <row r="2" spans="1:13">
      <c r="A2" s="40">
        <f ca="1">NOW()</f>
        <v>41677.731789814818</v>
      </c>
    </row>
    <row r="4" spans="1:13" ht="17">
      <c r="A4" s="45" t="s">
        <v>38</v>
      </c>
    </row>
    <row r="6" spans="1:13">
      <c r="A6" s="42" t="s">
        <v>0</v>
      </c>
      <c r="B6" s="43"/>
      <c r="C6" s="43"/>
      <c r="D6" s="43"/>
      <c r="E6" s="44"/>
      <c r="F6" s="43"/>
      <c r="G6" s="43"/>
      <c r="H6" s="43"/>
    </row>
    <row r="9" spans="1:13" ht="14" thickBot="1">
      <c r="B9" s="13" t="s">
        <v>1</v>
      </c>
      <c r="F9" s="1" t="s">
        <v>2</v>
      </c>
      <c r="J9" s="1" t="s">
        <v>3</v>
      </c>
    </row>
    <row r="10" spans="1:13" ht="40" thickBot="1">
      <c r="A10" s="4" t="s">
        <v>4</v>
      </c>
      <c r="B10" s="5" t="s">
        <v>5</v>
      </c>
      <c r="C10" s="49" t="s">
        <v>45</v>
      </c>
      <c r="D10" s="6" t="s">
        <v>7</v>
      </c>
      <c r="F10" s="22" t="s">
        <v>8</v>
      </c>
      <c r="G10" s="23" t="s">
        <v>9</v>
      </c>
      <c r="H10" s="26" t="s">
        <v>10</v>
      </c>
      <c r="I10" s="7"/>
      <c r="J10" s="31" t="s">
        <v>6</v>
      </c>
      <c r="K10" s="32" t="s">
        <v>11</v>
      </c>
      <c r="L10" s="32" t="s">
        <v>12</v>
      </c>
      <c r="M10" s="35" t="s">
        <v>13</v>
      </c>
    </row>
    <row r="11" spans="1:13">
      <c r="A11" s="8">
        <v>0</v>
      </c>
      <c r="B11" s="5" t="s">
        <v>14</v>
      </c>
      <c r="C11" s="18">
        <v>1</v>
      </c>
      <c r="D11" s="19">
        <v>12</v>
      </c>
      <c r="F11" s="21">
        <f>D11/$D$14</f>
        <v>0.3</v>
      </c>
      <c r="G11" s="20">
        <f>F11</f>
        <v>0.3</v>
      </c>
      <c r="H11" s="27">
        <f>C11*D11</f>
        <v>12</v>
      </c>
      <c r="J11" s="30">
        <f>C11</f>
        <v>1</v>
      </c>
      <c r="K11" s="29">
        <f t="array" aca="1" ref="K11:K13" ca="1">FREQUENCY($C$18:$C$37,$J$11:$J$14)</f>
        <v>10</v>
      </c>
      <c r="L11" s="29">
        <f ca="1">K11/$K$14</f>
        <v>0.5</v>
      </c>
      <c r="M11" s="36">
        <f ca="1">K11*J11</f>
        <v>10</v>
      </c>
    </row>
    <row r="12" spans="1:13">
      <c r="A12" s="8">
        <f>100*G11</f>
        <v>30</v>
      </c>
      <c r="B12" s="9" t="s">
        <v>16</v>
      </c>
      <c r="C12" s="15">
        <v>2</v>
      </c>
      <c r="D12" s="16">
        <v>20</v>
      </c>
      <c r="F12" s="21">
        <f t="shared" ref="F12:F13" si="0">D12/$D$14</f>
        <v>0.5</v>
      </c>
      <c r="G12" s="20">
        <f>F12+G11</f>
        <v>0.8</v>
      </c>
      <c r="H12" s="27">
        <f t="shared" ref="H12:H13" si="1">C12*D12</f>
        <v>40</v>
      </c>
      <c r="J12" s="30">
        <f t="shared" ref="J12:J13" si="2">C12</f>
        <v>2</v>
      </c>
      <c r="K12" s="29">
        <f ca="1"/>
        <v>7</v>
      </c>
      <c r="L12" s="29">
        <f t="shared" ref="L12:L13" ca="1" si="3">K12/$K$14</f>
        <v>0.35</v>
      </c>
      <c r="M12" s="36">
        <f t="shared" ref="M12:M13" ca="1" si="4">K12*J12</f>
        <v>14</v>
      </c>
    </row>
    <row r="13" spans="1:13" ht="14" thickBot="1">
      <c r="A13" s="8">
        <f t="shared" ref="A13" si="5">100*G12</f>
        <v>80</v>
      </c>
      <c r="B13" s="10" t="s">
        <v>24</v>
      </c>
      <c r="C13" s="14">
        <v>3</v>
      </c>
      <c r="D13" s="17">
        <v>8</v>
      </c>
      <c r="F13" s="24">
        <f t="shared" si="0"/>
        <v>0.2</v>
      </c>
      <c r="G13" s="25">
        <f t="shared" ref="G13" si="6">F13+G12</f>
        <v>1</v>
      </c>
      <c r="H13" s="28">
        <f t="shared" si="1"/>
        <v>24</v>
      </c>
      <c r="J13" s="33">
        <f t="shared" si="2"/>
        <v>3</v>
      </c>
      <c r="K13" s="34">
        <f ca="1"/>
        <v>3</v>
      </c>
      <c r="L13" s="34">
        <f t="shared" ca="1" si="3"/>
        <v>0.15</v>
      </c>
      <c r="M13" s="37">
        <f t="shared" ca="1" si="4"/>
        <v>9</v>
      </c>
    </row>
    <row r="14" spans="1:13">
      <c r="B14" s="2" t="s">
        <v>17</v>
      </c>
      <c r="D14" s="2">
        <f>SUM(D11:D13)</f>
        <v>40</v>
      </c>
      <c r="E14" s="2"/>
      <c r="G14" s="1" t="s">
        <v>18</v>
      </c>
      <c r="H14" s="1">
        <f>SUM(H11:H13)/D14</f>
        <v>1.9</v>
      </c>
      <c r="J14" s="11" t="s">
        <v>19</v>
      </c>
      <c r="K14" s="11">
        <f ca="1">SUM(K11:K13)</f>
        <v>20</v>
      </c>
      <c r="L14" s="11">
        <v>1</v>
      </c>
      <c r="M14" s="11">
        <f ca="1">SUM(M11:M13)</f>
        <v>33</v>
      </c>
    </row>
    <row r="15" spans="1:13">
      <c r="J15" s="1"/>
      <c r="K15" s="1"/>
      <c r="L15" s="11" t="s">
        <v>20</v>
      </c>
      <c r="M15" s="11">
        <f ca="1">M14/K14</f>
        <v>1.65</v>
      </c>
    </row>
    <row r="16" spans="1:13" ht="14" thickBot="1">
      <c r="A16" s="1" t="s">
        <v>21</v>
      </c>
    </row>
    <row r="17" spans="1:11">
      <c r="A17" s="31" t="s">
        <v>22</v>
      </c>
      <c r="B17" s="38" t="s">
        <v>23</v>
      </c>
      <c r="C17" s="39" t="s">
        <v>6</v>
      </c>
    </row>
    <row r="18" spans="1:11">
      <c r="A18" s="30">
        <v>1</v>
      </c>
      <c r="B18" s="29">
        <f ca="1">100*RAND()</f>
        <v>32.929985545579143</v>
      </c>
      <c r="C18" s="36">
        <f ca="1">VLOOKUP(B18,$A$11:$C$13,3)</f>
        <v>2</v>
      </c>
      <c r="K18" s="12"/>
    </row>
    <row r="19" spans="1:11">
      <c r="A19" s="30">
        <v>2</v>
      </c>
      <c r="B19" s="29">
        <f t="shared" ref="B19:B37" ca="1" si="7">100*RAND()</f>
        <v>15.663465456525882</v>
      </c>
      <c r="C19" s="36">
        <f t="shared" ref="C19:C37" ca="1" si="8">VLOOKUP(B19,$A$11:$C$13,3)</f>
        <v>1</v>
      </c>
      <c r="K19" s="12"/>
    </row>
    <row r="20" spans="1:11">
      <c r="A20" s="30">
        <v>3</v>
      </c>
      <c r="B20" s="29">
        <f t="shared" ca="1" si="7"/>
        <v>92.487719087269227</v>
      </c>
      <c r="C20" s="36">
        <f t="shared" ca="1" si="8"/>
        <v>3</v>
      </c>
      <c r="K20" s="12"/>
    </row>
    <row r="21" spans="1:11">
      <c r="A21" s="30">
        <v>4</v>
      </c>
      <c r="B21" s="29">
        <f t="shared" ca="1" si="7"/>
        <v>7.1984842458607918</v>
      </c>
      <c r="C21" s="36">
        <f t="shared" ca="1" si="8"/>
        <v>1</v>
      </c>
      <c r="K21" s="12"/>
    </row>
    <row r="22" spans="1:11">
      <c r="A22" s="30">
        <v>5</v>
      </c>
      <c r="B22" s="29">
        <f t="shared" ca="1" si="7"/>
        <v>29.496827143753958</v>
      </c>
      <c r="C22" s="36">
        <f t="shared" ca="1" si="8"/>
        <v>1</v>
      </c>
      <c r="K22" s="12"/>
    </row>
    <row r="23" spans="1:11">
      <c r="A23" s="30">
        <v>6</v>
      </c>
      <c r="B23" s="29">
        <f t="shared" ca="1" si="7"/>
        <v>99.814685746311781</v>
      </c>
      <c r="C23" s="36">
        <f t="shared" ca="1" si="8"/>
        <v>3</v>
      </c>
      <c r="K23" s="12"/>
    </row>
    <row r="24" spans="1:11">
      <c r="A24" s="30">
        <v>7</v>
      </c>
      <c r="B24" s="29">
        <f t="shared" ca="1" si="7"/>
        <v>60.761271192382836</v>
      </c>
      <c r="C24" s="36">
        <f t="shared" ca="1" si="8"/>
        <v>2</v>
      </c>
      <c r="K24" s="12"/>
    </row>
    <row r="25" spans="1:11">
      <c r="A25" s="30">
        <v>8</v>
      </c>
      <c r="B25" s="29">
        <f t="shared" ca="1" si="7"/>
        <v>7.4150282132759537</v>
      </c>
      <c r="C25" s="36">
        <f t="shared" ca="1" si="8"/>
        <v>1</v>
      </c>
      <c r="K25" s="12"/>
    </row>
    <row r="26" spans="1:11">
      <c r="A26" s="30">
        <v>9</v>
      </c>
      <c r="B26" s="29">
        <f t="shared" ca="1" si="7"/>
        <v>78.713415714169727</v>
      </c>
      <c r="C26" s="36">
        <f t="shared" ca="1" si="8"/>
        <v>2</v>
      </c>
      <c r="K26" s="12"/>
    </row>
    <row r="27" spans="1:11">
      <c r="A27" s="30">
        <v>10</v>
      </c>
      <c r="B27" s="29">
        <f t="shared" ca="1" si="7"/>
        <v>25.923054410191028</v>
      </c>
      <c r="C27" s="36">
        <f t="shared" ca="1" si="8"/>
        <v>1</v>
      </c>
      <c r="K27" s="12"/>
    </row>
    <row r="28" spans="1:11">
      <c r="A28" s="30">
        <v>11</v>
      </c>
      <c r="B28" s="29">
        <f t="shared" ca="1" si="7"/>
        <v>47.815787366573517</v>
      </c>
      <c r="C28" s="36">
        <f t="shared" ca="1" si="8"/>
        <v>2</v>
      </c>
      <c r="K28" s="12"/>
    </row>
    <row r="29" spans="1:11">
      <c r="A29" s="30">
        <v>12</v>
      </c>
      <c r="B29" s="29">
        <f t="shared" ca="1" si="7"/>
        <v>80.132043940916347</v>
      </c>
      <c r="C29" s="36">
        <f t="shared" ca="1" si="8"/>
        <v>3</v>
      </c>
      <c r="K29" s="12"/>
    </row>
    <row r="30" spans="1:11">
      <c r="A30" s="30">
        <v>13</v>
      </c>
      <c r="B30" s="29">
        <f t="shared" ca="1" si="7"/>
        <v>27.973073342028364</v>
      </c>
      <c r="C30" s="36">
        <f t="shared" ca="1" si="8"/>
        <v>1</v>
      </c>
      <c r="K30" s="12"/>
    </row>
    <row r="31" spans="1:11">
      <c r="A31" s="30">
        <v>14</v>
      </c>
      <c r="B31" s="29">
        <f t="shared" ca="1" si="7"/>
        <v>22.558694911562604</v>
      </c>
      <c r="C31" s="36">
        <f t="shared" ca="1" si="8"/>
        <v>1</v>
      </c>
      <c r="K31" s="12"/>
    </row>
    <row r="32" spans="1:11">
      <c r="A32" s="30">
        <v>15</v>
      </c>
      <c r="B32" s="29">
        <f t="shared" ca="1" si="7"/>
        <v>34.29531478886998</v>
      </c>
      <c r="C32" s="36">
        <f t="shared" ca="1" si="8"/>
        <v>2</v>
      </c>
      <c r="K32" s="12"/>
    </row>
    <row r="33" spans="1:11">
      <c r="A33" s="30">
        <v>16</v>
      </c>
      <c r="B33" s="29">
        <f t="shared" ca="1" si="7"/>
        <v>25.516432291834402</v>
      </c>
      <c r="C33" s="36">
        <f t="shared" ca="1" si="8"/>
        <v>1</v>
      </c>
      <c r="K33" s="12"/>
    </row>
    <row r="34" spans="1:11">
      <c r="A34" s="30">
        <v>17</v>
      </c>
      <c r="B34" s="29">
        <f t="shared" ca="1" si="7"/>
        <v>21.023340961289815</v>
      </c>
      <c r="C34" s="36">
        <f t="shared" ca="1" si="8"/>
        <v>1</v>
      </c>
      <c r="K34" s="12"/>
    </row>
    <row r="35" spans="1:11">
      <c r="A35" s="30">
        <v>18</v>
      </c>
      <c r="B35" s="29">
        <f t="shared" ca="1" si="7"/>
        <v>68.567833221623758</v>
      </c>
      <c r="C35" s="36">
        <f t="shared" ca="1" si="8"/>
        <v>2</v>
      </c>
      <c r="K35" s="12"/>
    </row>
    <row r="36" spans="1:11">
      <c r="A36" s="30">
        <v>19</v>
      </c>
      <c r="B36" s="29">
        <f t="shared" ca="1" si="7"/>
        <v>1.6969986468222675</v>
      </c>
      <c r="C36" s="36">
        <f t="shared" ca="1" si="8"/>
        <v>1</v>
      </c>
      <c r="K36" s="12"/>
    </row>
    <row r="37" spans="1:11" ht="14" thickBot="1">
      <c r="A37" s="33">
        <v>20</v>
      </c>
      <c r="B37" s="34">
        <f t="shared" ca="1" si="7"/>
        <v>50.960870415868584</v>
      </c>
      <c r="C37" s="37">
        <f t="shared" ca="1" si="8"/>
        <v>2</v>
      </c>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2" workbookViewId="0">
      <selection activeCell="G16" sqref="G16"/>
    </sheetView>
  </sheetViews>
  <sheetFormatPr baseColWidth="10" defaultRowHeight="15" x14ac:dyDescent="0"/>
  <cols>
    <col min="2" max="2" width="15.1640625" bestFit="1" customWidth="1"/>
    <col min="3" max="3" width="5.83203125" bestFit="1" customWidth="1"/>
  </cols>
  <sheetData>
    <row r="1" spans="1:3">
      <c r="A1" t="s">
        <v>22</v>
      </c>
      <c r="B1" t="s">
        <v>23</v>
      </c>
      <c r="C1" t="s">
        <v>6</v>
      </c>
    </row>
    <row r="2" spans="1:3">
      <c r="A2">
        <v>1</v>
      </c>
      <c r="B2">
        <v>52.115608976837045</v>
      </c>
      <c r="C2">
        <v>2</v>
      </c>
    </row>
    <row r="3" spans="1:3">
      <c r="A3">
        <v>2</v>
      </c>
      <c r="B3">
        <v>6.302627851695874</v>
      </c>
      <c r="C3">
        <v>1</v>
      </c>
    </row>
    <row r="4" spans="1:3">
      <c r="A4">
        <v>3</v>
      </c>
      <c r="B4">
        <v>12.426463354457551</v>
      </c>
      <c r="C4">
        <v>1</v>
      </c>
    </row>
    <row r="5" spans="1:3">
      <c r="A5">
        <v>4</v>
      </c>
      <c r="B5">
        <v>41.953800370929386</v>
      </c>
      <c r="C5">
        <v>2</v>
      </c>
    </row>
    <row r="6" spans="1:3">
      <c r="A6">
        <v>5</v>
      </c>
      <c r="B6">
        <v>31.198820014191153</v>
      </c>
      <c r="C6">
        <v>2</v>
      </c>
    </row>
    <row r="7" spans="1:3">
      <c r="A7">
        <v>6</v>
      </c>
      <c r="B7">
        <v>4.9292376736486343</v>
      </c>
      <c r="C7">
        <v>1</v>
      </c>
    </row>
    <row r="8" spans="1:3">
      <c r="A8">
        <v>7</v>
      </c>
      <c r="B8">
        <v>76.080370131335528</v>
      </c>
      <c r="C8">
        <v>2</v>
      </c>
    </row>
    <row r="9" spans="1:3">
      <c r="A9">
        <v>8</v>
      </c>
      <c r="B9">
        <v>52.521390159496484</v>
      </c>
      <c r="C9">
        <v>2</v>
      </c>
    </row>
    <row r="10" spans="1:3">
      <c r="A10">
        <v>9</v>
      </c>
      <c r="B10">
        <v>72.514514710732129</v>
      </c>
      <c r="C10">
        <v>2</v>
      </c>
    </row>
    <row r="11" spans="1:3">
      <c r="A11">
        <v>10</v>
      </c>
      <c r="B11">
        <v>38.606621796315657</v>
      </c>
      <c r="C11">
        <v>2</v>
      </c>
    </row>
    <row r="12" spans="1:3">
      <c r="A12">
        <v>11</v>
      </c>
      <c r="B12">
        <v>28.879857532312759</v>
      </c>
      <c r="C12">
        <v>1</v>
      </c>
    </row>
    <row r="13" spans="1:3">
      <c r="A13">
        <v>12</v>
      </c>
      <c r="B13">
        <v>43.374200480081704</v>
      </c>
      <c r="C13">
        <v>2</v>
      </c>
    </row>
    <row r="14" spans="1:3">
      <c r="A14">
        <v>13</v>
      </c>
      <c r="B14">
        <v>13.937526669239929</v>
      </c>
      <c r="C14">
        <v>1</v>
      </c>
    </row>
    <row r="15" spans="1:3">
      <c r="A15">
        <v>14</v>
      </c>
      <c r="B15">
        <v>5.6625420894680705</v>
      </c>
      <c r="C15">
        <v>1</v>
      </c>
    </row>
    <row r="16" spans="1:3">
      <c r="A16">
        <v>15</v>
      </c>
      <c r="B16">
        <v>15.401882445577197</v>
      </c>
      <c r="C16">
        <v>1</v>
      </c>
    </row>
    <row r="17" spans="1:3">
      <c r="A17">
        <v>16</v>
      </c>
      <c r="B17">
        <v>47.617870649203653</v>
      </c>
      <c r="C17">
        <v>2</v>
      </c>
    </row>
    <row r="18" spans="1:3">
      <c r="A18">
        <v>17</v>
      </c>
      <c r="B18">
        <v>75.184759785000722</v>
      </c>
      <c r="C18">
        <v>2</v>
      </c>
    </row>
    <row r="19" spans="1:3">
      <c r="A19">
        <v>18</v>
      </c>
      <c r="B19">
        <v>19.920846358566415</v>
      </c>
      <c r="C19">
        <v>1</v>
      </c>
    </row>
    <row r="20" spans="1:3">
      <c r="A20">
        <v>19</v>
      </c>
      <c r="B20">
        <v>44.975572284544249</v>
      </c>
      <c r="C20">
        <v>2</v>
      </c>
    </row>
    <row r="21" spans="1:3">
      <c r="A21">
        <v>20</v>
      </c>
      <c r="B21">
        <v>3.9126285272047312</v>
      </c>
      <c r="C21">
        <v>1</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tabSelected="1" topLeftCell="A36" workbookViewId="0">
      <selection activeCell="J75" sqref="J75"/>
    </sheetView>
  </sheetViews>
  <sheetFormatPr baseColWidth="10" defaultRowHeight="15" x14ac:dyDescent="0"/>
  <cols>
    <col min="2" max="2" width="13.1640625" bestFit="1" customWidth="1"/>
    <col min="9" max="9" width="12.1640625" bestFit="1" customWidth="1"/>
    <col min="12" max="12" width="31" bestFit="1" customWidth="1"/>
    <col min="13" max="13" width="10.33203125" bestFit="1" customWidth="1"/>
    <col min="14" max="14" width="8.6640625" bestFit="1" customWidth="1"/>
  </cols>
  <sheetData>
    <row r="1" spans="1:14">
      <c r="A1" t="s">
        <v>29</v>
      </c>
      <c r="B1" t="s">
        <v>30</v>
      </c>
      <c r="C1" t="s">
        <v>31</v>
      </c>
      <c r="D1" t="s">
        <v>32</v>
      </c>
      <c r="E1" t="s">
        <v>33</v>
      </c>
      <c r="F1" t="s">
        <v>34</v>
      </c>
      <c r="G1" t="s">
        <v>35</v>
      </c>
      <c r="H1" t="s">
        <v>36</v>
      </c>
      <c r="I1" t="s">
        <v>32</v>
      </c>
      <c r="J1" t="s">
        <v>28</v>
      </c>
      <c r="L1" t="s">
        <v>39</v>
      </c>
      <c r="M1" t="s">
        <v>42</v>
      </c>
      <c r="N1" t="s">
        <v>40</v>
      </c>
    </row>
    <row r="2" spans="1:14">
      <c r="B2">
        <v>0</v>
      </c>
      <c r="C2" s="46">
        <f>M2</f>
        <v>30</v>
      </c>
      <c r="D2">
        <f>'Demand Data'!$B$2</f>
        <v>79.930941200755385</v>
      </c>
      <c r="E2">
        <f>'Demand Data'!$C$2</f>
        <v>11</v>
      </c>
      <c r="F2">
        <f>B2+C2-E2</f>
        <v>19</v>
      </c>
      <c r="G2" s="47" t="str">
        <f>IF(F2&lt;0,F2*-1,"--")</f>
        <v>--</v>
      </c>
      <c r="H2" t="str">
        <f>IF(F2&lt;=$N$2, "YES", "NO")</f>
        <v>NO</v>
      </c>
      <c r="M2">
        <v>30</v>
      </c>
      <c r="N2">
        <v>12</v>
      </c>
    </row>
    <row r="3" spans="1:14">
      <c r="B3">
        <v>0</v>
      </c>
      <c r="C3">
        <f>F2</f>
        <v>19</v>
      </c>
      <c r="D3">
        <f>'Demand Data'!$B$3</f>
        <v>84.20710012711946</v>
      </c>
      <c r="E3">
        <f>'Demand Data'!$C$3</f>
        <v>11</v>
      </c>
      <c r="F3">
        <f>B3+C3-E3</f>
        <v>8</v>
      </c>
      <c r="G3" s="47" t="str">
        <f t="shared" ref="G3:G21" si="0">IF(F3&lt;0,F3*-1,"--")</f>
        <v>--</v>
      </c>
      <c r="H3" t="str">
        <f t="shared" ref="H3:H21" si="1">IF(F3&lt;=$N$2, "YES", "NO")</f>
        <v>YES</v>
      </c>
      <c r="I3">
        <f>L5</f>
        <v>52.115608976837045</v>
      </c>
      <c r="J3">
        <f>M5</f>
        <v>2</v>
      </c>
    </row>
    <row r="4" spans="1:14">
      <c r="B4">
        <v>0</v>
      </c>
      <c r="C4">
        <f t="shared" ref="C4:C21" si="2">F3</f>
        <v>8</v>
      </c>
      <c r="D4">
        <f>'Demand Data'!$B$4</f>
        <v>86.124234628744105</v>
      </c>
      <c r="E4">
        <f>'Demand Data'!$C$4</f>
        <v>11</v>
      </c>
      <c r="F4">
        <f>B4+C4-E4</f>
        <v>-3</v>
      </c>
      <c r="G4" s="47">
        <f t="shared" si="0"/>
        <v>3</v>
      </c>
      <c r="H4" t="str">
        <f t="shared" si="1"/>
        <v>YES</v>
      </c>
      <c r="L4" t="s">
        <v>32</v>
      </c>
      <c r="M4" t="s">
        <v>28</v>
      </c>
    </row>
    <row r="5" spans="1:14">
      <c r="B5">
        <v>30</v>
      </c>
      <c r="C5">
        <f t="shared" si="2"/>
        <v>-3</v>
      </c>
      <c r="D5">
        <f>'Demand Data'!$B$5</f>
        <v>44.355218952377818</v>
      </c>
      <c r="E5">
        <f>'Demand Data'!$C$5</f>
        <v>9</v>
      </c>
      <c r="F5">
        <f>B5+C5-E5</f>
        <v>18</v>
      </c>
      <c r="G5" s="47" t="str">
        <f t="shared" si="0"/>
        <v>--</v>
      </c>
      <c r="H5" t="str">
        <f t="shared" si="1"/>
        <v>NO</v>
      </c>
      <c r="L5" s="48">
        <f>'Lead Time Data'!$B$2</f>
        <v>52.115608976837045</v>
      </c>
      <c r="M5">
        <f>'Lead Time Data'!$C$2</f>
        <v>2</v>
      </c>
    </row>
    <row r="6" spans="1:14">
      <c r="B6">
        <v>0</v>
      </c>
      <c r="C6">
        <f t="shared" si="2"/>
        <v>18</v>
      </c>
      <c r="D6">
        <f>'Demand Data'!$B$6</f>
        <v>71.868222124397903</v>
      </c>
      <c r="E6">
        <f>'Demand Data'!$C$6</f>
        <v>10</v>
      </c>
      <c r="F6">
        <f t="shared" ref="F6:F21" si="3">B6+C6-E6</f>
        <v>8</v>
      </c>
      <c r="G6" s="47" t="str">
        <f t="shared" si="0"/>
        <v>--</v>
      </c>
      <c r="H6" t="str">
        <f t="shared" si="1"/>
        <v>YES</v>
      </c>
      <c r="I6">
        <f>L6</f>
        <v>6.302627851695874</v>
      </c>
      <c r="J6">
        <f>M6</f>
        <v>1</v>
      </c>
      <c r="L6" s="48">
        <f>'Lead Time Data'!$B$3</f>
        <v>6.302627851695874</v>
      </c>
      <c r="M6">
        <f>'Lead Time Data'!$C$3</f>
        <v>1</v>
      </c>
    </row>
    <row r="7" spans="1:14">
      <c r="B7">
        <v>30</v>
      </c>
      <c r="C7">
        <f t="shared" si="2"/>
        <v>8</v>
      </c>
      <c r="D7">
        <f>'Demand Data'!$B$7</f>
        <v>1.1010196915637871</v>
      </c>
      <c r="E7">
        <f>'Demand Data'!$C$7</f>
        <v>7</v>
      </c>
      <c r="F7">
        <f t="shared" si="3"/>
        <v>31</v>
      </c>
      <c r="G7" s="47" t="str">
        <f t="shared" si="0"/>
        <v>--</v>
      </c>
      <c r="H7" t="str">
        <f t="shared" si="1"/>
        <v>NO</v>
      </c>
      <c r="L7" s="48">
        <f>'Lead Time Data'!$B$4</f>
        <v>12.426463354457551</v>
      </c>
      <c r="M7">
        <f>'Lead Time Data'!$C$4</f>
        <v>1</v>
      </c>
    </row>
    <row r="8" spans="1:14">
      <c r="B8">
        <v>0</v>
      </c>
      <c r="C8">
        <f t="shared" si="2"/>
        <v>31</v>
      </c>
      <c r="D8">
        <f>'Demand Data'!$B$8</f>
        <v>73.93525922220951</v>
      </c>
      <c r="E8">
        <f>'Demand Data'!$C$8</f>
        <v>10</v>
      </c>
      <c r="F8">
        <f t="shared" si="3"/>
        <v>21</v>
      </c>
      <c r="G8" s="47" t="str">
        <f t="shared" si="0"/>
        <v>--</v>
      </c>
      <c r="H8" t="str">
        <f t="shared" si="1"/>
        <v>NO</v>
      </c>
      <c r="L8" s="48">
        <f>'Lead Time Data'!$B$5</f>
        <v>41.953800370929386</v>
      </c>
      <c r="M8">
        <f>'Lead Time Data'!$C$5</f>
        <v>2</v>
      </c>
    </row>
    <row r="9" spans="1:14">
      <c r="B9">
        <v>0</v>
      </c>
      <c r="C9">
        <f t="shared" si="2"/>
        <v>21</v>
      </c>
      <c r="D9">
        <f>'Demand Data'!$B$9</f>
        <v>45.612298879409408</v>
      </c>
      <c r="E9">
        <f>'Demand Data'!$C$9</f>
        <v>9</v>
      </c>
      <c r="F9">
        <f t="shared" si="3"/>
        <v>12</v>
      </c>
      <c r="G9" s="47" t="str">
        <f t="shared" si="0"/>
        <v>--</v>
      </c>
      <c r="H9" t="str">
        <f t="shared" si="1"/>
        <v>YES</v>
      </c>
      <c r="I9">
        <f>L7</f>
        <v>12.426463354457551</v>
      </c>
      <c r="J9">
        <f>M7</f>
        <v>1</v>
      </c>
      <c r="L9" s="48">
        <f>'Lead Time Data'!$B$6</f>
        <v>31.198820014191153</v>
      </c>
      <c r="M9">
        <f>'Lead Time Data'!$C$6</f>
        <v>2</v>
      </c>
    </row>
    <row r="10" spans="1:14">
      <c r="B10">
        <v>30</v>
      </c>
      <c r="C10">
        <f t="shared" si="2"/>
        <v>12</v>
      </c>
      <c r="D10">
        <f>'Demand Data'!$B$10</f>
        <v>6.3185689157415741</v>
      </c>
      <c r="E10">
        <f>'Demand Data'!$C$10</f>
        <v>7</v>
      </c>
      <c r="F10">
        <f t="shared" si="3"/>
        <v>35</v>
      </c>
      <c r="G10" s="47" t="str">
        <f t="shared" si="0"/>
        <v>--</v>
      </c>
      <c r="H10" t="str">
        <f t="shared" si="1"/>
        <v>NO</v>
      </c>
      <c r="L10" s="48">
        <f>'Lead Time Data'!$B$7</f>
        <v>4.9292376736486343</v>
      </c>
      <c r="M10">
        <f>'Lead Time Data'!$C$7</f>
        <v>1</v>
      </c>
    </row>
    <row r="11" spans="1:14">
      <c r="B11">
        <v>0</v>
      </c>
      <c r="C11">
        <f t="shared" si="2"/>
        <v>35</v>
      </c>
      <c r="D11">
        <f>'Demand Data'!$B$11</f>
        <v>66.256755958574999</v>
      </c>
      <c r="E11">
        <f>'Demand Data'!$C$11</f>
        <v>10</v>
      </c>
      <c r="F11">
        <f t="shared" si="3"/>
        <v>25</v>
      </c>
      <c r="G11" s="47" t="str">
        <f t="shared" si="0"/>
        <v>--</v>
      </c>
      <c r="H11" t="str">
        <f t="shared" si="1"/>
        <v>NO</v>
      </c>
      <c r="L11" s="48">
        <f>'Lead Time Data'!$B$8</f>
        <v>76.080370131335528</v>
      </c>
      <c r="M11">
        <f>'Lead Time Data'!$C$8</f>
        <v>2</v>
      </c>
    </row>
    <row r="12" spans="1:14">
      <c r="B12">
        <v>0</v>
      </c>
      <c r="C12">
        <f t="shared" si="2"/>
        <v>25</v>
      </c>
      <c r="D12">
        <f>'Demand Data'!$B$12</f>
        <v>35.22455464794141</v>
      </c>
      <c r="E12">
        <f>'Demand Data'!$C$12</f>
        <v>9</v>
      </c>
      <c r="F12">
        <f t="shared" si="3"/>
        <v>16</v>
      </c>
      <c r="G12" s="47" t="str">
        <f t="shared" si="0"/>
        <v>--</v>
      </c>
      <c r="H12" t="str">
        <f t="shared" si="1"/>
        <v>NO</v>
      </c>
      <c r="L12" s="48">
        <f>'Lead Time Data'!$B$9</f>
        <v>52.521390159496484</v>
      </c>
      <c r="M12">
        <f>'Lead Time Data'!$C$9</f>
        <v>2</v>
      </c>
    </row>
    <row r="13" spans="1:14">
      <c r="B13">
        <v>0</v>
      </c>
      <c r="C13">
        <f t="shared" si="2"/>
        <v>16</v>
      </c>
      <c r="D13">
        <f>'Demand Data'!$B$13</f>
        <v>61.74764072004885</v>
      </c>
      <c r="E13">
        <f>'Demand Data'!$C$13</f>
        <v>10</v>
      </c>
      <c r="F13">
        <f t="shared" si="3"/>
        <v>6</v>
      </c>
      <c r="G13" s="47" t="str">
        <f t="shared" si="0"/>
        <v>--</v>
      </c>
      <c r="H13" t="str">
        <f t="shared" si="1"/>
        <v>YES</v>
      </c>
      <c r="I13">
        <f>L8</f>
        <v>41.953800370929386</v>
      </c>
      <c r="J13">
        <f>M8</f>
        <v>2</v>
      </c>
      <c r="L13" s="48">
        <f>'Lead Time Data'!$B$10</f>
        <v>72.514514710732129</v>
      </c>
      <c r="M13">
        <f>'Lead Time Data'!$C$10</f>
        <v>2</v>
      </c>
    </row>
    <row r="14" spans="1:14">
      <c r="B14">
        <v>0</v>
      </c>
      <c r="C14">
        <f t="shared" si="2"/>
        <v>6</v>
      </c>
      <c r="D14">
        <f>'Demand Data'!$B$14</f>
        <v>51.050656119232727</v>
      </c>
      <c r="E14">
        <f>'Demand Data'!$C$14</f>
        <v>9</v>
      </c>
      <c r="F14">
        <f t="shared" si="3"/>
        <v>-3</v>
      </c>
      <c r="G14" s="47">
        <f t="shared" si="0"/>
        <v>3</v>
      </c>
      <c r="H14" t="str">
        <f t="shared" si="1"/>
        <v>YES</v>
      </c>
      <c r="L14" s="48">
        <f>'Lead Time Data'!$B$11</f>
        <v>38.606621796315657</v>
      </c>
      <c r="M14">
        <f>'Lead Time Data'!$C$11</f>
        <v>2</v>
      </c>
    </row>
    <row r="15" spans="1:14">
      <c r="B15">
        <v>30</v>
      </c>
      <c r="C15">
        <f t="shared" si="2"/>
        <v>-3</v>
      </c>
      <c r="D15">
        <f>'Demand Data'!$B$15</f>
        <v>66.996728923767577</v>
      </c>
      <c r="E15">
        <f>'Demand Data'!$C$15</f>
        <v>10</v>
      </c>
      <c r="F15">
        <f t="shared" si="3"/>
        <v>17</v>
      </c>
      <c r="G15" s="47" t="str">
        <f t="shared" si="0"/>
        <v>--</v>
      </c>
      <c r="H15" t="str">
        <f t="shared" si="1"/>
        <v>NO</v>
      </c>
      <c r="L15" s="48">
        <f>'Lead Time Data'!$B$12</f>
        <v>28.879857532312759</v>
      </c>
      <c r="M15">
        <f>'Lead Time Data'!$C$12</f>
        <v>1</v>
      </c>
    </row>
    <row r="16" spans="1:14">
      <c r="B16">
        <v>0</v>
      </c>
      <c r="C16">
        <f t="shared" si="2"/>
        <v>17</v>
      </c>
      <c r="D16">
        <f>'Demand Data'!$B$16</f>
        <v>79.995185603558525</v>
      </c>
      <c r="E16">
        <f>'Demand Data'!$C$16</f>
        <v>11</v>
      </c>
      <c r="F16">
        <f t="shared" si="3"/>
        <v>6</v>
      </c>
      <c r="G16" s="47" t="str">
        <f t="shared" si="0"/>
        <v>--</v>
      </c>
      <c r="H16" t="str">
        <f t="shared" si="1"/>
        <v>YES</v>
      </c>
      <c r="I16">
        <f>L9</f>
        <v>31.198820014191153</v>
      </c>
      <c r="J16">
        <f>M9</f>
        <v>2</v>
      </c>
      <c r="L16" s="48">
        <f>'Lead Time Data'!$B$13</f>
        <v>43.374200480081704</v>
      </c>
      <c r="M16">
        <f>'Lead Time Data'!$C$13</f>
        <v>2</v>
      </c>
    </row>
    <row r="17" spans="1:14">
      <c r="B17">
        <v>0</v>
      </c>
      <c r="C17">
        <f t="shared" si="2"/>
        <v>6</v>
      </c>
      <c r="D17">
        <f>'Demand Data'!$B$17</f>
        <v>12.282937829505535</v>
      </c>
      <c r="E17">
        <f>'Demand Data'!$C$17</f>
        <v>7</v>
      </c>
      <c r="F17">
        <f t="shared" si="3"/>
        <v>-1</v>
      </c>
      <c r="G17" s="47">
        <f t="shared" si="0"/>
        <v>1</v>
      </c>
      <c r="H17" t="str">
        <f t="shared" si="1"/>
        <v>YES</v>
      </c>
      <c r="L17" s="48">
        <f>'Lead Time Data'!$B$14</f>
        <v>13.937526669239929</v>
      </c>
      <c r="M17">
        <f>'Lead Time Data'!$C$14</f>
        <v>1</v>
      </c>
    </row>
    <row r="18" spans="1:14">
      <c r="B18">
        <v>30</v>
      </c>
      <c r="C18">
        <f t="shared" si="2"/>
        <v>-1</v>
      </c>
      <c r="D18">
        <f>'Demand Data'!$B$18</f>
        <v>0.94455150658866449</v>
      </c>
      <c r="E18">
        <f>'Demand Data'!$C$18</f>
        <v>7</v>
      </c>
      <c r="F18">
        <f t="shared" si="3"/>
        <v>22</v>
      </c>
      <c r="G18" s="47" t="str">
        <f t="shared" si="0"/>
        <v>--</v>
      </c>
      <c r="H18" t="str">
        <f t="shared" si="1"/>
        <v>NO</v>
      </c>
      <c r="L18" s="48">
        <f>'Lead Time Data'!$B$15</f>
        <v>5.6625420894680705</v>
      </c>
      <c r="M18">
        <f>'Lead Time Data'!$C$15</f>
        <v>1</v>
      </c>
    </row>
    <row r="19" spans="1:14">
      <c r="B19">
        <v>0</v>
      </c>
      <c r="C19">
        <f t="shared" si="2"/>
        <v>22</v>
      </c>
      <c r="D19">
        <f>'Demand Data'!$B$19</f>
        <v>27.345598400300542</v>
      </c>
      <c r="E19">
        <f>'Demand Data'!$C$19</f>
        <v>8</v>
      </c>
      <c r="F19">
        <f t="shared" si="3"/>
        <v>14</v>
      </c>
      <c r="G19" s="47" t="str">
        <f t="shared" si="0"/>
        <v>--</v>
      </c>
      <c r="H19" t="str">
        <f t="shared" si="1"/>
        <v>NO</v>
      </c>
      <c r="L19" s="48">
        <f>'Lead Time Data'!$B$16</f>
        <v>15.401882445577197</v>
      </c>
      <c r="M19">
        <f>'Lead Time Data'!$C$16</f>
        <v>1</v>
      </c>
    </row>
    <row r="20" spans="1:14">
      <c r="B20">
        <v>0</v>
      </c>
      <c r="C20">
        <f t="shared" si="2"/>
        <v>14</v>
      </c>
      <c r="D20">
        <f>'Demand Data'!$B$20</f>
        <v>80.520129693377072</v>
      </c>
      <c r="E20">
        <f>'Demand Data'!$C$20</f>
        <v>11</v>
      </c>
      <c r="F20">
        <f t="shared" si="3"/>
        <v>3</v>
      </c>
      <c r="G20" s="47" t="str">
        <f t="shared" si="0"/>
        <v>--</v>
      </c>
      <c r="H20" t="str">
        <f t="shared" si="1"/>
        <v>YES</v>
      </c>
      <c r="I20">
        <f>L10</f>
        <v>4.9292376736486343</v>
      </c>
      <c r="J20">
        <f>M10</f>
        <v>1</v>
      </c>
      <c r="L20" s="48">
        <f>'Lead Time Data'!$B$17</f>
        <v>47.617870649203653</v>
      </c>
      <c r="M20">
        <f>'Lead Time Data'!$C$17</f>
        <v>2</v>
      </c>
    </row>
    <row r="21" spans="1:14">
      <c r="B21">
        <v>30</v>
      </c>
      <c r="C21">
        <f t="shared" si="2"/>
        <v>3</v>
      </c>
      <c r="D21">
        <f>'Demand Data'!$B$21</f>
        <v>16.964271636167094</v>
      </c>
      <c r="E21">
        <f>'Demand Data'!$C$21</f>
        <v>7</v>
      </c>
      <c r="F21">
        <f t="shared" si="3"/>
        <v>26</v>
      </c>
      <c r="G21" s="47" t="str">
        <f t="shared" si="0"/>
        <v>--</v>
      </c>
      <c r="H21" t="str">
        <f t="shared" si="1"/>
        <v>NO</v>
      </c>
      <c r="L21" s="48">
        <f>'Lead Time Data'!$B$18</f>
        <v>75.184759785000722</v>
      </c>
      <c r="M21">
        <f>'Lead Time Data'!$C$18</f>
        <v>2</v>
      </c>
    </row>
    <row r="22" spans="1:14">
      <c r="B22">
        <f>COUNTIF(B2:B21, "&gt;0")</f>
        <v>6</v>
      </c>
      <c r="C22">
        <f>AVERAGE(C2:C21)</f>
        <v>14.2</v>
      </c>
      <c r="E22">
        <f>AVERAGE(E2:E21)</f>
        <v>9.1999999999999993</v>
      </c>
      <c r="F22">
        <f>AVERAGE(F2:F21)</f>
        <v>14</v>
      </c>
      <c r="G22" s="47">
        <f>SUM(G2:G21)</f>
        <v>7</v>
      </c>
      <c r="J22">
        <f>AVERAGE(J2:J21)</f>
        <v>1.5</v>
      </c>
      <c r="L22" s="48">
        <f>'Lead Time Data'!$B$19</f>
        <v>19.920846358566415</v>
      </c>
      <c r="M22">
        <f>'Lead Time Data'!$C$19</f>
        <v>1</v>
      </c>
    </row>
    <row r="23" spans="1:14">
      <c r="L23" s="48">
        <f>'Lead Time Data'!$B$20</f>
        <v>44.975572284544249</v>
      </c>
      <c r="M23">
        <f>'Lead Time Data'!$C$20</f>
        <v>2</v>
      </c>
    </row>
    <row r="24" spans="1:14">
      <c r="L24" s="48">
        <f>'Lead Time Data'!$B$21</f>
        <v>3.9126285272047312</v>
      </c>
      <c r="M24">
        <f>'Lead Time Data'!$C$21</f>
        <v>1</v>
      </c>
    </row>
    <row r="26" spans="1:14">
      <c r="A26" t="s">
        <v>29</v>
      </c>
      <c r="B26" t="s">
        <v>30</v>
      </c>
      <c r="C26" t="s">
        <v>31</v>
      </c>
      <c r="D26" t="s">
        <v>32</v>
      </c>
      <c r="E26" t="s">
        <v>33</v>
      </c>
      <c r="F26" t="s">
        <v>34</v>
      </c>
      <c r="G26" t="s">
        <v>35</v>
      </c>
      <c r="H26" t="s">
        <v>36</v>
      </c>
      <c r="I26" t="s">
        <v>32</v>
      </c>
      <c r="J26" t="s">
        <v>28</v>
      </c>
    </row>
    <row r="27" spans="1:14">
      <c r="A27">
        <v>1</v>
      </c>
      <c r="B27">
        <v>0</v>
      </c>
      <c r="C27" s="46">
        <f>M28</f>
        <v>60</v>
      </c>
      <c r="D27">
        <f>'Demand Data'!$B$2</f>
        <v>79.930941200755385</v>
      </c>
      <c r="E27">
        <f>'Demand Data'!$C$2</f>
        <v>11</v>
      </c>
      <c r="F27">
        <f>B27+C27-E27</f>
        <v>49</v>
      </c>
      <c r="G27" s="47" t="str">
        <f>IF(F27&lt;0,F27*-1,"--")</f>
        <v>--</v>
      </c>
      <c r="H27" t="str">
        <f>IF(F27&lt;=$N$28, "YES", "NO")</f>
        <v>NO</v>
      </c>
      <c r="M27" t="s">
        <v>41</v>
      </c>
      <c r="N27" t="s">
        <v>40</v>
      </c>
    </row>
    <row r="28" spans="1:14">
      <c r="A28">
        <v>2</v>
      </c>
      <c r="B28">
        <v>0</v>
      </c>
      <c r="C28">
        <f>F27</f>
        <v>49</v>
      </c>
      <c r="D28">
        <f>'Demand Data'!$B$3</f>
        <v>84.20710012711946</v>
      </c>
      <c r="E28">
        <f>'Demand Data'!$C$3</f>
        <v>11</v>
      </c>
      <c r="F28">
        <f>B28+C28-E28</f>
        <v>38</v>
      </c>
      <c r="G28" s="47" t="str">
        <f t="shared" ref="G28:G46" si="4">IF(F28&lt;0,F28*-1,"--")</f>
        <v>--</v>
      </c>
      <c r="H28" t="str">
        <f t="shared" ref="H28:H46" si="5">IF(F28&lt;=$N$28, "YES", "NO")</f>
        <v>NO</v>
      </c>
      <c r="L28" t="s">
        <v>39</v>
      </c>
      <c r="M28">
        <v>60</v>
      </c>
      <c r="N28">
        <v>12</v>
      </c>
    </row>
    <row r="29" spans="1:14">
      <c r="A29">
        <v>3</v>
      </c>
      <c r="B29">
        <v>0</v>
      </c>
      <c r="C29">
        <f t="shared" ref="C29:C46" si="6">F28</f>
        <v>38</v>
      </c>
      <c r="D29">
        <f>'Demand Data'!$B$4</f>
        <v>86.124234628744105</v>
      </c>
      <c r="E29">
        <f>'Demand Data'!$C$4</f>
        <v>11</v>
      </c>
      <c r="F29">
        <f>B29+C29-E29</f>
        <v>27</v>
      </c>
      <c r="G29" s="47" t="str">
        <f t="shared" si="4"/>
        <v>--</v>
      </c>
      <c r="H29" t="str">
        <f t="shared" si="5"/>
        <v>NO</v>
      </c>
      <c r="L29" t="s">
        <v>32</v>
      </c>
      <c r="M29" t="s">
        <v>28</v>
      </c>
    </row>
    <row r="30" spans="1:14">
      <c r="A30">
        <v>4</v>
      </c>
      <c r="B30">
        <v>0</v>
      </c>
      <c r="C30">
        <f t="shared" si="6"/>
        <v>27</v>
      </c>
      <c r="D30">
        <f>'Demand Data'!$B$5</f>
        <v>44.355218952377818</v>
      </c>
      <c r="E30">
        <f>'Demand Data'!$C$5</f>
        <v>9</v>
      </c>
      <c r="F30">
        <f>B30+C30-E30</f>
        <v>18</v>
      </c>
      <c r="G30" s="47" t="str">
        <f t="shared" si="4"/>
        <v>--</v>
      </c>
      <c r="H30" t="str">
        <f t="shared" si="5"/>
        <v>NO</v>
      </c>
      <c r="L30" s="48">
        <f>'Lead Time Data'!$B$2</f>
        <v>52.115608976837045</v>
      </c>
      <c r="M30">
        <f>'Lead Time Data'!$C$2</f>
        <v>2</v>
      </c>
    </row>
    <row r="31" spans="1:14">
      <c r="A31">
        <v>5</v>
      </c>
      <c r="B31">
        <v>0</v>
      </c>
      <c r="C31">
        <f t="shared" si="6"/>
        <v>18</v>
      </c>
      <c r="D31">
        <f>'Demand Data'!$B$6</f>
        <v>71.868222124397903</v>
      </c>
      <c r="E31">
        <f>'Demand Data'!$C$6</f>
        <v>10</v>
      </c>
      <c r="F31">
        <f t="shared" ref="F31:F46" si="7">B31+C31-E31</f>
        <v>8</v>
      </c>
      <c r="G31" s="47" t="str">
        <f t="shared" si="4"/>
        <v>--</v>
      </c>
      <c r="H31" t="str">
        <f t="shared" si="5"/>
        <v>YES</v>
      </c>
      <c r="I31">
        <f>L30</f>
        <v>52.115608976837045</v>
      </c>
      <c r="J31">
        <f>M30</f>
        <v>2</v>
      </c>
      <c r="L31" s="48">
        <f>'Lead Time Data'!$B$3</f>
        <v>6.302627851695874</v>
      </c>
      <c r="M31">
        <f>'Lead Time Data'!$C$3</f>
        <v>1</v>
      </c>
    </row>
    <row r="32" spans="1:14">
      <c r="A32">
        <v>6</v>
      </c>
      <c r="B32">
        <v>0</v>
      </c>
      <c r="C32">
        <f t="shared" si="6"/>
        <v>8</v>
      </c>
      <c r="D32">
        <f>'Demand Data'!$B$7</f>
        <v>1.1010196915637871</v>
      </c>
      <c r="E32">
        <f>'Demand Data'!$C$7</f>
        <v>7</v>
      </c>
      <c r="F32">
        <f t="shared" si="7"/>
        <v>1</v>
      </c>
      <c r="G32" s="47" t="str">
        <f t="shared" si="4"/>
        <v>--</v>
      </c>
      <c r="H32" t="str">
        <f t="shared" si="5"/>
        <v>YES</v>
      </c>
      <c r="L32" s="48">
        <f>'Lead Time Data'!$B$4</f>
        <v>12.426463354457551</v>
      </c>
      <c r="M32">
        <f>'Lead Time Data'!$C$4</f>
        <v>1</v>
      </c>
    </row>
    <row r="33" spans="1:13">
      <c r="A33">
        <v>7</v>
      </c>
      <c r="B33">
        <v>60</v>
      </c>
      <c r="C33">
        <f t="shared" si="6"/>
        <v>1</v>
      </c>
      <c r="D33">
        <f>'Demand Data'!$B$8</f>
        <v>73.93525922220951</v>
      </c>
      <c r="E33">
        <f>'Demand Data'!$C$8</f>
        <v>10</v>
      </c>
      <c r="F33">
        <f t="shared" si="7"/>
        <v>51</v>
      </c>
      <c r="G33" s="47" t="str">
        <f t="shared" si="4"/>
        <v>--</v>
      </c>
      <c r="H33" t="str">
        <f t="shared" si="5"/>
        <v>NO</v>
      </c>
      <c r="L33" s="48">
        <f>'Lead Time Data'!$B$5</f>
        <v>41.953800370929386</v>
      </c>
      <c r="M33">
        <f>'Lead Time Data'!$C$5</f>
        <v>2</v>
      </c>
    </row>
    <row r="34" spans="1:13">
      <c r="A34">
        <v>8</v>
      </c>
      <c r="B34">
        <v>0</v>
      </c>
      <c r="C34">
        <f t="shared" si="6"/>
        <v>51</v>
      </c>
      <c r="D34">
        <f>'Demand Data'!$B$9</f>
        <v>45.612298879409408</v>
      </c>
      <c r="E34">
        <f>'Demand Data'!$C$9</f>
        <v>9</v>
      </c>
      <c r="F34">
        <f t="shared" si="7"/>
        <v>42</v>
      </c>
      <c r="G34" s="47" t="str">
        <f t="shared" si="4"/>
        <v>--</v>
      </c>
      <c r="H34" t="str">
        <f t="shared" si="5"/>
        <v>NO</v>
      </c>
      <c r="L34" s="48">
        <f>'Lead Time Data'!$B$6</f>
        <v>31.198820014191153</v>
      </c>
      <c r="M34">
        <f>'Lead Time Data'!$C$6</f>
        <v>2</v>
      </c>
    </row>
    <row r="35" spans="1:13">
      <c r="A35">
        <v>9</v>
      </c>
      <c r="B35">
        <v>0</v>
      </c>
      <c r="C35">
        <f t="shared" si="6"/>
        <v>42</v>
      </c>
      <c r="D35">
        <f>'Demand Data'!$B$10</f>
        <v>6.3185689157415741</v>
      </c>
      <c r="E35">
        <f>'Demand Data'!$C$10</f>
        <v>7</v>
      </c>
      <c r="F35">
        <f t="shared" si="7"/>
        <v>35</v>
      </c>
      <c r="G35" s="47" t="str">
        <f t="shared" si="4"/>
        <v>--</v>
      </c>
      <c r="H35" t="str">
        <f t="shared" si="5"/>
        <v>NO</v>
      </c>
      <c r="L35" s="48">
        <f>'Lead Time Data'!$B$7</f>
        <v>4.9292376736486343</v>
      </c>
      <c r="M35">
        <f>'Lead Time Data'!$C$7</f>
        <v>1</v>
      </c>
    </row>
    <row r="36" spans="1:13">
      <c r="A36">
        <v>10</v>
      </c>
      <c r="B36">
        <v>0</v>
      </c>
      <c r="C36">
        <f t="shared" si="6"/>
        <v>35</v>
      </c>
      <c r="D36">
        <f>'Demand Data'!$B$11</f>
        <v>66.256755958574999</v>
      </c>
      <c r="E36">
        <f>'Demand Data'!$C$11</f>
        <v>10</v>
      </c>
      <c r="F36">
        <f t="shared" si="7"/>
        <v>25</v>
      </c>
      <c r="G36" s="47" t="str">
        <f t="shared" si="4"/>
        <v>--</v>
      </c>
      <c r="H36" t="str">
        <f t="shared" si="5"/>
        <v>NO</v>
      </c>
      <c r="L36" s="48">
        <f>'Lead Time Data'!$B$8</f>
        <v>76.080370131335528</v>
      </c>
      <c r="M36">
        <f>'Lead Time Data'!$C$8</f>
        <v>2</v>
      </c>
    </row>
    <row r="37" spans="1:13">
      <c r="A37">
        <v>11</v>
      </c>
      <c r="B37">
        <v>0</v>
      </c>
      <c r="C37">
        <f t="shared" si="6"/>
        <v>25</v>
      </c>
      <c r="D37">
        <f>'Demand Data'!$B$12</f>
        <v>35.22455464794141</v>
      </c>
      <c r="E37">
        <f>'Demand Data'!$C$12</f>
        <v>9</v>
      </c>
      <c r="F37">
        <f t="shared" si="7"/>
        <v>16</v>
      </c>
      <c r="G37" s="47" t="str">
        <f t="shared" si="4"/>
        <v>--</v>
      </c>
      <c r="H37" t="str">
        <f t="shared" si="5"/>
        <v>NO</v>
      </c>
      <c r="L37" s="48">
        <f>'Lead Time Data'!$B$9</f>
        <v>52.521390159496484</v>
      </c>
      <c r="M37">
        <f>'Lead Time Data'!$C$9</f>
        <v>2</v>
      </c>
    </row>
    <row r="38" spans="1:13">
      <c r="A38">
        <v>12</v>
      </c>
      <c r="B38">
        <v>0</v>
      </c>
      <c r="C38">
        <f t="shared" si="6"/>
        <v>16</v>
      </c>
      <c r="D38">
        <f>'Demand Data'!$B$13</f>
        <v>61.74764072004885</v>
      </c>
      <c r="E38">
        <f>'Demand Data'!$C$13</f>
        <v>10</v>
      </c>
      <c r="F38">
        <f t="shared" si="7"/>
        <v>6</v>
      </c>
      <c r="G38" s="47" t="str">
        <f t="shared" si="4"/>
        <v>--</v>
      </c>
      <c r="H38" t="str">
        <f t="shared" si="5"/>
        <v>YES</v>
      </c>
      <c r="I38">
        <f>L31</f>
        <v>6.302627851695874</v>
      </c>
      <c r="J38">
        <f>M31</f>
        <v>1</v>
      </c>
      <c r="L38" s="48">
        <f>'Lead Time Data'!$B$10</f>
        <v>72.514514710732129</v>
      </c>
      <c r="M38">
        <f>'Lead Time Data'!$C$10</f>
        <v>2</v>
      </c>
    </row>
    <row r="39" spans="1:13">
      <c r="A39">
        <v>13</v>
      </c>
      <c r="B39">
        <v>60</v>
      </c>
      <c r="C39">
        <f t="shared" si="6"/>
        <v>6</v>
      </c>
      <c r="D39">
        <f>'Demand Data'!$B$14</f>
        <v>51.050656119232727</v>
      </c>
      <c r="E39">
        <f>'Demand Data'!$C$14</f>
        <v>9</v>
      </c>
      <c r="F39">
        <f t="shared" si="7"/>
        <v>57</v>
      </c>
      <c r="G39" s="47" t="str">
        <f t="shared" si="4"/>
        <v>--</v>
      </c>
      <c r="H39" t="str">
        <f t="shared" si="5"/>
        <v>NO</v>
      </c>
      <c r="L39" s="48">
        <f>'Lead Time Data'!$B$11</f>
        <v>38.606621796315657</v>
      </c>
      <c r="M39">
        <f>'Lead Time Data'!$C$11</f>
        <v>2</v>
      </c>
    </row>
    <row r="40" spans="1:13">
      <c r="A40">
        <v>14</v>
      </c>
      <c r="B40">
        <v>0</v>
      </c>
      <c r="C40">
        <f t="shared" si="6"/>
        <v>57</v>
      </c>
      <c r="D40">
        <f>'Demand Data'!$B$15</f>
        <v>66.996728923767577</v>
      </c>
      <c r="E40">
        <f>'Demand Data'!$C$15</f>
        <v>10</v>
      </c>
      <c r="F40">
        <f t="shared" si="7"/>
        <v>47</v>
      </c>
      <c r="G40" s="47" t="str">
        <f t="shared" si="4"/>
        <v>--</v>
      </c>
      <c r="H40" t="str">
        <f t="shared" si="5"/>
        <v>NO</v>
      </c>
      <c r="L40" s="48">
        <f>'Lead Time Data'!$B$12</f>
        <v>28.879857532312759</v>
      </c>
      <c r="M40">
        <f>'Lead Time Data'!$C$12</f>
        <v>1</v>
      </c>
    </row>
    <row r="41" spans="1:13">
      <c r="A41">
        <v>15</v>
      </c>
      <c r="B41">
        <v>0</v>
      </c>
      <c r="C41">
        <f t="shared" si="6"/>
        <v>47</v>
      </c>
      <c r="D41">
        <f>'Demand Data'!$B$16</f>
        <v>79.995185603558525</v>
      </c>
      <c r="E41">
        <f>'Demand Data'!$C$16</f>
        <v>11</v>
      </c>
      <c r="F41">
        <f t="shared" si="7"/>
        <v>36</v>
      </c>
      <c r="G41" s="47" t="str">
        <f t="shared" si="4"/>
        <v>--</v>
      </c>
      <c r="H41" t="str">
        <f t="shared" si="5"/>
        <v>NO</v>
      </c>
      <c r="L41" s="48">
        <f>'Lead Time Data'!$B$13</f>
        <v>43.374200480081704</v>
      </c>
      <c r="M41">
        <f>'Lead Time Data'!$C$13</f>
        <v>2</v>
      </c>
    </row>
    <row r="42" spans="1:13">
      <c r="A42">
        <v>16</v>
      </c>
      <c r="B42">
        <v>0</v>
      </c>
      <c r="C42">
        <f t="shared" si="6"/>
        <v>36</v>
      </c>
      <c r="D42">
        <f>'Demand Data'!$B$17</f>
        <v>12.282937829505535</v>
      </c>
      <c r="E42">
        <f>'Demand Data'!$C$17</f>
        <v>7</v>
      </c>
      <c r="F42">
        <f t="shared" si="7"/>
        <v>29</v>
      </c>
      <c r="G42" s="47" t="str">
        <f t="shared" si="4"/>
        <v>--</v>
      </c>
      <c r="H42" t="str">
        <f t="shared" si="5"/>
        <v>NO</v>
      </c>
      <c r="L42" s="48">
        <f>'Lead Time Data'!$B$14</f>
        <v>13.937526669239929</v>
      </c>
      <c r="M42">
        <f>'Lead Time Data'!$C$14</f>
        <v>1</v>
      </c>
    </row>
    <row r="43" spans="1:13">
      <c r="A43">
        <v>17</v>
      </c>
      <c r="B43">
        <v>0</v>
      </c>
      <c r="C43">
        <f t="shared" si="6"/>
        <v>29</v>
      </c>
      <c r="D43">
        <f>'Demand Data'!$B$18</f>
        <v>0.94455150658866449</v>
      </c>
      <c r="E43">
        <f>'Demand Data'!$C$18</f>
        <v>7</v>
      </c>
      <c r="F43">
        <f t="shared" si="7"/>
        <v>22</v>
      </c>
      <c r="G43" s="47" t="str">
        <f t="shared" si="4"/>
        <v>--</v>
      </c>
      <c r="H43" t="str">
        <f t="shared" si="5"/>
        <v>NO</v>
      </c>
      <c r="L43" s="48">
        <f>'Lead Time Data'!$B$15</f>
        <v>5.6625420894680705</v>
      </c>
      <c r="M43">
        <f>'Lead Time Data'!$C$15</f>
        <v>1</v>
      </c>
    </row>
    <row r="44" spans="1:13">
      <c r="A44">
        <v>18</v>
      </c>
      <c r="B44">
        <v>0</v>
      </c>
      <c r="C44">
        <f t="shared" si="6"/>
        <v>22</v>
      </c>
      <c r="D44">
        <f>'Demand Data'!$B$19</f>
        <v>27.345598400300542</v>
      </c>
      <c r="E44">
        <f>'Demand Data'!$C$19</f>
        <v>8</v>
      </c>
      <c r="F44">
        <f t="shared" si="7"/>
        <v>14</v>
      </c>
      <c r="G44" s="47" t="str">
        <f t="shared" si="4"/>
        <v>--</v>
      </c>
      <c r="H44" t="str">
        <f t="shared" si="5"/>
        <v>NO</v>
      </c>
      <c r="I44">
        <f>L32</f>
        <v>12.426463354457551</v>
      </c>
      <c r="J44">
        <f>M32</f>
        <v>1</v>
      </c>
      <c r="L44" s="48">
        <f>'Lead Time Data'!$B$16</f>
        <v>15.401882445577197</v>
      </c>
      <c r="M44">
        <f>'Lead Time Data'!$C$16</f>
        <v>1</v>
      </c>
    </row>
    <row r="45" spans="1:13">
      <c r="A45">
        <v>19</v>
      </c>
      <c r="B45">
        <v>60</v>
      </c>
      <c r="C45">
        <f t="shared" si="6"/>
        <v>14</v>
      </c>
      <c r="D45">
        <f>'Demand Data'!$B$20</f>
        <v>80.520129693377072</v>
      </c>
      <c r="E45">
        <f>'Demand Data'!$C$20</f>
        <v>11</v>
      </c>
      <c r="F45">
        <f t="shared" si="7"/>
        <v>63</v>
      </c>
      <c r="G45" s="47" t="str">
        <f t="shared" si="4"/>
        <v>--</v>
      </c>
      <c r="H45" t="str">
        <f t="shared" si="5"/>
        <v>NO</v>
      </c>
      <c r="L45" s="48">
        <f>'Lead Time Data'!$B$17</f>
        <v>47.617870649203653</v>
      </c>
      <c r="M45">
        <f>'Lead Time Data'!$C$17</f>
        <v>2</v>
      </c>
    </row>
    <row r="46" spans="1:13">
      <c r="A46">
        <v>20</v>
      </c>
      <c r="B46">
        <v>0</v>
      </c>
      <c r="C46">
        <f t="shared" si="6"/>
        <v>63</v>
      </c>
      <c r="D46">
        <f>'Demand Data'!$B$21</f>
        <v>16.964271636167094</v>
      </c>
      <c r="E46">
        <f>'Demand Data'!$C$21</f>
        <v>7</v>
      </c>
      <c r="F46">
        <f t="shared" si="7"/>
        <v>56</v>
      </c>
      <c r="G46" s="47" t="str">
        <f t="shared" si="4"/>
        <v>--</v>
      </c>
      <c r="H46" t="str">
        <f t="shared" si="5"/>
        <v>NO</v>
      </c>
      <c r="L46" s="48">
        <f>'Lead Time Data'!$B$18</f>
        <v>75.184759785000722</v>
      </c>
      <c r="M46">
        <f>'Lead Time Data'!$C$18</f>
        <v>2</v>
      </c>
    </row>
    <row r="47" spans="1:13">
      <c r="B47">
        <f>COUNTIF(B27:B46, "&gt;0")</f>
        <v>3</v>
      </c>
      <c r="C47">
        <f>AVERAGE(C27:C46)</f>
        <v>32.200000000000003</v>
      </c>
      <c r="E47">
        <f>AVERAGE(E27:E46)</f>
        <v>9.1999999999999993</v>
      </c>
      <c r="F47">
        <f>AVERAGE(F27:F46)</f>
        <v>32</v>
      </c>
      <c r="G47" s="47">
        <f>SUM(G27:G46)</f>
        <v>0</v>
      </c>
      <c r="J47">
        <f>AVERAGE(J27:J46)</f>
        <v>1.3333333333333333</v>
      </c>
      <c r="L47" s="48">
        <f>'Lead Time Data'!$B$19</f>
        <v>19.920846358566415</v>
      </c>
      <c r="M47">
        <f>'Lead Time Data'!$C$19</f>
        <v>1</v>
      </c>
    </row>
    <row r="48" spans="1:13">
      <c r="L48" s="48">
        <f>'Lead Time Data'!$B$20</f>
        <v>44.975572284544249</v>
      </c>
      <c r="M48">
        <f>'Lead Time Data'!$C$20</f>
        <v>2</v>
      </c>
    </row>
    <row r="49" spans="1:14">
      <c r="L49" s="48">
        <f>'Lead Time Data'!$B$21</f>
        <v>3.9126285272047312</v>
      </c>
      <c r="M49">
        <f>'Lead Time Data'!$C$21</f>
        <v>1</v>
      </c>
    </row>
    <row r="52" spans="1:14">
      <c r="A52" t="s">
        <v>29</v>
      </c>
      <c r="B52" t="s">
        <v>30</v>
      </c>
      <c r="C52" t="s">
        <v>31</v>
      </c>
      <c r="D52" t="s">
        <v>32</v>
      </c>
      <c r="E52" t="s">
        <v>33</v>
      </c>
      <c r="F52" t="s">
        <v>34</v>
      </c>
      <c r="G52" t="s">
        <v>35</v>
      </c>
      <c r="H52" t="s">
        <v>36</v>
      </c>
      <c r="I52" t="s">
        <v>32</v>
      </c>
      <c r="J52" t="s">
        <v>28</v>
      </c>
    </row>
    <row r="53" spans="1:14">
      <c r="A53">
        <v>1</v>
      </c>
      <c r="B53">
        <v>0</v>
      </c>
      <c r="C53" s="46">
        <f>M54</f>
        <v>30</v>
      </c>
      <c r="D53">
        <f>'Demand Data'!$B$2</f>
        <v>79.930941200755385</v>
      </c>
      <c r="E53">
        <f>'Demand Data'!$C$2</f>
        <v>11</v>
      </c>
      <c r="F53">
        <f>B53+C53-E53</f>
        <v>19</v>
      </c>
      <c r="G53" s="47" t="str">
        <f>IF(F53&lt;0,F53*-1,"--")</f>
        <v>--</v>
      </c>
      <c r="H53" t="str">
        <f>IF(F53&lt;=$N$54, "YES", "NO")</f>
        <v>NO</v>
      </c>
      <c r="M53" t="s">
        <v>41</v>
      </c>
      <c r="N53" t="s">
        <v>40</v>
      </c>
    </row>
    <row r="54" spans="1:14">
      <c r="A54">
        <v>2</v>
      </c>
      <c r="B54">
        <v>0</v>
      </c>
      <c r="C54">
        <f>F53</f>
        <v>19</v>
      </c>
      <c r="D54">
        <f>'Demand Data'!$B$3</f>
        <v>84.20710012711946</v>
      </c>
      <c r="E54">
        <f>'Demand Data'!$C$3</f>
        <v>11</v>
      </c>
      <c r="F54">
        <f>B54+C54-E54</f>
        <v>8</v>
      </c>
      <c r="G54" s="47" t="str">
        <f t="shared" ref="G54:G72" si="8">IF(F54&lt;0,F54*-1,"--")</f>
        <v>--</v>
      </c>
      <c r="H54" t="str">
        <f t="shared" ref="H54:H72" si="9">IF(F54&lt;=$N$54, "YES", "NO")</f>
        <v>YES</v>
      </c>
      <c r="I54">
        <f>L56</f>
        <v>52.115608976837045</v>
      </c>
      <c r="J54">
        <f>M56</f>
        <v>2</v>
      </c>
      <c r="L54" t="s">
        <v>39</v>
      </c>
      <c r="M54">
        <v>30</v>
      </c>
      <c r="N54">
        <v>12</v>
      </c>
    </row>
    <row r="55" spans="1:14">
      <c r="A55">
        <v>3</v>
      </c>
      <c r="B55">
        <v>0</v>
      </c>
      <c r="C55">
        <f t="shared" ref="C55:C72" si="10">F54</f>
        <v>8</v>
      </c>
      <c r="D55">
        <f>'Demand Data'!$B$4</f>
        <v>86.124234628744105</v>
      </c>
      <c r="E55">
        <f>'Demand Data'!$C$4</f>
        <v>11</v>
      </c>
      <c r="F55">
        <f>B55+C55-E55</f>
        <v>-3</v>
      </c>
      <c r="G55" s="47">
        <f t="shared" si="8"/>
        <v>3</v>
      </c>
      <c r="H55" t="str">
        <f t="shared" si="9"/>
        <v>YES</v>
      </c>
      <c r="L55" t="s">
        <v>32</v>
      </c>
      <c r="M55" t="s">
        <v>28</v>
      </c>
    </row>
    <row r="56" spans="1:14">
      <c r="A56">
        <v>4</v>
      </c>
      <c r="B56">
        <v>30</v>
      </c>
      <c r="C56">
        <f t="shared" si="10"/>
        <v>-3</v>
      </c>
      <c r="D56">
        <f>'Demand Data'!$B$5</f>
        <v>44.355218952377818</v>
      </c>
      <c r="E56">
        <f>'Demand Data'!$C$5</f>
        <v>9</v>
      </c>
      <c r="F56">
        <f>B56+C56-E56</f>
        <v>18</v>
      </c>
      <c r="G56" s="47" t="str">
        <f t="shared" si="8"/>
        <v>--</v>
      </c>
      <c r="H56" t="str">
        <f t="shared" si="9"/>
        <v>NO</v>
      </c>
      <c r="L56" s="48">
        <f>'Lead Time Data'!$B$2</f>
        <v>52.115608976837045</v>
      </c>
      <c r="M56">
        <f>'Lead Time Data'!$C$2</f>
        <v>2</v>
      </c>
    </row>
    <row r="57" spans="1:14">
      <c r="A57">
        <v>5</v>
      </c>
      <c r="B57">
        <v>0</v>
      </c>
      <c r="C57">
        <f t="shared" si="10"/>
        <v>18</v>
      </c>
      <c r="D57">
        <f>'Demand Data'!$B$6</f>
        <v>71.868222124397903</v>
      </c>
      <c r="E57">
        <f>'Demand Data'!$C$6</f>
        <v>10</v>
      </c>
      <c r="F57">
        <f t="shared" ref="F57:F72" si="11">B57+C57-E57</f>
        <v>8</v>
      </c>
      <c r="G57" s="47" t="str">
        <f t="shared" si="8"/>
        <v>--</v>
      </c>
      <c r="H57" t="str">
        <f t="shared" si="9"/>
        <v>YES</v>
      </c>
      <c r="I57">
        <f>L57</f>
        <v>6.302627851695874</v>
      </c>
      <c r="J57">
        <f>M57</f>
        <v>1</v>
      </c>
      <c r="L57" s="48">
        <f>'Lead Time Data'!$B$3</f>
        <v>6.302627851695874</v>
      </c>
      <c r="M57">
        <f>'Lead Time Data'!$C$3</f>
        <v>1</v>
      </c>
    </row>
    <row r="58" spans="1:14">
      <c r="A58">
        <v>6</v>
      </c>
      <c r="B58">
        <v>30</v>
      </c>
      <c r="C58">
        <f t="shared" si="10"/>
        <v>8</v>
      </c>
      <c r="D58">
        <f>'Demand Data'!$B$7</f>
        <v>1.1010196915637871</v>
      </c>
      <c r="E58">
        <f>'Demand Data'!$C$7</f>
        <v>7</v>
      </c>
      <c r="F58">
        <f t="shared" si="11"/>
        <v>31</v>
      </c>
      <c r="G58" s="47" t="str">
        <f t="shared" si="8"/>
        <v>--</v>
      </c>
      <c r="H58" t="str">
        <f t="shared" si="9"/>
        <v>NO</v>
      </c>
      <c r="L58" s="48">
        <f>'Lead Time Data'!$B$4</f>
        <v>12.426463354457551</v>
      </c>
      <c r="M58">
        <f>'Lead Time Data'!$C$4</f>
        <v>1</v>
      </c>
    </row>
    <row r="59" spans="1:14">
      <c r="A59">
        <v>7</v>
      </c>
      <c r="B59">
        <v>0</v>
      </c>
      <c r="C59">
        <f t="shared" si="10"/>
        <v>31</v>
      </c>
      <c r="D59">
        <f>'Demand Data'!$B$8</f>
        <v>73.93525922220951</v>
      </c>
      <c r="E59">
        <f>'Demand Data'!$C$8</f>
        <v>10</v>
      </c>
      <c r="F59">
        <f t="shared" si="11"/>
        <v>21</v>
      </c>
      <c r="G59" s="47" t="str">
        <f t="shared" si="8"/>
        <v>--</v>
      </c>
      <c r="H59" t="str">
        <f t="shared" si="9"/>
        <v>NO</v>
      </c>
      <c r="L59" s="48">
        <f>'Lead Time Data'!$B$5</f>
        <v>41.953800370929386</v>
      </c>
      <c r="M59">
        <f>'Lead Time Data'!$C$5</f>
        <v>2</v>
      </c>
    </row>
    <row r="60" spans="1:14">
      <c r="A60">
        <v>8</v>
      </c>
      <c r="B60">
        <v>0</v>
      </c>
      <c r="C60">
        <f t="shared" si="10"/>
        <v>21</v>
      </c>
      <c r="D60">
        <f>'Demand Data'!$B$9</f>
        <v>45.612298879409408</v>
      </c>
      <c r="E60">
        <f>'Demand Data'!$C$9</f>
        <v>9</v>
      </c>
      <c r="F60">
        <f t="shared" si="11"/>
        <v>12</v>
      </c>
      <c r="G60" s="47" t="str">
        <f t="shared" si="8"/>
        <v>--</v>
      </c>
      <c r="H60" t="str">
        <f t="shared" si="9"/>
        <v>YES</v>
      </c>
      <c r="I60">
        <f>L58</f>
        <v>12.426463354457551</v>
      </c>
      <c r="J60">
        <f>M58</f>
        <v>1</v>
      </c>
      <c r="L60" s="48">
        <f>'Lead Time Data'!$B$6</f>
        <v>31.198820014191153</v>
      </c>
      <c r="M60">
        <f>'Lead Time Data'!$C$6</f>
        <v>2</v>
      </c>
    </row>
    <row r="61" spans="1:14">
      <c r="A61">
        <v>9</v>
      </c>
      <c r="B61">
        <v>30</v>
      </c>
      <c r="C61">
        <f t="shared" si="10"/>
        <v>12</v>
      </c>
      <c r="D61">
        <f>'Demand Data'!$B$10</f>
        <v>6.3185689157415741</v>
      </c>
      <c r="E61">
        <f>'Demand Data'!$C$10</f>
        <v>7</v>
      </c>
      <c r="F61">
        <f t="shared" si="11"/>
        <v>35</v>
      </c>
      <c r="G61" s="47" t="str">
        <f t="shared" si="8"/>
        <v>--</v>
      </c>
      <c r="H61" t="str">
        <f t="shared" si="9"/>
        <v>NO</v>
      </c>
      <c r="L61" s="48">
        <f>'Lead Time Data'!$B$7</f>
        <v>4.9292376736486343</v>
      </c>
      <c r="M61">
        <f>'Lead Time Data'!$C$7</f>
        <v>1</v>
      </c>
    </row>
    <row r="62" spans="1:14">
      <c r="A62">
        <v>10</v>
      </c>
      <c r="B62">
        <v>0</v>
      </c>
      <c r="C62">
        <f t="shared" si="10"/>
        <v>35</v>
      </c>
      <c r="D62">
        <f>'Demand Data'!$B$11</f>
        <v>66.256755958574999</v>
      </c>
      <c r="E62">
        <f>'Demand Data'!$C$11</f>
        <v>10</v>
      </c>
      <c r="F62">
        <f t="shared" si="11"/>
        <v>25</v>
      </c>
      <c r="G62" s="47" t="str">
        <f t="shared" si="8"/>
        <v>--</v>
      </c>
      <c r="H62" t="str">
        <f t="shared" si="9"/>
        <v>NO</v>
      </c>
      <c r="L62" s="48">
        <f>'Lead Time Data'!$B$8</f>
        <v>76.080370131335528</v>
      </c>
      <c r="M62">
        <f>'Lead Time Data'!$C$8</f>
        <v>2</v>
      </c>
    </row>
    <row r="63" spans="1:14">
      <c r="A63">
        <v>11</v>
      </c>
      <c r="B63">
        <v>0</v>
      </c>
      <c r="C63">
        <f t="shared" si="10"/>
        <v>25</v>
      </c>
      <c r="D63">
        <f>'Demand Data'!$B$12</f>
        <v>35.22455464794141</v>
      </c>
      <c r="E63">
        <f>'Demand Data'!$C$12</f>
        <v>9</v>
      </c>
      <c r="F63">
        <f t="shared" si="11"/>
        <v>16</v>
      </c>
      <c r="G63" s="47" t="str">
        <f t="shared" si="8"/>
        <v>--</v>
      </c>
      <c r="H63" t="str">
        <f t="shared" si="9"/>
        <v>NO</v>
      </c>
      <c r="L63" s="48">
        <f>'Lead Time Data'!$B$9</f>
        <v>52.521390159496484</v>
      </c>
      <c r="M63">
        <f>'Lead Time Data'!$C$9</f>
        <v>2</v>
      </c>
    </row>
    <row r="64" spans="1:14">
      <c r="A64">
        <v>12</v>
      </c>
      <c r="B64">
        <v>0</v>
      </c>
      <c r="C64">
        <f t="shared" si="10"/>
        <v>16</v>
      </c>
      <c r="D64">
        <f>'Demand Data'!$B$13</f>
        <v>61.74764072004885</v>
      </c>
      <c r="E64">
        <f>'Demand Data'!$C$13</f>
        <v>10</v>
      </c>
      <c r="F64">
        <f t="shared" si="11"/>
        <v>6</v>
      </c>
      <c r="G64" s="47" t="str">
        <f t="shared" si="8"/>
        <v>--</v>
      </c>
      <c r="H64" t="str">
        <f t="shared" si="9"/>
        <v>YES</v>
      </c>
      <c r="I64">
        <f>L59</f>
        <v>41.953800370929386</v>
      </c>
      <c r="J64">
        <f>M59</f>
        <v>2</v>
      </c>
      <c r="L64" s="48">
        <f>'Lead Time Data'!$B$10</f>
        <v>72.514514710732129</v>
      </c>
      <c r="M64">
        <f>'Lead Time Data'!$C$10</f>
        <v>2</v>
      </c>
    </row>
    <row r="65" spans="1:13">
      <c r="A65">
        <v>13</v>
      </c>
      <c r="B65">
        <v>0</v>
      </c>
      <c r="C65">
        <f t="shared" si="10"/>
        <v>6</v>
      </c>
      <c r="D65">
        <f>'Demand Data'!$B$14</f>
        <v>51.050656119232727</v>
      </c>
      <c r="E65">
        <f>'Demand Data'!$C$14</f>
        <v>9</v>
      </c>
      <c r="F65">
        <f t="shared" si="11"/>
        <v>-3</v>
      </c>
      <c r="G65" s="47">
        <f t="shared" si="8"/>
        <v>3</v>
      </c>
      <c r="H65" t="str">
        <f t="shared" si="9"/>
        <v>YES</v>
      </c>
      <c r="L65" s="48">
        <f>'Lead Time Data'!$B$11</f>
        <v>38.606621796315657</v>
      </c>
      <c r="M65">
        <f>'Lead Time Data'!$C$11</f>
        <v>2</v>
      </c>
    </row>
    <row r="66" spans="1:13">
      <c r="A66">
        <v>14</v>
      </c>
      <c r="B66">
        <v>30</v>
      </c>
      <c r="C66">
        <f t="shared" si="10"/>
        <v>-3</v>
      </c>
      <c r="D66">
        <f>'Demand Data'!$B$15</f>
        <v>66.996728923767577</v>
      </c>
      <c r="E66">
        <f>'Demand Data'!$C$15</f>
        <v>10</v>
      </c>
      <c r="F66">
        <f t="shared" si="11"/>
        <v>17</v>
      </c>
      <c r="G66" s="47" t="str">
        <f t="shared" si="8"/>
        <v>--</v>
      </c>
      <c r="H66" t="str">
        <f t="shared" si="9"/>
        <v>NO</v>
      </c>
      <c r="L66" s="48">
        <f>'Lead Time Data'!$B$12</f>
        <v>28.879857532312759</v>
      </c>
      <c r="M66">
        <f>'Lead Time Data'!$C$12</f>
        <v>1</v>
      </c>
    </row>
    <row r="67" spans="1:13">
      <c r="A67">
        <v>15</v>
      </c>
      <c r="B67">
        <v>0</v>
      </c>
      <c r="C67">
        <f t="shared" si="10"/>
        <v>17</v>
      </c>
      <c r="D67">
        <f>'Demand Data'!$B$16</f>
        <v>79.995185603558525</v>
      </c>
      <c r="E67">
        <f>'Demand Data'!$C$16</f>
        <v>11</v>
      </c>
      <c r="F67">
        <f t="shared" si="11"/>
        <v>6</v>
      </c>
      <c r="G67" s="47" t="str">
        <f t="shared" si="8"/>
        <v>--</v>
      </c>
      <c r="H67" t="str">
        <f t="shared" si="9"/>
        <v>YES</v>
      </c>
      <c r="I67">
        <f>L60</f>
        <v>31.198820014191153</v>
      </c>
      <c r="J67">
        <f>M60</f>
        <v>2</v>
      </c>
      <c r="L67" s="48">
        <f>'Lead Time Data'!$B$13</f>
        <v>43.374200480081704</v>
      </c>
      <c r="M67">
        <f>'Lead Time Data'!$C$13</f>
        <v>2</v>
      </c>
    </row>
    <row r="68" spans="1:13">
      <c r="A68">
        <v>16</v>
      </c>
      <c r="B68">
        <v>0</v>
      </c>
      <c r="C68">
        <f t="shared" si="10"/>
        <v>6</v>
      </c>
      <c r="D68">
        <f>'Demand Data'!$B$17</f>
        <v>12.282937829505535</v>
      </c>
      <c r="E68">
        <f>'Demand Data'!$C$17</f>
        <v>7</v>
      </c>
      <c r="F68">
        <f t="shared" si="11"/>
        <v>-1</v>
      </c>
      <c r="G68" s="47">
        <f t="shared" si="8"/>
        <v>1</v>
      </c>
      <c r="H68" t="str">
        <f t="shared" si="9"/>
        <v>YES</v>
      </c>
      <c r="L68" s="48">
        <f>'Lead Time Data'!$B$14</f>
        <v>13.937526669239929</v>
      </c>
      <c r="M68">
        <f>'Lead Time Data'!$C$14</f>
        <v>1</v>
      </c>
    </row>
    <row r="69" spans="1:13">
      <c r="A69">
        <v>17</v>
      </c>
      <c r="B69">
        <v>30</v>
      </c>
      <c r="C69">
        <f t="shared" si="10"/>
        <v>-1</v>
      </c>
      <c r="D69">
        <f>'Demand Data'!$B$18</f>
        <v>0.94455150658866449</v>
      </c>
      <c r="E69">
        <f>'Demand Data'!$C$18</f>
        <v>7</v>
      </c>
      <c r="F69">
        <f t="shared" si="11"/>
        <v>22</v>
      </c>
      <c r="G69" s="47" t="str">
        <f t="shared" si="8"/>
        <v>--</v>
      </c>
      <c r="H69" t="str">
        <f t="shared" si="9"/>
        <v>NO</v>
      </c>
      <c r="L69" s="48">
        <f>'Lead Time Data'!$B$15</f>
        <v>5.6625420894680705</v>
      </c>
      <c r="M69">
        <f>'Lead Time Data'!$C$15</f>
        <v>1</v>
      </c>
    </row>
    <row r="70" spans="1:13">
      <c r="A70">
        <v>18</v>
      </c>
      <c r="B70">
        <v>0</v>
      </c>
      <c r="C70">
        <f t="shared" si="10"/>
        <v>22</v>
      </c>
      <c r="D70">
        <f>'Demand Data'!$B$19</f>
        <v>27.345598400300542</v>
      </c>
      <c r="E70">
        <f>'Demand Data'!$C$19</f>
        <v>8</v>
      </c>
      <c r="F70">
        <f t="shared" si="11"/>
        <v>14</v>
      </c>
      <c r="G70" s="47" t="str">
        <f t="shared" si="8"/>
        <v>--</v>
      </c>
      <c r="H70" t="str">
        <f t="shared" si="9"/>
        <v>NO</v>
      </c>
      <c r="L70" s="48">
        <f>'Lead Time Data'!$B$16</f>
        <v>15.401882445577197</v>
      </c>
      <c r="M70">
        <f>'Lead Time Data'!$C$16</f>
        <v>1</v>
      </c>
    </row>
    <row r="71" spans="1:13">
      <c r="A71">
        <v>19</v>
      </c>
      <c r="B71">
        <v>0</v>
      </c>
      <c r="C71">
        <f t="shared" si="10"/>
        <v>14</v>
      </c>
      <c r="D71">
        <f>'Demand Data'!$B$20</f>
        <v>80.520129693377072</v>
      </c>
      <c r="E71">
        <f>'Demand Data'!$C$20</f>
        <v>11</v>
      </c>
      <c r="F71">
        <f t="shared" si="11"/>
        <v>3</v>
      </c>
      <c r="G71" s="47" t="str">
        <f t="shared" si="8"/>
        <v>--</v>
      </c>
      <c r="H71" t="str">
        <f t="shared" si="9"/>
        <v>YES</v>
      </c>
      <c r="I71">
        <f>L61</f>
        <v>4.9292376736486343</v>
      </c>
      <c r="J71">
        <f>M61</f>
        <v>1</v>
      </c>
      <c r="L71" s="48">
        <f>'Lead Time Data'!$B$17</f>
        <v>47.617870649203653</v>
      </c>
      <c r="M71">
        <f>'Lead Time Data'!$C$17</f>
        <v>2</v>
      </c>
    </row>
    <row r="72" spans="1:13">
      <c r="A72">
        <v>20</v>
      </c>
      <c r="B72">
        <v>30</v>
      </c>
      <c r="C72">
        <f t="shared" si="10"/>
        <v>3</v>
      </c>
      <c r="D72">
        <f>'Demand Data'!$B$21</f>
        <v>16.964271636167094</v>
      </c>
      <c r="E72">
        <f>'Demand Data'!$C$21</f>
        <v>7</v>
      </c>
      <c r="F72">
        <f t="shared" si="11"/>
        <v>26</v>
      </c>
      <c r="G72" s="47" t="str">
        <f t="shared" si="8"/>
        <v>--</v>
      </c>
      <c r="H72" t="str">
        <f t="shared" si="9"/>
        <v>NO</v>
      </c>
      <c r="L72" s="48">
        <f>'Lead Time Data'!$B$18</f>
        <v>75.184759785000722</v>
      </c>
      <c r="M72">
        <f>'Lead Time Data'!$C$18</f>
        <v>2</v>
      </c>
    </row>
    <row r="73" spans="1:13">
      <c r="B73">
        <f>COUNTIF(B53:B72, "&gt;0")</f>
        <v>6</v>
      </c>
      <c r="C73">
        <f>AVERAGE(C53:C72)</f>
        <v>14.2</v>
      </c>
      <c r="E73">
        <f>AVERAGE(E53:E72)</f>
        <v>9.1999999999999993</v>
      </c>
      <c r="F73">
        <f>AVERAGE(F53:F72)</f>
        <v>14</v>
      </c>
      <c r="G73" s="47">
        <f>SUM(G53:G72)</f>
        <v>7</v>
      </c>
      <c r="J73">
        <f>AVERAGE(J53:J72)</f>
        <v>1.5</v>
      </c>
      <c r="L73" s="48">
        <f>'Lead Time Data'!$B$19</f>
        <v>19.920846358566415</v>
      </c>
      <c r="M73">
        <f>'Lead Time Data'!$C$19</f>
        <v>1</v>
      </c>
    </row>
    <row r="74" spans="1:13">
      <c r="L74" s="48">
        <f>'Lead Time Data'!$B$20</f>
        <v>44.975572284544249</v>
      </c>
      <c r="M74">
        <f>'Lead Time Data'!$C$20</f>
        <v>2</v>
      </c>
    </row>
    <row r="75" spans="1:13">
      <c r="L75" s="48">
        <f>'Lead Time Data'!$B$21</f>
        <v>3.9126285272047312</v>
      </c>
      <c r="M75">
        <f>'Lead Time Data'!$C$21</f>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Demand Simulation</vt:lpstr>
      <vt:lpstr>Demand Data</vt:lpstr>
      <vt:lpstr>Lead Time Simulation</vt:lpstr>
      <vt:lpstr>Lead Time Data</vt:lpstr>
      <vt:lpstr>Reordering Practices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Camacho</dc:creator>
  <cp:lastModifiedBy>Aaron Camacho</cp:lastModifiedBy>
  <dcterms:created xsi:type="dcterms:W3CDTF">2014-01-28T20:12:47Z</dcterms:created>
  <dcterms:modified xsi:type="dcterms:W3CDTF">2014-02-08T00:34:10Z</dcterms:modified>
</cp:coreProperties>
</file>