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560" yWindow="1035" windowWidth="20370" windowHeight="10140" activeTab="3"/>
  </bookViews>
  <sheets>
    <sheet name="Graph" sheetId="6" r:id="rId1"/>
    <sheet name="Sensitivity Report 1" sheetId="117" r:id="rId2"/>
    <sheet name="Sensitivity Report 2" sheetId="118" r:id="rId3"/>
    <sheet name="Data" sheetId="116" r:id="rId4"/>
  </sheets>
  <definedNames>
    <definedName name="__123Graph_A" hidden="1">#REF!</definedName>
    <definedName name="__123Graph_ACOAL" hidden="1">Data!$C$5:$C$40</definedName>
    <definedName name="__123Graph_ACOAL2" hidden="1">Data!$C$5:$C$40</definedName>
    <definedName name="__123Graph_ACOAL3" hidden="1">Data!$C$5:$C$45</definedName>
    <definedName name="__123Graph_ADESEAS" hidden="1">Data!$V$5:$V$40</definedName>
    <definedName name="__123Graph_ADESEAS2" hidden="1">Data!$V$5:$V$45</definedName>
    <definedName name="__123Graph_ASEASFACT" hidden="1">#REF!</definedName>
    <definedName name="__123Graph_B" hidden="1">#REF!</definedName>
    <definedName name="__123Graph_BCOAL2" hidden="1">Data!$E$5:$E$40</definedName>
    <definedName name="__123Graph_BCOAL3" hidden="1">Data!$R$5:$R$45</definedName>
    <definedName name="__123Graph_BDESEAS" hidden="1">Data!#REF!</definedName>
    <definedName name="__123Graph_BDESEAS2" hidden="1">Data!$S$5:$S$45</definedName>
    <definedName name="__123Graph_BSEASFACT" hidden="1">#REF!</definedName>
    <definedName name="__123Graph_C" hidden="1">#REF!</definedName>
    <definedName name="__123Graph_CCOAL3" hidden="1">Data!$Q$45:$Q$45</definedName>
    <definedName name="__123Graph_CDESEAS2" hidden="1">Data!$P$45:$P$45</definedName>
    <definedName name="__123Graph_CSEASFACT" hidden="1">#REF!</definedName>
    <definedName name="__123Graph_D" hidden="1">#REF!</definedName>
    <definedName name="__123Graph_DSEASFACT" hidden="1">#REF!</definedName>
    <definedName name="__123Graph_E" hidden="1">#REF!</definedName>
    <definedName name="__123Graph_ESEASFACT" hidden="1">#REF!</definedName>
    <definedName name="__123Graph_X" hidden="1">Data!$G$6:$G$46</definedName>
    <definedName name="__123Graph_XCOAL" hidden="1">Data!#REF!</definedName>
    <definedName name="__123Graph_XCOAL2" hidden="1">Data!#REF!</definedName>
    <definedName name="__123Graph_XCOAL3" hidden="1">Data!#REF!</definedName>
    <definedName name="__123Graph_XDESEAS" hidden="1">Data!#REF!</definedName>
    <definedName name="__123Graph_XDESEAS2" hidden="1">Data!#REF!</definedName>
    <definedName name="__123Graph_XSEASFACT" hidden="1">Data!$G$6:$G$46</definedName>
    <definedName name="_Fill" hidden="1">Data!#REF!</definedName>
    <definedName name="_Regression_Int" localSheetId="3" hidden="1">1</definedName>
    <definedName name="_SER1">Data!$C$5:$C$40</definedName>
    <definedName name="_xlnm.Print_Area" localSheetId="3">Data!$A$3:$L$45</definedName>
    <definedName name="Print_Area_MI" localSheetId="3">Data!$H$5:$L$16</definedName>
    <definedName name="solver_adj" localSheetId="3" hidden="1">Data!#REF!</definedName>
    <definedName name="solver_cvg" localSheetId="3" hidden="1">0.00000001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100</definedName>
    <definedName name="solver_lhs1" localSheetId="3" hidden="1">Data!#REF!</definedName>
    <definedName name="solver_lhs2" localSheetId="3" hidden="1">Data!$I$70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1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Data!#REF!</definedName>
    <definedName name="solver_pre" localSheetId="3" hidden="1">0.0000000000001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1</definedName>
    <definedName name="solver_rhs2" localSheetId="3" hidden="1">0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100</definedName>
    <definedName name="solver_tol" localSheetId="3" hidden="1">0.05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" i="116" l="1"/>
  <c r="J59" i="116"/>
  <c r="J57" i="116"/>
  <c r="J55" i="116"/>
  <c r="J56" i="116"/>
  <c r="J49" i="116"/>
  <c r="J50" i="116"/>
  <c r="J51" i="116"/>
  <c r="J52" i="116"/>
  <c r="J53" i="116"/>
  <c r="J54" i="116"/>
  <c r="J48" i="116"/>
  <c r="J92" i="116"/>
  <c r="J93" i="116"/>
  <c r="J91" i="116"/>
  <c r="J83" i="116"/>
  <c r="J84" i="116"/>
  <c r="J85" i="116"/>
  <c r="J86" i="116"/>
  <c r="J87" i="116"/>
  <c r="J88" i="116"/>
  <c r="J89" i="116"/>
  <c r="J90" i="116"/>
  <c r="J82" i="116"/>
  <c r="D20" i="116"/>
  <c r="D21" i="116"/>
  <c r="E20" i="116"/>
  <c r="F20" i="116"/>
  <c r="D49" i="116"/>
  <c r="D32" i="116"/>
  <c r="D33" i="116"/>
  <c r="E32" i="116"/>
  <c r="F32" i="116"/>
  <c r="E49" i="116"/>
  <c r="A49" i="116"/>
  <c r="G8" i="116"/>
  <c r="H8" i="116"/>
  <c r="D18" i="116"/>
  <c r="D19" i="116"/>
  <c r="E18" i="116"/>
  <c r="F18" i="116"/>
  <c r="D47" i="116"/>
  <c r="D30" i="116"/>
  <c r="D31" i="116"/>
  <c r="E30" i="116"/>
  <c r="F30" i="116"/>
  <c r="E47" i="116"/>
  <c r="A47" i="116"/>
  <c r="G6" i="116"/>
  <c r="H6" i="116"/>
  <c r="E19" i="116"/>
  <c r="F19" i="116"/>
  <c r="D48" i="116"/>
  <c r="E31" i="116"/>
  <c r="F31" i="116"/>
  <c r="E48" i="116"/>
  <c r="A48" i="116"/>
  <c r="G7" i="116"/>
  <c r="H7" i="116"/>
  <c r="D22" i="116"/>
  <c r="E21" i="116"/>
  <c r="F21" i="116"/>
  <c r="D50" i="116"/>
  <c r="D34" i="116"/>
  <c r="E33" i="116"/>
  <c r="F33" i="116"/>
  <c r="E50" i="116"/>
  <c r="A50" i="116"/>
  <c r="G9" i="116"/>
  <c r="H9" i="116"/>
  <c r="D23" i="116"/>
  <c r="E22" i="116"/>
  <c r="F22" i="116"/>
  <c r="D51" i="116"/>
  <c r="D35" i="116"/>
  <c r="E34" i="116"/>
  <c r="F34" i="116"/>
  <c r="E51" i="116"/>
  <c r="A51" i="116"/>
  <c r="G10" i="116"/>
  <c r="H10" i="116"/>
  <c r="D11" i="116"/>
  <c r="D12" i="116"/>
  <c r="E11" i="116"/>
  <c r="F11" i="116"/>
  <c r="C52" i="116"/>
  <c r="D24" i="116"/>
  <c r="E23" i="116"/>
  <c r="F23" i="116"/>
  <c r="D52" i="116"/>
  <c r="D36" i="116"/>
  <c r="E35" i="116"/>
  <c r="F35" i="116"/>
  <c r="E52" i="116"/>
  <c r="A52" i="116"/>
  <c r="G11" i="116"/>
  <c r="H11" i="116"/>
  <c r="D13" i="116"/>
  <c r="E12" i="116"/>
  <c r="F12" i="116"/>
  <c r="C53" i="116"/>
  <c r="D25" i="116"/>
  <c r="E24" i="116"/>
  <c r="F24" i="116"/>
  <c r="D53" i="116"/>
  <c r="D37" i="116"/>
  <c r="E36" i="116"/>
  <c r="F36" i="116"/>
  <c r="E53" i="116"/>
  <c r="A53" i="116"/>
  <c r="G12" i="116"/>
  <c r="H12" i="116"/>
  <c r="D14" i="116"/>
  <c r="E13" i="116"/>
  <c r="F13" i="116"/>
  <c r="C54" i="116"/>
  <c r="D26" i="116"/>
  <c r="E25" i="116"/>
  <c r="F25" i="116"/>
  <c r="D54" i="116"/>
  <c r="A54" i="116"/>
  <c r="G13" i="116"/>
  <c r="H13" i="116"/>
  <c r="D15" i="116"/>
  <c r="E14" i="116"/>
  <c r="F14" i="116"/>
  <c r="C55" i="116"/>
  <c r="D27" i="116"/>
  <c r="E26" i="116"/>
  <c r="F26" i="116"/>
  <c r="D55" i="116"/>
  <c r="A55" i="116"/>
  <c r="G14" i="116"/>
  <c r="H14" i="116"/>
  <c r="D16" i="116"/>
  <c r="E15" i="116"/>
  <c r="F15" i="116"/>
  <c r="C56" i="116"/>
  <c r="D28" i="116"/>
  <c r="E27" i="116"/>
  <c r="F27" i="116"/>
  <c r="D56" i="116"/>
  <c r="A56" i="116"/>
  <c r="G15" i="116"/>
  <c r="H15" i="116"/>
  <c r="D17" i="116"/>
  <c r="E16" i="116"/>
  <c r="F16" i="116"/>
  <c r="C57" i="116"/>
  <c r="D29" i="116"/>
  <c r="E28" i="116"/>
  <c r="F28" i="116"/>
  <c r="D57" i="116"/>
  <c r="A57" i="116"/>
  <c r="G16" i="116"/>
  <c r="H16" i="116"/>
  <c r="E17" i="116"/>
  <c r="F17" i="116"/>
  <c r="D46" i="116"/>
  <c r="E29" i="116"/>
  <c r="F29" i="116"/>
  <c r="E46" i="116"/>
  <c r="A46" i="116"/>
  <c r="G17" i="116"/>
  <c r="H17" i="116"/>
  <c r="G18" i="116"/>
  <c r="H18" i="116"/>
  <c r="G19" i="116"/>
  <c r="H19" i="116"/>
  <c r="G20" i="116"/>
  <c r="H20" i="116"/>
  <c r="G21" i="116"/>
  <c r="H21" i="116"/>
  <c r="G22" i="116"/>
  <c r="H22" i="116"/>
  <c r="G23" i="116"/>
  <c r="H23" i="116"/>
  <c r="G24" i="116"/>
  <c r="H24" i="116"/>
  <c r="G25" i="116"/>
  <c r="H25" i="116"/>
  <c r="G26" i="116"/>
  <c r="H26" i="116"/>
  <c r="G27" i="116"/>
  <c r="H27" i="116"/>
  <c r="G28" i="116"/>
  <c r="H28" i="116"/>
  <c r="G29" i="116"/>
  <c r="H29" i="116"/>
  <c r="G30" i="116"/>
  <c r="H30" i="116"/>
  <c r="G31" i="116"/>
  <c r="H31" i="116"/>
  <c r="G32" i="116"/>
  <c r="H32" i="116"/>
  <c r="G33" i="116"/>
  <c r="H33" i="116"/>
  <c r="G34" i="116"/>
  <c r="H34" i="116"/>
  <c r="G35" i="116"/>
  <c r="H35" i="116"/>
  <c r="G36" i="116"/>
  <c r="H36" i="116"/>
  <c r="G37" i="116"/>
  <c r="H37" i="116"/>
  <c r="G38" i="116"/>
  <c r="H38" i="116"/>
  <c r="G39" i="116"/>
  <c r="H39" i="116"/>
  <c r="G40" i="116"/>
  <c r="H40" i="116"/>
  <c r="G41" i="116"/>
  <c r="H41" i="116"/>
  <c r="G42" i="116"/>
  <c r="H42" i="116"/>
  <c r="G43" i="116"/>
  <c r="H43" i="116"/>
  <c r="G5" i="116"/>
  <c r="H5" i="116"/>
  <c r="C69" i="116"/>
  <c r="C68" i="116"/>
  <c r="D68" i="116"/>
  <c r="D69" i="116"/>
  <c r="E69" i="116"/>
  <c r="F70" i="116"/>
  <c r="C70" i="116"/>
  <c r="D70" i="116"/>
  <c r="E70" i="116"/>
  <c r="F71" i="116"/>
  <c r="C71" i="116"/>
  <c r="D71" i="116"/>
  <c r="E71" i="116"/>
  <c r="F72" i="116"/>
  <c r="C72" i="116"/>
  <c r="D72" i="116"/>
  <c r="E72" i="116"/>
  <c r="F73" i="116"/>
  <c r="C73" i="116"/>
  <c r="D73" i="116"/>
  <c r="E73" i="116"/>
  <c r="F74" i="116"/>
  <c r="C74" i="116"/>
  <c r="D74" i="116"/>
  <c r="E74" i="116"/>
  <c r="F75" i="116"/>
  <c r="C75" i="116"/>
  <c r="D75" i="116"/>
  <c r="E75" i="116"/>
  <c r="F76" i="116"/>
  <c r="C76" i="116"/>
  <c r="D76" i="116"/>
  <c r="E76" i="116"/>
  <c r="F77" i="116"/>
  <c r="C77" i="116"/>
  <c r="D77" i="116"/>
  <c r="E77" i="116"/>
  <c r="F78" i="116"/>
  <c r="C78" i="116"/>
  <c r="D78" i="116"/>
  <c r="E78" i="116"/>
  <c r="F79" i="116"/>
  <c r="C79" i="116"/>
  <c r="D79" i="116"/>
  <c r="E79" i="116"/>
  <c r="F80" i="116"/>
  <c r="C80" i="116"/>
  <c r="D80" i="116"/>
  <c r="E80" i="116"/>
  <c r="F81" i="116"/>
  <c r="C81" i="116"/>
  <c r="D81" i="116"/>
  <c r="E81" i="116"/>
  <c r="F82" i="116"/>
  <c r="C82" i="116"/>
  <c r="D82" i="116"/>
  <c r="E82" i="116"/>
  <c r="F83" i="116"/>
  <c r="C83" i="116"/>
  <c r="D83" i="116"/>
  <c r="E83" i="116"/>
  <c r="F84" i="116"/>
  <c r="C84" i="116"/>
  <c r="D84" i="116"/>
  <c r="E84" i="116"/>
  <c r="F85" i="116"/>
  <c r="C85" i="116"/>
  <c r="D85" i="116"/>
  <c r="E85" i="116"/>
  <c r="F86" i="116"/>
  <c r="C86" i="116"/>
  <c r="D86" i="116"/>
  <c r="E86" i="116"/>
  <c r="F87" i="116"/>
  <c r="C87" i="116"/>
  <c r="D87" i="116"/>
  <c r="E87" i="116"/>
  <c r="F88" i="116"/>
  <c r="C88" i="116"/>
  <c r="D88" i="116"/>
  <c r="E88" i="116"/>
  <c r="F89" i="116"/>
  <c r="C89" i="116"/>
  <c r="D89" i="116"/>
  <c r="E89" i="116"/>
  <c r="F90" i="116"/>
  <c r="C90" i="116"/>
  <c r="D90" i="116"/>
  <c r="E90" i="116"/>
  <c r="F91" i="116"/>
  <c r="C91" i="116"/>
  <c r="D91" i="116"/>
  <c r="E91" i="116"/>
  <c r="F92" i="116"/>
  <c r="C92" i="116"/>
  <c r="D92" i="116"/>
  <c r="E92" i="116"/>
  <c r="F93" i="116"/>
  <c r="C93" i="116"/>
  <c r="D93" i="116"/>
  <c r="E93" i="116"/>
  <c r="F94" i="116"/>
  <c r="C94" i="116"/>
  <c r="D94" i="116"/>
  <c r="E94" i="116"/>
  <c r="F95" i="116"/>
  <c r="C95" i="116"/>
  <c r="D95" i="116"/>
  <c r="E95" i="116"/>
  <c r="F96" i="116"/>
  <c r="C96" i="116"/>
  <c r="D96" i="116"/>
  <c r="E96" i="116"/>
  <c r="F97" i="116"/>
  <c r="C97" i="116"/>
  <c r="D97" i="116"/>
  <c r="E97" i="116"/>
  <c r="F98" i="116"/>
  <c r="C98" i="116"/>
  <c r="D98" i="116"/>
  <c r="E98" i="116"/>
  <c r="F99" i="116"/>
  <c r="C99" i="116"/>
  <c r="D99" i="116"/>
  <c r="E99" i="116"/>
  <c r="F100" i="116"/>
  <c r="C100" i="116"/>
  <c r="D100" i="116"/>
  <c r="E100" i="116"/>
  <c r="F101" i="116"/>
  <c r="C101" i="116"/>
  <c r="D101" i="116"/>
  <c r="E101" i="116"/>
  <c r="F102" i="116"/>
  <c r="C102" i="116"/>
  <c r="D102" i="116"/>
  <c r="E102" i="116"/>
  <c r="F103" i="116"/>
  <c r="C103" i="116"/>
  <c r="D103" i="116"/>
  <c r="E103" i="116"/>
  <c r="F104" i="116"/>
  <c r="C104" i="116"/>
  <c r="D104" i="116"/>
  <c r="E104" i="116"/>
  <c r="F105" i="116"/>
  <c r="C105" i="116"/>
  <c r="D105" i="116"/>
  <c r="E105" i="116"/>
  <c r="F106" i="116"/>
  <c r="C106" i="116"/>
  <c r="F69" i="116"/>
  <c r="I77" i="116"/>
  <c r="C66" i="116"/>
  <c r="B69" i="116"/>
  <c r="B70" i="116"/>
  <c r="B71" i="116"/>
  <c r="B72" i="116"/>
  <c r="B73" i="116"/>
  <c r="B74" i="116"/>
  <c r="B75" i="116"/>
  <c r="B76" i="116"/>
  <c r="B77" i="116"/>
  <c r="B78" i="116"/>
  <c r="B79" i="116"/>
  <c r="B80" i="116"/>
  <c r="B81" i="116"/>
  <c r="B82" i="116"/>
  <c r="B83" i="116"/>
  <c r="B84" i="116"/>
  <c r="B85" i="116"/>
  <c r="B86" i="116"/>
  <c r="B87" i="116"/>
  <c r="B88" i="116"/>
  <c r="B89" i="116"/>
  <c r="B90" i="116"/>
  <c r="B91" i="116"/>
  <c r="B92" i="116"/>
  <c r="B93" i="116"/>
  <c r="B94" i="116"/>
  <c r="B95" i="116"/>
  <c r="B96" i="116"/>
  <c r="B97" i="116"/>
  <c r="B98" i="116"/>
  <c r="B99" i="116"/>
  <c r="B100" i="116"/>
  <c r="B101" i="116"/>
  <c r="B102" i="116"/>
  <c r="B103" i="116"/>
  <c r="B104" i="116"/>
  <c r="B105" i="116"/>
  <c r="B106" i="116"/>
  <c r="B67" i="116"/>
  <c r="B68" i="116"/>
  <c r="A68" i="116"/>
  <c r="A69" i="116"/>
  <c r="A70" i="116"/>
  <c r="A71" i="116"/>
  <c r="A72" i="116"/>
  <c r="A73" i="116"/>
  <c r="A74" i="116"/>
  <c r="A75" i="116"/>
  <c r="A76" i="116"/>
  <c r="A77" i="116"/>
  <c r="A78" i="116"/>
  <c r="A79" i="116"/>
  <c r="A80" i="116"/>
  <c r="A81" i="116"/>
  <c r="A82" i="116"/>
  <c r="A83" i="116"/>
  <c r="A84" i="116"/>
  <c r="A85" i="116"/>
  <c r="A86" i="116"/>
  <c r="A87" i="116"/>
  <c r="A88" i="116"/>
  <c r="A89" i="116"/>
  <c r="A90" i="116"/>
  <c r="A91" i="116"/>
  <c r="A92" i="116"/>
  <c r="A93" i="116"/>
  <c r="A94" i="116"/>
  <c r="A95" i="116"/>
  <c r="A96" i="116"/>
  <c r="A97" i="116"/>
  <c r="A98" i="116"/>
  <c r="A99" i="116"/>
  <c r="A100" i="116"/>
  <c r="A101" i="116"/>
  <c r="A102" i="116"/>
  <c r="A103" i="116"/>
  <c r="A104" i="116"/>
  <c r="A105" i="116"/>
  <c r="A106" i="116"/>
  <c r="A67" i="116"/>
  <c r="D38" i="116"/>
  <c r="E37" i="116"/>
  <c r="F37" i="116"/>
  <c r="E54" i="116"/>
  <c r="E55" i="116"/>
  <c r="E56" i="116"/>
  <c r="E57" i="116"/>
  <c r="I5" i="116"/>
  <c r="I6" i="116"/>
  <c r="J6" i="116"/>
  <c r="H69" i="116"/>
  <c r="G69" i="116"/>
  <c r="I7" i="116"/>
  <c r="J7" i="116"/>
  <c r="K6" i="116"/>
  <c r="I8" i="116"/>
  <c r="K7" i="116"/>
  <c r="J8" i="116"/>
  <c r="I9" i="116"/>
  <c r="K8" i="116"/>
  <c r="J9" i="116"/>
  <c r="I10" i="116"/>
  <c r="K9" i="116"/>
  <c r="G70" i="116"/>
  <c r="H70" i="116"/>
  <c r="J10" i="116"/>
  <c r="I11" i="116"/>
  <c r="K10" i="116"/>
  <c r="G72" i="116"/>
  <c r="G71" i="116"/>
  <c r="H71" i="116"/>
  <c r="H72" i="116"/>
  <c r="H73" i="116"/>
  <c r="J11" i="116"/>
  <c r="I12" i="116"/>
  <c r="K11" i="116"/>
  <c r="G73" i="116"/>
  <c r="I13" i="116"/>
  <c r="K12" i="116"/>
  <c r="J12" i="116"/>
  <c r="G74" i="116"/>
  <c r="H74" i="116"/>
  <c r="I14" i="116"/>
  <c r="K13" i="116"/>
  <c r="J13" i="116"/>
  <c r="G75" i="116"/>
  <c r="H75" i="116"/>
  <c r="K14" i="116"/>
  <c r="I15" i="116"/>
  <c r="J14" i="116"/>
  <c r="I16" i="116"/>
  <c r="J15" i="116"/>
  <c r="K15" i="116"/>
  <c r="J16" i="116"/>
  <c r="I17" i="116"/>
  <c r="K16" i="116"/>
  <c r="G77" i="116"/>
  <c r="H77" i="116"/>
  <c r="G76" i="116"/>
  <c r="H76" i="116"/>
  <c r="K17" i="116"/>
  <c r="J17" i="116"/>
  <c r="I18" i="116"/>
  <c r="K18" i="116"/>
  <c r="I19" i="116"/>
  <c r="J18" i="116"/>
  <c r="G78" i="116"/>
  <c r="H78" i="116"/>
  <c r="J19" i="116"/>
  <c r="I20" i="116"/>
  <c r="K19" i="116"/>
  <c r="G79" i="116"/>
  <c r="H79" i="116"/>
  <c r="G80" i="116"/>
  <c r="H80" i="116"/>
  <c r="J20" i="116"/>
  <c r="I21" i="116"/>
  <c r="K20" i="116"/>
  <c r="K21" i="116"/>
  <c r="J21" i="116"/>
  <c r="I22" i="116"/>
  <c r="G81" i="116"/>
  <c r="H81" i="116"/>
  <c r="G82" i="116"/>
  <c r="H82" i="116"/>
  <c r="J22" i="116"/>
  <c r="K22" i="116"/>
  <c r="I23" i="116"/>
  <c r="K23" i="116"/>
  <c r="J23" i="116"/>
  <c r="I24" i="116"/>
  <c r="G83" i="116"/>
  <c r="H83" i="116"/>
  <c r="I25" i="116"/>
  <c r="K24" i="116"/>
  <c r="J24" i="116"/>
  <c r="G85" i="116"/>
  <c r="H85" i="116"/>
  <c r="G84" i="116"/>
  <c r="H84" i="116"/>
  <c r="J25" i="116"/>
  <c r="K25" i="116"/>
  <c r="I26" i="116"/>
  <c r="I27" i="116"/>
  <c r="J26" i="116"/>
  <c r="K26" i="116"/>
  <c r="G86" i="116"/>
  <c r="H86" i="116"/>
  <c r="K27" i="116"/>
  <c r="J27" i="116"/>
  <c r="I28" i="116"/>
  <c r="I29" i="116"/>
  <c r="K28" i="116"/>
  <c r="J28" i="116"/>
  <c r="G87" i="116"/>
  <c r="H87" i="116"/>
  <c r="I30" i="116"/>
  <c r="K29" i="116"/>
  <c r="J29" i="116"/>
  <c r="I31" i="116"/>
  <c r="J30" i="116"/>
  <c r="K30" i="116"/>
  <c r="H88" i="116"/>
  <c r="G88" i="116"/>
  <c r="K31" i="116"/>
  <c r="J31" i="116"/>
  <c r="I32" i="116"/>
  <c r="G89" i="116"/>
  <c r="H89" i="116"/>
  <c r="J32" i="116"/>
  <c r="I33" i="116"/>
  <c r="K32" i="116"/>
  <c r="G90" i="116"/>
  <c r="H90" i="116"/>
  <c r="J33" i="116"/>
  <c r="I34" i="116"/>
  <c r="K33" i="116"/>
  <c r="K34" i="116"/>
  <c r="I35" i="116"/>
  <c r="J34" i="116"/>
  <c r="G91" i="116"/>
  <c r="H91" i="116"/>
  <c r="I36" i="116"/>
  <c r="J35" i="116"/>
  <c r="K35" i="116"/>
  <c r="G92" i="116"/>
  <c r="H92" i="116"/>
  <c r="K36" i="116"/>
  <c r="J36" i="116"/>
  <c r="I37" i="116"/>
  <c r="G94" i="116"/>
  <c r="H94" i="116"/>
  <c r="G93" i="116"/>
  <c r="H93" i="116"/>
  <c r="I38" i="116"/>
  <c r="K37" i="116"/>
  <c r="J37" i="116"/>
  <c r="I39" i="116"/>
  <c r="J38" i="116"/>
  <c r="K38" i="116"/>
  <c r="G95" i="116"/>
  <c r="H95" i="116"/>
  <c r="I40" i="116"/>
  <c r="K39" i="116"/>
  <c r="J39" i="116"/>
  <c r="G96" i="116"/>
  <c r="H96" i="116"/>
  <c r="J40" i="116"/>
  <c r="I41" i="116"/>
  <c r="K40" i="116"/>
  <c r="K41" i="116"/>
  <c r="I42" i="116"/>
  <c r="J41" i="116"/>
  <c r="K42" i="116"/>
  <c r="I43" i="116"/>
  <c r="J42" i="116"/>
  <c r="G97" i="116"/>
  <c r="H97" i="116"/>
  <c r="J43" i="116"/>
  <c r="L12" i="116"/>
  <c r="I44" i="116"/>
  <c r="K43" i="116"/>
  <c r="L10" i="116"/>
  <c r="G98" i="116"/>
  <c r="H98" i="116"/>
  <c r="G99" i="116"/>
  <c r="H99" i="116"/>
  <c r="G100" i="116"/>
  <c r="H100" i="116"/>
  <c r="H102" i="116"/>
  <c r="G101" i="116"/>
  <c r="H101" i="116"/>
  <c r="G102" i="116"/>
  <c r="G103" i="116"/>
  <c r="H103" i="116"/>
  <c r="G104" i="116"/>
  <c r="H104" i="116"/>
  <c r="D106" i="116"/>
  <c r="E106" i="116"/>
  <c r="F107" i="116"/>
  <c r="G105" i="116"/>
  <c r="H105" i="116"/>
  <c r="G106" i="116"/>
  <c r="I75" i="116"/>
  <c r="H106" i="116"/>
  <c r="I73" i="116"/>
  <c r="L8" i="116"/>
</calcChain>
</file>

<file path=xl/sharedStrings.xml><?xml version="1.0" encoding="utf-8"?>
<sst xmlns="http://schemas.openxmlformats.org/spreadsheetml/2006/main" count="215" uniqueCount="135">
  <si>
    <t>Time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</si>
  <si>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</si>
  <si>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</si>
  <si>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</si>
  <si>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</si>
  <si>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</si>
  <si>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</si>
  <si>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</si>
  <si>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</si>
  <si>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</si>
  <si>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</si>
  <si>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</si>
  <si>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</si>
  <si>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4-1</t>
  </si>
  <si>
    <t>4-2</t>
  </si>
  <si>
    <t>4-3</t>
  </si>
  <si>
    <t>1-5</t>
  </si>
  <si>
    <t>1-6</t>
  </si>
  <si>
    <t>1-7</t>
  </si>
  <si>
    <t>1-8</t>
  </si>
  <si>
    <t>1-9</t>
  </si>
  <si>
    <t>1-10</t>
  </si>
  <si>
    <t>1-11</t>
  </si>
  <si>
    <t>1-12</t>
  </si>
  <si>
    <t>2-5</t>
  </si>
  <si>
    <t>2-6</t>
  </si>
  <si>
    <t>2-7</t>
  </si>
  <si>
    <t>2-8</t>
  </si>
  <si>
    <t>2-9</t>
  </si>
  <si>
    <t>2-10</t>
  </si>
  <si>
    <t>2-11</t>
  </si>
  <si>
    <t>2-12</t>
  </si>
  <si>
    <t>3-5</t>
  </si>
  <si>
    <t>3-6</t>
  </si>
  <si>
    <t>3-7</t>
  </si>
  <si>
    <t>3-8</t>
  </si>
  <si>
    <t>3-9</t>
  </si>
  <si>
    <t>3-10</t>
  </si>
  <si>
    <t>3-11</t>
  </si>
  <si>
    <t>3-12</t>
  </si>
  <si>
    <t>Rooms</t>
  </si>
  <si>
    <t>Rented</t>
  </si>
  <si>
    <t>(Yr-Month)</t>
  </si>
  <si>
    <t>-----</t>
  </si>
  <si>
    <t>Centered Moving Average</t>
  </si>
  <si>
    <t>Ratio of Rooms rented to Centered Moving Average</t>
  </si>
  <si>
    <t>Sesonal Indices</t>
  </si>
  <si>
    <t xml:space="preserve">1st </t>
  </si>
  <si>
    <t>2nd</t>
  </si>
  <si>
    <t xml:space="preserve">3rd </t>
  </si>
  <si>
    <t xml:space="preserve">4th </t>
  </si>
  <si>
    <t xml:space="preserve">5ht </t>
  </si>
  <si>
    <t>6th</t>
  </si>
  <si>
    <t>7th</t>
  </si>
  <si>
    <t>8th</t>
  </si>
  <si>
    <t>9th</t>
  </si>
  <si>
    <t>10th</t>
  </si>
  <si>
    <t>11th</t>
  </si>
  <si>
    <t>12th</t>
  </si>
  <si>
    <t>1st Year</t>
  </si>
  <si>
    <t>2nd Year</t>
  </si>
  <si>
    <t>3rd Year</t>
  </si>
  <si>
    <t>Sesonal Average</t>
  </si>
  <si>
    <t>Deseasonalized Data</t>
  </si>
  <si>
    <t>DeSeasonalized Forecast</t>
  </si>
  <si>
    <t>Alpha=</t>
  </si>
  <si>
    <t>MSE=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</si>
  <si>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</si>
  <si>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</si>
  <si>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</si>
  <si>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</si>
  <si>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</si>
  <si>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</si>
  <si>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</si>
  <si>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</si>
  <si>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</si>
  <si>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</si>
  <si>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</si>
  <si>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</si>
  <si>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Microsoft Excel 14.0 Sensitivity Report</t>
  </si>
  <si>
    <t>Worksheet: [RiversideInn.xlsx]Data</t>
  </si>
  <si>
    <t>Report Created: 11/15/2012 10:56:26 AM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</si>
  <si>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</si>
  <si>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</si>
  <si>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</si>
  <si>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</si>
  <si>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</si>
  <si>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</si>
  <si>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</si>
  <si>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</si>
  <si>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NONE</t>
  </si>
  <si>
    <t>$K$4</t>
  </si>
  <si>
    <t>----- Alpha=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</si>
  <si>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</si>
  <si>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</si>
  <si>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</si>
  <si>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</si>
  <si>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</si>
  <si>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</si>
  <si>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</si>
  <si>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</si>
  <si>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</si>
  <si>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</si>
  <si>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</si>
  <si>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</si>
  <si>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Mape=</t>
  </si>
  <si>
    <t>MAD=</t>
  </si>
  <si>
    <t>Beta =</t>
  </si>
  <si>
    <t>Exp. Smoothing</t>
  </si>
  <si>
    <t>Moving Average</t>
  </si>
  <si>
    <t>Wieghted Average</t>
  </si>
  <si>
    <t>Holt's Method</t>
  </si>
  <si>
    <t>Methods</t>
  </si>
  <si>
    <t>MSE</t>
  </si>
  <si>
    <t xml:space="preserve">MAPE </t>
  </si>
  <si>
    <t>MAD</t>
  </si>
  <si>
    <t>ABS Error MAD</t>
  </si>
  <si>
    <t>ABS Error MAPE</t>
  </si>
  <si>
    <t>Linear Regreseeion</t>
  </si>
  <si>
    <t>MAD =</t>
  </si>
  <si>
    <t>MAPE =</t>
  </si>
  <si>
    <t>Expondential Smoothing</t>
  </si>
  <si>
    <t>Alpha =</t>
  </si>
  <si>
    <t>Trend</t>
  </si>
  <si>
    <t>Level Term</t>
  </si>
  <si>
    <t>FCST</t>
  </si>
  <si>
    <t>N/A</t>
  </si>
  <si>
    <t>ABS % Error MAPE</t>
  </si>
  <si>
    <t>ABS % Error MAD</t>
  </si>
  <si>
    <t>Report Created: 11/15/2012 3:33:39 PM</t>
  </si>
  <si>
    <t>$I$106</t>
  </si>
  <si>
    <t>N/A Alpha =</t>
  </si>
  <si>
    <t>$I$108</t>
  </si>
  <si>
    <t>1-3 Beta =</t>
  </si>
  <si>
    <t>12 Period  Centered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</si>
</sst>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_)"/>
    <numFmt numFmtId="165" formatCode="0.00_);\(0.00\)"/>
    <numFmt numFmtId="166" formatCode="0.0_);\(0.0\)"/>
    <numFmt numFmtId="167" formatCode="0.000"/>
    <numFmt numFmtId="168" formatCode="0.000_);\(0.000\)"/>
  </numFmts>
  <fonts count="11" x14ac:knownFonts="1">
    <font>
      <sz val="10"/>
      <name val="Courier"/>
    </font>
    <font>
      <sz val="10"/>
      <name val="Arial"/>
      <family val="2"/>
    </font>
    <font>
      <b/>
      <sz val="10"/>
      <name val="Courier"/>
      <family val="3"/>
    </font>
    <font>
      <b/>
      <u/>
      <sz val="10"/>
      <name val="Courier"/>
      <family val="3"/>
    </font>
    <font>
      <u/>
      <sz val="10"/>
      <color theme="10"/>
      <name val="Courier"/>
      <family val="3"/>
    </font>
    <font>
      <u/>
      <sz val="10"/>
      <color theme="11"/>
      <name val="Courier"/>
      <family val="3"/>
    </font>
    <font>
      <sz val="10"/>
      <name val="Courier"/>
      <family val="3"/>
    </font>
    <font>
      <b/>
      <sz val="10"/>
      <color indexed="18"/>
      <name val="Courier"/>
      <family val="3"/>
    </font>
    <font>
      <b/>
      <sz val="10"/>
      <color indexed="206"/>
      <name val="Courier"/>
      <family val="3"/>
    </font>
    <font>
      <b/>
      <sz val="15"/>
      <color theme="3"/>
      <name val="Calibri"/>
      <family val="2"/>
      <scheme val="minor"/>
    </font>
    <font>
      <b/>
      <sz val="10"/>
      <color indexed="18"/>
      <name val="Courier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indexed="23"/>
      </top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9" fillId="0" borderId="4" applyNumberFormat="0" applyFill="0" applyAlignment="0" applyProtection="0"/>
  </cellStyleXfs>
  <cellXfs count="71">
    <xf numFmtId="0" fontId="0" fillId="0" borderId="0" xfId="0"/>
    <xf numFmtId="37" fontId="0" fillId="0" borderId="0" xfId="0" applyNumberFormat="1" applyProtection="1"/>
    <xf numFmtId="0" fontId="2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37" fontId="0" fillId="0" borderId="0" xfId="0" applyNumberForma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Alignment="1" applyProtection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0" applyNumberFormat="1"/>
    <xf numFmtId="166" fontId="2" fillId="0" borderId="0" xfId="0" applyNumberFormat="1" applyFont="1"/>
    <xf numFmtId="166" fontId="2" fillId="0" borderId="0" xfId="0" applyNumberFormat="1" applyFont="1" applyFill="1" applyAlignment="1">
      <alignment horizontal="center"/>
    </xf>
    <xf numFmtId="37" fontId="0" fillId="0" borderId="0" xfId="0" quotePrefix="1" applyNumberFormat="1" applyAlignment="1" applyProtection="1">
      <alignment horizontal="center"/>
    </xf>
    <xf numFmtId="0" fontId="0" fillId="0" borderId="0" xfId="0" quotePrefix="1" applyAlignment="1" applyProtection="1">
      <alignment horizontal="center"/>
    </xf>
    <xf numFmtId="37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 applyProtection="1">
      <alignment horizontal="center"/>
    </xf>
    <xf numFmtId="2" fontId="0" fillId="0" borderId="0" xfId="0" quotePrefix="1" applyNumberFormat="1" applyAlignment="1" applyProtection="1">
      <alignment horizontal="center"/>
    </xf>
    <xf numFmtId="2" fontId="0" fillId="0" borderId="0" xfId="0" applyNumberFormat="1" applyProtection="1"/>
    <xf numFmtId="167" fontId="0" fillId="0" borderId="0" xfId="0" applyNumberFormat="1"/>
    <xf numFmtId="166" fontId="2" fillId="0" borderId="0" xfId="1" applyNumberFormat="1" applyFont="1" applyAlignment="1">
      <alignment horizontal="left"/>
    </xf>
    <xf numFmtId="0" fontId="2" fillId="0" borderId="0" xfId="0" applyFont="1"/>
    <xf numFmtId="0" fontId="0" fillId="0" borderId="3" xfId="0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 applyProtection="1">
      <alignment horizontal="center"/>
    </xf>
    <xf numFmtId="165" fontId="2" fillId="0" borderId="0" xfId="0" applyNumberFormat="1" applyFont="1"/>
    <xf numFmtId="43" fontId="0" fillId="0" borderId="0" xfId="1" applyNumberFormat="1" applyFont="1" applyAlignment="1">
      <alignment horizontal="center"/>
    </xf>
    <xf numFmtId="43" fontId="0" fillId="0" borderId="0" xfId="0" applyNumberFormat="1" applyAlignment="1">
      <alignment horizontal="right"/>
    </xf>
    <xf numFmtId="43" fontId="0" fillId="0" borderId="0" xfId="0" applyNumberFormat="1"/>
    <xf numFmtId="0" fontId="3" fillId="0" borderId="0" xfId="0" applyFont="1"/>
    <xf numFmtId="2" fontId="2" fillId="0" borderId="0" xfId="0" applyNumberFormat="1" applyFont="1"/>
    <xf numFmtId="49" fontId="0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8" fontId="2" fillId="0" borderId="0" xfId="0" applyNumberFormat="1" applyFont="1"/>
    <xf numFmtId="43" fontId="8" fillId="0" borderId="0" xfId="1" applyFont="1" applyAlignment="1">
      <alignment horizontal="right"/>
    </xf>
    <xf numFmtId="9" fontId="0" fillId="0" borderId="0" xfId="14" applyFont="1"/>
    <xf numFmtId="2" fontId="0" fillId="0" borderId="0" xfId="14" applyNumberFormat="1" applyFont="1"/>
    <xf numFmtId="2" fontId="6" fillId="0" borderId="0" xfId="0" applyNumberFormat="1" applyFont="1"/>
    <xf numFmtId="0" fontId="0" fillId="0" borderId="0" xfId="0" applyNumberFormat="1" applyAlignment="1" applyProtection="1">
      <alignment horizontal="center"/>
    </xf>
    <xf numFmtId="49" fontId="2" fillId="0" borderId="0" xfId="0" applyNumberFormat="1" applyFont="1" applyProtection="1"/>
    <xf numFmtId="10" fontId="2" fillId="0" borderId="0" xfId="14" applyNumberFormat="1" applyFont="1" applyAlignment="1">
      <alignment horizontal="left" indent="2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2" fillId="0" borderId="5" xfId="0" applyNumberFormat="1" applyFont="1" applyBorder="1" applyAlignment="1">
      <alignment horizontal="center" wrapText="1"/>
    </xf>
    <xf numFmtId="43" fontId="2" fillId="0" borderId="0" xfId="0" applyNumberFormat="1" applyFont="1" applyAlignment="1">
      <alignment horizontal="center" wrapText="1"/>
    </xf>
    <xf numFmtId="43" fontId="6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6" xfId="0" applyFill="1" applyBorder="1" applyAlignment="1"/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 applyProtection="1">
      <alignment horizontal="center" wrapText="1"/>
    </xf>
    <xf numFmtId="0" fontId="2" fillId="0" borderId="0" xfId="0" applyFont="1" applyAlignment="1" applyProtection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9" fillId="0" borderId="0" xfId="15" applyBorder="1" applyAlignment="1">
      <alignment horizontal="left"/>
    </xf>
    <xf numFmtId="0" fontId="9" fillId="0" borderId="4" xfId="15" applyAlignment="1">
      <alignment horizontal="left"/>
    </xf>
    <xf numFmtId="49" fontId="9" fillId="0" borderId="0" xfId="15" applyNumberFormat="1" applyBorder="1" applyAlignment="1">
      <alignment horizontal="left"/>
    </xf>
    <xf numFmtId="49" fontId="9" fillId="0" borderId="4" xfId="15" applyNumberFormat="1" applyAlignment="1">
      <alignment horizontal="left"/>
    </xf>
    <xf numFmtId="37" fontId="2" fillId="0" borderId="0" xfId="0" applyNumberFormat="1" applyFont="1" applyAlignment="1" applyProtection="1">
      <alignment horizontal="center" wrapText="1"/>
    </xf>
    <xf numFmtId="43" fontId="2" fillId="0" borderId="5" xfId="0" applyNumberFormat="1" applyFont="1" applyBorder="1" applyAlignment="1">
      <alignment horizontal="center" wrapText="1"/>
    </xf>
    <xf numFmtId="43" fontId="2" fillId="0" borderId="0" xfId="0" applyNumberFormat="1" applyFont="1" applyAlignment="1">
      <alignment horizontal="center" wrapText="1"/>
    </xf>
    <xf numFmtId="0" fontId="0" fillId="0" borderId="0" xfId="0"/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eading 1" xfId="15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9988901220806E-2"/>
          <c:y val="3.4257748776509001E-2"/>
          <c:w val="0.89789123196448395"/>
          <c:h val="0.831973898858075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Data!$A$5:$A$40</c:f>
              <c:strCache>
                <c:ptCount val="36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1-4</c:v>
                </c:pt>
                <c:pt idx="4">
                  <c:v>1-5</c:v>
                </c:pt>
                <c:pt idx="5">
                  <c:v>1-6</c:v>
                </c:pt>
                <c:pt idx="6">
                  <c:v>1-7</c:v>
                </c:pt>
                <c:pt idx="7">
                  <c:v>1-8</c:v>
                </c:pt>
                <c:pt idx="8">
                  <c:v>1-9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2-1</c:v>
                </c:pt>
                <c:pt idx="13">
                  <c:v>2-2</c:v>
                </c:pt>
                <c:pt idx="14">
                  <c:v>2-3</c:v>
                </c:pt>
                <c:pt idx="15">
                  <c:v>2-4</c:v>
                </c:pt>
                <c:pt idx="16">
                  <c:v>2-5</c:v>
                </c:pt>
                <c:pt idx="17">
                  <c:v>2-6</c:v>
                </c:pt>
                <c:pt idx="18">
                  <c:v>2-7</c:v>
                </c:pt>
                <c:pt idx="19">
                  <c:v>2-8</c:v>
                </c:pt>
                <c:pt idx="20">
                  <c:v>2-9</c:v>
                </c:pt>
                <c:pt idx="21">
                  <c:v>2-10</c:v>
                </c:pt>
                <c:pt idx="22">
                  <c:v>2-11</c:v>
                </c:pt>
                <c:pt idx="23">
                  <c:v>2-12</c:v>
                </c:pt>
                <c:pt idx="24">
                  <c:v>3-1</c:v>
                </c:pt>
                <c:pt idx="25">
                  <c:v>3-2</c:v>
                </c:pt>
                <c:pt idx="26">
                  <c:v>3-3</c:v>
                </c:pt>
                <c:pt idx="27">
                  <c:v>3-4</c:v>
                </c:pt>
                <c:pt idx="28">
                  <c:v>3-5</c:v>
                </c:pt>
                <c:pt idx="29">
                  <c:v>3-6</c:v>
                </c:pt>
                <c:pt idx="30">
                  <c:v>3-7</c:v>
                </c:pt>
                <c:pt idx="31">
                  <c:v>3-8</c:v>
                </c:pt>
                <c:pt idx="32">
                  <c:v>3-9</c:v>
                </c:pt>
                <c:pt idx="33">
                  <c:v>3-10</c:v>
                </c:pt>
                <c:pt idx="34">
                  <c:v>3-11</c:v>
                </c:pt>
                <c:pt idx="35">
                  <c:v>3-12</c:v>
                </c:pt>
              </c:strCache>
            </c:strRef>
          </c:cat>
          <c:val>
            <c:numRef>
              <c:f>Data!$C$5:$C$40</c:f>
              <c:numCache>
                <c:formatCode>#,##0_);\(#,##0\)</c:formatCode>
                <c:ptCount val="36"/>
                <c:pt idx="0">
                  <c:v>334</c:v>
                </c:pt>
                <c:pt idx="1">
                  <c:v>294</c:v>
                </c:pt>
                <c:pt idx="2">
                  <c:v>441</c:v>
                </c:pt>
                <c:pt idx="3">
                  <c:v>474</c:v>
                </c:pt>
                <c:pt idx="4">
                  <c:v>549</c:v>
                </c:pt>
                <c:pt idx="5">
                  <c:v>994</c:v>
                </c:pt>
                <c:pt idx="6">
                  <c:v>1256</c:v>
                </c:pt>
                <c:pt idx="7">
                  <c:v>1111</c:v>
                </c:pt>
                <c:pt idx="8">
                  <c:v>1030</c:v>
                </c:pt>
                <c:pt idx="9">
                  <c:v>691</c:v>
                </c:pt>
                <c:pt idx="10">
                  <c:v>355</c:v>
                </c:pt>
                <c:pt idx="11">
                  <c:v>309</c:v>
                </c:pt>
                <c:pt idx="12">
                  <c:v>323</c:v>
                </c:pt>
                <c:pt idx="13">
                  <c:v>509</c:v>
                </c:pt>
                <c:pt idx="14">
                  <c:v>481</c:v>
                </c:pt>
                <c:pt idx="15">
                  <c:v>501</c:v>
                </c:pt>
                <c:pt idx="16">
                  <c:v>875</c:v>
                </c:pt>
                <c:pt idx="17">
                  <c:v>1094</c:v>
                </c:pt>
                <c:pt idx="18">
                  <c:v>1238</c:v>
                </c:pt>
                <c:pt idx="19">
                  <c:v>1215</c:v>
                </c:pt>
                <c:pt idx="20">
                  <c:v>1035</c:v>
                </c:pt>
                <c:pt idx="21">
                  <c:v>706</c:v>
                </c:pt>
                <c:pt idx="22">
                  <c:v>470</c:v>
                </c:pt>
                <c:pt idx="23">
                  <c:v>364</c:v>
                </c:pt>
                <c:pt idx="24">
                  <c:v>448</c:v>
                </c:pt>
                <c:pt idx="25">
                  <c:v>365</c:v>
                </c:pt>
                <c:pt idx="26">
                  <c:v>494</c:v>
                </c:pt>
                <c:pt idx="27">
                  <c:v>489</c:v>
                </c:pt>
                <c:pt idx="28">
                  <c:v>896</c:v>
                </c:pt>
                <c:pt idx="29">
                  <c:v>1120</c:v>
                </c:pt>
                <c:pt idx="30">
                  <c:v>1307</c:v>
                </c:pt>
                <c:pt idx="31">
                  <c:v>1200</c:v>
                </c:pt>
                <c:pt idx="32">
                  <c:v>1138</c:v>
                </c:pt>
                <c:pt idx="33">
                  <c:v>630</c:v>
                </c:pt>
                <c:pt idx="34">
                  <c:v>531</c:v>
                </c:pt>
                <c:pt idx="35">
                  <c:v>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46400"/>
        <c:axId val="45107456"/>
      </c:lineChart>
      <c:catAx>
        <c:axId val="4504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- 12 Month Period</a:t>
                </a:r>
              </a:p>
            </c:rich>
          </c:tx>
          <c:layout>
            <c:manualLayout>
              <c:xMode val="edge"/>
              <c:yMode val="edge"/>
              <c:x val="0.45615982241953401"/>
              <c:y val="0.94453507340946197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10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10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Rooms Rented</a:t>
                </a:r>
              </a:p>
            </c:rich>
          </c:tx>
          <c:layout>
            <c:manualLayout>
              <c:xMode val="edge"/>
              <c:yMode val="edge"/>
              <c:x val="1.22086570477247E-2"/>
              <c:y val="0.371941272430668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046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/>
  </sheetViews>
  <pageMargins left="0.75" right="0.75" top="1" bottom="1" header="0.5" footer="0.5"/>
  <pageSetup orientation="landscape" horizontalDpi="300" verticalDpi="300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028" cy="58312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workbookViewId="0"/>
  </sheetViews>
  <sheetFormatPr defaultRowHeight="12" x14ac:dyDescent="0.15"/>
  <cols>
    <col min="1" max="1" width="2.125" customWidth="1"/>
    <col min="2" max="2" width="5.75" customWidth="1"/>
    <col min="3" max="3" width="13" bestFit="1" customWidth="1"/>
    <col min="4" max="4" width="11.875" bestFit="1" customWidth="1"/>
    <col min="5" max="5" width="10.25" bestFit="1" customWidth="1"/>
  </cols>
  <sheetData>
    <row r="1" spans="1:5" x14ac:dyDescent="0.15">
      <c r="A1" s="26" t="s">
        <v>79</v>
      </c>
    </row>
    <row r="2" spans="1:5" x14ac:dyDescent="0.15">
      <c r="A2" s="26" t="s">
        <v>80</v>
      </c>
    </row>
    <row r="3" spans="1:5" x14ac:dyDescent="0.15">
      <c r="A3" s="26" t="s">
        <v>81</v>
      </c>
    </row>
    <row r="6" spans="1:5" ht="12.75" thickBot="1" x14ac:dyDescent="0.2">
      <c r="A6" t="s">
        <v>82</v>
      </c>
    </row>
    <row r="7" spans="1:5" x14ac:dyDescent="0.15">
      <c r="B7" s="28"/>
      <c r="C7" s="28"/>
      <c r="D7" s="28" t="s">
        <v>85</v>
      </c>
      <c r="E7" s="28" t="s">
        <v>87</v>
      </c>
    </row>
    <row r="8" spans="1:5" ht="12.75" thickBot="1" x14ac:dyDescent="0.2">
      <c r="B8" s="29" t="s">
        <v>83</v>
      </c>
      <c r="C8" s="29" t="s">
        <v>84</v>
      </c>
      <c r="D8" s="29" t="s">
        <v>86</v>
      </c>
      <c r="E8" s="29" t="s">
        <v>88</v>
      </c>
    </row>
    <row r="9" spans="1:5" ht="12.75" thickBot="1" x14ac:dyDescent="0.2">
      <c r="B9" s="27" t="s">
        <v>91</v>
      </c>
      <c r="C9" s="27" t="s">
        <v>92</v>
      </c>
      <c r="D9" s="27">
        <v>0.17394081840658529</v>
      </c>
      <c r="E9" s="27">
        <v>0</v>
      </c>
    </row>
    <row r="11" spans="1:5" x14ac:dyDescent="0.15">
      <c r="A11" t="s">
        <v>89</v>
      </c>
    </row>
    <row r="12" spans="1:5" x14ac:dyDescent="0.15">
      <c r="B12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/>
  </sheetViews>
  <sheetFormatPr defaultRowHeight="12" x14ac:dyDescent="0.15"/>
  <cols>
    <col min="1" max="1" width="2.375" customWidth="1"/>
    <col min="2" max="2" width="7" bestFit="1" customWidth="1"/>
    <col min="3" max="4" width="12" bestFit="1" customWidth="1"/>
    <col min="5" max="5" width="10" bestFit="1" customWidth="1"/>
  </cols>
  <sheetData>
    <row r="1" spans="1:5" x14ac:dyDescent="0.15">
      <c r="A1" s="26" t="s">
        <v>79</v>
      </c>
    </row>
    <row r="2" spans="1:5" x14ac:dyDescent="0.15">
      <c r="A2" s="26" t="s">
        <v>80</v>
      </c>
    </row>
    <row r="3" spans="1:5" x14ac:dyDescent="0.15">
      <c r="A3" s="26" t="s">
        <v>129</v>
      </c>
    </row>
    <row r="6" spans="1:5" ht="12.75" thickBot="1" x14ac:dyDescent="0.2">
      <c r="A6" t="s">
        <v>82</v>
      </c>
    </row>
    <row r="7" spans="1:5" x14ac:dyDescent="0.15">
      <c r="B7" s="56"/>
      <c r="C7" s="56"/>
      <c r="D7" s="56" t="s">
        <v>85</v>
      </c>
      <c r="E7" s="56" t="s">
        <v>87</v>
      </c>
    </row>
    <row r="8" spans="1:5" ht="12.75" thickBot="1" x14ac:dyDescent="0.2">
      <c r="B8" s="57" t="s">
        <v>83</v>
      </c>
      <c r="C8" s="57" t="s">
        <v>84</v>
      </c>
      <c r="D8" s="57" t="s">
        <v>86</v>
      </c>
      <c r="E8" s="57" t="s">
        <v>88</v>
      </c>
    </row>
    <row r="9" spans="1:5" x14ac:dyDescent="0.15">
      <c r="B9" s="55" t="s">
        <v>130</v>
      </c>
      <c r="C9" s="55" t="s">
        <v>131</v>
      </c>
      <c r="D9" s="55">
        <v>0.11444130144333158</v>
      </c>
      <c r="E9" s="55">
        <v>0</v>
      </c>
    </row>
    <row r="10" spans="1:5" ht="12.75" thickBot="1" x14ac:dyDescent="0.2">
      <c r="B10" s="27" t="s">
        <v>132</v>
      </c>
      <c r="C10" s="27" t="s">
        <v>133</v>
      </c>
      <c r="D10" s="27">
        <v>4.112672469285087E-2</v>
      </c>
      <c r="E10" s="27">
        <v>0</v>
      </c>
    </row>
    <row r="12" spans="1:5" x14ac:dyDescent="0.15">
      <c r="A12" t="s">
        <v>89</v>
      </c>
    </row>
    <row r="13" spans="1:5" x14ac:dyDescent="0.15">
      <c r="B13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1" transitionEvaluation="1" enableFormatConditionsCalculation="0">
    <pageSetUpPr fitToPage="1"/>
  </sheetPr>
  <dimension ref="A1:R193"/>
  <sheetViews>
    <sheetView showGridLines="0" tabSelected="1" topLeftCell="A41" zoomScale="84" zoomScaleNormal="84" zoomScalePageLayoutView="125" workbookViewId="0">
      <selection activeCell="I55" sqref="I55"/>
    </sheetView>
  </sheetViews>
  <sheetFormatPr defaultColWidth="9.625" defaultRowHeight="12" x14ac:dyDescent="0.15"/>
  <cols>
    <col min="1" max="1" width="19.875" customWidth="1"/>
    <col min="2" max="2" width="13.5" customWidth="1"/>
    <col min="3" max="3" width="15" customWidth="1"/>
    <col min="4" max="4" width="18.625" customWidth="1"/>
    <col min="5" max="5" width="16.5" customWidth="1"/>
    <col min="6" max="6" width="29" customWidth="1"/>
    <col min="7" max="7" width="18" customWidth="1"/>
    <col min="8" max="8" width="16.5" customWidth="1"/>
    <col min="9" max="9" width="21.25" customWidth="1"/>
    <col min="10" max="10" width="13.25" customWidth="1"/>
    <col min="11" max="11" width="13.5" customWidth="1"/>
    <col min="12" max="12" width="18.875" style="13" customWidth="1"/>
    <col min="15" max="15" width="12.875" customWidth="1"/>
  </cols>
  <sheetData>
    <row r="1" spans="1:15" x14ac:dyDescent="0.15">
      <c r="A1" s="63" t="s">
        <v>121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5" ht="12.75" thickBot="1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5" ht="12.75" customHeight="1" thickTop="1" x14ac:dyDescent="0.15">
      <c r="A3" s="4" t="s">
        <v>0</v>
      </c>
      <c r="B3" s="4"/>
      <c r="C3" s="2" t="s">
        <v>40</v>
      </c>
      <c r="D3" s="59" t="s">
        <v>134</v>
      </c>
      <c r="E3" s="59" t="s">
        <v>44</v>
      </c>
      <c r="F3" s="60" t="s">
        <v>45</v>
      </c>
      <c r="G3" s="58" t="s">
        <v>46</v>
      </c>
      <c r="H3" s="61" t="s">
        <v>63</v>
      </c>
      <c r="I3" s="61" t="s">
        <v>64</v>
      </c>
      <c r="J3" s="58" t="s">
        <v>116</v>
      </c>
      <c r="K3" s="58" t="s">
        <v>117</v>
      </c>
      <c r="L3" s="14" t="s">
        <v>107</v>
      </c>
      <c r="O3" s="58"/>
    </row>
    <row r="4" spans="1:15" x14ac:dyDescent="0.15">
      <c r="A4" s="5" t="s">
        <v>42</v>
      </c>
      <c r="B4" s="5" t="s">
        <v>0</v>
      </c>
      <c r="C4" s="3" t="s">
        <v>41</v>
      </c>
      <c r="D4" s="59"/>
      <c r="E4" s="59"/>
      <c r="F4" s="60"/>
      <c r="G4" s="58"/>
      <c r="H4" s="62"/>
      <c r="I4" s="62"/>
      <c r="J4" s="58"/>
      <c r="K4" s="58"/>
      <c r="L4" s="32">
        <v>2</v>
      </c>
      <c r="O4" s="58"/>
    </row>
    <row r="5" spans="1:15" x14ac:dyDescent="0.15">
      <c r="A5" s="9" t="s">
        <v>1</v>
      </c>
      <c r="B5" s="46">
        <v>1</v>
      </c>
      <c r="C5" s="1">
        <v>334</v>
      </c>
      <c r="D5" s="17" t="s">
        <v>43</v>
      </c>
      <c r="E5" s="18" t="s">
        <v>43</v>
      </c>
      <c r="F5" s="18" t="s">
        <v>43</v>
      </c>
      <c r="G5" s="8">
        <f>A46</f>
        <v>0.53019501866852459</v>
      </c>
      <c r="H5" s="33">
        <f>C5/G5</f>
        <v>629.95688046781743</v>
      </c>
      <c r="I5" s="34">
        <f>H5</f>
        <v>629.95688046781743</v>
      </c>
      <c r="L5" s="14" t="s">
        <v>65</v>
      </c>
    </row>
    <row r="6" spans="1:15" x14ac:dyDescent="0.15">
      <c r="A6" s="9" t="s">
        <v>2</v>
      </c>
      <c r="B6" s="46">
        <v>2</v>
      </c>
      <c r="C6" s="1">
        <v>294</v>
      </c>
      <c r="D6" s="17" t="s">
        <v>43</v>
      </c>
      <c r="E6" s="18" t="s">
        <v>43</v>
      </c>
      <c r="F6" s="18" t="s">
        <v>43</v>
      </c>
      <c r="G6" s="8">
        <f t="shared" ref="G6:G16" si="0">A47</f>
        <v>0.60242693096021471</v>
      </c>
      <c r="H6" s="33">
        <f t="shared" ref="H6:H43" si="1">C6/G6</f>
        <v>488.02599102166675</v>
      </c>
      <c r="I6" s="34">
        <f>$L$6*H5+(1-$L$6)*I5</f>
        <v>629.95688046781743</v>
      </c>
      <c r="J6" s="44">
        <f>ABS(H6-I6)</f>
        <v>141.93088944615067</v>
      </c>
      <c r="K6" s="43">
        <f>ABS(H6-I6)/H6</f>
        <v>0.29082649706631997</v>
      </c>
      <c r="L6" s="41">
        <v>0.1803817117702689</v>
      </c>
    </row>
    <row r="7" spans="1:15" x14ac:dyDescent="0.15">
      <c r="A7" s="9" t="s">
        <v>3</v>
      </c>
      <c r="B7" s="46">
        <v>3</v>
      </c>
      <c r="C7" s="1">
        <v>441</v>
      </c>
      <c r="D7" s="17" t="s">
        <v>43</v>
      </c>
      <c r="E7" s="18" t="s">
        <v>43</v>
      </c>
      <c r="F7" s="18" t="s">
        <v>43</v>
      </c>
      <c r="G7" s="8">
        <f t="shared" si="0"/>
        <v>0.66600667836860117</v>
      </c>
      <c r="H7" s="33">
        <f>C7/G7</f>
        <v>662.15552234437007</v>
      </c>
      <c r="I7" s="34">
        <f>$L$6*H6+(1-$L$6)*I6</f>
        <v>604.35514367644407</v>
      </c>
      <c r="J7" s="44">
        <f t="shared" ref="J7:J43" si="2">ABS(H7-I7)</f>
        <v>57.800378667925997</v>
      </c>
      <c r="K7" s="43">
        <f t="shared" ref="K7:K43" si="3">ABS(H7-I7)/H7</f>
        <v>8.7291243095403051E-2</v>
      </c>
      <c r="L7" s="25" t="s">
        <v>66</v>
      </c>
    </row>
    <row r="8" spans="1:15" x14ac:dyDescent="0.15">
      <c r="A8" s="9" t="s">
        <v>4</v>
      </c>
      <c r="B8" s="46">
        <v>4</v>
      </c>
      <c r="C8" s="1">
        <v>474</v>
      </c>
      <c r="D8" s="17" t="s">
        <v>43</v>
      </c>
      <c r="E8" s="18" t="s">
        <v>43</v>
      </c>
      <c r="F8" s="18" t="s">
        <v>43</v>
      </c>
      <c r="G8" s="8">
        <f t="shared" si="0"/>
        <v>0.67567051416957724</v>
      </c>
      <c r="H8" s="33">
        <f t="shared" si="1"/>
        <v>701.5253589725794</v>
      </c>
      <c r="I8" s="34">
        <f t="shared" ref="I8:I44" si="4">$L$6*H7+(1-$L$6)*I7</f>
        <v>614.7812749215343</v>
      </c>
      <c r="J8" s="44">
        <f t="shared" si="2"/>
        <v>86.744084051045093</v>
      </c>
      <c r="K8" s="43">
        <f t="shared" si="3"/>
        <v>0.12365067483531364</v>
      </c>
      <c r="L8" s="42">
        <f>SUMXMY2(H5:H43,I5:I43)/COUNT(H5:H43)</f>
        <v>12813.454682876591</v>
      </c>
    </row>
    <row r="9" spans="1:15" x14ac:dyDescent="0.15">
      <c r="A9" s="9" t="s">
        <v>16</v>
      </c>
      <c r="B9" s="46">
        <v>5</v>
      </c>
      <c r="C9" s="1">
        <v>549</v>
      </c>
      <c r="D9" s="17" t="s">
        <v>43</v>
      </c>
      <c r="E9" s="18" t="s">
        <v>43</v>
      </c>
      <c r="F9" s="18" t="s">
        <v>43</v>
      </c>
      <c r="G9" s="8">
        <f t="shared" si="0"/>
        <v>1.204122073525361</v>
      </c>
      <c r="H9" s="33">
        <f t="shared" si="1"/>
        <v>455.9338393263306</v>
      </c>
      <c r="I9" s="34">
        <f t="shared" si="4"/>
        <v>630.42832128860596</v>
      </c>
      <c r="J9" s="44">
        <f t="shared" si="2"/>
        <v>174.49448196227536</v>
      </c>
      <c r="K9" s="43">
        <f t="shared" si="3"/>
        <v>0.38271886600937838</v>
      </c>
      <c r="L9" s="14" t="s">
        <v>105</v>
      </c>
    </row>
    <row r="10" spans="1:15" x14ac:dyDescent="0.15">
      <c r="A10" s="9" t="s">
        <v>17</v>
      </c>
      <c r="B10" s="46">
        <v>6</v>
      </c>
      <c r="C10" s="1">
        <v>994</v>
      </c>
      <c r="D10" s="17" t="s">
        <v>43</v>
      </c>
      <c r="E10" s="18" t="s">
        <v>43</v>
      </c>
      <c r="F10" s="18" t="s">
        <v>43</v>
      </c>
      <c r="G10" s="8">
        <f t="shared" si="0"/>
        <v>1.4924039888138849</v>
      </c>
      <c r="H10" s="33">
        <f t="shared" si="1"/>
        <v>666.03949563951483</v>
      </c>
      <c r="I10" s="34">
        <f t="shared" si="4"/>
        <v>598.95270793778445</v>
      </c>
      <c r="J10" s="44">
        <f t="shared" si="2"/>
        <v>67.086787701730373</v>
      </c>
      <c r="K10" s="43">
        <f t="shared" si="3"/>
        <v>0.10072493919796045</v>
      </c>
      <c r="L10" s="48">
        <f>AVERAGE(K6:K43)</f>
        <v>0.10952122175100643</v>
      </c>
    </row>
    <row r="11" spans="1:15" x14ac:dyDescent="0.15">
      <c r="A11" s="9" t="s">
        <v>18</v>
      </c>
      <c r="B11" s="46">
        <v>7</v>
      </c>
      <c r="C11" s="1">
        <v>1256</v>
      </c>
      <c r="D11" s="6">
        <f>AVERAGE(C5:C16)</f>
        <v>653.16666666666663</v>
      </c>
      <c r="E11" s="6">
        <f>AVERAGE(D11:D12)</f>
        <v>652.70833333333326</v>
      </c>
      <c r="F11" s="7">
        <f>C11/E11</f>
        <v>1.9242898180657519</v>
      </c>
      <c r="G11" s="8">
        <f t="shared" si="0"/>
        <v>1.7709246628095165</v>
      </c>
      <c r="H11" s="33">
        <f t="shared" si="1"/>
        <v>709.23400999305943</v>
      </c>
      <c r="I11" s="34">
        <f t="shared" si="4"/>
        <v>611.05393754059128</v>
      </c>
      <c r="J11" s="44">
        <f t="shared" si="2"/>
        <v>98.180072452468153</v>
      </c>
      <c r="K11" s="43">
        <f t="shared" si="3"/>
        <v>0.13843113989052633</v>
      </c>
      <c r="L11" s="14" t="s">
        <v>106</v>
      </c>
    </row>
    <row r="12" spans="1:15" x14ac:dyDescent="0.15">
      <c r="A12" s="9" t="s">
        <v>19</v>
      </c>
      <c r="B12" s="46">
        <v>8</v>
      </c>
      <c r="C12" s="1">
        <v>1111</v>
      </c>
      <c r="D12" s="6">
        <f t="shared" ref="D12:D37" si="5">AVERAGE(C6:C17)</f>
        <v>652.25</v>
      </c>
      <c r="E12" s="6">
        <f t="shared" ref="E12:E36" si="6">AVERAGE(D12:D13)</f>
        <v>661.20833333333326</v>
      </c>
      <c r="F12" s="7">
        <f t="shared" ref="F12:F36" si="7">C12/E12</f>
        <v>1.6802571050475772</v>
      </c>
      <c r="G12" s="8">
        <f t="shared" si="0"/>
        <v>1.6246664794575854</v>
      </c>
      <c r="H12" s="33">
        <f t="shared" si="1"/>
        <v>683.83265983977265</v>
      </c>
      <c r="I12" s="34">
        <f t="shared" si="4"/>
        <v>628.76382707129653</v>
      </c>
      <c r="J12" s="44">
        <f t="shared" si="2"/>
        <v>55.068832768476113</v>
      </c>
      <c r="K12" s="43">
        <f t="shared" si="3"/>
        <v>8.0529690964715211E-2</v>
      </c>
      <c r="L12" s="14">
        <f>AVERAGE(J6:J43)</f>
        <v>79.446070359753961</v>
      </c>
    </row>
    <row r="13" spans="1:15" x14ac:dyDescent="0.15">
      <c r="A13" s="9" t="s">
        <v>20</v>
      </c>
      <c r="B13" s="46">
        <v>9</v>
      </c>
      <c r="C13" s="1">
        <v>1030</v>
      </c>
      <c r="D13" s="6">
        <f t="shared" si="5"/>
        <v>670.16666666666663</v>
      </c>
      <c r="E13" s="6">
        <f t="shared" si="6"/>
        <v>671.83333333333326</v>
      </c>
      <c r="F13" s="7">
        <f t="shared" si="7"/>
        <v>1.5331183329198712</v>
      </c>
      <c r="G13" s="8">
        <f t="shared" si="0"/>
        <v>1.4723612918222133</v>
      </c>
      <c r="H13" s="33">
        <f t="shared" si="1"/>
        <v>699.5565597389882</v>
      </c>
      <c r="I13" s="34">
        <f t="shared" si="4"/>
        <v>638.69723739126493</v>
      </c>
      <c r="J13" s="44">
        <f t="shared" si="2"/>
        <v>60.859322347723264</v>
      </c>
      <c r="K13" s="43">
        <f t="shared" si="3"/>
        <v>8.6997000457590609E-2</v>
      </c>
    </row>
    <row r="14" spans="1:15" x14ac:dyDescent="0.15">
      <c r="A14" s="9" t="s">
        <v>21</v>
      </c>
      <c r="B14" s="46">
        <v>10</v>
      </c>
      <c r="C14" s="1">
        <v>691</v>
      </c>
      <c r="D14" s="6">
        <f t="shared" si="5"/>
        <v>673.5</v>
      </c>
      <c r="E14" s="6">
        <f t="shared" si="6"/>
        <v>674.625</v>
      </c>
      <c r="F14" s="7">
        <f t="shared" si="7"/>
        <v>1.024272744117102</v>
      </c>
      <c r="G14" s="8">
        <f t="shared" si="0"/>
        <v>0.99355471505207293</v>
      </c>
      <c r="H14" s="33">
        <f t="shared" si="1"/>
        <v>695.48258342650433</v>
      </c>
      <c r="I14" s="34">
        <f t="shared" si="4"/>
        <v>649.67514613352591</v>
      </c>
      <c r="J14" s="44">
        <f t="shared" si="2"/>
        <v>45.80743729297842</v>
      </c>
      <c r="K14" s="43">
        <f t="shared" si="3"/>
        <v>6.5864247911564214E-2</v>
      </c>
    </row>
    <row r="15" spans="1:15" x14ac:dyDescent="0.15">
      <c r="A15" s="9" t="s">
        <v>22</v>
      </c>
      <c r="B15" s="46">
        <v>11</v>
      </c>
      <c r="C15" s="1">
        <v>355</v>
      </c>
      <c r="D15" s="6">
        <f t="shared" si="5"/>
        <v>675.75</v>
      </c>
      <c r="E15" s="6">
        <f t="shared" si="6"/>
        <v>689.33333333333326</v>
      </c>
      <c r="F15" s="7">
        <f t="shared" si="7"/>
        <v>0.51499032882011608</v>
      </c>
      <c r="G15" s="8">
        <f t="shared" si="0"/>
        <v>0.57782230702379123</v>
      </c>
      <c r="H15" s="33">
        <f t="shared" si="1"/>
        <v>614.37572707864194</v>
      </c>
      <c r="I15" s="34">
        <f t="shared" si="4"/>
        <v>657.93797008424258</v>
      </c>
      <c r="J15" s="44">
        <f t="shared" si="2"/>
        <v>43.562243005600635</v>
      </c>
      <c r="K15" s="43">
        <f t="shared" si="3"/>
        <v>7.0904889444020194E-2</v>
      </c>
    </row>
    <row r="16" spans="1:15" x14ac:dyDescent="0.15">
      <c r="A16" s="9" t="s">
        <v>23</v>
      </c>
      <c r="B16" s="46">
        <v>12</v>
      </c>
      <c r="C16" s="1">
        <v>309</v>
      </c>
      <c r="D16" s="6">
        <f t="shared" si="5"/>
        <v>702.91666666666663</v>
      </c>
      <c r="E16" s="6">
        <f t="shared" si="6"/>
        <v>707.08333333333326</v>
      </c>
      <c r="F16" s="7">
        <f t="shared" si="7"/>
        <v>0.43700648202710668</v>
      </c>
      <c r="G16" s="8">
        <f t="shared" si="0"/>
        <v>0.46592592142592448</v>
      </c>
      <c r="H16" s="33">
        <f t="shared" si="1"/>
        <v>663.1955548949353</v>
      </c>
      <c r="I16" s="34">
        <f t="shared" si="4"/>
        <v>650.08013812233992</v>
      </c>
      <c r="J16" s="44">
        <f t="shared" si="2"/>
        <v>13.115416772595381</v>
      </c>
      <c r="K16" s="43">
        <f t="shared" si="3"/>
        <v>1.9776092701153811E-2</v>
      </c>
    </row>
    <row r="17" spans="1:11" x14ac:dyDescent="0.15">
      <c r="A17" s="9" t="s">
        <v>5</v>
      </c>
      <c r="B17" s="46">
        <v>13</v>
      </c>
      <c r="C17" s="1">
        <v>323</v>
      </c>
      <c r="D17" s="6">
        <f t="shared" si="5"/>
        <v>711.25</v>
      </c>
      <c r="E17" s="6">
        <f t="shared" si="6"/>
        <v>710.5</v>
      </c>
      <c r="F17" s="7">
        <f t="shared" si="7"/>
        <v>0.45460942997888809</v>
      </c>
      <c r="G17" s="8">
        <f>A46</f>
        <v>0.53019501866852459</v>
      </c>
      <c r="H17" s="33">
        <f t="shared" si="1"/>
        <v>609.20979757815883</v>
      </c>
      <c r="I17" s="34">
        <f t="shared" si="4"/>
        <v>652.44591945036132</v>
      </c>
      <c r="J17" s="44">
        <f t="shared" si="2"/>
        <v>43.236121872202489</v>
      </c>
      <c r="K17" s="43">
        <f t="shared" si="3"/>
        <v>7.0970824901507745E-2</v>
      </c>
    </row>
    <row r="18" spans="1:11" x14ac:dyDescent="0.15">
      <c r="A18" s="9" t="s">
        <v>6</v>
      </c>
      <c r="B18" s="46">
        <v>14</v>
      </c>
      <c r="C18" s="1">
        <v>509</v>
      </c>
      <c r="D18" s="6">
        <f t="shared" si="5"/>
        <v>709.75</v>
      </c>
      <c r="E18" s="6">
        <f t="shared" si="6"/>
        <v>714.08333333333326</v>
      </c>
      <c r="F18" s="7">
        <f t="shared" si="7"/>
        <v>0.71280196055549083</v>
      </c>
      <c r="G18" s="8">
        <f t="shared" ref="G18:G27" si="8">A47</f>
        <v>0.60242693096021471</v>
      </c>
      <c r="H18" s="33">
        <f t="shared" si="1"/>
        <v>844.9157463606407</v>
      </c>
      <c r="I18" s="34">
        <f t="shared" si="4"/>
        <v>644.64691377674546</v>
      </c>
      <c r="J18" s="44">
        <f t="shared" si="2"/>
        <v>200.26883258389523</v>
      </c>
      <c r="K18" s="43">
        <f t="shared" si="3"/>
        <v>0.2370281693133616</v>
      </c>
    </row>
    <row r="19" spans="1:11" x14ac:dyDescent="0.15">
      <c r="A19" s="9" t="s">
        <v>7</v>
      </c>
      <c r="B19" s="46">
        <v>15</v>
      </c>
      <c r="C19" s="1">
        <v>481</v>
      </c>
      <c r="D19" s="6">
        <f t="shared" si="5"/>
        <v>718.41666666666663</v>
      </c>
      <c r="E19" s="6">
        <f t="shared" si="6"/>
        <v>718.625</v>
      </c>
      <c r="F19" s="7">
        <f t="shared" si="7"/>
        <v>0.66933379718211861</v>
      </c>
      <c r="G19" s="8">
        <f t="shared" si="8"/>
        <v>0.66600667836860117</v>
      </c>
      <c r="H19" s="33">
        <f t="shared" si="1"/>
        <v>722.21498015338329</v>
      </c>
      <c r="I19" s="34">
        <f t="shared" si="4"/>
        <v>680.77174861246203</v>
      </c>
      <c r="J19" s="44">
        <f t="shared" si="2"/>
        <v>41.443231540921261</v>
      </c>
      <c r="K19" s="43">
        <f t="shared" si="3"/>
        <v>5.7383511391745974E-2</v>
      </c>
    </row>
    <row r="20" spans="1:11" x14ac:dyDescent="0.15">
      <c r="A20" s="9" t="s">
        <v>8</v>
      </c>
      <c r="B20" s="46">
        <v>16</v>
      </c>
      <c r="C20" s="1">
        <v>501</v>
      </c>
      <c r="D20" s="6">
        <f t="shared" si="5"/>
        <v>718.83333333333337</v>
      </c>
      <c r="E20" s="6">
        <f t="shared" si="6"/>
        <v>719.45833333333337</v>
      </c>
      <c r="F20" s="7">
        <f t="shared" si="7"/>
        <v>0.69635721318121269</v>
      </c>
      <c r="G20" s="8">
        <f t="shared" si="8"/>
        <v>0.67567051416957724</v>
      </c>
      <c r="H20" s="33">
        <f t="shared" si="1"/>
        <v>741.48566423051113</v>
      </c>
      <c r="I20" s="34">
        <f t="shared" si="4"/>
        <v>688.24734965910511</v>
      </c>
      <c r="J20" s="44">
        <f t="shared" si="2"/>
        <v>53.238314571406022</v>
      </c>
      <c r="K20" s="43">
        <f t="shared" si="3"/>
        <v>7.1799519720526159E-2</v>
      </c>
    </row>
    <row r="21" spans="1:11" x14ac:dyDescent="0.15">
      <c r="A21" s="9" t="s">
        <v>24</v>
      </c>
      <c r="B21" s="46">
        <v>17</v>
      </c>
      <c r="C21" s="1">
        <v>875</v>
      </c>
      <c r="D21" s="6">
        <f t="shared" si="5"/>
        <v>720.08333333333337</v>
      </c>
      <c r="E21" s="6">
        <f t="shared" si="6"/>
        <v>724.875</v>
      </c>
      <c r="F21" s="7">
        <f t="shared" si="7"/>
        <v>1.2071046732195205</v>
      </c>
      <c r="G21" s="8">
        <f t="shared" si="8"/>
        <v>1.204122073525361</v>
      </c>
      <c r="H21" s="33">
        <f t="shared" si="1"/>
        <v>726.67050894451597</v>
      </c>
      <c r="I21" s="34">
        <f t="shared" si="4"/>
        <v>697.85056797325933</v>
      </c>
      <c r="J21" s="44">
        <f t="shared" si="2"/>
        <v>28.819940971256642</v>
      </c>
      <c r="K21" s="43">
        <f t="shared" si="3"/>
        <v>3.966025952135778E-2</v>
      </c>
    </row>
    <row r="22" spans="1:11" x14ac:dyDescent="0.15">
      <c r="A22" s="9" t="s">
        <v>25</v>
      </c>
      <c r="B22" s="46">
        <v>18</v>
      </c>
      <c r="C22" s="1">
        <v>1094</v>
      </c>
      <c r="D22" s="6">
        <f t="shared" si="5"/>
        <v>729.66666666666663</v>
      </c>
      <c r="E22" s="6">
        <f t="shared" si="6"/>
        <v>731.95833333333326</v>
      </c>
      <c r="F22" s="7">
        <f t="shared" si="7"/>
        <v>1.4946205954346219</v>
      </c>
      <c r="G22" s="8">
        <f t="shared" si="8"/>
        <v>1.4924039888138849</v>
      </c>
      <c r="H22" s="33">
        <f t="shared" si="1"/>
        <v>733.04548111632721</v>
      </c>
      <c r="I22" s="34">
        <f t="shared" si="4"/>
        <v>703.04915825877265</v>
      </c>
      <c r="J22" s="44">
        <f t="shared" si="2"/>
        <v>29.99632285755456</v>
      </c>
      <c r="K22" s="43">
        <f t="shared" si="3"/>
        <v>4.0920138832142169E-2</v>
      </c>
    </row>
    <row r="23" spans="1:11" x14ac:dyDescent="0.15">
      <c r="A23" s="9" t="s">
        <v>26</v>
      </c>
      <c r="B23" s="46">
        <v>19</v>
      </c>
      <c r="C23" s="1">
        <v>1238</v>
      </c>
      <c r="D23" s="6">
        <f t="shared" si="5"/>
        <v>734.25</v>
      </c>
      <c r="E23" s="6">
        <f t="shared" si="6"/>
        <v>739.45833333333326</v>
      </c>
      <c r="F23" s="7">
        <f t="shared" si="7"/>
        <v>1.6741984560770837</v>
      </c>
      <c r="G23" s="8">
        <f t="shared" si="8"/>
        <v>1.7709246628095165</v>
      </c>
      <c r="H23" s="33">
        <f t="shared" si="1"/>
        <v>699.06982832118433</v>
      </c>
      <c r="I23" s="34">
        <f t="shared" si="4"/>
        <v>708.45994632263205</v>
      </c>
      <c r="J23" s="44">
        <f t="shared" si="2"/>
        <v>9.3901180014477177</v>
      </c>
      <c r="K23" s="43">
        <f t="shared" si="3"/>
        <v>1.3432303356587537E-2</v>
      </c>
    </row>
    <row r="24" spans="1:11" x14ac:dyDescent="0.15">
      <c r="A24" s="9" t="s">
        <v>27</v>
      </c>
      <c r="B24" s="46">
        <v>20</v>
      </c>
      <c r="C24" s="1">
        <v>1215</v>
      </c>
      <c r="D24" s="6">
        <f t="shared" si="5"/>
        <v>744.66666666666663</v>
      </c>
      <c r="E24" s="6">
        <f t="shared" si="6"/>
        <v>738.66666666666663</v>
      </c>
      <c r="F24" s="7">
        <f t="shared" si="7"/>
        <v>1.6448555956678701</v>
      </c>
      <c r="G24" s="8">
        <f t="shared" si="8"/>
        <v>1.6246664794575854</v>
      </c>
      <c r="H24" s="33">
        <f t="shared" si="1"/>
        <v>747.84579811460287</v>
      </c>
      <c r="I24" s="34">
        <f t="shared" si="4"/>
        <v>706.76614076380611</v>
      </c>
      <c r="J24" s="44">
        <f t="shared" si="2"/>
        <v>41.079657350796765</v>
      </c>
      <c r="K24" s="43">
        <f t="shared" si="3"/>
        <v>5.4930652086784278E-2</v>
      </c>
    </row>
    <row r="25" spans="1:11" x14ac:dyDescent="0.15">
      <c r="A25" s="9" t="s">
        <v>28</v>
      </c>
      <c r="B25" s="46">
        <v>21</v>
      </c>
      <c r="C25" s="1">
        <v>1035</v>
      </c>
      <c r="D25" s="6">
        <f t="shared" si="5"/>
        <v>732.66666666666663</v>
      </c>
      <c r="E25" s="6">
        <f t="shared" si="6"/>
        <v>733.20833333333326</v>
      </c>
      <c r="F25" s="7">
        <f t="shared" si="7"/>
        <v>1.4116042507245554</v>
      </c>
      <c r="G25" s="8">
        <f t="shared" si="8"/>
        <v>1.4723612918222133</v>
      </c>
      <c r="H25" s="33">
        <f t="shared" si="1"/>
        <v>702.95246536878915</v>
      </c>
      <c r="I25" s="34">
        <f t="shared" si="4"/>
        <v>714.17615967567895</v>
      </c>
      <c r="J25" s="44">
        <f t="shared" si="2"/>
        <v>11.223694306889797</v>
      </c>
      <c r="K25" s="43">
        <f t="shared" si="3"/>
        <v>1.5966505361072348E-2</v>
      </c>
    </row>
    <row r="26" spans="1:11" x14ac:dyDescent="0.15">
      <c r="A26" s="9" t="s">
        <v>29</v>
      </c>
      <c r="B26" s="46">
        <v>22</v>
      </c>
      <c r="C26" s="1">
        <v>706</v>
      </c>
      <c r="D26" s="6">
        <f t="shared" si="5"/>
        <v>733.75</v>
      </c>
      <c r="E26" s="6">
        <f t="shared" si="6"/>
        <v>733.25</v>
      </c>
      <c r="F26" s="7">
        <f t="shared" si="7"/>
        <v>0.96283668598704397</v>
      </c>
      <c r="G26" s="8">
        <f t="shared" si="8"/>
        <v>0.99355471505207293</v>
      </c>
      <c r="H26" s="33">
        <f t="shared" si="1"/>
        <v>710.57988986846897</v>
      </c>
      <c r="I26" s="34">
        <f t="shared" si="4"/>
        <v>712.15161048421601</v>
      </c>
      <c r="J26" s="44">
        <f t="shared" si="2"/>
        <v>1.57172061574704</v>
      </c>
      <c r="K26" s="43">
        <f t="shared" si="3"/>
        <v>2.2118844596600833E-3</v>
      </c>
    </row>
    <row r="27" spans="1:11" x14ac:dyDescent="0.15">
      <c r="A27" s="9" t="s">
        <v>30</v>
      </c>
      <c r="B27" s="46">
        <v>23</v>
      </c>
      <c r="C27" s="1">
        <v>470</v>
      </c>
      <c r="D27" s="6">
        <f t="shared" si="5"/>
        <v>732.75</v>
      </c>
      <c r="E27" s="6">
        <f t="shared" si="6"/>
        <v>733.625</v>
      </c>
      <c r="F27" s="7">
        <f t="shared" si="7"/>
        <v>0.64065428522746637</v>
      </c>
      <c r="G27" s="8">
        <f t="shared" si="8"/>
        <v>0.57782230702379123</v>
      </c>
      <c r="H27" s="33">
        <f t="shared" si="1"/>
        <v>813.39884993510339</v>
      </c>
      <c r="I27" s="34">
        <f t="shared" si="4"/>
        <v>711.86810082912302</v>
      </c>
      <c r="J27" s="44">
        <f t="shared" si="2"/>
        <v>101.53074910598036</v>
      </c>
      <c r="K27" s="43">
        <f t="shared" si="3"/>
        <v>0.12482283336653469</v>
      </c>
    </row>
    <row r="28" spans="1:11" x14ac:dyDescent="0.15">
      <c r="A28" s="9" t="s">
        <v>31</v>
      </c>
      <c r="B28" s="46">
        <v>24</v>
      </c>
      <c r="C28" s="1">
        <v>364</v>
      </c>
      <c r="D28" s="6">
        <f t="shared" si="5"/>
        <v>734.5</v>
      </c>
      <c r="E28" s="6">
        <f t="shared" si="6"/>
        <v>735.58333333333326</v>
      </c>
      <c r="F28" s="7">
        <f t="shared" si="7"/>
        <v>0.49484536082474234</v>
      </c>
      <c r="G28" s="8">
        <f>A57</f>
        <v>0.46592592142592448</v>
      </c>
      <c r="H28" s="33">
        <f t="shared" si="1"/>
        <v>781.24007113837035</v>
      </c>
      <c r="I28" s="34">
        <f t="shared" si="4"/>
        <v>730.18239115017752</v>
      </c>
      <c r="J28" s="44">
        <f t="shared" si="2"/>
        <v>51.057679988192831</v>
      </c>
      <c r="K28" s="43">
        <f t="shared" si="3"/>
        <v>6.5354660973540465E-2</v>
      </c>
    </row>
    <row r="29" spans="1:11" x14ac:dyDescent="0.15">
      <c r="A29" s="9" t="s">
        <v>9</v>
      </c>
      <c r="B29" s="46">
        <v>25</v>
      </c>
      <c r="C29" s="1">
        <v>448</v>
      </c>
      <c r="D29" s="6">
        <f t="shared" si="5"/>
        <v>736.66666666666663</v>
      </c>
      <c r="E29" s="6">
        <f t="shared" si="6"/>
        <v>739.54166666666663</v>
      </c>
      <c r="F29" s="7">
        <f t="shared" si="7"/>
        <v>0.60578060735816108</v>
      </c>
      <c r="G29" s="8">
        <f>A46</f>
        <v>0.53019501866852459</v>
      </c>
      <c r="H29" s="33">
        <f t="shared" si="1"/>
        <v>844.97210314246172</v>
      </c>
      <c r="I29" s="34">
        <f t="shared" si="4"/>
        <v>739.39226286546636</v>
      </c>
      <c r="J29" s="44">
        <f t="shared" si="2"/>
        <v>105.57984027699536</v>
      </c>
      <c r="K29" s="43">
        <f t="shared" si="3"/>
        <v>0.12495068166669955</v>
      </c>
    </row>
    <row r="30" spans="1:11" x14ac:dyDescent="0.15">
      <c r="A30" s="9" t="s">
        <v>10</v>
      </c>
      <c r="B30" s="46">
        <v>26</v>
      </c>
      <c r="C30" s="1">
        <v>365</v>
      </c>
      <c r="D30" s="6">
        <f t="shared" si="5"/>
        <v>742.41666666666663</v>
      </c>
      <c r="E30" s="6">
        <f t="shared" si="6"/>
        <v>741.79166666666663</v>
      </c>
      <c r="F30" s="7">
        <f t="shared" si="7"/>
        <v>0.49205190136493854</v>
      </c>
      <c r="G30" s="8">
        <f t="shared" ref="G30:G40" si="9">A47</f>
        <v>0.60242693096021471</v>
      </c>
      <c r="H30" s="33">
        <f t="shared" si="1"/>
        <v>605.8826079010488</v>
      </c>
      <c r="I30" s="34">
        <f t="shared" si="4"/>
        <v>758.43693518306247</v>
      </c>
      <c r="J30" s="44">
        <f t="shared" si="2"/>
        <v>152.55432728201367</v>
      </c>
      <c r="K30" s="43">
        <f t="shared" si="3"/>
        <v>0.25178858955946209</v>
      </c>
    </row>
    <row r="31" spans="1:11" x14ac:dyDescent="0.15">
      <c r="A31" s="9" t="s">
        <v>11</v>
      </c>
      <c r="B31" s="46">
        <v>27</v>
      </c>
      <c r="C31" s="1">
        <v>494</v>
      </c>
      <c r="D31" s="6">
        <f t="shared" si="5"/>
        <v>741.16666666666663</v>
      </c>
      <c r="E31" s="6">
        <f t="shared" si="6"/>
        <v>745.45833333333326</v>
      </c>
      <c r="F31" s="7">
        <f t="shared" si="7"/>
        <v>0.66267955955508362</v>
      </c>
      <c r="G31" s="8">
        <f t="shared" si="9"/>
        <v>0.66600667836860117</v>
      </c>
      <c r="H31" s="33">
        <f t="shared" si="1"/>
        <v>741.73430394131253</v>
      </c>
      <c r="I31" s="34">
        <f t="shared" si="4"/>
        <v>730.91892448997112</v>
      </c>
      <c r="J31" s="44">
        <f t="shared" si="2"/>
        <v>10.815379451341414</v>
      </c>
      <c r="K31" s="43">
        <f t="shared" si="3"/>
        <v>1.4581204339441132E-2</v>
      </c>
    </row>
    <row r="32" spans="1:11" x14ac:dyDescent="0.15">
      <c r="A32" s="9" t="s">
        <v>12</v>
      </c>
      <c r="B32" s="46">
        <v>28</v>
      </c>
      <c r="C32" s="1">
        <v>489</v>
      </c>
      <c r="D32" s="6">
        <f t="shared" si="5"/>
        <v>749.75</v>
      </c>
      <c r="E32" s="6">
        <f t="shared" si="6"/>
        <v>746.58333333333326</v>
      </c>
      <c r="F32" s="7">
        <f t="shared" si="7"/>
        <v>0.6549838151579418</v>
      </c>
      <c r="G32" s="8">
        <f t="shared" si="9"/>
        <v>0.67567051416957724</v>
      </c>
      <c r="H32" s="33">
        <f t="shared" si="1"/>
        <v>723.72552856031928</v>
      </c>
      <c r="I32" s="34">
        <f t="shared" si="4"/>
        <v>732.86982114884916</v>
      </c>
      <c r="J32" s="44">
        <f t="shared" si="2"/>
        <v>9.1442925885298791</v>
      </c>
      <c r="K32" s="43">
        <f t="shared" si="3"/>
        <v>1.2635028374251612E-2</v>
      </c>
    </row>
    <row r="33" spans="1:13" x14ac:dyDescent="0.15">
      <c r="A33" s="9" t="s">
        <v>32</v>
      </c>
      <c r="B33" s="46">
        <v>29</v>
      </c>
      <c r="C33" s="1">
        <v>896</v>
      </c>
      <c r="D33" s="6">
        <f t="shared" si="5"/>
        <v>743.41666666666663</v>
      </c>
      <c r="E33" s="6">
        <f t="shared" si="6"/>
        <v>745.95833333333326</v>
      </c>
      <c r="F33" s="7">
        <f t="shared" si="7"/>
        <v>1.2011394738312016</v>
      </c>
      <c r="G33" s="8">
        <f t="shared" si="9"/>
        <v>1.204122073525361</v>
      </c>
      <c r="H33" s="33">
        <f t="shared" si="1"/>
        <v>744.1106011591844</v>
      </c>
      <c r="I33" s="34">
        <f t="shared" si="4"/>
        <v>731.220357998802</v>
      </c>
      <c r="J33" s="44">
        <f t="shared" si="2"/>
        <v>12.890243160382397</v>
      </c>
      <c r="K33" s="43">
        <f t="shared" si="3"/>
        <v>1.7323020449247495E-2</v>
      </c>
    </row>
    <row r="34" spans="1:13" x14ac:dyDescent="0.15">
      <c r="A34" s="9" t="s">
        <v>33</v>
      </c>
      <c r="B34" s="46">
        <v>30</v>
      </c>
      <c r="C34" s="1">
        <v>1120</v>
      </c>
      <c r="D34" s="6">
        <f t="shared" si="5"/>
        <v>748.5</v>
      </c>
      <c r="E34" s="6">
        <f t="shared" si="6"/>
        <v>751.58333333333326</v>
      </c>
      <c r="F34" s="7">
        <f t="shared" si="7"/>
        <v>1.4901873821931479</v>
      </c>
      <c r="G34" s="8">
        <f t="shared" si="9"/>
        <v>1.4924039888138849</v>
      </c>
      <c r="H34" s="33">
        <f t="shared" si="1"/>
        <v>750.46703734029836</v>
      </c>
      <c r="I34" s="34">
        <f t="shared" si="4"/>
        <v>733.54552212520684</v>
      </c>
      <c r="J34" s="44">
        <f t="shared" si="2"/>
        <v>16.921515215091517</v>
      </c>
      <c r="K34" s="43">
        <f t="shared" si="3"/>
        <v>2.2547979289086986E-2</v>
      </c>
    </row>
    <row r="35" spans="1:13" x14ac:dyDescent="0.15">
      <c r="A35" s="9" t="s">
        <v>34</v>
      </c>
      <c r="B35" s="46">
        <v>31</v>
      </c>
      <c r="C35" s="1">
        <v>1307</v>
      </c>
      <c r="D35" s="6">
        <f t="shared" si="5"/>
        <v>754.66666666666663</v>
      </c>
      <c r="E35" s="6">
        <f t="shared" si="6"/>
        <v>762.41666666666663</v>
      </c>
      <c r="F35" s="7">
        <f t="shared" si="7"/>
        <v>1.7142857142857144</v>
      </c>
      <c r="G35" s="8">
        <f t="shared" si="9"/>
        <v>1.7709246628095165</v>
      </c>
      <c r="H35" s="33">
        <f t="shared" si="1"/>
        <v>738.03252473003874</v>
      </c>
      <c r="I35" s="34">
        <f t="shared" si="4"/>
        <v>736.59785400545172</v>
      </c>
      <c r="J35" s="44">
        <f t="shared" si="2"/>
        <v>1.4346707245870221</v>
      </c>
      <c r="K35" s="43">
        <f t="shared" si="3"/>
        <v>1.9439126007513058E-3</v>
      </c>
    </row>
    <row r="36" spans="1:13" x14ac:dyDescent="0.15">
      <c r="A36" s="9" t="s">
        <v>35</v>
      </c>
      <c r="B36" s="46">
        <v>32</v>
      </c>
      <c r="C36" s="1">
        <v>1200</v>
      </c>
      <c r="D36" s="6">
        <f t="shared" si="5"/>
        <v>770.16666666666663</v>
      </c>
      <c r="E36" s="6">
        <f t="shared" si="6"/>
        <v>774.75</v>
      </c>
      <c r="F36" s="7">
        <f t="shared" si="7"/>
        <v>1.5488867376573088</v>
      </c>
      <c r="G36" s="8">
        <f t="shared" si="9"/>
        <v>1.6246664794575854</v>
      </c>
      <c r="H36" s="33">
        <f t="shared" si="1"/>
        <v>738.61313394034858</v>
      </c>
      <c r="I36" s="34">
        <f t="shared" si="4"/>
        <v>736.85664236657942</v>
      </c>
      <c r="J36" s="44">
        <f t="shared" si="2"/>
        <v>1.7564915737691535</v>
      </c>
      <c r="K36" s="43">
        <f t="shared" si="3"/>
        <v>2.378094151127037E-3</v>
      </c>
    </row>
    <row r="37" spans="1:13" x14ac:dyDescent="0.15">
      <c r="A37" s="9" t="s">
        <v>36</v>
      </c>
      <c r="B37" s="46">
        <v>33</v>
      </c>
      <c r="C37" s="1">
        <v>1138</v>
      </c>
      <c r="D37" s="6">
        <f t="shared" si="5"/>
        <v>779.33333333333337</v>
      </c>
      <c r="E37" s="6">
        <f>AVERAGE(D37:D38)</f>
        <v>775.45833333333337</v>
      </c>
      <c r="F37" s="7">
        <f>C37/E37</f>
        <v>1.4675192090699047</v>
      </c>
      <c r="G37" s="8">
        <f t="shared" si="9"/>
        <v>1.4723612918222133</v>
      </c>
      <c r="H37" s="33">
        <f t="shared" si="1"/>
        <v>772.90812134268788</v>
      </c>
      <c r="I37" s="34">
        <f t="shared" si="4"/>
        <v>737.17348132336599</v>
      </c>
      <c r="J37" s="44">
        <f t="shared" si="2"/>
        <v>35.734640019321887</v>
      </c>
      <c r="K37" s="43">
        <f t="shared" si="3"/>
        <v>4.6234007681590986E-2</v>
      </c>
    </row>
    <row r="38" spans="1:13" x14ac:dyDescent="0.15">
      <c r="A38" s="9" t="s">
        <v>37</v>
      </c>
      <c r="B38" s="46">
        <v>34</v>
      </c>
      <c r="C38" s="1">
        <v>630</v>
      </c>
      <c r="D38" s="6">
        <f>AVERAGE(C32:C43)</f>
        <v>771.58333333333337</v>
      </c>
      <c r="E38" s="16" t="s">
        <v>43</v>
      </c>
      <c r="F38" s="16" t="s">
        <v>43</v>
      </c>
      <c r="G38" s="8">
        <f t="shared" si="9"/>
        <v>0.99355471505207293</v>
      </c>
      <c r="H38" s="33">
        <f t="shared" si="1"/>
        <v>634.08687056251472</v>
      </c>
      <c r="I38" s="34">
        <f t="shared" si="4"/>
        <v>743.61935685954563</v>
      </c>
      <c r="J38" s="44">
        <f t="shared" si="2"/>
        <v>109.53248629703091</v>
      </c>
      <c r="K38" s="43">
        <f t="shared" si="3"/>
        <v>0.17274050509808198</v>
      </c>
    </row>
    <row r="39" spans="1:13" x14ac:dyDescent="0.15">
      <c r="A39" s="9" t="s">
        <v>38</v>
      </c>
      <c r="B39" s="46">
        <v>35</v>
      </c>
      <c r="C39" s="1">
        <v>531</v>
      </c>
      <c r="D39" s="16" t="s">
        <v>43</v>
      </c>
      <c r="E39" s="16" t="s">
        <v>43</v>
      </c>
      <c r="F39" s="16" t="s">
        <v>43</v>
      </c>
      <c r="G39" s="8">
        <f t="shared" si="9"/>
        <v>0.57782230702379123</v>
      </c>
      <c r="H39" s="33">
        <f t="shared" si="1"/>
        <v>918.96763684157429</v>
      </c>
      <c r="I39" s="34">
        <f t="shared" si="4"/>
        <v>723.86169948683369</v>
      </c>
      <c r="J39" s="44">
        <f t="shared" si="2"/>
        <v>195.1059373547406</v>
      </c>
      <c r="K39" s="43">
        <f t="shared" si="3"/>
        <v>0.2123099111795772</v>
      </c>
    </row>
    <row r="40" spans="1:13" x14ac:dyDescent="0.15">
      <c r="A40" s="9" t="s">
        <v>39</v>
      </c>
      <c r="B40" s="46">
        <v>36</v>
      </c>
      <c r="C40" s="1">
        <v>438</v>
      </c>
      <c r="D40" s="16" t="s">
        <v>43</v>
      </c>
      <c r="E40" s="16" t="s">
        <v>43</v>
      </c>
      <c r="F40" s="16" t="s">
        <v>43</v>
      </c>
      <c r="G40" s="8">
        <f t="shared" si="9"/>
        <v>0.46592592142592448</v>
      </c>
      <c r="H40" s="33">
        <f t="shared" si="1"/>
        <v>940.06360208408296</v>
      </c>
      <c r="I40" s="34">
        <f t="shared" si="4"/>
        <v>759.05524244342473</v>
      </c>
      <c r="J40" s="44">
        <f t="shared" si="2"/>
        <v>181.00835964065823</v>
      </c>
      <c r="K40" s="43">
        <f t="shared" si="3"/>
        <v>0.19254905650997445</v>
      </c>
    </row>
    <row r="41" spans="1:13" x14ac:dyDescent="0.15">
      <c r="A41" s="9" t="s">
        <v>13</v>
      </c>
      <c r="B41" s="46">
        <v>37</v>
      </c>
      <c r="C41" s="1">
        <v>634</v>
      </c>
      <c r="D41" s="16" t="s">
        <v>43</v>
      </c>
      <c r="E41" s="16" t="s">
        <v>43</v>
      </c>
      <c r="F41" s="16" t="s">
        <v>43</v>
      </c>
      <c r="G41" s="11">
        <f>A46</f>
        <v>0.53019501866852459</v>
      </c>
      <c r="H41" s="33">
        <f t="shared" si="1"/>
        <v>1195.7864138221446</v>
      </c>
      <c r="I41" s="34">
        <f t="shared" si="4"/>
        <v>791.70584020013519</v>
      </c>
      <c r="J41" s="44">
        <f t="shared" si="2"/>
        <v>404.08057362200941</v>
      </c>
      <c r="K41" s="43">
        <f t="shared" si="3"/>
        <v>0.33792035847809054</v>
      </c>
    </row>
    <row r="42" spans="1:13" x14ac:dyDescent="0.15">
      <c r="A42" s="9" t="s">
        <v>14</v>
      </c>
      <c r="B42" s="46">
        <v>38</v>
      </c>
      <c r="C42" s="1">
        <v>475</v>
      </c>
      <c r="D42" s="16" t="s">
        <v>43</v>
      </c>
      <c r="E42" s="16" t="s">
        <v>43</v>
      </c>
      <c r="F42" s="16" t="s">
        <v>43</v>
      </c>
      <c r="G42" s="11">
        <f t="shared" ref="G42:G43" si="10">A47</f>
        <v>0.60242693096021471</v>
      </c>
      <c r="H42" s="33">
        <f t="shared" si="1"/>
        <v>788.47736644657039</v>
      </c>
      <c r="I42" s="34">
        <f t="shared" si="4"/>
        <v>864.59458576318548</v>
      </c>
      <c r="J42" s="44">
        <f t="shared" si="2"/>
        <v>76.117219316615092</v>
      </c>
      <c r="K42" s="43">
        <f t="shared" si="3"/>
        <v>9.6536974370808423E-2</v>
      </c>
    </row>
    <row r="43" spans="1:13" x14ac:dyDescent="0.15">
      <c r="A43" s="12" t="s">
        <v>15</v>
      </c>
      <c r="B43" s="46">
        <v>39</v>
      </c>
      <c r="C43" s="1">
        <v>401</v>
      </c>
      <c r="D43" s="16" t="s">
        <v>43</v>
      </c>
      <c r="E43" s="16" t="s">
        <v>43</v>
      </c>
      <c r="F43" s="16" t="s">
        <v>43</v>
      </c>
      <c r="G43" s="11">
        <f t="shared" si="10"/>
        <v>0.66600667836860117</v>
      </c>
      <c r="H43" s="33">
        <f t="shared" si="1"/>
        <v>602.09606453535696</v>
      </c>
      <c r="I43" s="34">
        <f t="shared" si="4"/>
        <v>850.86443144766145</v>
      </c>
      <c r="J43" s="44">
        <f t="shared" si="2"/>
        <v>248.76836691230449</v>
      </c>
      <c r="K43" s="43">
        <f t="shared" si="3"/>
        <v>0.4131705579312851</v>
      </c>
      <c r="L43" s="15"/>
    </row>
    <row r="44" spans="1:13" x14ac:dyDescent="0.15">
      <c r="A44" s="10"/>
      <c r="B44" s="10"/>
      <c r="C44" s="1"/>
      <c r="E44" s="1"/>
      <c r="F44" s="7"/>
      <c r="H44" s="35"/>
      <c r="I44" s="34">
        <f t="shared" si="4"/>
        <v>805.99116758972559</v>
      </c>
      <c r="J44" s="24"/>
      <c r="L44" s="15"/>
    </row>
    <row r="45" spans="1:13" x14ac:dyDescent="0.15">
      <c r="A45" s="37" t="s">
        <v>62</v>
      </c>
      <c r="B45" s="20"/>
      <c r="C45" s="21" t="s">
        <v>59</v>
      </c>
      <c r="D45" s="21" t="s">
        <v>60</v>
      </c>
      <c r="E45" s="21" t="s">
        <v>61</v>
      </c>
      <c r="F45" s="31"/>
      <c r="J45" s="24"/>
      <c r="L45" s="15"/>
      <c r="M45" s="30"/>
    </row>
    <row r="46" spans="1:13" x14ac:dyDescent="0.15">
      <c r="A46" s="24">
        <f>AVERAGE(D46:E46)</f>
        <v>0.53019501866852459</v>
      </c>
      <c r="B46" s="20" t="s">
        <v>47</v>
      </c>
      <c r="C46" s="22" t="s">
        <v>43</v>
      </c>
      <c r="D46" s="20">
        <f>F17</f>
        <v>0.45460942997888809</v>
      </c>
      <c r="E46" s="21">
        <f>F29</f>
        <v>0.60578060735816108</v>
      </c>
      <c r="F46" s="23"/>
      <c r="J46" s="24"/>
      <c r="L46" s="15"/>
      <c r="M46" s="30"/>
    </row>
    <row r="47" spans="1:13" x14ac:dyDescent="0.15">
      <c r="A47" s="24">
        <f t="shared" ref="A47:A51" si="11">AVERAGE(D47:E47)</f>
        <v>0.60242693096021471</v>
      </c>
      <c r="B47" s="20" t="s">
        <v>48</v>
      </c>
      <c r="C47" s="22" t="s">
        <v>43</v>
      </c>
      <c r="D47" s="20">
        <f t="shared" ref="D47:D57" si="12">F18</f>
        <v>0.71280196055549083</v>
      </c>
      <c r="E47" s="21">
        <f t="shared" ref="E47:E57" si="13">F30</f>
        <v>0.49205190136493854</v>
      </c>
      <c r="F47" s="23"/>
      <c r="J47" s="24"/>
      <c r="L47" s="15"/>
      <c r="M47" s="30"/>
    </row>
    <row r="48" spans="1:13" x14ac:dyDescent="0.15">
      <c r="A48" s="24">
        <f t="shared" si="11"/>
        <v>0.66600667836860117</v>
      </c>
      <c r="B48" s="20" t="s">
        <v>49</v>
      </c>
      <c r="C48" s="22" t="s">
        <v>43</v>
      </c>
      <c r="D48" s="20">
        <f t="shared" si="12"/>
        <v>0.66933379718211861</v>
      </c>
      <c r="E48" s="21">
        <f t="shared" si="13"/>
        <v>0.66267955955508362</v>
      </c>
      <c r="F48" s="23"/>
      <c r="I48" s="15"/>
      <c r="J48" s="35">
        <f>$I$44*A49</f>
        <v>544.58446662148776</v>
      </c>
      <c r="K48" s="15" t="s">
        <v>70</v>
      </c>
      <c r="L48" s="30" t="s">
        <v>96</v>
      </c>
    </row>
    <row r="49" spans="1:13" x14ac:dyDescent="0.15">
      <c r="A49" s="24">
        <f t="shared" si="11"/>
        <v>0.67567051416957724</v>
      </c>
      <c r="B49" s="20" t="s">
        <v>50</v>
      </c>
      <c r="C49" s="22" t="s">
        <v>43</v>
      </c>
      <c r="D49" s="20">
        <f t="shared" si="12"/>
        <v>0.69635721318121269</v>
      </c>
      <c r="E49" s="21">
        <f t="shared" si="13"/>
        <v>0.6549838151579418</v>
      </c>
      <c r="F49" s="23"/>
      <c r="I49" s="15"/>
      <c r="J49" s="35">
        <f t="shared" ref="J49:J56" si="14">$I$44*A50</f>
        <v>970.51175596126711</v>
      </c>
      <c r="K49" s="15" t="s">
        <v>71</v>
      </c>
      <c r="L49" s="30" t="s">
        <v>97</v>
      </c>
    </row>
    <row r="50" spans="1:13" x14ac:dyDescent="0.15">
      <c r="A50" s="24">
        <f t="shared" si="11"/>
        <v>1.204122073525361</v>
      </c>
      <c r="B50" s="20" t="s">
        <v>51</v>
      </c>
      <c r="C50" s="22" t="s">
        <v>43</v>
      </c>
      <c r="D50" s="20">
        <f t="shared" si="12"/>
        <v>1.2071046732195205</v>
      </c>
      <c r="E50" s="21">
        <f t="shared" si="13"/>
        <v>1.2011394738312016</v>
      </c>
      <c r="F50" s="23"/>
      <c r="I50" s="15"/>
      <c r="J50" s="35">
        <f t="shared" si="14"/>
        <v>1202.8644334596668</v>
      </c>
      <c r="K50" s="15" t="s">
        <v>72</v>
      </c>
      <c r="L50" s="30" t="s">
        <v>98</v>
      </c>
    </row>
    <row r="51" spans="1:13" x14ac:dyDescent="0.15">
      <c r="A51" s="24">
        <f t="shared" si="11"/>
        <v>1.4924039888138849</v>
      </c>
      <c r="B51" s="20" t="s">
        <v>52</v>
      </c>
      <c r="C51" s="22" t="s">
        <v>43</v>
      </c>
      <c r="D51" s="20">
        <f t="shared" si="12"/>
        <v>1.4946205954346219</v>
      </c>
      <c r="E51" s="21">
        <f t="shared" si="13"/>
        <v>1.4901873821931479</v>
      </c>
      <c r="F51" s="23"/>
      <c r="J51" s="35">
        <f t="shared" si="14"/>
        <v>1427.3496366912834</v>
      </c>
      <c r="K51" s="15" t="s">
        <v>73</v>
      </c>
      <c r="L51" s="30" t="s">
        <v>99</v>
      </c>
      <c r="M51" s="30"/>
    </row>
    <row r="52" spans="1:13" x14ac:dyDescent="0.15">
      <c r="A52" s="24">
        <f>AVERAGE(C52:E52)</f>
        <v>1.7709246628095165</v>
      </c>
      <c r="B52" s="20" t="s">
        <v>53</v>
      </c>
      <c r="C52" s="21">
        <f>F11</f>
        <v>1.9242898180657519</v>
      </c>
      <c r="D52" s="20">
        <f t="shared" si="12"/>
        <v>1.6741984560770837</v>
      </c>
      <c r="E52" s="21">
        <f t="shared" si="13"/>
        <v>1.7142857142857144</v>
      </c>
      <c r="F52" s="23"/>
      <c r="J52" s="35">
        <f t="shared" si="14"/>
        <v>1309.4668327219081</v>
      </c>
      <c r="K52" s="15" t="s">
        <v>74</v>
      </c>
      <c r="L52" s="30" t="s">
        <v>100</v>
      </c>
      <c r="M52" s="30"/>
    </row>
    <row r="53" spans="1:13" x14ac:dyDescent="0.15">
      <c r="A53" s="24">
        <f>AVERAGE(C53:E53)</f>
        <v>1.6246664794575854</v>
      </c>
      <c r="B53" s="20" t="s">
        <v>54</v>
      </c>
      <c r="C53" s="21">
        <f t="shared" ref="C53:C57" si="15">F12</f>
        <v>1.6802571050475772</v>
      </c>
      <c r="D53" s="20">
        <f t="shared" si="12"/>
        <v>1.6448555956678701</v>
      </c>
      <c r="E53" s="21">
        <f t="shared" si="13"/>
        <v>1.5488867376573088</v>
      </c>
      <c r="F53" s="23"/>
      <c r="J53" s="35">
        <f t="shared" si="14"/>
        <v>1186.7101967097024</v>
      </c>
      <c r="K53" s="15" t="s">
        <v>75</v>
      </c>
      <c r="L53" s="30" t="s">
        <v>101</v>
      </c>
      <c r="M53" s="30"/>
    </row>
    <row r="54" spans="1:13" x14ac:dyDescent="0.15">
      <c r="A54" s="24">
        <f>AVERAGE(C54:D54)</f>
        <v>1.4723612918222133</v>
      </c>
      <c r="B54" s="20" t="s">
        <v>55</v>
      </c>
      <c r="C54" s="21">
        <f t="shared" si="15"/>
        <v>1.5331183329198712</v>
      </c>
      <c r="D54" s="20">
        <f t="shared" si="12"/>
        <v>1.4116042507245554</v>
      </c>
      <c r="E54" s="21">
        <f t="shared" si="13"/>
        <v>1.4675192090699047</v>
      </c>
      <c r="F54" s="23"/>
      <c r="J54" s="35">
        <f t="shared" si="14"/>
        <v>800.79632484909735</v>
      </c>
      <c r="K54" s="15" t="s">
        <v>76</v>
      </c>
      <c r="L54" s="30" t="s">
        <v>102</v>
      </c>
      <c r="M54" s="30"/>
    </row>
    <row r="55" spans="1:13" x14ac:dyDescent="0.15">
      <c r="A55" s="24">
        <f t="shared" ref="A55:A57" si="16">AVERAGE(C55:D55)</f>
        <v>0.99355471505207293</v>
      </c>
      <c r="B55" s="20" t="s">
        <v>56</v>
      </c>
      <c r="C55" s="21">
        <f t="shared" si="15"/>
        <v>1.024272744117102</v>
      </c>
      <c r="D55" s="20">
        <f t="shared" si="12"/>
        <v>0.96283668598704397</v>
      </c>
      <c r="E55" s="21" t="str">
        <f t="shared" si="13"/>
        <v>-----</v>
      </c>
      <c r="F55" s="23"/>
      <c r="J55" s="35">
        <f>$I$44*A56</f>
        <v>465.71967589749437</v>
      </c>
      <c r="K55" s="15" t="s">
        <v>77</v>
      </c>
      <c r="L55" s="30" t="s">
        <v>103</v>
      </c>
      <c r="M55" s="30"/>
    </row>
    <row r="56" spans="1:13" x14ac:dyDescent="0.15">
      <c r="A56" s="24">
        <f t="shared" si="16"/>
        <v>0.57782230702379123</v>
      </c>
      <c r="B56" s="20" t="s">
        <v>57</v>
      </c>
      <c r="C56" s="21">
        <f t="shared" si="15"/>
        <v>0.51499032882011608</v>
      </c>
      <c r="D56" s="20">
        <f t="shared" si="12"/>
        <v>0.64065428522746637</v>
      </c>
      <c r="E56" s="21" t="str">
        <f t="shared" si="13"/>
        <v>-----</v>
      </c>
      <c r="F56" s="23"/>
      <c r="J56" s="35">
        <f t="shared" si="14"/>
        <v>375.53217742039959</v>
      </c>
      <c r="K56" s="15" t="s">
        <v>78</v>
      </c>
      <c r="L56" s="30" t="s">
        <v>104</v>
      </c>
      <c r="M56" s="30"/>
    </row>
    <row r="57" spans="1:13" x14ac:dyDescent="0.15">
      <c r="A57" s="24">
        <f t="shared" si="16"/>
        <v>0.46592592142592448</v>
      </c>
      <c r="B57" s="20" t="s">
        <v>58</v>
      </c>
      <c r="C57" s="21">
        <f t="shared" si="15"/>
        <v>0.43700648202710668</v>
      </c>
      <c r="D57" s="20">
        <f t="shared" si="12"/>
        <v>0.49484536082474234</v>
      </c>
      <c r="E57" s="21" t="str">
        <f t="shared" si="13"/>
        <v>-----</v>
      </c>
      <c r="F57" s="23"/>
      <c r="J57" s="35">
        <f>$I$44*A46</f>
        <v>427.33250214690048</v>
      </c>
      <c r="K57" s="15" t="s">
        <v>67</v>
      </c>
      <c r="L57" s="30" t="s">
        <v>93</v>
      </c>
    </row>
    <row r="58" spans="1:13" x14ac:dyDescent="0.15">
      <c r="A58" s="70"/>
      <c r="B58" s="70"/>
      <c r="C58" s="70"/>
      <c r="D58" s="70"/>
      <c r="E58" s="70"/>
      <c r="F58" s="70"/>
      <c r="G58" s="70"/>
      <c r="H58" s="70"/>
      <c r="J58" s="35">
        <f t="shared" ref="J58:J59" si="17">$I$44*A47</f>
        <v>485.55078547211849</v>
      </c>
      <c r="K58" s="15" t="s">
        <v>68</v>
      </c>
      <c r="L58" s="30" t="s">
        <v>94</v>
      </c>
    </row>
    <row r="59" spans="1:13" x14ac:dyDescent="0.15">
      <c r="A59" s="70"/>
      <c r="B59" s="70"/>
      <c r="C59" s="70"/>
      <c r="D59" s="70"/>
      <c r="E59" s="70"/>
      <c r="F59" s="70"/>
      <c r="G59" s="70"/>
      <c r="H59" s="70"/>
      <c r="J59" s="35">
        <f t="shared" si="17"/>
        <v>536.79550032086365</v>
      </c>
      <c r="K59" s="15" t="s">
        <v>69</v>
      </c>
      <c r="L59" s="30" t="s">
        <v>95</v>
      </c>
    </row>
    <row r="60" spans="1:13" x14ac:dyDescent="0.15">
      <c r="A60" s="4"/>
      <c r="B60" s="4"/>
      <c r="C60" s="2"/>
      <c r="E60" s="67"/>
      <c r="F60" s="67"/>
    </row>
    <row r="61" spans="1:13" x14ac:dyDescent="0.15">
      <c r="A61" s="5"/>
      <c r="B61" s="5"/>
      <c r="C61" s="3"/>
      <c r="D61" s="36"/>
      <c r="E61" s="67"/>
      <c r="F61" s="67"/>
      <c r="G61" s="47"/>
      <c r="J61" s="30"/>
    </row>
    <row r="62" spans="1:13" x14ac:dyDescent="0.15">
      <c r="A62" s="9"/>
      <c r="B62" s="46"/>
      <c r="C62" s="1"/>
      <c r="D62" s="45"/>
      <c r="E62" s="1"/>
      <c r="F62" s="43"/>
      <c r="G62" s="23"/>
    </row>
    <row r="63" spans="1:13" x14ac:dyDescent="0.15">
      <c r="A63" s="12"/>
      <c r="B63" s="46"/>
      <c r="C63" s="1"/>
      <c r="D63" s="45"/>
      <c r="E63" s="1"/>
      <c r="F63" s="43"/>
    </row>
    <row r="64" spans="1:13" x14ac:dyDescent="0.15">
      <c r="A64" s="65" t="s">
        <v>111</v>
      </c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</row>
    <row r="65" spans="1:13" ht="12.75" thickBot="1" x14ac:dyDescent="0.2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</row>
    <row r="66" spans="1:13" ht="12.75" thickTop="1" x14ac:dyDescent="0.15">
      <c r="A66" s="26"/>
      <c r="B66" s="26"/>
      <c r="C66" s="68" t="str">
        <f>H3</f>
        <v>Deseasonalized Data</v>
      </c>
      <c r="D66" s="51"/>
      <c r="E66" s="51"/>
      <c r="F66" s="51"/>
      <c r="G66" s="68" t="s">
        <v>127</v>
      </c>
      <c r="H66" s="68" t="s">
        <v>128</v>
      </c>
      <c r="L66"/>
    </row>
    <row r="67" spans="1:13" x14ac:dyDescent="0.15">
      <c r="A67" s="26" t="str">
        <f>A4</f>
        <v>(Yr-Month)</v>
      </c>
      <c r="B67" s="50" t="str">
        <f>B4</f>
        <v>Time</v>
      </c>
      <c r="C67" s="69"/>
      <c r="D67" s="26" t="s">
        <v>124</v>
      </c>
      <c r="E67" s="52" t="s">
        <v>123</v>
      </c>
      <c r="F67" s="52" t="s">
        <v>125</v>
      </c>
      <c r="G67" s="69"/>
      <c r="H67" s="69"/>
      <c r="I67" s="26" t="s">
        <v>122</v>
      </c>
      <c r="J67" s="19"/>
      <c r="L67"/>
    </row>
    <row r="68" spans="1:13" x14ac:dyDescent="0.15">
      <c r="A68" t="str">
        <f>A5</f>
        <v>1-1</v>
      </c>
      <c r="B68" s="49">
        <f>B5</f>
        <v>1</v>
      </c>
      <c r="C68" s="35">
        <f>H5</f>
        <v>629.95688046781743</v>
      </c>
      <c r="D68" s="35">
        <f>C68</f>
        <v>629.95688046781743</v>
      </c>
      <c r="E68" s="35">
        <v>0</v>
      </c>
      <c r="F68" s="53" t="s">
        <v>126</v>
      </c>
      <c r="G68" s="53" t="s">
        <v>126</v>
      </c>
      <c r="H68" s="53"/>
      <c r="I68">
        <v>0.11444130144333158</v>
      </c>
      <c r="L68" s="19"/>
    </row>
    <row r="69" spans="1:13" x14ac:dyDescent="0.15">
      <c r="A69" t="str">
        <f>A6</f>
        <v>1-2</v>
      </c>
      <c r="B69" s="49">
        <f>B6</f>
        <v>2</v>
      </c>
      <c r="C69" s="35">
        <f>H6</f>
        <v>488.02599102166675</v>
      </c>
      <c r="D69" s="35">
        <f>$I$68*C69+(1-$I$68)*(D68+E68)</f>
        <v>613.71412476459034</v>
      </c>
      <c r="E69" s="35">
        <f t="shared" ref="E69:E106" si="18">$I$70*(D69-D68)+(1-$I$70)*E68</f>
        <v>-0.66801134205985391</v>
      </c>
      <c r="F69" s="35">
        <f>SUM(D68:E68)</f>
        <v>629.95688046781743</v>
      </c>
      <c r="G69" s="43">
        <f>ABS(C69-F69)/C69</f>
        <v>0.29082649706631997</v>
      </c>
      <c r="H69" s="35">
        <f>ABS(C69-F69)</f>
        <v>141.93088944615067</v>
      </c>
      <c r="I69" s="26" t="s">
        <v>107</v>
      </c>
      <c r="L69" s="19"/>
    </row>
    <row r="70" spans="1:13" x14ac:dyDescent="0.15">
      <c r="A70" t="str">
        <f>A7</f>
        <v>1-3</v>
      </c>
      <c r="B70" s="49">
        <f>B7</f>
        <v>3</v>
      </c>
      <c r="C70" s="35">
        <f>H7</f>
        <v>662.15552234437007</v>
      </c>
      <c r="D70" s="35">
        <f>$I$68*C70+(1-$I$68)*(D69+E69)</f>
        <v>618.66625809265872</v>
      </c>
      <c r="E70" s="35">
        <f t="shared" si="18"/>
        <v>-0.4368731994774967</v>
      </c>
      <c r="F70" s="35">
        <f t="shared" ref="F70:F106" si="19">SUM(D69:E69)</f>
        <v>613.04611342253054</v>
      </c>
      <c r="G70" s="43">
        <f t="shared" ref="G70:G106" si="20">ABS(C70-F70)/C70</f>
        <v>7.41659734981399E-2</v>
      </c>
      <c r="H70" s="35">
        <f>ABS(C70-F70)</f>
        <v>49.109408921839531</v>
      </c>
      <c r="I70">
        <v>4.112672469285087E-2</v>
      </c>
      <c r="L70" s="19"/>
    </row>
    <row r="71" spans="1:13" x14ac:dyDescent="0.15">
      <c r="A71" t="str">
        <f>A8</f>
        <v>1-4</v>
      </c>
      <c r="B71" s="49">
        <f>B8</f>
        <v>4</v>
      </c>
      <c r="C71" s="35">
        <f>H8</f>
        <v>701.5253589725794</v>
      </c>
      <c r="D71" s="35">
        <f t="shared" ref="D71:D106" si="21">$I$68*C71+(1-$I$68)*(D70+E70)</f>
        <v>627.76188457181752</v>
      </c>
      <c r="E71" s="35">
        <f t="shared" si="18"/>
        <v>-4.4832709559532502E-2</v>
      </c>
      <c r="F71" s="35">
        <f t="shared" si="19"/>
        <v>618.22938489318119</v>
      </c>
      <c r="G71" s="43">
        <f t="shared" si="20"/>
        <v>0.11873551399679909</v>
      </c>
      <c r="H71" s="35">
        <f t="shared" ref="H71:H105" si="22">ABS(C71-F71)</f>
        <v>83.295974079398206</v>
      </c>
      <c r="K71" s="19"/>
      <c r="L71"/>
    </row>
    <row r="72" spans="1:13" x14ac:dyDescent="0.15">
      <c r="A72" t="str">
        <f>A9</f>
        <v>1-5</v>
      </c>
      <c r="B72" s="49">
        <f>B9</f>
        <v>5</v>
      </c>
      <c r="C72" s="35">
        <f>H9</f>
        <v>455.9338393263306</v>
      </c>
      <c r="D72" s="35">
        <f t="shared" si="21"/>
        <v>608.05795745353009</v>
      </c>
      <c r="E72" s="35">
        <f t="shared" si="18"/>
        <v>-0.85334687301804835</v>
      </c>
      <c r="F72" s="35">
        <f t="shared" si="19"/>
        <v>627.71705186225802</v>
      </c>
      <c r="G72" s="43">
        <f t="shared" si="20"/>
        <v>0.37677223693189199</v>
      </c>
      <c r="H72" s="35">
        <f t="shared" si="22"/>
        <v>171.78321253592742</v>
      </c>
      <c r="I72" s="37" t="s">
        <v>119</v>
      </c>
      <c r="L72"/>
    </row>
    <row r="73" spans="1:13" x14ac:dyDescent="0.15">
      <c r="A73" t="str">
        <f>A10</f>
        <v>1-6</v>
      </c>
      <c r="B73" s="49">
        <f>B10</f>
        <v>6</v>
      </c>
      <c r="C73" s="35">
        <f>H10</f>
        <v>666.03949563951483</v>
      </c>
      <c r="D73" s="35">
        <f t="shared" si="21"/>
        <v>613.93775139693321</v>
      </c>
      <c r="E73" s="35">
        <f t="shared" si="18"/>
        <v>-0.57643484434289805</v>
      </c>
      <c r="F73" s="35">
        <f>SUM(D72:E72)</f>
        <v>607.20461058051205</v>
      </c>
      <c r="G73" s="43">
        <f t="shared" si="20"/>
        <v>8.8335429721792938E-2</v>
      </c>
      <c r="H73" s="35">
        <f t="shared" si="22"/>
        <v>58.834885059002772</v>
      </c>
      <c r="I73" s="35">
        <f>AVERAGE(H69:H106)</f>
        <v>78.429400970726036</v>
      </c>
      <c r="L73"/>
    </row>
    <row r="74" spans="1:13" x14ac:dyDescent="0.15">
      <c r="A74" t="str">
        <f>A11</f>
        <v>1-7</v>
      </c>
      <c r="B74" s="49">
        <f>B11</f>
        <v>7</v>
      </c>
      <c r="C74" s="35">
        <f>H11</f>
        <v>709.23400999305943</v>
      </c>
      <c r="D74" s="35">
        <f t="shared" si="21"/>
        <v>624.33311236279519</v>
      </c>
      <c r="E74" s="35">
        <f t="shared" si="18"/>
        <v>-0.12520081867042732</v>
      </c>
      <c r="F74" s="35">
        <f t="shared" si="19"/>
        <v>613.36131655259032</v>
      </c>
      <c r="G74" s="43">
        <f t="shared" si="20"/>
        <v>0.13517780040103733</v>
      </c>
      <c r="H74" s="35">
        <f t="shared" si="22"/>
        <v>95.872693440469106</v>
      </c>
      <c r="I74" s="26" t="s">
        <v>120</v>
      </c>
      <c r="L74"/>
    </row>
    <row r="75" spans="1:13" x14ac:dyDescent="0.15">
      <c r="A75" t="str">
        <f>A12</f>
        <v>1-8</v>
      </c>
      <c r="B75" s="49">
        <f>B12</f>
        <v>8</v>
      </c>
      <c r="C75" s="35">
        <f>H12</f>
        <v>683.83265983977265</v>
      </c>
      <c r="D75" s="35">
        <f t="shared" si="21"/>
        <v>631.03144533730972</v>
      </c>
      <c r="E75" s="35">
        <f t="shared" si="18"/>
        <v>0.15542877707425473</v>
      </c>
      <c r="F75" s="35">
        <f t="shared" si="19"/>
        <v>624.20791154412473</v>
      </c>
      <c r="G75" s="43">
        <f t="shared" si="20"/>
        <v>8.7192016113442822E-2</v>
      </c>
      <c r="H75" s="35">
        <f t="shared" si="22"/>
        <v>59.624748295647919</v>
      </c>
      <c r="I75" s="54">
        <f>AVERAGE(G69:G106)</f>
        <v>0.1082914099032061</v>
      </c>
      <c r="L75"/>
    </row>
    <row r="76" spans="1:13" x14ac:dyDescent="0.15">
      <c r="A76" t="str">
        <f>A13</f>
        <v>1-9</v>
      </c>
      <c r="B76" s="49">
        <f>B13</f>
        <v>9</v>
      </c>
      <c r="C76" s="35">
        <f>H13</f>
        <v>699.5565597389882</v>
      </c>
      <c r="D76" s="35">
        <f t="shared" si="21"/>
        <v>639.01118991653516</v>
      </c>
      <c r="E76" s="35">
        <f t="shared" si="18"/>
        <v>0.4772172589792491</v>
      </c>
      <c r="F76" s="35">
        <f t="shared" si="19"/>
        <v>631.18687411438395</v>
      </c>
      <c r="G76" s="43">
        <f t="shared" si="20"/>
        <v>9.7732891890991172E-2</v>
      </c>
      <c r="H76" s="35">
        <f t="shared" si="22"/>
        <v>68.369685624604244</v>
      </c>
      <c r="I76" s="26" t="s">
        <v>66</v>
      </c>
      <c r="L76"/>
    </row>
    <row r="77" spans="1:13" x14ac:dyDescent="0.15">
      <c r="A77" t="str">
        <f>A14</f>
        <v>1-10</v>
      </c>
      <c r="B77" s="49">
        <f>B14</f>
        <v>10</v>
      </c>
      <c r="C77" s="35">
        <f>H14</f>
        <v>695.48258342650433</v>
      </c>
      <c r="D77" s="35">
        <f t="shared" si="21"/>
        <v>645.89645357892505</v>
      </c>
      <c r="E77" s="35">
        <f t="shared" si="18"/>
        <v>0.7407592192313317</v>
      </c>
      <c r="F77" s="35">
        <f t="shared" si="19"/>
        <v>639.48840717551445</v>
      </c>
      <c r="G77" s="43">
        <f t="shared" si="20"/>
        <v>8.0511255903947601E-2</v>
      </c>
      <c r="H77" s="35">
        <f t="shared" si="22"/>
        <v>55.994176250989881</v>
      </c>
      <c r="I77">
        <f>SUMXMY2(C68:C106,F68:F106)/COUNT(C68:C106)</f>
        <v>12435.928066962198</v>
      </c>
      <c r="L77"/>
    </row>
    <row r="78" spans="1:13" x14ac:dyDescent="0.15">
      <c r="A78" t="str">
        <f>A15</f>
        <v>1-11</v>
      </c>
      <c r="B78" s="49">
        <f>B15</f>
        <v>11</v>
      </c>
      <c r="C78" s="35">
        <f>H15</f>
        <v>614.37572707864194</v>
      </c>
      <c r="D78" s="35">
        <f t="shared" si="21"/>
        <v>642.94516638591972</v>
      </c>
      <c r="E78" s="35">
        <f t="shared" si="18"/>
        <v>0.58891744288204684</v>
      </c>
      <c r="F78" s="35">
        <f t="shared" si="19"/>
        <v>646.63721279815638</v>
      </c>
      <c r="G78" s="43">
        <f t="shared" si="20"/>
        <v>5.2511003116802617E-2</v>
      </c>
      <c r="H78" s="35">
        <f t="shared" si="22"/>
        <v>32.26148571951444</v>
      </c>
      <c r="L78"/>
    </row>
    <row r="79" spans="1:13" x14ac:dyDescent="0.15">
      <c r="A79" t="str">
        <f>A16</f>
        <v>1-12</v>
      </c>
      <c r="B79" s="49">
        <f>B16</f>
        <v>12</v>
      </c>
      <c r="C79" s="35">
        <f>H16</f>
        <v>663.1955548949353</v>
      </c>
      <c r="D79" s="35">
        <f t="shared" si="21"/>
        <v>645.7841681659005</v>
      </c>
      <c r="E79" s="35">
        <f t="shared" si="18"/>
        <v>0.68145604194960219</v>
      </c>
      <c r="F79" s="35">
        <f t="shared" si="19"/>
        <v>643.53408382880173</v>
      </c>
      <c r="G79" s="43">
        <f t="shared" si="20"/>
        <v>2.9646566417726335E-2</v>
      </c>
      <c r="H79" s="35">
        <f t="shared" si="22"/>
        <v>19.661471066133572</v>
      </c>
      <c r="L79"/>
    </row>
    <row r="80" spans="1:13" x14ac:dyDescent="0.15">
      <c r="A80" t="str">
        <f>A17</f>
        <v>2-1</v>
      </c>
      <c r="B80" s="49">
        <f>B17</f>
        <v>13</v>
      </c>
      <c r="C80" s="35">
        <f>H17</f>
        <v>609.20979757815883</v>
      </c>
      <c r="D80" s="35">
        <f t="shared" si="21"/>
        <v>642.20201892200112</v>
      </c>
      <c r="E80" s="35">
        <f t="shared" si="18"/>
        <v>0.50610792115950742</v>
      </c>
      <c r="F80" s="35">
        <f t="shared" si="19"/>
        <v>646.46562420785006</v>
      </c>
      <c r="G80" s="43">
        <f t="shared" si="20"/>
        <v>6.1154345806317199E-2</v>
      </c>
      <c r="H80" s="35">
        <f t="shared" si="22"/>
        <v>37.255826629691228</v>
      </c>
      <c r="L80"/>
    </row>
    <row r="81" spans="1:12" x14ac:dyDescent="0.15">
      <c r="A81" t="str">
        <f>A18</f>
        <v>2-2</v>
      </c>
      <c r="B81" s="49">
        <f>B18</f>
        <v>14</v>
      </c>
      <c r="C81" s="35">
        <f>H18</f>
        <v>844.9157463606407</v>
      </c>
      <c r="D81" s="35">
        <f t="shared" si="21"/>
        <v>665.84902998249902</v>
      </c>
      <c r="E81" s="35">
        <f t="shared" si="18"/>
        <v>1.457817473715006</v>
      </c>
      <c r="F81" s="35">
        <f t="shared" si="19"/>
        <v>642.70812684316058</v>
      </c>
      <c r="G81" s="43">
        <f t="shared" si="20"/>
        <v>0.23932282051608322</v>
      </c>
      <c r="H81" s="35">
        <f t="shared" si="22"/>
        <v>202.20761951748011</v>
      </c>
      <c r="L81"/>
    </row>
    <row r="82" spans="1:12" x14ac:dyDescent="0.15">
      <c r="A82" t="str">
        <f>A19</f>
        <v>2-3</v>
      </c>
      <c r="B82" s="49">
        <f>B19</f>
        <v>15</v>
      </c>
      <c r="C82" s="35">
        <f>H19</f>
        <v>722.21498015338329</v>
      </c>
      <c r="D82" s="35">
        <f t="shared" si="21"/>
        <v>673.5906056219012</v>
      </c>
      <c r="E82" s="35">
        <f t="shared" si="18"/>
        <v>1.7162478658316762</v>
      </c>
      <c r="F82" s="35">
        <f t="shared" si="19"/>
        <v>667.30684745621397</v>
      </c>
      <c r="G82" s="43">
        <f t="shared" si="20"/>
        <v>7.6027407636307942E-2</v>
      </c>
      <c r="H82" s="35">
        <f t="shared" si="22"/>
        <v>54.908132697169322</v>
      </c>
      <c r="J82" s="35">
        <f>$F$107*A49</f>
        <v>554.97728882080219</v>
      </c>
      <c r="K82" s="15" t="s">
        <v>70</v>
      </c>
      <c r="L82" s="30" t="s">
        <v>96</v>
      </c>
    </row>
    <row r="83" spans="1:12" x14ac:dyDescent="0.15">
      <c r="A83" t="str">
        <f>A20</f>
        <v>2-4</v>
      </c>
      <c r="B83" s="49">
        <f>B20</f>
        <v>16</v>
      </c>
      <c r="C83" s="35">
        <f>H20</f>
        <v>741.48566423051113</v>
      </c>
      <c r="D83" s="35">
        <f t="shared" si="21"/>
        <v>682.88044271710828</v>
      </c>
      <c r="E83" s="35">
        <f t="shared" si="18"/>
        <v>2.0277247850049389</v>
      </c>
      <c r="F83" s="35">
        <f t="shared" si="19"/>
        <v>675.30685348773284</v>
      </c>
      <c r="G83" s="43">
        <f t="shared" si="20"/>
        <v>8.9251638885637044E-2</v>
      </c>
      <c r="H83" s="35">
        <f t="shared" si="22"/>
        <v>66.178810742778296</v>
      </c>
      <c r="J83" s="35">
        <f t="shared" ref="J83:J90" si="23">$F$107*A50</f>
        <v>989.03295283752766</v>
      </c>
      <c r="K83" s="15" t="s">
        <v>71</v>
      </c>
      <c r="L83" s="30" t="s">
        <v>97</v>
      </c>
    </row>
    <row r="84" spans="1:12" x14ac:dyDescent="0.15">
      <c r="A84" t="str">
        <f>A21</f>
        <v>2-5</v>
      </c>
      <c r="B84" s="49">
        <f>B21</f>
        <v>17</v>
      </c>
      <c r="C84" s="35">
        <f>H21</f>
        <v>726.67050894451597</v>
      </c>
      <c r="D84" s="35">
        <f t="shared" si="21"/>
        <v>689.68750420810261</v>
      </c>
      <c r="E84" s="35">
        <f t="shared" si="18"/>
        <v>2.2242832499266014</v>
      </c>
      <c r="F84" s="35">
        <f t="shared" si="19"/>
        <v>684.9081675021132</v>
      </c>
      <c r="G84" s="43">
        <f t="shared" si="20"/>
        <v>5.7470808197600164E-2</v>
      </c>
      <c r="H84" s="35">
        <f t="shared" si="22"/>
        <v>41.762341442402771</v>
      </c>
      <c r="J84" s="35">
        <f t="shared" si="23"/>
        <v>1225.8198369884906</v>
      </c>
      <c r="K84" s="15" t="s">
        <v>72</v>
      </c>
      <c r="L84" s="30" t="s">
        <v>98</v>
      </c>
    </row>
    <row r="85" spans="1:12" x14ac:dyDescent="0.15">
      <c r="A85" t="str">
        <f>A22</f>
        <v>2-6</v>
      </c>
      <c r="B85" s="49">
        <f>B22</f>
        <v>18</v>
      </c>
      <c r="C85" s="35">
        <f>H22</f>
        <v>733.04548111632721</v>
      </c>
      <c r="D85" s="35">
        <f t="shared" si="21"/>
        <v>696.61918089345625</v>
      </c>
      <c r="E85" s="35">
        <f t="shared" si="18"/>
        <v>2.4178829237663426</v>
      </c>
      <c r="F85" s="35">
        <f t="shared" si="19"/>
        <v>691.91178745802927</v>
      </c>
      <c r="G85" s="43">
        <f t="shared" si="20"/>
        <v>5.611342640794538E-2</v>
      </c>
      <c r="H85" s="35">
        <f t="shared" si="22"/>
        <v>41.133693658297943</v>
      </c>
      <c r="J85" s="35">
        <f t="shared" si="23"/>
        <v>1454.5891043948288</v>
      </c>
      <c r="K85" s="15" t="s">
        <v>73</v>
      </c>
      <c r="L85" s="30" t="s">
        <v>99</v>
      </c>
    </row>
    <row r="86" spans="1:12" x14ac:dyDescent="0.15">
      <c r="A86" t="str">
        <f>A23</f>
        <v>2-7</v>
      </c>
      <c r="B86" s="49">
        <f>B23</f>
        <v>19</v>
      </c>
      <c r="C86" s="35">
        <f>H23</f>
        <v>699.06982832118433</v>
      </c>
      <c r="D86" s="35">
        <f t="shared" si="21"/>
        <v>699.04081342969721</v>
      </c>
      <c r="E86" s="35">
        <f t="shared" si="18"/>
        <v>2.4180371330462913</v>
      </c>
      <c r="F86" s="35">
        <f t="shared" si="19"/>
        <v>699.03706381722259</v>
      </c>
      <c r="G86" s="43">
        <f t="shared" si="20"/>
        <v>4.6868714160397417E-5</v>
      </c>
      <c r="H86" s="35">
        <f t="shared" si="22"/>
        <v>3.2764503961743685E-2</v>
      </c>
      <c r="J86" s="35">
        <f t="shared" si="23"/>
        <v>1334.456631003902</v>
      </c>
      <c r="K86" s="15" t="s">
        <v>74</v>
      </c>
      <c r="L86" s="30" t="s">
        <v>100</v>
      </c>
    </row>
    <row r="87" spans="1:12" x14ac:dyDescent="0.15">
      <c r="A87" t="str">
        <f>A24</f>
        <v>2-8</v>
      </c>
      <c r="B87" s="49">
        <f>B24</f>
        <v>20</v>
      </c>
      <c r="C87" s="35">
        <f>H24</f>
        <v>747.84579811460287</v>
      </c>
      <c r="D87" s="35">
        <f t="shared" si="21"/>
        <v>706.76743321056176</v>
      </c>
      <c r="E87" s="35">
        <f t="shared" si="18"/>
        <v>2.6363617501123584</v>
      </c>
      <c r="F87" s="35">
        <f t="shared" si="19"/>
        <v>701.45885056274346</v>
      </c>
      <c r="G87" s="43">
        <f t="shared" si="20"/>
        <v>6.2027422857500479E-2</v>
      </c>
      <c r="H87" s="35">
        <f t="shared" si="22"/>
        <v>46.386947551859407</v>
      </c>
      <c r="J87" s="35">
        <f t="shared" si="23"/>
        <v>1209.3573136078962</v>
      </c>
      <c r="K87" s="15" t="s">
        <v>75</v>
      </c>
      <c r="L87" s="30" t="s">
        <v>101</v>
      </c>
    </row>
    <row r="88" spans="1:12" x14ac:dyDescent="0.15">
      <c r="A88" t="str">
        <f>A25</f>
        <v>2-9</v>
      </c>
      <c r="B88" s="49">
        <f>B25</f>
        <v>21</v>
      </c>
      <c r="C88" s="35">
        <f>H25</f>
        <v>702.95246536878915</v>
      </c>
      <c r="D88" s="35">
        <f t="shared" si="21"/>
        <v>708.66549640613891</v>
      </c>
      <c r="E88" s="35">
        <f t="shared" si="18"/>
        <v>2.6059979487188594</v>
      </c>
      <c r="F88" s="35">
        <f t="shared" si="19"/>
        <v>709.40379496067408</v>
      </c>
      <c r="G88" s="43">
        <f t="shared" si="20"/>
        <v>9.1774763013319459E-3</v>
      </c>
      <c r="H88" s="35">
        <f t="shared" si="22"/>
        <v>6.451329591884928</v>
      </c>
      <c r="J88" s="35">
        <f t="shared" si="23"/>
        <v>816.07868108972377</v>
      </c>
      <c r="K88" s="15" t="s">
        <v>76</v>
      </c>
      <c r="L88" s="30" t="s">
        <v>102</v>
      </c>
    </row>
    <row r="89" spans="1:12" x14ac:dyDescent="0.15">
      <c r="A89" t="str">
        <f>A26</f>
        <v>2-10</v>
      </c>
      <c r="B89" s="49">
        <f>B26</f>
        <v>22</v>
      </c>
      <c r="C89" s="35">
        <f>H26</f>
        <v>710.57988986846897</v>
      </c>
      <c r="D89" s="35">
        <f t="shared" si="21"/>
        <v>711.19234623735133</v>
      </c>
      <c r="E89" s="35">
        <f t="shared" si="18"/>
        <v>2.6027428458802144</v>
      </c>
      <c r="F89" s="35">
        <f t="shared" si="19"/>
        <v>711.27149435485774</v>
      </c>
      <c r="G89" s="43">
        <f t="shared" si="20"/>
        <v>9.7329589008885093E-4</v>
      </c>
      <c r="H89" s="35">
        <f t="shared" si="22"/>
        <v>0.69160448638876915</v>
      </c>
      <c r="J89" s="35">
        <f t="shared" si="23"/>
        <v>474.60744645098163</v>
      </c>
      <c r="K89" s="15" t="s">
        <v>77</v>
      </c>
      <c r="L89" s="30" t="s">
        <v>103</v>
      </c>
    </row>
    <row r="90" spans="1:12" x14ac:dyDescent="0.15">
      <c r="A90" t="str">
        <f>A27</f>
        <v>2-11</v>
      </c>
      <c r="B90" s="49">
        <f>B27</f>
        <v>23</v>
      </c>
      <c r="C90" s="35">
        <f>H27</f>
        <v>813.39884993510339</v>
      </c>
      <c r="D90" s="35">
        <f t="shared" si="21"/>
        <v>725.19387310377022</v>
      </c>
      <c r="E90" s="35">
        <f t="shared" si="18"/>
        <v>3.0715374981261765</v>
      </c>
      <c r="F90" s="35">
        <f t="shared" si="19"/>
        <v>713.79508908323157</v>
      </c>
      <c r="G90" s="43">
        <f t="shared" si="20"/>
        <v>0.12245377634824373</v>
      </c>
      <c r="H90" s="35">
        <f t="shared" si="22"/>
        <v>99.603760851871812</v>
      </c>
      <c r="J90" s="35">
        <f t="shared" si="23"/>
        <v>382.69881435050559</v>
      </c>
      <c r="K90" s="15" t="s">
        <v>78</v>
      </c>
      <c r="L90" s="30" t="s">
        <v>104</v>
      </c>
    </row>
    <row r="91" spans="1:12" x14ac:dyDescent="0.15">
      <c r="A91" t="str">
        <f>A28</f>
        <v>2-12</v>
      </c>
      <c r="B91" s="49">
        <f>B28</f>
        <v>24</v>
      </c>
      <c r="C91" s="35">
        <f>H28</f>
        <v>781.24007113837035</v>
      </c>
      <c r="D91" s="35">
        <f t="shared" si="21"/>
        <v>734.3278996972092</v>
      </c>
      <c r="E91" s="35">
        <f t="shared" si="18"/>
        <v>3.3208678181025171</v>
      </c>
      <c r="F91" s="35">
        <f t="shared" si="19"/>
        <v>728.26541060189641</v>
      </c>
      <c r="G91" s="43">
        <f t="shared" si="20"/>
        <v>6.7808427260115892E-2</v>
      </c>
      <c r="H91" s="35">
        <f t="shared" si="22"/>
        <v>52.974660536473948</v>
      </c>
      <c r="J91" s="35">
        <f>$F$107*A46</f>
        <v>435.48769383342307</v>
      </c>
      <c r="K91" s="15" t="s">
        <v>67</v>
      </c>
      <c r="L91" s="30" t="s">
        <v>93</v>
      </c>
    </row>
    <row r="92" spans="1:12" x14ac:dyDescent="0.15">
      <c r="A92" t="str">
        <f>A29</f>
        <v>3-1</v>
      </c>
      <c r="B92" s="49">
        <f>B29</f>
        <v>25</v>
      </c>
      <c r="C92" s="35">
        <f>H29</f>
        <v>844.97210314246172</v>
      </c>
      <c r="D92" s="35">
        <f t="shared" si="21"/>
        <v>749.93098971972222</v>
      </c>
      <c r="E92" s="35">
        <f t="shared" si="18"/>
        <v>3.8259953893197278</v>
      </c>
      <c r="F92" s="35">
        <f t="shared" si="19"/>
        <v>737.64876751531176</v>
      </c>
      <c r="G92" s="43">
        <f t="shared" si="20"/>
        <v>0.12701405789376138</v>
      </c>
      <c r="H92" s="35">
        <f t="shared" si="22"/>
        <v>107.32333562714996</v>
      </c>
      <c r="J92" s="35">
        <f t="shared" ref="J92:J93" si="24">$F$107*A47</f>
        <v>494.81701190978248</v>
      </c>
      <c r="K92" s="15" t="s">
        <v>68</v>
      </c>
      <c r="L92" s="30" t="s">
        <v>94</v>
      </c>
    </row>
    <row r="93" spans="1:12" x14ac:dyDescent="0.15">
      <c r="A93" t="str">
        <f>A30</f>
        <v>3-2</v>
      </c>
      <c r="B93" s="49">
        <f>B30</f>
        <v>26</v>
      </c>
      <c r="C93" s="35">
        <f>H30</f>
        <v>605.8826079010488</v>
      </c>
      <c r="D93" s="35">
        <f t="shared" si="21"/>
        <v>736.83404893123713</v>
      </c>
      <c r="E93" s="35">
        <f t="shared" si="18"/>
        <v>3.1300104521404637</v>
      </c>
      <c r="F93" s="35">
        <f t="shared" si="19"/>
        <v>753.75698510904192</v>
      </c>
      <c r="G93" s="43">
        <f t="shared" si="20"/>
        <v>0.24406440336729981</v>
      </c>
      <c r="H93" s="35">
        <f t="shared" si="22"/>
        <v>147.87437720799312</v>
      </c>
      <c r="J93" s="35">
        <f t="shared" si="24"/>
        <v>547.039678284361</v>
      </c>
      <c r="K93" s="15" t="s">
        <v>69</v>
      </c>
      <c r="L93" s="30" t="s">
        <v>95</v>
      </c>
    </row>
    <row r="94" spans="1:12" x14ac:dyDescent="0.15">
      <c r="A94" t="str">
        <f>A31</f>
        <v>3-3</v>
      </c>
      <c r="B94" s="49">
        <f>B31</f>
        <v>27</v>
      </c>
      <c r="C94" s="35">
        <f>H31</f>
        <v>741.73430394131253</v>
      </c>
      <c r="D94" s="35">
        <f t="shared" si="21"/>
        <v>740.16664847446066</v>
      </c>
      <c r="E94" s="35">
        <f t="shared" si="18"/>
        <v>3.1383422779152119</v>
      </c>
      <c r="F94" s="35">
        <f t="shared" si="19"/>
        <v>739.96405938337762</v>
      </c>
      <c r="G94" s="43">
        <f t="shared" si="20"/>
        <v>2.3866289431787977E-3</v>
      </c>
      <c r="H94" s="35">
        <f t="shared" si="22"/>
        <v>1.770244557934916</v>
      </c>
      <c r="L94"/>
    </row>
    <row r="95" spans="1:12" x14ac:dyDescent="0.15">
      <c r="A95" t="str">
        <f>A32</f>
        <v>3-4</v>
      </c>
      <c r="B95" s="49">
        <f>B32</f>
        <v>28</v>
      </c>
      <c r="C95" s="35">
        <f>H32</f>
        <v>723.72552856031928</v>
      </c>
      <c r="D95" s="35">
        <f t="shared" si="21"/>
        <v>741.06429161755636</v>
      </c>
      <c r="E95" s="35">
        <f t="shared" si="18"/>
        <v>3.0461896614779809</v>
      </c>
      <c r="F95" s="35">
        <f t="shared" si="19"/>
        <v>743.30499075237583</v>
      </c>
      <c r="G95" s="43">
        <f t="shared" si="20"/>
        <v>2.7053712242271266E-2</v>
      </c>
      <c r="H95" s="35">
        <f t="shared" si="22"/>
        <v>19.579462192056553</v>
      </c>
      <c r="L95"/>
    </row>
    <row r="96" spans="1:12" x14ac:dyDescent="0.15">
      <c r="A96" t="str">
        <f>A33</f>
        <v>3-5</v>
      </c>
      <c r="B96" s="49">
        <f>B33</f>
        <v>29</v>
      </c>
      <c r="C96" s="35">
        <f>H33</f>
        <v>744.1106011591844</v>
      </c>
      <c r="D96" s="35">
        <f t="shared" si="21"/>
        <v>744.1104949982747</v>
      </c>
      <c r="E96" s="35">
        <f t="shared" si="18"/>
        <v>3.0461902257054021</v>
      </c>
      <c r="F96" s="35">
        <f t="shared" si="19"/>
        <v>744.11048127903439</v>
      </c>
      <c r="G96" s="43">
        <f t="shared" si="20"/>
        <v>1.6110528437946016E-7</v>
      </c>
      <c r="H96" s="35">
        <f t="shared" si="22"/>
        <v>1.1988015000952146E-4</v>
      </c>
      <c r="L96"/>
    </row>
    <row r="97" spans="1:18" x14ac:dyDescent="0.15">
      <c r="A97" t="str">
        <f>A34</f>
        <v>3-6</v>
      </c>
      <c r="B97" s="49">
        <f>B34</f>
        <v>30</v>
      </c>
      <c r="C97" s="35">
        <f>H34</f>
        <v>750.46703734029836</v>
      </c>
      <c r="D97" s="35">
        <f t="shared" si="21"/>
        <v>747.53552622840721</v>
      </c>
      <c r="E97" s="35">
        <f t="shared" si="18"/>
        <v>3.0617707153968388</v>
      </c>
      <c r="F97" s="35">
        <f t="shared" si="19"/>
        <v>747.15668522398005</v>
      </c>
      <c r="G97" s="43">
        <f t="shared" si="20"/>
        <v>4.4110559846178002E-3</v>
      </c>
      <c r="H97" s="35">
        <f t="shared" si="22"/>
        <v>3.3103521163183132</v>
      </c>
      <c r="L97"/>
    </row>
    <row r="98" spans="1:18" x14ac:dyDescent="0.15">
      <c r="A98" t="str">
        <f>A35</f>
        <v>3-7</v>
      </c>
      <c r="B98" s="49">
        <f>B35</f>
        <v>31</v>
      </c>
      <c r="C98" s="35">
        <f>H35</f>
        <v>738.03252473003874</v>
      </c>
      <c r="D98" s="35">
        <f t="shared" si="21"/>
        <v>749.15936805932176</v>
      </c>
      <c r="E98" s="35">
        <f t="shared" si="18"/>
        <v>3.0026334100368381</v>
      </c>
      <c r="F98" s="35">
        <f t="shared" si="19"/>
        <v>750.59729694380405</v>
      </c>
      <c r="G98" s="43">
        <f t="shared" si="20"/>
        <v>1.702468630140835E-2</v>
      </c>
      <c r="H98" s="35">
        <f t="shared" si="22"/>
        <v>12.564772213765309</v>
      </c>
      <c r="L98"/>
    </row>
    <row r="99" spans="1:18" x14ac:dyDescent="0.15">
      <c r="A99" t="str">
        <f>A36</f>
        <v>3-8</v>
      </c>
      <c r="B99" s="49">
        <f>B36</f>
        <v>32</v>
      </c>
      <c r="C99" s="35">
        <f>H36</f>
        <v>738.61313394034858</v>
      </c>
      <c r="D99" s="35">
        <f t="shared" si="21"/>
        <v>750.61145143625549</v>
      </c>
      <c r="E99" s="35">
        <f t="shared" si="18"/>
        <v>2.9388643657029156</v>
      </c>
      <c r="F99" s="35">
        <f t="shared" si="19"/>
        <v>752.16200146935864</v>
      </c>
      <c r="G99" s="43">
        <f t="shared" si="20"/>
        <v>1.8343659090828315E-2</v>
      </c>
      <c r="H99" s="35">
        <f t="shared" si="22"/>
        <v>13.548867529010067</v>
      </c>
      <c r="L99"/>
    </row>
    <row r="100" spans="1:18" x14ac:dyDescent="0.15">
      <c r="A100" t="str">
        <f>A37</f>
        <v>3-9</v>
      </c>
      <c r="B100" s="49">
        <f>B37</f>
        <v>33</v>
      </c>
      <c r="C100" s="35">
        <f>H37</f>
        <v>772.90812134268788</v>
      </c>
      <c r="D100" s="35">
        <f t="shared" si="21"/>
        <v>755.76564826112644</v>
      </c>
      <c r="E100" s="35">
        <f t="shared" si="18"/>
        <v>3.0299737338542556</v>
      </c>
      <c r="F100" s="35">
        <f t="shared" si="19"/>
        <v>753.55031580195839</v>
      </c>
      <c r="G100" s="43">
        <f t="shared" si="20"/>
        <v>2.5045416144808146E-2</v>
      </c>
      <c r="H100" s="35">
        <f t="shared" si="22"/>
        <v>19.357805540729487</v>
      </c>
      <c r="L100"/>
    </row>
    <row r="101" spans="1:18" x14ac:dyDescent="0.15">
      <c r="A101" t="str">
        <f>A38</f>
        <v>3-10</v>
      </c>
      <c r="B101" s="49">
        <f>B38</f>
        <v>34</v>
      </c>
      <c r="C101" s="35">
        <f>H38</f>
        <v>634.08687056251472</v>
      </c>
      <c r="D101" s="35">
        <f t="shared" si="21"/>
        <v>744.52379017967644</v>
      </c>
      <c r="E101" s="35">
        <f t="shared" si="18"/>
        <v>2.4430200359235674</v>
      </c>
      <c r="F101" s="35">
        <f t="shared" si="19"/>
        <v>758.79562199498071</v>
      </c>
      <c r="G101" s="43">
        <f t="shared" si="20"/>
        <v>0.19667455237140244</v>
      </c>
      <c r="H101" s="35">
        <f t="shared" si="22"/>
        <v>124.70875143246599</v>
      </c>
      <c r="L101"/>
    </row>
    <row r="102" spans="1:18" x14ac:dyDescent="0.15">
      <c r="A102" t="str">
        <f>A39</f>
        <v>3-11</v>
      </c>
      <c r="B102" s="49">
        <f>B39</f>
        <v>35</v>
      </c>
      <c r="C102" s="35">
        <f>H39</f>
        <v>918.96763684157429</v>
      </c>
      <c r="D102" s="35">
        <f t="shared" si="21"/>
        <v>766.65080866400535</v>
      </c>
      <c r="E102" s="35">
        <f t="shared" si="18"/>
        <v>3.252558420965638</v>
      </c>
      <c r="F102" s="35">
        <f t="shared" si="19"/>
        <v>746.96681021560005</v>
      </c>
      <c r="G102" s="43">
        <f t="shared" si="20"/>
        <v>0.18716744717706132</v>
      </c>
      <c r="H102" s="35">
        <f t="shared" si="22"/>
        <v>172.00082662597424</v>
      </c>
      <c r="L102"/>
    </row>
    <row r="103" spans="1:18" x14ac:dyDescent="0.15">
      <c r="A103" t="str">
        <f>A40</f>
        <v>3-12</v>
      </c>
      <c r="B103" s="49">
        <f>B40</f>
        <v>36</v>
      </c>
      <c r="C103" s="35">
        <f>H40</f>
        <v>940.06360208408296</v>
      </c>
      <c r="D103" s="35">
        <f t="shared" si="21"/>
        <v>789.3767258321725</v>
      </c>
      <c r="E103" s="35">
        <f t="shared" si="18"/>
        <v>4.053433885006914</v>
      </c>
      <c r="F103" s="35">
        <f t="shared" si="19"/>
        <v>769.90336708497102</v>
      </c>
      <c r="G103" s="43">
        <f t="shared" si="20"/>
        <v>0.18100927918267826</v>
      </c>
      <c r="H103" s="35">
        <f t="shared" si="22"/>
        <v>170.16023499911194</v>
      </c>
      <c r="L103"/>
    </row>
    <row r="104" spans="1:18" x14ac:dyDescent="0.15">
      <c r="A104" t="str">
        <f>A41</f>
        <v>4-1</v>
      </c>
      <c r="B104" s="49">
        <f>B41</f>
        <v>37</v>
      </c>
      <c r="C104" s="35">
        <f>H41</f>
        <v>1195.7864138221446</v>
      </c>
      <c r="D104" s="35">
        <f t="shared" si="21"/>
        <v>839.47633308081549</v>
      </c>
      <c r="E104" s="35">
        <f t="shared" si="18"/>
        <v>5.9471621800924588</v>
      </c>
      <c r="F104" s="35">
        <f t="shared" si="19"/>
        <v>793.43015971717944</v>
      </c>
      <c r="G104" s="43">
        <f t="shared" si="20"/>
        <v>0.33647836223435273</v>
      </c>
      <c r="H104" s="35">
        <f t="shared" si="22"/>
        <v>402.35625410496516</v>
      </c>
      <c r="L104"/>
    </row>
    <row r="105" spans="1:18" ht="12.75" customHeight="1" x14ac:dyDescent="0.15">
      <c r="A105" t="str">
        <f>A42</f>
        <v>4-2</v>
      </c>
      <c r="B105" s="49">
        <f>B42</f>
        <v>38</v>
      </c>
      <c r="C105" s="35">
        <f>H42</f>
        <v>788.47736644657039</v>
      </c>
      <c r="D105" s="35">
        <f t="shared" si="21"/>
        <v>838.90650616723565</v>
      </c>
      <c r="E105" s="35">
        <f t="shared" si="18"/>
        <v>5.679139763810686</v>
      </c>
      <c r="F105" s="35">
        <f t="shared" si="19"/>
        <v>845.423495260908</v>
      </c>
      <c r="G105" s="43">
        <f t="shared" si="20"/>
        <v>7.2222908656182028E-2</v>
      </c>
      <c r="H105" s="35">
        <f t="shared" si="22"/>
        <v>56.946128814337612</v>
      </c>
      <c r="L105"/>
      <c r="P105" s="13"/>
    </row>
    <row r="106" spans="1:18" x14ac:dyDescent="0.15">
      <c r="A106" t="str">
        <f>A43</f>
        <v>4-3</v>
      </c>
      <c r="B106" s="49">
        <f>B43</f>
        <v>39</v>
      </c>
      <c r="C106" s="35">
        <f>H43</f>
        <v>602.09606453535696</v>
      </c>
      <c r="D106" s="35">
        <f t="shared" si="21"/>
        <v>816.83482264967506</v>
      </c>
      <c r="E106" s="35">
        <f t="shared" si="18"/>
        <v>4.5378392947177737</v>
      </c>
      <c r="F106" s="35">
        <f t="shared" si="19"/>
        <v>844.58564593104632</v>
      </c>
      <c r="G106" s="43">
        <f t="shared" si="20"/>
        <v>0.40274234574647283</v>
      </c>
      <c r="H106" s="35">
        <f>ABS(C106-F106)</f>
        <v>242.48958139568936</v>
      </c>
      <c r="L106"/>
      <c r="R106" s="13"/>
    </row>
    <row r="107" spans="1:18" x14ac:dyDescent="0.15">
      <c r="C107" s="35"/>
      <c r="D107" s="35"/>
      <c r="F107" s="35">
        <f>SUM(D106:E106)</f>
        <v>821.3726619443928</v>
      </c>
      <c r="L107"/>
      <c r="R107" s="13"/>
    </row>
    <row r="108" spans="1:18" x14ac:dyDescent="0.15">
      <c r="N108" s="13"/>
    </row>
    <row r="109" spans="1:18" x14ac:dyDescent="0.15">
      <c r="A109" s="40" t="s">
        <v>112</v>
      </c>
      <c r="N109" s="13"/>
    </row>
    <row r="110" spans="1:18" x14ac:dyDescent="0.15">
      <c r="A110" s="39" t="s">
        <v>111</v>
      </c>
      <c r="C110" s="30" t="s">
        <v>113</v>
      </c>
      <c r="N110" s="13"/>
    </row>
    <row r="111" spans="1:18" x14ac:dyDescent="0.15">
      <c r="A111" s="38" t="s">
        <v>108</v>
      </c>
      <c r="C111" s="30" t="s">
        <v>114</v>
      </c>
      <c r="N111" s="13"/>
    </row>
    <row r="112" spans="1:18" x14ac:dyDescent="0.15">
      <c r="A112" s="38" t="s">
        <v>109</v>
      </c>
      <c r="C112" s="30" t="s">
        <v>115</v>
      </c>
      <c r="N112" s="13"/>
    </row>
    <row r="113" spans="1:14" x14ac:dyDescent="0.15">
      <c r="A113" s="38" t="s">
        <v>110</v>
      </c>
      <c r="N113" s="13"/>
    </row>
    <row r="114" spans="1:14" x14ac:dyDescent="0.15">
      <c r="A114" s="38" t="s">
        <v>118</v>
      </c>
      <c r="N114" s="13"/>
    </row>
    <row r="115" spans="1:14" x14ac:dyDescent="0.15">
      <c r="N115" s="13"/>
    </row>
    <row r="116" spans="1:14" x14ac:dyDescent="0.15">
      <c r="N116" s="13"/>
    </row>
    <row r="117" spans="1:14" x14ac:dyDescent="0.15">
      <c r="N117" s="13"/>
    </row>
    <row r="118" spans="1:14" x14ac:dyDescent="0.15">
      <c r="N118" s="13"/>
    </row>
    <row r="119" spans="1:14" x14ac:dyDescent="0.15">
      <c r="N119" s="13"/>
    </row>
    <row r="120" spans="1:14" x14ac:dyDescent="0.15">
      <c r="N120" s="13"/>
    </row>
    <row r="121" spans="1:14" x14ac:dyDescent="0.15">
      <c r="N121" s="13"/>
    </row>
    <row r="122" spans="1:14" x14ac:dyDescent="0.15">
      <c r="N122" s="13"/>
    </row>
    <row r="123" spans="1:14" x14ac:dyDescent="0.15">
      <c r="N123" s="13"/>
    </row>
    <row r="124" spans="1:14" x14ac:dyDescent="0.15">
      <c r="N124" s="13"/>
    </row>
    <row r="125" spans="1:14" x14ac:dyDescent="0.15">
      <c r="N125" s="13"/>
    </row>
    <row r="126" spans="1:14" x14ac:dyDescent="0.15">
      <c r="N126" s="13"/>
    </row>
    <row r="127" spans="1:14" x14ac:dyDescent="0.15">
      <c r="N127" s="13"/>
    </row>
    <row r="128" spans="1:14" x14ac:dyDescent="0.15">
      <c r="N128" s="13"/>
    </row>
    <row r="129" spans="14:14" x14ac:dyDescent="0.15">
      <c r="N129" s="13"/>
    </row>
    <row r="130" spans="14:14" x14ac:dyDescent="0.15">
      <c r="N130" s="13"/>
    </row>
    <row r="131" spans="14:14" x14ac:dyDescent="0.15">
      <c r="N131" s="13"/>
    </row>
    <row r="132" spans="14:14" x14ac:dyDescent="0.15">
      <c r="N132" s="13"/>
    </row>
    <row r="133" spans="14:14" x14ac:dyDescent="0.15">
      <c r="N133" s="13"/>
    </row>
    <row r="151" ht="12" customHeight="1" x14ac:dyDescent="0.15"/>
    <row r="152" ht="12.75" customHeight="1" x14ac:dyDescent="0.15"/>
    <row r="189" ht="12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</sheetData>
  <mergeCells count="17">
    <mergeCell ref="A1:L2"/>
    <mergeCell ref="A64:M65"/>
    <mergeCell ref="I3:I4"/>
    <mergeCell ref="E60:E61"/>
    <mergeCell ref="F60:F61"/>
    <mergeCell ref="A58:H59"/>
    <mergeCell ref="C66:C67"/>
    <mergeCell ref="G66:G67"/>
    <mergeCell ref="H66:H67"/>
    <mergeCell ref="O3:O4"/>
    <mergeCell ref="J3:J4"/>
    <mergeCell ref="K3:K4"/>
    <mergeCell ref="D3:D4"/>
    <mergeCell ref="E3:E4"/>
    <mergeCell ref="F3:F4"/>
    <mergeCell ref="G3:G4"/>
    <mergeCell ref="H3:H4"/>
  </mergeCells>
  <phoneticPr fontId="0" type="noConversion"/>
  <pageMargins left="0.75" right="0.75" top="1" bottom="1" header="0.5" footer="0.5"/>
  <pageSetup scale="59" orientation="landscape" horizontalDpi="4294967292" verticalDpi="4294967292" r:id="rId1"/>
  <headerFooter alignWithMargins="0">
    <oddHeader>&amp;CDeseasonalized Data
Table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Sensitivity Report 1</vt:lpstr>
      <vt:lpstr>Sensitivity Report 2</vt:lpstr>
      <vt:lpstr>Data</vt:lpstr>
      <vt:lpstr>Graph</vt:lpstr>
      <vt:lpstr>_SER1</vt:lpstr>
      <vt:lpstr>Data!Print_Area</vt:lpstr>
      <vt:lpstr>Data!Print_Area_MI</vt:lpstr>
    </vt:vector>
  </TitlesOfParts>
  <Company>Snowy Range Consulting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Weatherford</dc:creator>
  <cp:lastModifiedBy>Aaron Tyler Camacho</cp:lastModifiedBy>
  <cp:lastPrinted>2001-04-23T22:16:54Z</cp:lastPrinted>
  <dcterms:created xsi:type="dcterms:W3CDTF">1997-02-05T17:34:39Z</dcterms:created>
  <dcterms:modified xsi:type="dcterms:W3CDTF">2012-11-15T23:26:04Z</dcterms:modified>
</cp:coreProperties>
</file>