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70" yWindow="-120" windowWidth="24420" windowHeight="9870" activeTab="3"/>
  </bookViews>
  <sheets>
    <sheet name="Graph" sheetId="6" r:id="rId1"/>
    <sheet name="Sensitivity Report 1" sheetId="117" r:id="rId2"/>
    <sheet name="Sensitivity Report 2" sheetId="118" r:id="rId3"/>
    <sheet name="Data" sheetId="116" r:id="rId4"/>
  </sheets>
  <definedNames>
    <definedName name="__123Graph_A" hidden="1">#REF!</definedName>
    <definedName name="__123Graph_ACOAL" hidden="1">Data!$C$5:$C$40</definedName>
    <definedName name="__123Graph_ACOAL2" hidden="1">Data!$C$5:$C$40</definedName>
    <definedName name="__123Graph_ACOAL3" hidden="1">Data!$C$5:$C$45</definedName>
    <definedName name="__123Graph_ADESEAS" hidden="1">Data!$V$5:$V$40</definedName>
    <definedName name="__123Graph_ADESEAS2" hidden="1">Data!$V$5:$V$45</definedName>
    <definedName name="__123Graph_ASEASFACT" hidden="1">#REF!</definedName>
    <definedName name="__123Graph_B" hidden="1">#REF!</definedName>
    <definedName name="__123Graph_BCOAL2" hidden="1">Data!$E$5:$E$40</definedName>
    <definedName name="__123Graph_BCOAL3" hidden="1">Data!$R$5:$R$45</definedName>
    <definedName name="__123Graph_BDESEAS" hidden="1">Data!#REF!</definedName>
    <definedName name="__123Graph_BDESEAS2" hidden="1">Data!$S$5:$S$45</definedName>
    <definedName name="__123Graph_BSEASFACT" hidden="1">#REF!</definedName>
    <definedName name="__123Graph_C" hidden="1">#REF!</definedName>
    <definedName name="__123Graph_CCOAL3" hidden="1">Data!$Q$45:$Q$45</definedName>
    <definedName name="__123Graph_CDESEAS2" hidden="1">Data!$P$45:$P$45</definedName>
    <definedName name="__123Graph_CSEASFACT" hidden="1">#REF!</definedName>
    <definedName name="__123Graph_D" hidden="1">#REF!</definedName>
    <definedName name="__123Graph_DSEASFACT" hidden="1">#REF!</definedName>
    <definedName name="__123Graph_E" hidden="1">#REF!</definedName>
    <definedName name="__123Graph_ESEASFACT" hidden="1">#REF!</definedName>
    <definedName name="__123Graph_X" hidden="1">Data!$G$6:$G$46</definedName>
    <definedName name="__123Graph_XCOAL" hidden="1">Data!#REF!</definedName>
    <definedName name="__123Graph_XCOAL2" hidden="1">Data!#REF!</definedName>
    <definedName name="__123Graph_XCOAL3" hidden="1">Data!#REF!</definedName>
    <definedName name="__123Graph_XDESEAS" hidden="1">Data!#REF!</definedName>
    <definedName name="__123Graph_XDESEAS2" hidden="1">Data!#REF!</definedName>
    <definedName name="__123Graph_XSEASFACT" hidden="1">Data!$G$6:$G$46</definedName>
    <definedName name="_Fill" hidden="1">Data!#REF!</definedName>
    <definedName name="_Regression_Int" localSheetId="3" hidden="1">1</definedName>
    <definedName name="_SER1">Data!$C$5:$C$40</definedName>
    <definedName name="_xlnm.Print_Area" localSheetId="3">Data!$A$3:$L$45</definedName>
    <definedName name="Print_Area_MI" localSheetId="3">Data!$H$5:$L$16</definedName>
    <definedName name="solver_adj" localSheetId="3" hidden="1">Data!#REF!</definedName>
    <definedName name="solver_cvg" localSheetId="3" hidden="1">0.00000001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100</definedName>
    <definedName name="solver_lhs1" localSheetId="3" hidden="1">Data!#REF!</definedName>
    <definedName name="solver_lhs2" localSheetId="3" hidden="1">Data!#REF!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1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Data!#REF!</definedName>
    <definedName name="solver_pre" localSheetId="3" hidden="1">0.0000000000001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hs1" localSheetId="3" hidden="1">1</definedName>
    <definedName name="solver_rhs2" localSheetId="3" hidden="1">0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100</definedName>
    <definedName name="solver_tol" localSheetId="3" hidden="1">0.05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4" i="116" l="1"/>
  <c r="H95" i="116"/>
  <c r="H93" i="116"/>
  <c r="H85" i="116"/>
  <c r="H86" i="116"/>
  <c r="H87" i="116"/>
  <c r="H88" i="116"/>
  <c r="H89" i="116"/>
  <c r="H90" i="116"/>
  <c r="H91" i="116"/>
  <c r="H92" i="116"/>
  <c r="H84" i="116"/>
  <c r="J58" i="116"/>
  <c r="J59" i="116"/>
  <c r="J57" i="116"/>
  <c r="J49" i="116"/>
  <c r="J50" i="116"/>
  <c r="J51" i="116"/>
  <c r="J52" i="116"/>
  <c r="J53" i="116"/>
  <c r="J54" i="116"/>
  <c r="J55" i="116"/>
  <c r="J56" i="116"/>
  <c r="J48" i="116"/>
  <c r="D101" i="116"/>
  <c r="D17" i="116"/>
  <c r="D18" i="116"/>
  <c r="E17" i="116"/>
  <c r="F17" i="116"/>
  <c r="D46" i="116"/>
  <c r="D29" i="116"/>
  <c r="D30" i="116"/>
  <c r="E29" i="116"/>
  <c r="F29" i="116"/>
  <c r="E46" i="116"/>
  <c r="A46" i="116"/>
  <c r="D62" i="116"/>
  <c r="G5" i="116"/>
  <c r="H5" i="116"/>
  <c r="C62" i="116"/>
  <c r="D100" i="116"/>
  <c r="D19" i="116"/>
  <c r="E18" i="116"/>
  <c r="F18" i="116"/>
  <c r="D47" i="116"/>
  <c r="D31" i="116"/>
  <c r="E30" i="116"/>
  <c r="F30" i="116"/>
  <c r="E47" i="116"/>
  <c r="A47" i="116"/>
  <c r="D20" i="116"/>
  <c r="E19" i="116"/>
  <c r="F19" i="116"/>
  <c r="D48" i="116"/>
  <c r="D32" i="116"/>
  <c r="E31" i="116"/>
  <c r="F31" i="116"/>
  <c r="E48" i="116"/>
  <c r="A48" i="116"/>
  <c r="D21" i="116"/>
  <c r="E20" i="116"/>
  <c r="F20" i="116"/>
  <c r="D49" i="116"/>
  <c r="D33" i="116"/>
  <c r="E32" i="116"/>
  <c r="F32" i="116"/>
  <c r="E49" i="116"/>
  <c r="A49" i="116"/>
  <c r="D22" i="116"/>
  <c r="E21" i="116"/>
  <c r="F21" i="116"/>
  <c r="D50" i="116"/>
  <c r="D34" i="116"/>
  <c r="E33" i="116"/>
  <c r="F33" i="116"/>
  <c r="E50" i="116"/>
  <c r="A50" i="116"/>
  <c r="D23" i="116"/>
  <c r="E22" i="116"/>
  <c r="F22" i="116"/>
  <c r="D51" i="116"/>
  <c r="D35" i="116"/>
  <c r="E34" i="116"/>
  <c r="F34" i="116"/>
  <c r="E51" i="116"/>
  <c r="A51" i="116"/>
  <c r="D11" i="116"/>
  <c r="D12" i="116"/>
  <c r="E11" i="116"/>
  <c r="F11" i="116"/>
  <c r="C52" i="116"/>
  <c r="D24" i="116"/>
  <c r="E23" i="116"/>
  <c r="F23" i="116"/>
  <c r="D52" i="116"/>
  <c r="D36" i="116"/>
  <c r="E35" i="116"/>
  <c r="F35" i="116"/>
  <c r="E52" i="116"/>
  <c r="A52" i="116"/>
  <c r="D13" i="116"/>
  <c r="E12" i="116"/>
  <c r="F12" i="116"/>
  <c r="C53" i="116"/>
  <c r="D25" i="116"/>
  <c r="E24" i="116"/>
  <c r="F24" i="116"/>
  <c r="D53" i="116"/>
  <c r="D37" i="116"/>
  <c r="E36" i="116"/>
  <c r="F36" i="116"/>
  <c r="E53" i="116"/>
  <c r="A53" i="116"/>
  <c r="D14" i="116"/>
  <c r="E13" i="116"/>
  <c r="F13" i="116"/>
  <c r="C54" i="116"/>
  <c r="D26" i="116"/>
  <c r="E25" i="116"/>
  <c r="F25" i="116"/>
  <c r="D54" i="116"/>
  <c r="A54" i="116"/>
  <c r="D15" i="116"/>
  <c r="E14" i="116"/>
  <c r="F14" i="116"/>
  <c r="C55" i="116"/>
  <c r="D27" i="116"/>
  <c r="E26" i="116"/>
  <c r="F26" i="116"/>
  <c r="D55" i="116"/>
  <c r="A55" i="116"/>
  <c r="D16" i="116"/>
  <c r="E15" i="116"/>
  <c r="F15" i="116"/>
  <c r="C56" i="116"/>
  <c r="D28" i="116"/>
  <c r="E27" i="116"/>
  <c r="F27" i="116"/>
  <c r="D56" i="116"/>
  <c r="A56" i="116"/>
  <c r="E16" i="116"/>
  <c r="F16" i="116"/>
  <c r="C57" i="116"/>
  <c r="E28" i="116"/>
  <c r="F28" i="116"/>
  <c r="D57" i="116"/>
  <c r="A57" i="116"/>
  <c r="G6" i="116"/>
  <c r="H6" i="116"/>
  <c r="C63" i="116"/>
  <c r="G7" i="116"/>
  <c r="H7" i="116"/>
  <c r="C64" i="116"/>
  <c r="G8" i="116"/>
  <c r="H8" i="116"/>
  <c r="C65" i="116"/>
  <c r="G9" i="116"/>
  <c r="H9" i="116"/>
  <c r="C66" i="116"/>
  <c r="G10" i="116"/>
  <c r="H10" i="116"/>
  <c r="C67" i="116"/>
  <c r="G11" i="116"/>
  <c r="H11" i="116"/>
  <c r="C68" i="116"/>
  <c r="G12" i="116"/>
  <c r="H12" i="116"/>
  <c r="C69" i="116"/>
  <c r="G13" i="116"/>
  <c r="H13" i="116"/>
  <c r="C70" i="116"/>
  <c r="G14" i="116"/>
  <c r="H14" i="116"/>
  <c r="C71" i="116"/>
  <c r="G15" i="116"/>
  <c r="H15" i="116"/>
  <c r="C72" i="116"/>
  <c r="G16" i="116"/>
  <c r="H16" i="116"/>
  <c r="C73" i="116"/>
  <c r="G17" i="116"/>
  <c r="H17" i="116"/>
  <c r="C74" i="116"/>
  <c r="G18" i="116"/>
  <c r="H18" i="116"/>
  <c r="C75" i="116"/>
  <c r="G19" i="116"/>
  <c r="H19" i="116"/>
  <c r="C76" i="116"/>
  <c r="G20" i="116"/>
  <c r="H20" i="116"/>
  <c r="C77" i="116"/>
  <c r="G21" i="116"/>
  <c r="H21" i="116"/>
  <c r="C78" i="116"/>
  <c r="G22" i="116"/>
  <c r="H22" i="116"/>
  <c r="C79" i="116"/>
  <c r="G23" i="116"/>
  <c r="H23" i="116"/>
  <c r="C80" i="116"/>
  <c r="G24" i="116"/>
  <c r="H24" i="116"/>
  <c r="C81" i="116"/>
  <c r="G25" i="116"/>
  <c r="H25" i="116"/>
  <c r="C82" i="116"/>
  <c r="G26" i="116"/>
  <c r="H26" i="116"/>
  <c r="C83" i="116"/>
  <c r="G27" i="116"/>
  <c r="H27" i="116"/>
  <c r="C84" i="116"/>
  <c r="G28" i="116"/>
  <c r="H28" i="116"/>
  <c r="C85" i="116"/>
  <c r="G29" i="116"/>
  <c r="H29" i="116"/>
  <c r="C86" i="116"/>
  <c r="G30" i="116"/>
  <c r="H30" i="116"/>
  <c r="C87" i="116"/>
  <c r="G31" i="116"/>
  <c r="H31" i="116"/>
  <c r="C88" i="116"/>
  <c r="G32" i="116"/>
  <c r="H32" i="116"/>
  <c r="C89" i="116"/>
  <c r="G33" i="116"/>
  <c r="H33" i="116"/>
  <c r="C90" i="116"/>
  <c r="G34" i="116"/>
  <c r="H34" i="116"/>
  <c r="C91" i="116"/>
  <c r="G35" i="116"/>
  <c r="H35" i="116"/>
  <c r="C92" i="116"/>
  <c r="G36" i="116"/>
  <c r="H36" i="116"/>
  <c r="C93" i="116"/>
  <c r="G37" i="116"/>
  <c r="H37" i="116"/>
  <c r="C94" i="116"/>
  <c r="G38" i="116"/>
  <c r="H38" i="116"/>
  <c r="C95" i="116"/>
  <c r="G39" i="116"/>
  <c r="H39" i="116"/>
  <c r="C96" i="116"/>
  <c r="G40" i="116"/>
  <c r="H40" i="116"/>
  <c r="C97" i="116"/>
  <c r="G41" i="116"/>
  <c r="H41" i="116"/>
  <c r="C98" i="116"/>
  <c r="G42" i="116"/>
  <c r="H42" i="116"/>
  <c r="C99" i="116"/>
  <c r="G43" i="116"/>
  <c r="H43" i="116"/>
  <c r="C100" i="116"/>
  <c r="D63" i="116"/>
  <c r="D64" i="116"/>
  <c r="D65" i="116"/>
  <c r="D66" i="116"/>
  <c r="D67" i="116"/>
  <c r="D68" i="116"/>
  <c r="D69" i="116"/>
  <c r="D70" i="116"/>
  <c r="D71" i="116"/>
  <c r="D72" i="116"/>
  <c r="D73" i="116"/>
  <c r="D74" i="116"/>
  <c r="D75" i="116"/>
  <c r="D76" i="116"/>
  <c r="D77" i="116"/>
  <c r="D78" i="116"/>
  <c r="D79" i="116"/>
  <c r="D80" i="116"/>
  <c r="D81" i="116"/>
  <c r="D82" i="116"/>
  <c r="D83" i="116"/>
  <c r="D84" i="116"/>
  <c r="D85" i="116"/>
  <c r="D86" i="116"/>
  <c r="D87" i="116"/>
  <c r="D88" i="116"/>
  <c r="D89" i="116"/>
  <c r="D90" i="116"/>
  <c r="D91" i="116"/>
  <c r="D92" i="116"/>
  <c r="D93" i="116"/>
  <c r="D94" i="116"/>
  <c r="D95" i="116"/>
  <c r="D96" i="116"/>
  <c r="D97" i="116"/>
  <c r="D98" i="116"/>
  <c r="D99" i="116"/>
  <c r="G66" i="116"/>
  <c r="D38" i="116"/>
  <c r="E37" i="116"/>
  <c r="F37" i="116"/>
  <c r="E54" i="116"/>
  <c r="F62" i="116"/>
  <c r="F63" i="116"/>
  <c r="F64" i="116"/>
  <c r="F65" i="116"/>
  <c r="F67" i="116"/>
  <c r="F68" i="116"/>
  <c r="F69" i="116"/>
  <c r="F71" i="116"/>
  <c r="F72" i="116"/>
  <c r="F73" i="116"/>
  <c r="F75" i="116"/>
  <c r="F76" i="116"/>
  <c r="F77" i="116"/>
  <c r="F79" i="116"/>
  <c r="F80" i="116"/>
  <c r="F81" i="116"/>
  <c r="F83" i="116"/>
  <c r="F84" i="116"/>
  <c r="F85" i="116"/>
  <c r="F87" i="116"/>
  <c r="F88" i="116"/>
  <c r="F89" i="116"/>
  <c r="F91" i="116"/>
  <c r="F92" i="116"/>
  <c r="F93" i="116"/>
  <c r="F95" i="116"/>
  <c r="F96" i="116"/>
  <c r="F97" i="116"/>
  <c r="F98" i="116"/>
  <c r="F99" i="116"/>
  <c r="F100" i="116"/>
  <c r="E55" i="116"/>
  <c r="E56" i="116"/>
  <c r="E57" i="116"/>
  <c r="E62" i="116"/>
  <c r="E87" i="116"/>
  <c r="E71" i="116"/>
  <c r="E99" i="116"/>
  <c r="E81" i="116"/>
  <c r="E65" i="116"/>
  <c r="E95" i="116"/>
  <c r="E79" i="116"/>
  <c r="E63" i="116"/>
  <c r="E89" i="116"/>
  <c r="E73" i="116"/>
  <c r="E100" i="116"/>
  <c r="E96" i="116"/>
  <c r="E91" i="116"/>
  <c r="E85" i="116"/>
  <c r="E80" i="116"/>
  <c r="E75" i="116"/>
  <c r="E69" i="116"/>
  <c r="E64" i="116"/>
  <c r="E84" i="116"/>
  <c r="E68" i="116"/>
  <c r="E98" i="116"/>
  <c r="E93" i="116"/>
  <c r="E88" i="116"/>
  <c r="E83" i="116"/>
  <c r="E77" i="116"/>
  <c r="E72" i="116"/>
  <c r="E67" i="116"/>
  <c r="E94" i="116"/>
  <c r="F94" i="116"/>
  <c r="E90" i="116"/>
  <c r="F90" i="116"/>
  <c r="E86" i="116"/>
  <c r="F86" i="116"/>
  <c r="E82" i="116"/>
  <c r="F82" i="116"/>
  <c r="E78" i="116"/>
  <c r="F78" i="116"/>
  <c r="E74" i="116"/>
  <c r="F74" i="116"/>
  <c r="E70" i="116"/>
  <c r="F70" i="116"/>
  <c r="E66" i="116"/>
  <c r="F66" i="116"/>
  <c r="E97" i="116"/>
  <c r="E92" i="116"/>
  <c r="E76" i="116"/>
  <c r="G64" i="116"/>
  <c r="G62" i="116"/>
  <c r="I5" i="116"/>
  <c r="I6" i="116"/>
  <c r="J6" i="116"/>
  <c r="I7" i="116"/>
  <c r="J7" i="116"/>
  <c r="K6" i="116"/>
  <c r="I8" i="116"/>
  <c r="K7" i="116"/>
  <c r="J8" i="116"/>
  <c r="I9" i="116"/>
  <c r="K8" i="116"/>
  <c r="J9" i="116"/>
  <c r="I10" i="116"/>
  <c r="K9" i="116"/>
  <c r="J10" i="116"/>
  <c r="I11" i="116"/>
  <c r="K10" i="116"/>
  <c r="J11" i="116"/>
  <c r="I12" i="116"/>
  <c r="K11" i="116"/>
  <c r="I13" i="116"/>
  <c r="K12" i="116"/>
  <c r="J12" i="116"/>
  <c r="I14" i="116"/>
  <c r="K13" i="116"/>
  <c r="J13" i="116"/>
  <c r="K14" i="116"/>
  <c r="I15" i="116"/>
  <c r="J14" i="116"/>
  <c r="I16" i="116"/>
  <c r="J15" i="116"/>
  <c r="K15" i="116"/>
  <c r="J16" i="116"/>
  <c r="I17" i="116"/>
  <c r="K16" i="116"/>
  <c r="K17" i="116"/>
  <c r="J17" i="116"/>
  <c r="I18" i="116"/>
  <c r="K18" i="116"/>
  <c r="I19" i="116"/>
  <c r="J18" i="116"/>
  <c r="J19" i="116"/>
  <c r="I20" i="116"/>
  <c r="K19" i="116"/>
  <c r="J20" i="116"/>
  <c r="I21" i="116"/>
  <c r="K20" i="116"/>
  <c r="K21" i="116"/>
  <c r="J21" i="116"/>
  <c r="I22" i="116"/>
  <c r="J22" i="116"/>
  <c r="K22" i="116"/>
  <c r="I23" i="116"/>
  <c r="K23" i="116"/>
  <c r="J23" i="116"/>
  <c r="I24" i="116"/>
  <c r="I25" i="116"/>
  <c r="K24" i="116"/>
  <c r="J24" i="116"/>
  <c r="J25" i="116"/>
  <c r="K25" i="116"/>
  <c r="I26" i="116"/>
  <c r="I27" i="116"/>
  <c r="J26" i="116"/>
  <c r="K26" i="116"/>
  <c r="K27" i="116"/>
  <c r="J27" i="116"/>
  <c r="I28" i="116"/>
  <c r="I29" i="116"/>
  <c r="K28" i="116"/>
  <c r="J28" i="116"/>
  <c r="I30" i="116"/>
  <c r="K29" i="116"/>
  <c r="J29" i="116"/>
  <c r="I31" i="116"/>
  <c r="J30" i="116"/>
  <c r="K30" i="116"/>
  <c r="K31" i="116"/>
  <c r="J31" i="116"/>
  <c r="I32" i="116"/>
  <c r="J32" i="116"/>
  <c r="I33" i="116"/>
  <c r="K32" i="116"/>
  <c r="J33" i="116"/>
  <c r="I34" i="116"/>
  <c r="K33" i="116"/>
  <c r="K34" i="116"/>
  <c r="I35" i="116"/>
  <c r="J34" i="116"/>
  <c r="I36" i="116"/>
  <c r="J35" i="116"/>
  <c r="K35" i="116"/>
  <c r="K36" i="116"/>
  <c r="J36" i="116"/>
  <c r="I37" i="116"/>
  <c r="I38" i="116"/>
  <c r="K37" i="116"/>
  <c r="J37" i="116"/>
  <c r="I39" i="116"/>
  <c r="J38" i="116"/>
  <c r="K38" i="116"/>
  <c r="I40" i="116"/>
  <c r="K39" i="116"/>
  <c r="J39" i="116"/>
  <c r="J40" i="116"/>
  <c r="I41" i="116"/>
  <c r="K40" i="116"/>
  <c r="K41" i="116"/>
  <c r="I42" i="116"/>
  <c r="J41" i="116"/>
  <c r="K42" i="116"/>
  <c r="I43" i="116"/>
  <c r="J42" i="116"/>
  <c r="J43" i="116"/>
  <c r="L12" i="116"/>
  <c r="I44" i="116"/>
  <c r="K43" i="116"/>
  <c r="L10" i="116"/>
  <c r="L8" i="116"/>
</calcChain>
</file>

<file path=xl/sharedStrings.xml><?xml version="1.0" encoding="utf-8"?>
<sst xmlns="http://schemas.openxmlformats.org/spreadsheetml/2006/main" count="256" uniqueCount="134">
  <si>
    <t xml:space="preserve"> </t>
  </si>
  <si>
    <t>Time</t>
  </si>
  <si>
    <t>1-1</t>
  </si>
  <si>
    <t>1-2</t>
  </si>
  <si>
    <t>1-3</t>
  </si>
  <si>
    <t>1-4</t>
  </si>
  <si>
    <t>2-1</t>
  </si>
  <si>
    <t>2-2</t>
  </si>
  <si>
    <t>2-3</t>
  </si>
  <si>
    <t>2-4</t>
  </si>
  <si>
    <t>3-1</t>
  </si>
  <si>
    <t>3-2</t>
  </si>
  <si>
    <t>3-3</t>
  </si>
  <si>
    <t>3-4</t>
  </si>
  <si>
    <t>4-1</t>
  </si>
  <si>
    <t>4-2</t>
  </si>
  <si>
    <t>4-3</t>
  </si>
  <si>
    <t>1-5</t>
  </si>
  <si>
    <t>1-6</t>
  </si>
  <si>
    <t>1-7</t>
  </si>
  <si>
    <t>1-8</t>
  </si>
  <si>
    <t>1-9</t>
  </si>
  <si>
    <t>1-10</t>
  </si>
  <si>
    <t>1-11</t>
  </si>
  <si>
    <t>1-12</t>
  </si>
  <si>
    <t>2-5</t>
  </si>
  <si>
    <t>2-6</t>
  </si>
  <si>
    <t>2-7</t>
  </si>
  <si>
    <t>2-8</t>
  </si>
  <si>
    <t>2-9</t>
  </si>
  <si>
    <t>2-10</t>
  </si>
  <si>
    <t>2-11</t>
  </si>
  <si>
    <t>2-12</t>
  </si>
  <si>
    <t>3-5</t>
  </si>
  <si>
    <t>3-6</t>
  </si>
  <si>
    <t>3-7</t>
  </si>
  <si>
    <t>3-8</t>
  </si>
  <si>
    <t>3-9</t>
  </si>
  <si>
    <t>3-10</t>
  </si>
  <si>
    <t>3-11</t>
  </si>
  <si>
    <t>3-12</t>
  </si>
  <si>
    <t>Rooms</t>
  </si>
  <si>
    <t>Rented</t>
  </si>
  <si>
    <t>(Yr-Month)</t>
  </si>
  <si>
    <t>-----</t>
  </si>
  <si>
    <t>Centered Moving Average</t>
  </si>
  <si>
    <t>Ratio of Rooms rented to Centered Moving Average</t>
  </si>
  <si>
    <t>Sesonal Indices</t>
  </si>
  <si>
    <t xml:space="preserve">1st </t>
  </si>
  <si>
    <t>2nd</t>
  </si>
  <si>
    <t xml:space="preserve">3rd </t>
  </si>
  <si>
    <t xml:space="preserve">4th </t>
  </si>
  <si>
    <t xml:space="preserve">5ht </t>
  </si>
  <si>
    <t>6th</t>
  </si>
  <si>
    <t>7th</t>
  </si>
  <si>
    <t>8th</t>
  </si>
  <si>
    <t>9th</t>
  </si>
  <si>
    <t>10th</t>
  </si>
  <si>
    <t>11th</t>
  </si>
  <si>
    <t>12th</t>
  </si>
  <si>
    <t>1st Year</t>
  </si>
  <si>
    <t>2nd Year</t>
  </si>
  <si>
    <t>3rd Year</t>
  </si>
  <si>
    <t>Sesonal Average</t>
  </si>
  <si>
    <t>Deseasonalized Data</t>
  </si>
  <si>
    <t>Alpha=</t>
  </si>
  <si>
    <t>MSE=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</si>
  <si>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</si>
  <si>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</si>
  <si>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</si>
  <si>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</si>
  <si>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</si>
  <si>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</si>
  <si>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</si>
  <si>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</si>
  <si>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</si>
  <si>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</si>
  <si>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</si>
  <si>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</si>
  <si>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Microsoft Excel 14.0 Sensitivity Report</t>
  </si>
  <si>
    <t>Worksheet: [RiversideInn.xlsx]Data</t>
  </si>
  <si>
    <t>Report Created: 11/15/2012 10:56:26 AM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</si>
  <si>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</si>
  <si>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</si>
  <si>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</si>
  <si>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</si>
  <si>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</si>
  <si>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</si>
  <si>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</si>
  <si>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</si>
  <si>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NONE</t>
  </si>
  <si>
    <t>$K$4</t>
  </si>
  <si>
    <t>----- Alpha=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</si>
  <si>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</si>
  <si>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</si>
  <si>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</si>
  <si>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</si>
  <si>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</si>
  <si>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</si>
  <si>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</si>
  <si>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</si>
  <si>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</si>
  <si>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</si>
  <si>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</si>
  <si>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</si>
  <si>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Mape=</t>
  </si>
  <si>
    <t>MAD=</t>
  </si>
  <si>
    <t>Beta =</t>
  </si>
  <si>
    <t>Forecast</t>
  </si>
  <si>
    <t>Exp. Smoothing</t>
  </si>
  <si>
    <t>Moving Average</t>
  </si>
  <si>
    <t>Wieghted Average</t>
  </si>
  <si>
    <t>Holt's Method</t>
  </si>
  <si>
    <t>Methods</t>
  </si>
  <si>
    <t>MSE</t>
  </si>
  <si>
    <t xml:space="preserve">MAPE </t>
  </si>
  <si>
    <t>MAD</t>
  </si>
  <si>
    <t>ABS Error MAD</t>
  </si>
  <si>
    <t>ABS Error MAPE</t>
  </si>
  <si>
    <t>Linear Regreseeion</t>
  </si>
  <si>
    <t>MAD =</t>
  </si>
  <si>
    <t>MAPE =</t>
  </si>
  <si>
    <t>Absolute Errors MAD</t>
  </si>
  <si>
    <t>Linear Regression</t>
  </si>
  <si>
    <t>MSE =</t>
  </si>
  <si>
    <t>Report Created: 11/15/2012 3:33:39 PM</t>
  </si>
  <si>
    <t>$I$106</t>
  </si>
  <si>
    <t>N/A Alpha =</t>
  </si>
  <si>
    <t>$I$108</t>
  </si>
  <si>
    <t>1-3 Beta =</t>
  </si>
  <si>
    <t>12 Period  Centered Moving Average</t>
  </si>
  <si>
    <t>Expodential Smoothing Forecast</t>
  </si>
  <si>
    <t>Decentralizing and Expodential Smoothing</t>
  </si>
  <si>
    <t>Future Forcasting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</si>
</sst>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_)"/>
    <numFmt numFmtId="165" formatCode="0.00_);\(0.00\)"/>
    <numFmt numFmtId="166" formatCode="0.0_);\(0.0\)"/>
    <numFmt numFmtId="167" formatCode="0.000"/>
    <numFmt numFmtId="168" formatCode="0.000_);\(0.000\)"/>
    <numFmt numFmtId="169" formatCode="0.000%"/>
  </numFmts>
  <fonts count="12" x14ac:knownFonts="1">
    <font>
      <sz val="10"/>
      <name val="Courier"/>
    </font>
    <font>
      <sz val="10"/>
      <name val="Arial"/>
      <family val="2"/>
    </font>
    <font>
      <b/>
      <sz val="10"/>
      <name val="Courier"/>
      <family val="3"/>
    </font>
    <font>
      <b/>
      <u/>
      <sz val="10"/>
      <name val="Courier"/>
      <family val="3"/>
    </font>
    <font>
      <u/>
      <sz val="10"/>
      <color theme="10"/>
      <name val="Courier"/>
      <family val="3"/>
    </font>
    <font>
      <u/>
      <sz val="10"/>
      <color theme="11"/>
      <name val="Courier"/>
      <family val="3"/>
    </font>
    <font>
      <sz val="10"/>
      <name val="Courier"/>
      <family val="3"/>
    </font>
    <font>
      <b/>
      <sz val="10"/>
      <color indexed="18"/>
      <name val="Courier"/>
      <family val="3"/>
    </font>
    <font>
      <b/>
      <sz val="10"/>
      <color indexed="206"/>
      <name val="Courier"/>
      <family val="3"/>
    </font>
    <font>
      <b/>
      <sz val="15"/>
      <color theme="3"/>
      <name val="Calibri"/>
      <family val="2"/>
      <scheme val="minor"/>
    </font>
    <font>
      <b/>
      <sz val="10"/>
      <color indexed="18"/>
      <name val="Courier"/>
      <family val="3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indexed="23"/>
      </top>
      <bottom/>
      <diagonal/>
    </border>
    <border>
      <left/>
      <right/>
      <top/>
      <bottom style="thick">
        <color theme="4" tint="0.499984740745262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9" fillId="0" borderId="4" applyNumberFormat="0" applyFill="0" applyAlignment="0" applyProtection="0"/>
    <xf numFmtId="0" fontId="11" fillId="0" borderId="7" applyNumberFormat="0" applyFill="0" applyAlignment="0" applyProtection="0"/>
  </cellStyleXfs>
  <cellXfs count="67">
    <xf numFmtId="0" fontId="0" fillId="0" borderId="0" xfId="0"/>
    <xf numFmtId="37" fontId="0" fillId="0" borderId="0" xfId="0" applyNumberFormat="1" applyProtection="1"/>
    <xf numFmtId="0" fontId="2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37" fontId="0" fillId="0" borderId="0" xfId="0" applyNumberFormat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0" xfId="0" applyNumberFormat="1" applyBorder="1" applyAlignment="1">
      <alignment horizontal="center"/>
    </xf>
    <xf numFmtId="49" fontId="0" fillId="0" borderId="0" xfId="0" applyNumberFormat="1" applyAlignment="1" applyProtection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6" fontId="0" fillId="0" borderId="0" xfId="0" applyNumberFormat="1" applyProtection="1"/>
    <xf numFmtId="166" fontId="0" fillId="0" borderId="0" xfId="0" applyNumberFormat="1"/>
    <xf numFmtId="166" fontId="2" fillId="0" borderId="0" xfId="0" applyNumberFormat="1" applyFont="1"/>
    <xf numFmtId="166" fontId="2" fillId="0" borderId="0" xfId="0" applyNumberFormat="1" applyFont="1" applyFill="1" applyAlignment="1">
      <alignment horizontal="center"/>
    </xf>
    <xf numFmtId="37" fontId="0" fillId="0" borderId="0" xfId="0" quotePrefix="1" applyNumberFormat="1" applyAlignment="1" applyProtection="1">
      <alignment horizontal="center"/>
    </xf>
    <xf numFmtId="0" fontId="0" fillId="0" borderId="0" xfId="0" quotePrefix="1" applyAlignment="1" applyProtection="1">
      <alignment horizontal="center"/>
    </xf>
    <xf numFmtId="37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 applyProtection="1">
      <alignment horizontal="center"/>
    </xf>
    <xf numFmtId="2" fontId="0" fillId="0" borderId="0" xfId="0" quotePrefix="1" applyNumberFormat="1" applyAlignment="1" applyProtection="1">
      <alignment horizontal="center"/>
    </xf>
    <xf numFmtId="2" fontId="0" fillId="0" borderId="0" xfId="0" applyNumberFormat="1" applyProtection="1"/>
    <xf numFmtId="167" fontId="0" fillId="0" borderId="0" xfId="0" applyNumberFormat="1"/>
    <xf numFmtId="166" fontId="2" fillId="0" borderId="0" xfId="1" applyNumberFormat="1" applyFont="1" applyAlignment="1">
      <alignment horizontal="left"/>
    </xf>
    <xf numFmtId="0" fontId="2" fillId="0" borderId="0" xfId="0" applyFont="1"/>
    <xf numFmtId="0" fontId="0" fillId="0" borderId="3" xfId="0" applyFill="1" applyBorder="1" applyAlignment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 applyProtection="1">
      <alignment horizontal="center"/>
    </xf>
    <xf numFmtId="165" fontId="2" fillId="0" borderId="0" xfId="0" applyNumberFormat="1" applyFont="1"/>
    <xf numFmtId="43" fontId="0" fillId="0" borderId="0" xfId="1" applyNumberFormat="1" applyFont="1" applyAlignment="1">
      <alignment horizontal="center"/>
    </xf>
    <xf numFmtId="43" fontId="0" fillId="0" borderId="0" xfId="0" applyNumberFormat="1" applyAlignment="1">
      <alignment horizontal="right"/>
    </xf>
    <xf numFmtId="43" fontId="0" fillId="0" borderId="0" xfId="0" applyNumberFormat="1"/>
    <xf numFmtId="0" fontId="3" fillId="0" borderId="0" xfId="0" applyFont="1"/>
    <xf numFmtId="2" fontId="2" fillId="0" borderId="0" xfId="0" applyNumberFormat="1" applyFont="1"/>
    <xf numFmtId="49" fontId="0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8" fontId="2" fillId="0" borderId="0" xfId="0" applyNumberFormat="1" applyFont="1"/>
    <xf numFmtId="43" fontId="8" fillId="0" borderId="0" xfId="1" applyFont="1" applyAlignment="1">
      <alignment horizontal="right"/>
    </xf>
    <xf numFmtId="9" fontId="0" fillId="0" borderId="0" xfId="14" applyFont="1"/>
    <xf numFmtId="2" fontId="0" fillId="0" borderId="0" xfId="14" applyNumberFormat="1" applyFont="1"/>
    <xf numFmtId="2" fontId="6" fillId="0" borderId="0" xfId="0" applyNumberFormat="1" applyFont="1"/>
    <xf numFmtId="0" fontId="0" fillId="0" borderId="0" xfId="0" applyNumberFormat="1" applyAlignment="1" applyProtection="1">
      <alignment horizontal="center"/>
    </xf>
    <xf numFmtId="49" fontId="2" fillId="0" borderId="0" xfId="0" applyNumberFormat="1" applyFont="1" applyProtection="1"/>
    <xf numFmtId="2" fontId="2" fillId="0" borderId="0" xfId="0" applyNumberFormat="1" applyFont="1" applyProtection="1"/>
    <xf numFmtId="10" fontId="2" fillId="0" borderId="0" xfId="14" applyNumberFormat="1" applyFont="1" applyAlignment="1">
      <alignment horizontal="left" indent="2"/>
    </xf>
    <xf numFmtId="43" fontId="0" fillId="0" borderId="0" xfId="1" applyFont="1"/>
    <xf numFmtId="0" fontId="0" fillId="0" borderId="6" xfId="0" applyFill="1" applyBorder="1" applyAlignment="1"/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39" fontId="0" fillId="0" borderId="0" xfId="0" applyNumberFormat="1" applyProtection="1"/>
    <xf numFmtId="169" fontId="0" fillId="0" borderId="0" xfId="0" applyNumberFormat="1"/>
    <xf numFmtId="0" fontId="9" fillId="0" borderId="0" xfId="15" applyBorder="1" applyAlignment="1">
      <alignment horizontal="left"/>
    </xf>
    <xf numFmtId="0" fontId="9" fillId="0" borderId="4" xfId="15" applyAlignment="1">
      <alignment horizontal="left"/>
    </xf>
    <xf numFmtId="0" fontId="2" fillId="0" borderId="5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37" fontId="2" fillId="0" borderId="0" xfId="0" applyNumberFormat="1" applyFont="1" applyAlignment="1" applyProtection="1">
      <alignment horizontal="center" wrapText="1"/>
    </xf>
    <xf numFmtId="2" fontId="9" fillId="0" borderId="4" xfId="15" applyNumberFormat="1" applyAlignment="1">
      <alignment horizontal="left"/>
    </xf>
    <xf numFmtId="0" fontId="11" fillId="0" borderId="7" xfId="16" applyAlignment="1">
      <alignment horizontal="left"/>
    </xf>
    <xf numFmtId="0" fontId="2" fillId="0" borderId="0" xfId="0" applyFont="1" applyAlignment="1">
      <alignment horizontal="center" wrapText="1"/>
    </xf>
    <xf numFmtId="0" fontId="3" fillId="0" borderId="0" xfId="0" applyFont="1" applyAlignment="1" applyProtection="1">
      <alignment horizontal="center" wrapText="1"/>
    </xf>
    <xf numFmtId="0" fontId="2" fillId="0" borderId="0" xfId="0" applyFont="1" applyAlignment="1" applyProtection="1">
      <alignment horizontal="center" wrapText="1"/>
    </xf>
  </cellXfs>
  <cellStyles count="1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eading 1" xfId="15" builtinId="16"/>
    <cellStyle name="Heading 2" xfId="16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9988901220806E-2"/>
          <c:y val="3.4257748776509001E-2"/>
          <c:w val="0.89789123196448395"/>
          <c:h val="0.8319738988580750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Data!$A$5:$A$40</c:f>
              <c:strCache>
                <c:ptCount val="36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1-4</c:v>
                </c:pt>
                <c:pt idx="4">
                  <c:v>1-5</c:v>
                </c:pt>
                <c:pt idx="5">
                  <c:v>1-6</c:v>
                </c:pt>
                <c:pt idx="6">
                  <c:v>1-7</c:v>
                </c:pt>
                <c:pt idx="7">
                  <c:v>1-8</c:v>
                </c:pt>
                <c:pt idx="8">
                  <c:v>1-9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2-1</c:v>
                </c:pt>
                <c:pt idx="13">
                  <c:v>2-2</c:v>
                </c:pt>
                <c:pt idx="14">
                  <c:v>2-3</c:v>
                </c:pt>
                <c:pt idx="15">
                  <c:v>2-4</c:v>
                </c:pt>
                <c:pt idx="16">
                  <c:v>2-5</c:v>
                </c:pt>
                <c:pt idx="17">
                  <c:v>2-6</c:v>
                </c:pt>
                <c:pt idx="18">
                  <c:v>2-7</c:v>
                </c:pt>
                <c:pt idx="19">
                  <c:v>2-8</c:v>
                </c:pt>
                <c:pt idx="20">
                  <c:v>2-9</c:v>
                </c:pt>
                <c:pt idx="21">
                  <c:v>2-10</c:v>
                </c:pt>
                <c:pt idx="22">
                  <c:v>2-11</c:v>
                </c:pt>
                <c:pt idx="23">
                  <c:v>2-12</c:v>
                </c:pt>
                <c:pt idx="24">
                  <c:v>3-1</c:v>
                </c:pt>
                <c:pt idx="25">
                  <c:v>3-2</c:v>
                </c:pt>
                <c:pt idx="26">
                  <c:v>3-3</c:v>
                </c:pt>
                <c:pt idx="27">
                  <c:v>3-4</c:v>
                </c:pt>
                <c:pt idx="28">
                  <c:v>3-5</c:v>
                </c:pt>
                <c:pt idx="29">
                  <c:v>3-6</c:v>
                </c:pt>
                <c:pt idx="30">
                  <c:v>3-7</c:v>
                </c:pt>
                <c:pt idx="31">
                  <c:v>3-8</c:v>
                </c:pt>
                <c:pt idx="32">
                  <c:v>3-9</c:v>
                </c:pt>
                <c:pt idx="33">
                  <c:v>3-10</c:v>
                </c:pt>
                <c:pt idx="34">
                  <c:v>3-11</c:v>
                </c:pt>
                <c:pt idx="35">
                  <c:v>3-12</c:v>
                </c:pt>
              </c:strCache>
            </c:strRef>
          </c:cat>
          <c:val>
            <c:numRef>
              <c:f>Data!$C$5:$C$40</c:f>
              <c:numCache>
                <c:formatCode>#,##0_);\(#,##0\)</c:formatCode>
                <c:ptCount val="36"/>
                <c:pt idx="0">
                  <c:v>334</c:v>
                </c:pt>
                <c:pt idx="1">
                  <c:v>294</c:v>
                </c:pt>
                <c:pt idx="2">
                  <c:v>441</c:v>
                </c:pt>
                <c:pt idx="3">
                  <c:v>474</c:v>
                </c:pt>
                <c:pt idx="4">
                  <c:v>549</c:v>
                </c:pt>
                <c:pt idx="5">
                  <c:v>994</c:v>
                </c:pt>
                <c:pt idx="6">
                  <c:v>1256</c:v>
                </c:pt>
                <c:pt idx="7">
                  <c:v>1111</c:v>
                </c:pt>
                <c:pt idx="8">
                  <c:v>1030</c:v>
                </c:pt>
                <c:pt idx="9">
                  <c:v>691</c:v>
                </c:pt>
                <c:pt idx="10">
                  <c:v>355</c:v>
                </c:pt>
                <c:pt idx="11">
                  <c:v>309</c:v>
                </c:pt>
                <c:pt idx="12">
                  <c:v>323</c:v>
                </c:pt>
                <c:pt idx="13">
                  <c:v>509</c:v>
                </c:pt>
                <c:pt idx="14">
                  <c:v>481</c:v>
                </c:pt>
                <c:pt idx="15">
                  <c:v>501</c:v>
                </c:pt>
                <c:pt idx="16">
                  <c:v>875</c:v>
                </c:pt>
                <c:pt idx="17">
                  <c:v>1094</c:v>
                </c:pt>
                <c:pt idx="18">
                  <c:v>1238</c:v>
                </c:pt>
                <c:pt idx="19">
                  <c:v>1215</c:v>
                </c:pt>
                <c:pt idx="20">
                  <c:v>1035</c:v>
                </c:pt>
                <c:pt idx="21">
                  <c:v>706</c:v>
                </c:pt>
                <c:pt idx="22">
                  <c:v>470</c:v>
                </c:pt>
                <c:pt idx="23">
                  <c:v>364</c:v>
                </c:pt>
                <c:pt idx="24">
                  <c:v>448</c:v>
                </c:pt>
                <c:pt idx="25">
                  <c:v>365</c:v>
                </c:pt>
                <c:pt idx="26">
                  <c:v>494</c:v>
                </c:pt>
                <c:pt idx="27">
                  <c:v>489</c:v>
                </c:pt>
                <c:pt idx="28">
                  <c:v>896</c:v>
                </c:pt>
                <c:pt idx="29">
                  <c:v>1120</c:v>
                </c:pt>
                <c:pt idx="30">
                  <c:v>1307</c:v>
                </c:pt>
                <c:pt idx="31">
                  <c:v>1200</c:v>
                </c:pt>
                <c:pt idx="32">
                  <c:v>1138</c:v>
                </c:pt>
                <c:pt idx="33">
                  <c:v>630</c:v>
                </c:pt>
                <c:pt idx="34">
                  <c:v>531</c:v>
                </c:pt>
                <c:pt idx="35">
                  <c:v>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46784"/>
        <c:axId val="45107840"/>
      </c:lineChart>
      <c:catAx>
        <c:axId val="4504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- 12 Month Period</a:t>
                </a:r>
              </a:p>
            </c:rich>
          </c:tx>
          <c:layout>
            <c:manualLayout>
              <c:xMode val="edge"/>
              <c:yMode val="edge"/>
              <c:x val="0.45615982241953401"/>
              <c:y val="0.94453507340946197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10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5107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Rooms Rented</a:t>
                </a:r>
              </a:p>
            </c:rich>
          </c:tx>
          <c:layout>
            <c:manualLayout>
              <c:xMode val="edge"/>
              <c:yMode val="edge"/>
              <c:x val="1.22086570477247E-2"/>
              <c:y val="0.371941272430668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046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835270397951252E-2"/>
          <c:y val="5.1400554097404488E-2"/>
          <c:w val="0.68139809355489567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strRef>
              <c:f>Data!$A$62:$A$100</c:f>
              <c:strCache>
                <c:ptCount val="39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1-4</c:v>
                </c:pt>
                <c:pt idx="4">
                  <c:v>1-5</c:v>
                </c:pt>
                <c:pt idx="5">
                  <c:v>1-6</c:v>
                </c:pt>
                <c:pt idx="6">
                  <c:v>1-7</c:v>
                </c:pt>
                <c:pt idx="7">
                  <c:v>1-8</c:v>
                </c:pt>
                <c:pt idx="8">
                  <c:v>1-9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2-1</c:v>
                </c:pt>
                <c:pt idx="13">
                  <c:v>2-2</c:v>
                </c:pt>
                <c:pt idx="14">
                  <c:v>2-3</c:v>
                </c:pt>
                <c:pt idx="15">
                  <c:v>2-4</c:v>
                </c:pt>
                <c:pt idx="16">
                  <c:v>2-5</c:v>
                </c:pt>
                <c:pt idx="17">
                  <c:v>2-6</c:v>
                </c:pt>
                <c:pt idx="18">
                  <c:v>2-7</c:v>
                </c:pt>
                <c:pt idx="19">
                  <c:v>2-8</c:v>
                </c:pt>
                <c:pt idx="20">
                  <c:v>2-9</c:v>
                </c:pt>
                <c:pt idx="21">
                  <c:v>2-10</c:v>
                </c:pt>
                <c:pt idx="22">
                  <c:v>2-11</c:v>
                </c:pt>
                <c:pt idx="23">
                  <c:v>2-12</c:v>
                </c:pt>
                <c:pt idx="24">
                  <c:v>3-1</c:v>
                </c:pt>
                <c:pt idx="25">
                  <c:v>3-2</c:v>
                </c:pt>
                <c:pt idx="26">
                  <c:v>3-3</c:v>
                </c:pt>
                <c:pt idx="27">
                  <c:v>3-4</c:v>
                </c:pt>
                <c:pt idx="28">
                  <c:v>3-5</c:v>
                </c:pt>
                <c:pt idx="29">
                  <c:v>3-6</c:v>
                </c:pt>
                <c:pt idx="30">
                  <c:v>3-7</c:v>
                </c:pt>
                <c:pt idx="31">
                  <c:v>3-8</c:v>
                </c:pt>
                <c:pt idx="32">
                  <c:v>3-9</c:v>
                </c:pt>
                <c:pt idx="33">
                  <c:v>3-10</c:v>
                </c:pt>
                <c:pt idx="34">
                  <c:v>3-11</c:v>
                </c:pt>
                <c:pt idx="35">
                  <c:v>3-12</c:v>
                </c:pt>
                <c:pt idx="36">
                  <c:v>4-1</c:v>
                </c:pt>
                <c:pt idx="37">
                  <c:v>4-2</c:v>
                </c:pt>
                <c:pt idx="38">
                  <c:v>4-3</c:v>
                </c:pt>
              </c:strCache>
            </c:strRef>
          </c:xVal>
          <c:yVal>
            <c:numRef>
              <c:f>Data!$C$62:$C$100</c:f>
              <c:numCache>
                <c:formatCode>#,##0.00_);\(#,##0.00\)</c:formatCode>
                <c:ptCount val="39"/>
                <c:pt idx="0">
                  <c:v>629.95688046781743</c:v>
                </c:pt>
                <c:pt idx="1">
                  <c:v>488.02599102166675</c:v>
                </c:pt>
                <c:pt idx="2">
                  <c:v>662.15552234437007</c:v>
                </c:pt>
                <c:pt idx="3">
                  <c:v>701.5253589725794</c:v>
                </c:pt>
                <c:pt idx="4">
                  <c:v>455.9338393263306</c:v>
                </c:pt>
                <c:pt idx="5">
                  <c:v>666.03949563951483</c:v>
                </c:pt>
                <c:pt idx="6">
                  <c:v>709.23400999305943</c:v>
                </c:pt>
                <c:pt idx="7">
                  <c:v>683.83265983977265</c:v>
                </c:pt>
                <c:pt idx="8">
                  <c:v>699.5565597389882</c:v>
                </c:pt>
                <c:pt idx="9">
                  <c:v>695.48258342650433</c:v>
                </c:pt>
                <c:pt idx="10">
                  <c:v>614.37572707864194</c:v>
                </c:pt>
                <c:pt idx="11">
                  <c:v>663.1955548949353</c:v>
                </c:pt>
                <c:pt idx="12">
                  <c:v>609.20979757815883</c:v>
                </c:pt>
                <c:pt idx="13">
                  <c:v>844.9157463606407</c:v>
                </c:pt>
                <c:pt idx="14">
                  <c:v>722.21498015338329</c:v>
                </c:pt>
                <c:pt idx="15">
                  <c:v>741.48566423051113</c:v>
                </c:pt>
                <c:pt idx="16">
                  <c:v>726.67050894451597</c:v>
                </c:pt>
                <c:pt idx="17">
                  <c:v>733.04548111632721</c:v>
                </c:pt>
                <c:pt idx="18">
                  <c:v>699.06982832118433</c:v>
                </c:pt>
                <c:pt idx="19">
                  <c:v>747.84579811460287</c:v>
                </c:pt>
                <c:pt idx="20">
                  <c:v>702.95246536878915</c:v>
                </c:pt>
                <c:pt idx="21">
                  <c:v>710.57988986846897</c:v>
                </c:pt>
                <c:pt idx="22">
                  <c:v>813.39884993510339</c:v>
                </c:pt>
                <c:pt idx="23">
                  <c:v>781.24007113837035</c:v>
                </c:pt>
                <c:pt idx="24">
                  <c:v>844.97210314246172</c:v>
                </c:pt>
                <c:pt idx="25">
                  <c:v>605.8826079010488</c:v>
                </c:pt>
                <c:pt idx="26">
                  <c:v>741.73430394131253</c:v>
                </c:pt>
                <c:pt idx="27">
                  <c:v>723.72552856031928</c:v>
                </c:pt>
                <c:pt idx="28">
                  <c:v>744.1106011591844</c:v>
                </c:pt>
                <c:pt idx="29">
                  <c:v>750.46703734029836</c:v>
                </c:pt>
                <c:pt idx="30">
                  <c:v>738.03252473003874</c:v>
                </c:pt>
                <c:pt idx="31">
                  <c:v>738.61313394034858</c:v>
                </c:pt>
                <c:pt idx="32">
                  <c:v>772.90812134268788</c:v>
                </c:pt>
                <c:pt idx="33">
                  <c:v>634.08687056251472</c:v>
                </c:pt>
                <c:pt idx="34">
                  <c:v>918.96763684157429</c:v>
                </c:pt>
                <c:pt idx="35">
                  <c:v>940.06360208408296</c:v>
                </c:pt>
                <c:pt idx="36">
                  <c:v>1195.7864138221446</c:v>
                </c:pt>
                <c:pt idx="37">
                  <c:v>788.47736644657039</c:v>
                </c:pt>
                <c:pt idx="38">
                  <c:v>602.09606453535696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7408"/>
        <c:axId val="123430784"/>
      </c:scatterChart>
      <c:valAx>
        <c:axId val="4585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3430784"/>
        <c:crosses val="autoZero"/>
        <c:crossBetween val="midCat"/>
      </c:valAx>
      <c:valAx>
        <c:axId val="123430784"/>
        <c:scaling>
          <c:orientation val="minMax"/>
        </c:scaling>
        <c:delete val="0"/>
        <c:axPos val="l"/>
        <c:majorGridlines/>
        <c:numFmt formatCode="#,##0.00_);\(#,##0.00\)" sourceLinked="1"/>
        <c:majorTickMark val="out"/>
        <c:minorTickMark val="none"/>
        <c:tickLblPos val="nextTo"/>
        <c:crossAx val="45857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/>
  </sheetViews>
  <pageMargins left="0.75" right="0.75" top="1" bottom="1" header="0.5" footer="0.5"/>
  <pageSetup orientation="landscape" horizontalDpi="300" verticalDpi="300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8028" cy="583126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185964</xdr:colOff>
      <xdr:row>63</xdr:row>
      <xdr:rowOff>23132</xdr:rowOff>
    </xdr:from>
    <xdr:to>
      <xdr:col>12</xdr:col>
      <xdr:colOff>528410</xdr:colOff>
      <xdr:row>81</xdr:row>
      <xdr:rowOff>112939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workbookViewId="0"/>
  </sheetViews>
  <sheetFormatPr defaultRowHeight="12" x14ac:dyDescent="0.15"/>
  <cols>
    <col min="1" max="1" width="2.125" customWidth="1"/>
    <col min="2" max="2" width="5.75" customWidth="1"/>
    <col min="3" max="3" width="13" bestFit="1" customWidth="1"/>
    <col min="4" max="4" width="11.875" bestFit="1" customWidth="1"/>
    <col min="5" max="5" width="10.25" bestFit="1" customWidth="1"/>
  </cols>
  <sheetData>
    <row r="1" spans="1:5" x14ac:dyDescent="0.15">
      <c r="A1" s="27" t="s">
        <v>79</v>
      </c>
    </row>
    <row r="2" spans="1:5" x14ac:dyDescent="0.15">
      <c r="A2" s="27" t="s">
        <v>80</v>
      </c>
    </row>
    <row r="3" spans="1:5" x14ac:dyDescent="0.15">
      <c r="A3" s="27" t="s">
        <v>81</v>
      </c>
    </row>
    <row r="6" spans="1:5" ht="12.75" thickBot="1" x14ac:dyDescent="0.2">
      <c r="A6" t="s">
        <v>82</v>
      </c>
    </row>
    <row r="7" spans="1:5" x14ac:dyDescent="0.15">
      <c r="B7" s="29"/>
      <c r="C7" s="29"/>
      <c r="D7" s="29" t="s">
        <v>85</v>
      </c>
      <c r="E7" s="29" t="s">
        <v>87</v>
      </c>
    </row>
    <row r="8" spans="1:5" ht="12.75" thickBot="1" x14ac:dyDescent="0.2">
      <c r="B8" s="30" t="s">
        <v>83</v>
      </c>
      <c r="C8" s="30" t="s">
        <v>84</v>
      </c>
      <c r="D8" s="30" t="s">
        <v>86</v>
      </c>
      <c r="E8" s="30" t="s">
        <v>88</v>
      </c>
    </row>
    <row r="9" spans="1:5" ht="12.75" thickBot="1" x14ac:dyDescent="0.2">
      <c r="B9" s="28" t="s">
        <v>91</v>
      </c>
      <c r="C9" s="28" t="s">
        <v>92</v>
      </c>
      <c r="D9" s="28">
        <v>0.17394081840658529</v>
      </c>
      <c r="E9" s="28">
        <v>0</v>
      </c>
    </row>
    <row r="11" spans="1:5" x14ac:dyDescent="0.15">
      <c r="A11" t="s">
        <v>89</v>
      </c>
    </row>
    <row r="12" spans="1:5" x14ac:dyDescent="0.15">
      <c r="B12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workbookViewId="0"/>
  </sheetViews>
  <sheetFormatPr defaultRowHeight="12" x14ac:dyDescent="0.15"/>
  <cols>
    <col min="1" max="1" width="2.375" customWidth="1"/>
    <col min="2" max="2" width="7" bestFit="1" customWidth="1"/>
    <col min="3" max="4" width="12" bestFit="1" customWidth="1"/>
    <col min="5" max="5" width="10" bestFit="1" customWidth="1"/>
  </cols>
  <sheetData>
    <row r="1" spans="1:5" x14ac:dyDescent="0.15">
      <c r="A1" s="27" t="s">
        <v>79</v>
      </c>
    </row>
    <row r="2" spans="1:5" x14ac:dyDescent="0.15">
      <c r="A2" s="27" t="s">
        <v>80</v>
      </c>
    </row>
    <row r="3" spans="1:5" x14ac:dyDescent="0.15">
      <c r="A3" s="27" t="s">
        <v>125</v>
      </c>
    </row>
    <row r="6" spans="1:5" ht="12.75" thickBot="1" x14ac:dyDescent="0.2">
      <c r="A6" t="s">
        <v>82</v>
      </c>
    </row>
    <row r="7" spans="1:5" x14ac:dyDescent="0.15">
      <c r="B7" s="53"/>
      <c r="C7" s="53"/>
      <c r="D7" s="53" t="s">
        <v>85</v>
      </c>
      <c r="E7" s="53" t="s">
        <v>87</v>
      </c>
    </row>
    <row r="8" spans="1:5" ht="12.75" thickBot="1" x14ac:dyDescent="0.2">
      <c r="B8" s="54" t="s">
        <v>83</v>
      </c>
      <c r="C8" s="54" t="s">
        <v>84</v>
      </c>
      <c r="D8" s="54" t="s">
        <v>86</v>
      </c>
      <c r="E8" s="54" t="s">
        <v>88</v>
      </c>
    </row>
    <row r="9" spans="1:5" x14ac:dyDescent="0.15">
      <c r="B9" s="52" t="s">
        <v>126</v>
      </c>
      <c r="C9" s="52" t="s">
        <v>127</v>
      </c>
      <c r="D9" s="52">
        <v>0.11444130144333158</v>
      </c>
      <c r="E9" s="52">
        <v>0</v>
      </c>
    </row>
    <row r="10" spans="1:5" ht="12.75" thickBot="1" x14ac:dyDescent="0.2">
      <c r="B10" s="28" t="s">
        <v>128</v>
      </c>
      <c r="C10" s="28" t="s">
        <v>129</v>
      </c>
      <c r="D10" s="28">
        <v>4.112672469285087E-2</v>
      </c>
      <c r="E10" s="28">
        <v>0</v>
      </c>
    </row>
    <row r="12" spans="1:5" x14ac:dyDescent="0.15">
      <c r="A12" t="s">
        <v>89</v>
      </c>
    </row>
    <row r="13" spans="1:5" x14ac:dyDescent="0.15">
      <c r="B13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enableFormatConditionsCalculation="0">
    <pageSetUpPr fitToPage="1"/>
  </sheetPr>
  <dimension ref="A1:R212"/>
  <sheetViews>
    <sheetView showGridLines="0" tabSelected="1" zoomScale="84" zoomScaleNormal="84" zoomScalePageLayoutView="125" workbookViewId="0">
      <selection activeCell="G92" sqref="G92"/>
    </sheetView>
  </sheetViews>
  <sheetFormatPr defaultColWidth="9.625" defaultRowHeight="12" x14ac:dyDescent="0.15"/>
  <cols>
    <col min="1" max="1" width="19.875" customWidth="1"/>
    <col min="2" max="2" width="13.5" customWidth="1"/>
    <col min="3" max="3" width="15" customWidth="1"/>
    <col min="4" max="4" width="18.625" customWidth="1"/>
    <col min="5" max="5" width="16.5" customWidth="1"/>
    <col min="6" max="6" width="29" customWidth="1"/>
    <col min="7" max="7" width="18" customWidth="1"/>
    <col min="8" max="8" width="16.5" customWidth="1"/>
    <col min="9" max="9" width="28.25" customWidth="1"/>
    <col min="10" max="10" width="13.25" customWidth="1"/>
    <col min="11" max="11" width="13.5" customWidth="1"/>
    <col min="12" max="12" width="18.875" style="14" customWidth="1"/>
    <col min="15" max="15" width="12.875" customWidth="1"/>
  </cols>
  <sheetData>
    <row r="1" spans="1:15" x14ac:dyDescent="0.15">
      <c r="A1" s="57" t="s">
        <v>132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5" ht="12.75" thickBo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5" ht="12.75" customHeight="1" thickTop="1" x14ac:dyDescent="0.15">
      <c r="A3" s="4" t="s">
        <v>1</v>
      </c>
      <c r="B3" s="4"/>
      <c r="C3" s="2" t="s">
        <v>41</v>
      </c>
      <c r="D3" s="65" t="s">
        <v>130</v>
      </c>
      <c r="E3" s="65" t="s">
        <v>45</v>
      </c>
      <c r="F3" s="66" t="s">
        <v>46</v>
      </c>
      <c r="G3" s="64" t="s">
        <v>47</v>
      </c>
      <c r="H3" s="59" t="s">
        <v>64</v>
      </c>
      <c r="I3" s="59" t="s">
        <v>131</v>
      </c>
      <c r="J3" s="64" t="s">
        <v>117</v>
      </c>
      <c r="K3" s="64" t="s">
        <v>118</v>
      </c>
      <c r="L3" s="15" t="s">
        <v>107</v>
      </c>
      <c r="O3" s="64"/>
    </row>
    <row r="4" spans="1:15" x14ac:dyDescent="0.15">
      <c r="A4" s="5" t="s">
        <v>43</v>
      </c>
      <c r="B4" s="5" t="s">
        <v>1</v>
      </c>
      <c r="C4" s="3" t="s">
        <v>42</v>
      </c>
      <c r="D4" s="65"/>
      <c r="E4" s="65"/>
      <c r="F4" s="66"/>
      <c r="G4" s="64"/>
      <c r="H4" s="60"/>
      <c r="I4" s="60"/>
      <c r="J4" s="64"/>
      <c r="K4" s="64"/>
      <c r="L4" s="33">
        <v>2</v>
      </c>
      <c r="O4" s="64"/>
    </row>
    <row r="5" spans="1:15" x14ac:dyDescent="0.15">
      <c r="A5" s="9" t="s">
        <v>2</v>
      </c>
      <c r="B5" s="47">
        <v>1</v>
      </c>
      <c r="C5" s="1">
        <v>334</v>
      </c>
      <c r="D5" s="18" t="s">
        <v>44</v>
      </c>
      <c r="E5" s="19" t="s">
        <v>44</v>
      </c>
      <c r="F5" s="19" t="s">
        <v>44</v>
      </c>
      <c r="G5" s="8">
        <f>A46</f>
        <v>0.53019501866852459</v>
      </c>
      <c r="H5" s="34">
        <f>C5/G5</f>
        <v>629.95688046781743</v>
      </c>
      <c r="I5" s="35">
        <f>H5</f>
        <v>629.95688046781743</v>
      </c>
      <c r="L5" s="15" t="s">
        <v>65</v>
      </c>
    </row>
    <row r="6" spans="1:15" x14ac:dyDescent="0.15">
      <c r="A6" s="9" t="s">
        <v>3</v>
      </c>
      <c r="B6" s="47">
        <v>2</v>
      </c>
      <c r="C6" s="1">
        <v>294</v>
      </c>
      <c r="D6" s="18" t="s">
        <v>44</v>
      </c>
      <c r="E6" s="19" t="s">
        <v>44</v>
      </c>
      <c r="F6" s="19" t="s">
        <v>44</v>
      </c>
      <c r="G6" s="8">
        <f t="shared" ref="G6:G16" si="0">A47</f>
        <v>0.60242693096021471</v>
      </c>
      <c r="H6" s="34">
        <f t="shared" ref="H6:H43" si="1">C6/G6</f>
        <v>488.02599102166675</v>
      </c>
      <c r="I6" s="35">
        <f>$L$6*H5+(1-$L$6)*I5</f>
        <v>629.95688046781743</v>
      </c>
      <c r="J6" s="45">
        <f>ABS(H6-I6)</f>
        <v>141.93088944615067</v>
      </c>
      <c r="K6" s="44">
        <f>ABS(H6-I6)/H6</f>
        <v>0.29082649706631997</v>
      </c>
      <c r="L6" s="42">
        <v>0.1803817117702689</v>
      </c>
    </row>
    <row r="7" spans="1:15" x14ac:dyDescent="0.15">
      <c r="A7" s="9" t="s">
        <v>4</v>
      </c>
      <c r="B7" s="47">
        <v>3</v>
      </c>
      <c r="C7" s="1">
        <v>441</v>
      </c>
      <c r="D7" s="18" t="s">
        <v>44</v>
      </c>
      <c r="E7" s="19" t="s">
        <v>44</v>
      </c>
      <c r="F7" s="19" t="s">
        <v>44</v>
      </c>
      <c r="G7" s="8">
        <f t="shared" si="0"/>
        <v>0.66600667836860117</v>
      </c>
      <c r="H7" s="34">
        <f>C7/G7</f>
        <v>662.15552234437007</v>
      </c>
      <c r="I7" s="35">
        <f>$L$6*H6+(1-$L$6)*I6</f>
        <v>604.35514367644407</v>
      </c>
      <c r="J7" s="45">
        <f t="shared" ref="J7:J43" si="2">ABS(H7-I7)</f>
        <v>57.800378667925997</v>
      </c>
      <c r="K7" s="44">
        <f t="shared" ref="K7:K43" si="3">ABS(H7-I7)/H7</f>
        <v>8.7291243095403051E-2</v>
      </c>
      <c r="L7" s="26" t="s">
        <v>66</v>
      </c>
    </row>
    <row r="8" spans="1:15" x14ac:dyDescent="0.15">
      <c r="A8" s="9" t="s">
        <v>5</v>
      </c>
      <c r="B8" s="47">
        <v>4</v>
      </c>
      <c r="C8" s="1">
        <v>474</v>
      </c>
      <c r="D8" s="18" t="s">
        <v>44</v>
      </c>
      <c r="E8" s="19" t="s">
        <v>44</v>
      </c>
      <c r="F8" s="19" t="s">
        <v>44</v>
      </c>
      <c r="G8" s="8">
        <f t="shared" si="0"/>
        <v>0.67567051416957724</v>
      </c>
      <c r="H8" s="34">
        <f t="shared" si="1"/>
        <v>701.5253589725794</v>
      </c>
      <c r="I8" s="35">
        <f t="shared" ref="I8:I44" si="4">$L$6*H7+(1-$L$6)*I7</f>
        <v>614.7812749215343</v>
      </c>
      <c r="J8" s="45">
        <f t="shared" si="2"/>
        <v>86.744084051045093</v>
      </c>
      <c r="K8" s="44">
        <f t="shared" si="3"/>
        <v>0.12365067483531364</v>
      </c>
      <c r="L8" s="43">
        <f>SUMXMY2(H5:H43,I5:I43)/COUNT(H5:H43)</f>
        <v>12813.454682876591</v>
      </c>
    </row>
    <row r="9" spans="1:15" x14ac:dyDescent="0.15">
      <c r="A9" s="9" t="s">
        <v>17</v>
      </c>
      <c r="B9" s="47">
        <v>5</v>
      </c>
      <c r="C9" s="1">
        <v>549</v>
      </c>
      <c r="D9" s="18" t="s">
        <v>44</v>
      </c>
      <c r="E9" s="19" t="s">
        <v>44</v>
      </c>
      <c r="F9" s="19" t="s">
        <v>44</v>
      </c>
      <c r="G9" s="8">
        <f t="shared" si="0"/>
        <v>1.204122073525361</v>
      </c>
      <c r="H9" s="34">
        <f t="shared" si="1"/>
        <v>455.9338393263306</v>
      </c>
      <c r="I9" s="35">
        <f t="shared" si="4"/>
        <v>630.42832128860596</v>
      </c>
      <c r="J9" s="45">
        <f t="shared" si="2"/>
        <v>174.49448196227536</v>
      </c>
      <c r="K9" s="44">
        <f t="shared" si="3"/>
        <v>0.38271886600937838</v>
      </c>
      <c r="L9" s="15" t="s">
        <v>105</v>
      </c>
    </row>
    <row r="10" spans="1:15" x14ac:dyDescent="0.15">
      <c r="A10" s="9" t="s">
        <v>18</v>
      </c>
      <c r="B10" s="47">
        <v>6</v>
      </c>
      <c r="C10" s="1">
        <v>994</v>
      </c>
      <c r="D10" s="18" t="s">
        <v>44</v>
      </c>
      <c r="E10" s="19" t="s">
        <v>44</v>
      </c>
      <c r="F10" s="19" t="s">
        <v>44</v>
      </c>
      <c r="G10" s="8">
        <f t="shared" si="0"/>
        <v>1.4924039888138849</v>
      </c>
      <c r="H10" s="34">
        <f t="shared" si="1"/>
        <v>666.03949563951483</v>
      </c>
      <c r="I10" s="35">
        <f t="shared" si="4"/>
        <v>598.95270793778445</v>
      </c>
      <c r="J10" s="45">
        <f t="shared" si="2"/>
        <v>67.086787701730373</v>
      </c>
      <c r="K10" s="44">
        <f t="shared" si="3"/>
        <v>0.10072493919796045</v>
      </c>
      <c r="L10" s="50">
        <f>AVERAGE(K6:K43)</f>
        <v>0.10952122175100643</v>
      </c>
    </row>
    <row r="11" spans="1:15" x14ac:dyDescent="0.15">
      <c r="A11" s="9" t="s">
        <v>19</v>
      </c>
      <c r="B11" s="47">
        <v>7</v>
      </c>
      <c r="C11" s="1">
        <v>1256</v>
      </c>
      <c r="D11" s="6">
        <f>AVERAGE(C5:C16)</f>
        <v>653.16666666666663</v>
      </c>
      <c r="E11" s="6">
        <f>AVERAGE(D11:D12)</f>
        <v>652.70833333333326</v>
      </c>
      <c r="F11" s="7">
        <f>C11/E11</f>
        <v>1.9242898180657519</v>
      </c>
      <c r="G11" s="8">
        <f t="shared" si="0"/>
        <v>1.7709246628095165</v>
      </c>
      <c r="H11" s="34">
        <f t="shared" si="1"/>
        <v>709.23400999305943</v>
      </c>
      <c r="I11" s="35">
        <f t="shared" si="4"/>
        <v>611.05393754059128</v>
      </c>
      <c r="J11" s="45">
        <f t="shared" si="2"/>
        <v>98.180072452468153</v>
      </c>
      <c r="K11" s="44">
        <f t="shared" si="3"/>
        <v>0.13843113989052633</v>
      </c>
      <c r="L11" s="15" t="s">
        <v>106</v>
      </c>
    </row>
    <row r="12" spans="1:15" x14ac:dyDescent="0.15">
      <c r="A12" s="9" t="s">
        <v>20</v>
      </c>
      <c r="B12" s="47">
        <v>8</v>
      </c>
      <c r="C12" s="1">
        <v>1111</v>
      </c>
      <c r="D12" s="6">
        <f t="shared" ref="D12:D37" si="5">AVERAGE(C6:C17)</f>
        <v>652.25</v>
      </c>
      <c r="E12" s="6">
        <f t="shared" ref="E12:E36" si="6">AVERAGE(D12:D13)</f>
        <v>661.20833333333326</v>
      </c>
      <c r="F12" s="7">
        <f t="shared" ref="F12:F36" si="7">C12/E12</f>
        <v>1.6802571050475772</v>
      </c>
      <c r="G12" s="8">
        <f t="shared" si="0"/>
        <v>1.6246664794575854</v>
      </c>
      <c r="H12" s="34">
        <f t="shared" si="1"/>
        <v>683.83265983977265</v>
      </c>
      <c r="I12" s="35">
        <f t="shared" si="4"/>
        <v>628.76382707129653</v>
      </c>
      <c r="J12" s="45">
        <f t="shared" si="2"/>
        <v>55.068832768476113</v>
      </c>
      <c r="K12" s="44">
        <f t="shared" si="3"/>
        <v>8.0529690964715211E-2</v>
      </c>
      <c r="L12" s="15">
        <f>AVERAGE(J6:J43)</f>
        <v>79.446070359753961</v>
      </c>
    </row>
    <row r="13" spans="1:15" x14ac:dyDescent="0.15">
      <c r="A13" s="9" t="s">
        <v>21</v>
      </c>
      <c r="B13" s="47">
        <v>9</v>
      </c>
      <c r="C13" s="1">
        <v>1030</v>
      </c>
      <c r="D13" s="6">
        <f t="shared" si="5"/>
        <v>670.16666666666663</v>
      </c>
      <c r="E13" s="6">
        <f t="shared" si="6"/>
        <v>671.83333333333326</v>
      </c>
      <c r="F13" s="7">
        <f t="shared" si="7"/>
        <v>1.5331183329198712</v>
      </c>
      <c r="G13" s="8">
        <f t="shared" si="0"/>
        <v>1.4723612918222133</v>
      </c>
      <c r="H13" s="34">
        <f t="shared" si="1"/>
        <v>699.5565597389882</v>
      </c>
      <c r="I13" s="35">
        <f t="shared" si="4"/>
        <v>638.69723739126493</v>
      </c>
      <c r="J13" s="45">
        <f t="shared" si="2"/>
        <v>60.859322347723264</v>
      </c>
      <c r="K13" s="44">
        <f t="shared" si="3"/>
        <v>8.6997000457590609E-2</v>
      </c>
    </row>
    <row r="14" spans="1:15" x14ac:dyDescent="0.15">
      <c r="A14" s="9" t="s">
        <v>22</v>
      </c>
      <c r="B14" s="47">
        <v>10</v>
      </c>
      <c r="C14" s="1">
        <v>691</v>
      </c>
      <c r="D14" s="6">
        <f t="shared" si="5"/>
        <v>673.5</v>
      </c>
      <c r="E14" s="6">
        <f t="shared" si="6"/>
        <v>674.625</v>
      </c>
      <c r="F14" s="7">
        <f t="shared" si="7"/>
        <v>1.024272744117102</v>
      </c>
      <c r="G14" s="8">
        <f t="shared" si="0"/>
        <v>0.99355471505207293</v>
      </c>
      <c r="H14" s="34">
        <f t="shared" si="1"/>
        <v>695.48258342650433</v>
      </c>
      <c r="I14" s="35">
        <f t="shared" si="4"/>
        <v>649.67514613352591</v>
      </c>
      <c r="J14" s="45">
        <f t="shared" si="2"/>
        <v>45.80743729297842</v>
      </c>
      <c r="K14" s="44">
        <f t="shared" si="3"/>
        <v>6.5864247911564214E-2</v>
      </c>
    </row>
    <row r="15" spans="1:15" x14ac:dyDescent="0.15">
      <c r="A15" s="9" t="s">
        <v>23</v>
      </c>
      <c r="B15" s="47">
        <v>11</v>
      </c>
      <c r="C15" s="1">
        <v>355</v>
      </c>
      <c r="D15" s="6">
        <f t="shared" si="5"/>
        <v>675.75</v>
      </c>
      <c r="E15" s="6">
        <f t="shared" si="6"/>
        <v>689.33333333333326</v>
      </c>
      <c r="F15" s="7">
        <f t="shared" si="7"/>
        <v>0.51499032882011608</v>
      </c>
      <c r="G15" s="8">
        <f t="shared" si="0"/>
        <v>0.57782230702379123</v>
      </c>
      <c r="H15" s="34">
        <f t="shared" si="1"/>
        <v>614.37572707864194</v>
      </c>
      <c r="I15" s="35">
        <f t="shared" si="4"/>
        <v>657.93797008424258</v>
      </c>
      <c r="J15" s="45">
        <f t="shared" si="2"/>
        <v>43.562243005600635</v>
      </c>
      <c r="K15" s="44">
        <f t="shared" si="3"/>
        <v>7.0904889444020194E-2</v>
      </c>
    </row>
    <row r="16" spans="1:15" x14ac:dyDescent="0.15">
      <c r="A16" s="9" t="s">
        <v>24</v>
      </c>
      <c r="B16" s="47">
        <v>12</v>
      </c>
      <c r="C16" s="1">
        <v>309</v>
      </c>
      <c r="D16" s="6">
        <f t="shared" si="5"/>
        <v>702.91666666666663</v>
      </c>
      <c r="E16" s="6">
        <f t="shared" si="6"/>
        <v>707.08333333333326</v>
      </c>
      <c r="F16" s="7">
        <f t="shared" si="7"/>
        <v>0.43700648202710668</v>
      </c>
      <c r="G16" s="8">
        <f t="shared" si="0"/>
        <v>0.46592592142592448</v>
      </c>
      <c r="H16" s="34">
        <f t="shared" si="1"/>
        <v>663.1955548949353</v>
      </c>
      <c r="I16" s="35">
        <f t="shared" si="4"/>
        <v>650.08013812233992</v>
      </c>
      <c r="J16" s="45">
        <f t="shared" si="2"/>
        <v>13.115416772595381</v>
      </c>
      <c r="K16" s="44">
        <f t="shared" si="3"/>
        <v>1.9776092701153811E-2</v>
      </c>
    </row>
    <row r="17" spans="1:11" x14ac:dyDescent="0.15">
      <c r="A17" s="9" t="s">
        <v>6</v>
      </c>
      <c r="B17" s="47">
        <v>13</v>
      </c>
      <c r="C17" s="1">
        <v>323</v>
      </c>
      <c r="D17" s="6">
        <f t="shared" si="5"/>
        <v>711.25</v>
      </c>
      <c r="E17" s="6">
        <f t="shared" si="6"/>
        <v>710.5</v>
      </c>
      <c r="F17" s="7">
        <f t="shared" si="7"/>
        <v>0.45460942997888809</v>
      </c>
      <c r="G17" s="8">
        <f>A46</f>
        <v>0.53019501866852459</v>
      </c>
      <c r="H17" s="34">
        <f t="shared" si="1"/>
        <v>609.20979757815883</v>
      </c>
      <c r="I17" s="35">
        <f t="shared" si="4"/>
        <v>652.44591945036132</v>
      </c>
      <c r="J17" s="45">
        <f t="shared" si="2"/>
        <v>43.236121872202489</v>
      </c>
      <c r="K17" s="44">
        <f t="shared" si="3"/>
        <v>7.0970824901507745E-2</v>
      </c>
    </row>
    <row r="18" spans="1:11" x14ac:dyDescent="0.15">
      <c r="A18" s="9" t="s">
        <v>7</v>
      </c>
      <c r="B18" s="47">
        <v>14</v>
      </c>
      <c r="C18" s="1">
        <v>509</v>
      </c>
      <c r="D18" s="6">
        <f t="shared" si="5"/>
        <v>709.75</v>
      </c>
      <c r="E18" s="6">
        <f t="shared" si="6"/>
        <v>714.08333333333326</v>
      </c>
      <c r="F18" s="7">
        <f t="shared" si="7"/>
        <v>0.71280196055549083</v>
      </c>
      <c r="G18" s="8">
        <f t="shared" ref="G18:G27" si="8">A47</f>
        <v>0.60242693096021471</v>
      </c>
      <c r="H18" s="34">
        <f t="shared" si="1"/>
        <v>844.9157463606407</v>
      </c>
      <c r="I18" s="35">
        <f t="shared" si="4"/>
        <v>644.64691377674546</v>
      </c>
      <c r="J18" s="45">
        <f t="shared" si="2"/>
        <v>200.26883258389523</v>
      </c>
      <c r="K18" s="44">
        <f t="shared" si="3"/>
        <v>0.2370281693133616</v>
      </c>
    </row>
    <row r="19" spans="1:11" x14ac:dyDescent="0.15">
      <c r="A19" s="9" t="s">
        <v>8</v>
      </c>
      <c r="B19" s="47">
        <v>15</v>
      </c>
      <c r="C19" s="1">
        <v>481</v>
      </c>
      <c r="D19" s="6">
        <f t="shared" si="5"/>
        <v>718.41666666666663</v>
      </c>
      <c r="E19" s="6">
        <f t="shared" si="6"/>
        <v>718.625</v>
      </c>
      <c r="F19" s="7">
        <f t="shared" si="7"/>
        <v>0.66933379718211861</v>
      </c>
      <c r="G19" s="8">
        <f t="shared" si="8"/>
        <v>0.66600667836860117</v>
      </c>
      <c r="H19" s="34">
        <f t="shared" si="1"/>
        <v>722.21498015338329</v>
      </c>
      <c r="I19" s="35">
        <f t="shared" si="4"/>
        <v>680.77174861246203</v>
      </c>
      <c r="J19" s="45">
        <f t="shared" si="2"/>
        <v>41.443231540921261</v>
      </c>
      <c r="K19" s="44">
        <f t="shared" si="3"/>
        <v>5.7383511391745974E-2</v>
      </c>
    </row>
    <row r="20" spans="1:11" x14ac:dyDescent="0.15">
      <c r="A20" s="9" t="s">
        <v>9</v>
      </c>
      <c r="B20" s="47">
        <v>16</v>
      </c>
      <c r="C20" s="1">
        <v>501</v>
      </c>
      <c r="D20" s="6">
        <f t="shared" si="5"/>
        <v>718.83333333333337</v>
      </c>
      <c r="E20" s="6">
        <f t="shared" si="6"/>
        <v>719.45833333333337</v>
      </c>
      <c r="F20" s="7">
        <f t="shared" si="7"/>
        <v>0.69635721318121269</v>
      </c>
      <c r="G20" s="8">
        <f t="shared" si="8"/>
        <v>0.67567051416957724</v>
      </c>
      <c r="H20" s="34">
        <f t="shared" si="1"/>
        <v>741.48566423051113</v>
      </c>
      <c r="I20" s="35">
        <f t="shared" si="4"/>
        <v>688.24734965910511</v>
      </c>
      <c r="J20" s="45">
        <f t="shared" si="2"/>
        <v>53.238314571406022</v>
      </c>
      <c r="K20" s="44">
        <f t="shared" si="3"/>
        <v>7.1799519720526159E-2</v>
      </c>
    </row>
    <row r="21" spans="1:11" x14ac:dyDescent="0.15">
      <c r="A21" s="9" t="s">
        <v>25</v>
      </c>
      <c r="B21" s="47">
        <v>17</v>
      </c>
      <c r="C21" s="1">
        <v>875</v>
      </c>
      <c r="D21" s="6">
        <f t="shared" si="5"/>
        <v>720.08333333333337</v>
      </c>
      <c r="E21" s="6">
        <f t="shared" si="6"/>
        <v>724.875</v>
      </c>
      <c r="F21" s="7">
        <f t="shared" si="7"/>
        <v>1.2071046732195205</v>
      </c>
      <c r="G21" s="8">
        <f t="shared" si="8"/>
        <v>1.204122073525361</v>
      </c>
      <c r="H21" s="34">
        <f t="shared" si="1"/>
        <v>726.67050894451597</v>
      </c>
      <c r="I21" s="35">
        <f t="shared" si="4"/>
        <v>697.85056797325933</v>
      </c>
      <c r="J21" s="45">
        <f t="shared" si="2"/>
        <v>28.819940971256642</v>
      </c>
      <c r="K21" s="44">
        <f t="shared" si="3"/>
        <v>3.966025952135778E-2</v>
      </c>
    </row>
    <row r="22" spans="1:11" x14ac:dyDescent="0.15">
      <c r="A22" s="9" t="s">
        <v>26</v>
      </c>
      <c r="B22" s="47">
        <v>18</v>
      </c>
      <c r="C22" s="1">
        <v>1094</v>
      </c>
      <c r="D22" s="6">
        <f t="shared" si="5"/>
        <v>729.66666666666663</v>
      </c>
      <c r="E22" s="6">
        <f t="shared" si="6"/>
        <v>731.95833333333326</v>
      </c>
      <c r="F22" s="7">
        <f t="shared" si="7"/>
        <v>1.4946205954346219</v>
      </c>
      <c r="G22" s="8">
        <f t="shared" si="8"/>
        <v>1.4924039888138849</v>
      </c>
      <c r="H22" s="34">
        <f t="shared" si="1"/>
        <v>733.04548111632721</v>
      </c>
      <c r="I22" s="35">
        <f t="shared" si="4"/>
        <v>703.04915825877265</v>
      </c>
      <c r="J22" s="45">
        <f t="shared" si="2"/>
        <v>29.99632285755456</v>
      </c>
      <c r="K22" s="44">
        <f t="shared" si="3"/>
        <v>4.0920138832142169E-2</v>
      </c>
    </row>
    <row r="23" spans="1:11" x14ac:dyDescent="0.15">
      <c r="A23" s="9" t="s">
        <v>27</v>
      </c>
      <c r="B23" s="47">
        <v>19</v>
      </c>
      <c r="C23" s="1">
        <v>1238</v>
      </c>
      <c r="D23" s="6">
        <f t="shared" si="5"/>
        <v>734.25</v>
      </c>
      <c r="E23" s="6">
        <f t="shared" si="6"/>
        <v>739.45833333333326</v>
      </c>
      <c r="F23" s="7">
        <f t="shared" si="7"/>
        <v>1.6741984560770837</v>
      </c>
      <c r="G23" s="8">
        <f t="shared" si="8"/>
        <v>1.7709246628095165</v>
      </c>
      <c r="H23" s="34">
        <f t="shared" si="1"/>
        <v>699.06982832118433</v>
      </c>
      <c r="I23" s="35">
        <f t="shared" si="4"/>
        <v>708.45994632263205</v>
      </c>
      <c r="J23" s="45">
        <f t="shared" si="2"/>
        <v>9.3901180014477177</v>
      </c>
      <c r="K23" s="44">
        <f t="shared" si="3"/>
        <v>1.3432303356587537E-2</v>
      </c>
    </row>
    <row r="24" spans="1:11" x14ac:dyDescent="0.15">
      <c r="A24" s="9" t="s">
        <v>28</v>
      </c>
      <c r="B24" s="47">
        <v>20</v>
      </c>
      <c r="C24" s="1">
        <v>1215</v>
      </c>
      <c r="D24" s="6">
        <f t="shared" si="5"/>
        <v>744.66666666666663</v>
      </c>
      <c r="E24" s="6">
        <f t="shared" si="6"/>
        <v>738.66666666666663</v>
      </c>
      <c r="F24" s="7">
        <f t="shared" si="7"/>
        <v>1.6448555956678701</v>
      </c>
      <c r="G24" s="8">
        <f t="shared" si="8"/>
        <v>1.6246664794575854</v>
      </c>
      <c r="H24" s="34">
        <f t="shared" si="1"/>
        <v>747.84579811460287</v>
      </c>
      <c r="I24" s="35">
        <f t="shared" si="4"/>
        <v>706.76614076380611</v>
      </c>
      <c r="J24" s="45">
        <f t="shared" si="2"/>
        <v>41.079657350796765</v>
      </c>
      <c r="K24" s="44">
        <f t="shared" si="3"/>
        <v>5.4930652086784278E-2</v>
      </c>
    </row>
    <row r="25" spans="1:11" x14ac:dyDescent="0.15">
      <c r="A25" s="9" t="s">
        <v>29</v>
      </c>
      <c r="B25" s="47">
        <v>21</v>
      </c>
      <c r="C25" s="1">
        <v>1035</v>
      </c>
      <c r="D25" s="6">
        <f t="shared" si="5"/>
        <v>732.66666666666663</v>
      </c>
      <c r="E25" s="6">
        <f t="shared" si="6"/>
        <v>733.20833333333326</v>
      </c>
      <c r="F25" s="7">
        <f t="shared" si="7"/>
        <v>1.4116042507245554</v>
      </c>
      <c r="G25" s="8">
        <f t="shared" si="8"/>
        <v>1.4723612918222133</v>
      </c>
      <c r="H25" s="34">
        <f t="shared" si="1"/>
        <v>702.95246536878915</v>
      </c>
      <c r="I25" s="35">
        <f t="shared" si="4"/>
        <v>714.17615967567895</v>
      </c>
      <c r="J25" s="45">
        <f t="shared" si="2"/>
        <v>11.223694306889797</v>
      </c>
      <c r="K25" s="44">
        <f t="shared" si="3"/>
        <v>1.5966505361072348E-2</v>
      </c>
    </row>
    <row r="26" spans="1:11" x14ac:dyDescent="0.15">
      <c r="A26" s="9" t="s">
        <v>30</v>
      </c>
      <c r="B26" s="47">
        <v>22</v>
      </c>
      <c r="C26" s="1">
        <v>706</v>
      </c>
      <c r="D26" s="6">
        <f t="shared" si="5"/>
        <v>733.75</v>
      </c>
      <c r="E26" s="6">
        <f t="shared" si="6"/>
        <v>733.25</v>
      </c>
      <c r="F26" s="7">
        <f t="shared" si="7"/>
        <v>0.96283668598704397</v>
      </c>
      <c r="G26" s="8">
        <f t="shared" si="8"/>
        <v>0.99355471505207293</v>
      </c>
      <c r="H26" s="34">
        <f t="shared" si="1"/>
        <v>710.57988986846897</v>
      </c>
      <c r="I26" s="35">
        <f t="shared" si="4"/>
        <v>712.15161048421601</v>
      </c>
      <c r="J26" s="45">
        <f t="shared" si="2"/>
        <v>1.57172061574704</v>
      </c>
      <c r="K26" s="44">
        <f t="shared" si="3"/>
        <v>2.2118844596600833E-3</v>
      </c>
    </row>
    <row r="27" spans="1:11" x14ac:dyDescent="0.15">
      <c r="A27" s="9" t="s">
        <v>31</v>
      </c>
      <c r="B27" s="47">
        <v>23</v>
      </c>
      <c r="C27" s="1">
        <v>470</v>
      </c>
      <c r="D27" s="6">
        <f t="shared" si="5"/>
        <v>732.75</v>
      </c>
      <c r="E27" s="6">
        <f t="shared" si="6"/>
        <v>733.625</v>
      </c>
      <c r="F27" s="7">
        <f t="shared" si="7"/>
        <v>0.64065428522746637</v>
      </c>
      <c r="G27" s="8">
        <f t="shared" si="8"/>
        <v>0.57782230702379123</v>
      </c>
      <c r="H27" s="34">
        <f t="shared" si="1"/>
        <v>813.39884993510339</v>
      </c>
      <c r="I27" s="35">
        <f t="shared" si="4"/>
        <v>711.86810082912302</v>
      </c>
      <c r="J27" s="45">
        <f t="shared" si="2"/>
        <v>101.53074910598036</v>
      </c>
      <c r="K27" s="44">
        <f t="shared" si="3"/>
        <v>0.12482283336653469</v>
      </c>
    </row>
    <row r="28" spans="1:11" x14ac:dyDescent="0.15">
      <c r="A28" s="9" t="s">
        <v>32</v>
      </c>
      <c r="B28" s="47">
        <v>24</v>
      </c>
      <c r="C28" s="1">
        <v>364</v>
      </c>
      <c r="D28" s="6">
        <f t="shared" si="5"/>
        <v>734.5</v>
      </c>
      <c r="E28" s="6">
        <f t="shared" si="6"/>
        <v>735.58333333333326</v>
      </c>
      <c r="F28" s="7">
        <f t="shared" si="7"/>
        <v>0.49484536082474234</v>
      </c>
      <c r="G28" s="8">
        <f>A57</f>
        <v>0.46592592142592448</v>
      </c>
      <c r="H28" s="34">
        <f t="shared" si="1"/>
        <v>781.24007113837035</v>
      </c>
      <c r="I28" s="35">
        <f t="shared" si="4"/>
        <v>730.18239115017752</v>
      </c>
      <c r="J28" s="45">
        <f t="shared" si="2"/>
        <v>51.057679988192831</v>
      </c>
      <c r="K28" s="44">
        <f t="shared" si="3"/>
        <v>6.5354660973540465E-2</v>
      </c>
    </row>
    <row r="29" spans="1:11" x14ac:dyDescent="0.15">
      <c r="A29" s="9" t="s">
        <v>10</v>
      </c>
      <c r="B29" s="47">
        <v>25</v>
      </c>
      <c r="C29" s="1">
        <v>448</v>
      </c>
      <c r="D29" s="6">
        <f t="shared" si="5"/>
        <v>736.66666666666663</v>
      </c>
      <c r="E29" s="6">
        <f t="shared" si="6"/>
        <v>739.54166666666663</v>
      </c>
      <c r="F29" s="7">
        <f t="shared" si="7"/>
        <v>0.60578060735816108</v>
      </c>
      <c r="G29" s="8">
        <f>A46</f>
        <v>0.53019501866852459</v>
      </c>
      <c r="H29" s="34">
        <f t="shared" si="1"/>
        <v>844.97210314246172</v>
      </c>
      <c r="I29" s="35">
        <f t="shared" si="4"/>
        <v>739.39226286546636</v>
      </c>
      <c r="J29" s="45">
        <f t="shared" si="2"/>
        <v>105.57984027699536</v>
      </c>
      <c r="K29" s="44">
        <f t="shared" si="3"/>
        <v>0.12495068166669955</v>
      </c>
    </row>
    <row r="30" spans="1:11" x14ac:dyDescent="0.15">
      <c r="A30" s="9" t="s">
        <v>11</v>
      </c>
      <c r="B30" s="47">
        <v>26</v>
      </c>
      <c r="C30" s="1">
        <v>365</v>
      </c>
      <c r="D30" s="6">
        <f t="shared" si="5"/>
        <v>742.41666666666663</v>
      </c>
      <c r="E30" s="6">
        <f t="shared" si="6"/>
        <v>741.79166666666663</v>
      </c>
      <c r="F30" s="7">
        <f t="shared" si="7"/>
        <v>0.49205190136493854</v>
      </c>
      <c r="G30" s="8">
        <f t="shared" ref="G30:G40" si="9">A47</f>
        <v>0.60242693096021471</v>
      </c>
      <c r="H30" s="34">
        <f t="shared" si="1"/>
        <v>605.8826079010488</v>
      </c>
      <c r="I30" s="35">
        <f t="shared" si="4"/>
        <v>758.43693518306247</v>
      </c>
      <c r="J30" s="45">
        <f t="shared" si="2"/>
        <v>152.55432728201367</v>
      </c>
      <c r="K30" s="44">
        <f t="shared" si="3"/>
        <v>0.25178858955946209</v>
      </c>
    </row>
    <row r="31" spans="1:11" x14ac:dyDescent="0.15">
      <c r="A31" s="9" t="s">
        <v>12</v>
      </c>
      <c r="B31" s="47">
        <v>27</v>
      </c>
      <c r="C31" s="1">
        <v>494</v>
      </c>
      <c r="D31" s="6">
        <f t="shared" si="5"/>
        <v>741.16666666666663</v>
      </c>
      <c r="E31" s="6">
        <f t="shared" si="6"/>
        <v>745.45833333333326</v>
      </c>
      <c r="F31" s="7">
        <f t="shared" si="7"/>
        <v>0.66267955955508362</v>
      </c>
      <c r="G31" s="8">
        <f t="shared" si="9"/>
        <v>0.66600667836860117</v>
      </c>
      <c r="H31" s="34">
        <f t="shared" si="1"/>
        <v>741.73430394131253</v>
      </c>
      <c r="I31" s="35">
        <f t="shared" si="4"/>
        <v>730.91892448997112</v>
      </c>
      <c r="J31" s="45">
        <f t="shared" si="2"/>
        <v>10.815379451341414</v>
      </c>
      <c r="K31" s="44">
        <f t="shared" si="3"/>
        <v>1.4581204339441132E-2</v>
      </c>
    </row>
    <row r="32" spans="1:11" x14ac:dyDescent="0.15">
      <c r="A32" s="9" t="s">
        <v>13</v>
      </c>
      <c r="B32" s="47">
        <v>28</v>
      </c>
      <c r="C32" s="1">
        <v>489</v>
      </c>
      <c r="D32" s="6">
        <f t="shared" si="5"/>
        <v>749.75</v>
      </c>
      <c r="E32" s="6">
        <f t="shared" si="6"/>
        <v>746.58333333333326</v>
      </c>
      <c r="F32" s="7">
        <f t="shared" si="7"/>
        <v>0.6549838151579418</v>
      </c>
      <c r="G32" s="8">
        <f t="shared" si="9"/>
        <v>0.67567051416957724</v>
      </c>
      <c r="H32" s="34">
        <f t="shared" si="1"/>
        <v>723.72552856031928</v>
      </c>
      <c r="I32" s="35">
        <f t="shared" si="4"/>
        <v>732.86982114884916</v>
      </c>
      <c r="J32" s="45">
        <f t="shared" si="2"/>
        <v>9.1442925885298791</v>
      </c>
      <c r="K32" s="44">
        <f t="shared" si="3"/>
        <v>1.2635028374251612E-2</v>
      </c>
    </row>
    <row r="33" spans="1:13" x14ac:dyDescent="0.15">
      <c r="A33" s="9" t="s">
        <v>33</v>
      </c>
      <c r="B33" s="47">
        <v>29</v>
      </c>
      <c r="C33" s="1">
        <v>896</v>
      </c>
      <c r="D33" s="6">
        <f t="shared" si="5"/>
        <v>743.41666666666663</v>
      </c>
      <c r="E33" s="6">
        <f t="shared" si="6"/>
        <v>745.95833333333326</v>
      </c>
      <c r="F33" s="7">
        <f t="shared" si="7"/>
        <v>1.2011394738312016</v>
      </c>
      <c r="G33" s="8">
        <f t="shared" si="9"/>
        <v>1.204122073525361</v>
      </c>
      <c r="H33" s="34">
        <f t="shared" si="1"/>
        <v>744.1106011591844</v>
      </c>
      <c r="I33" s="35">
        <f t="shared" si="4"/>
        <v>731.220357998802</v>
      </c>
      <c r="J33" s="45">
        <f t="shared" si="2"/>
        <v>12.890243160382397</v>
      </c>
      <c r="K33" s="44">
        <f t="shared" si="3"/>
        <v>1.7323020449247495E-2</v>
      </c>
    </row>
    <row r="34" spans="1:13" x14ac:dyDescent="0.15">
      <c r="A34" s="9" t="s">
        <v>34</v>
      </c>
      <c r="B34" s="47">
        <v>30</v>
      </c>
      <c r="C34" s="1">
        <v>1120</v>
      </c>
      <c r="D34" s="6">
        <f t="shared" si="5"/>
        <v>748.5</v>
      </c>
      <c r="E34" s="6">
        <f t="shared" si="6"/>
        <v>751.58333333333326</v>
      </c>
      <c r="F34" s="7">
        <f t="shared" si="7"/>
        <v>1.4901873821931479</v>
      </c>
      <c r="G34" s="8">
        <f t="shared" si="9"/>
        <v>1.4924039888138849</v>
      </c>
      <c r="H34" s="34">
        <f t="shared" si="1"/>
        <v>750.46703734029836</v>
      </c>
      <c r="I34" s="35">
        <f t="shared" si="4"/>
        <v>733.54552212520684</v>
      </c>
      <c r="J34" s="45">
        <f t="shared" si="2"/>
        <v>16.921515215091517</v>
      </c>
      <c r="K34" s="44">
        <f t="shared" si="3"/>
        <v>2.2547979289086986E-2</v>
      </c>
    </row>
    <row r="35" spans="1:13" x14ac:dyDescent="0.15">
      <c r="A35" s="9" t="s">
        <v>35</v>
      </c>
      <c r="B35" s="47">
        <v>31</v>
      </c>
      <c r="C35" s="1">
        <v>1307</v>
      </c>
      <c r="D35" s="6">
        <f t="shared" si="5"/>
        <v>754.66666666666663</v>
      </c>
      <c r="E35" s="6">
        <f t="shared" si="6"/>
        <v>762.41666666666663</v>
      </c>
      <c r="F35" s="7">
        <f t="shared" si="7"/>
        <v>1.7142857142857144</v>
      </c>
      <c r="G35" s="8">
        <f t="shared" si="9"/>
        <v>1.7709246628095165</v>
      </c>
      <c r="H35" s="34">
        <f t="shared" si="1"/>
        <v>738.03252473003874</v>
      </c>
      <c r="I35" s="35">
        <f t="shared" si="4"/>
        <v>736.59785400545172</v>
      </c>
      <c r="J35" s="45">
        <f t="shared" si="2"/>
        <v>1.4346707245870221</v>
      </c>
      <c r="K35" s="44">
        <f t="shared" si="3"/>
        <v>1.9439126007513058E-3</v>
      </c>
    </row>
    <row r="36" spans="1:13" x14ac:dyDescent="0.15">
      <c r="A36" s="9" t="s">
        <v>36</v>
      </c>
      <c r="B36" s="47">
        <v>32</v>
      </c>
      <c r="C36" s="1">
        <v>1200</v>
      </c>
      <c r="D36" s="6">
        <f t="shared" si="5"/>
        <v>770.16666666666663</v>
      </c>
      <c r="E36" s="6">
        <f t="shared" si="6"/>
        <v>774.75</v>
      </c>
      <c r="F36" s="7">
        <f t="shared" si="7"/>
        <v>1.5488867376573088</v>
      </c>
      <c r="G36" s="8">
        <f t="shared" si="9"/>
        <v>1.6246664794575854</v>
      </c>
      <c r="H36" s="34">
        <f t="shared" si="1"/>
        <v>738.61313394034858</v>
      </c>
      <c r="I36" s="35">
        <f t="shared" si="4"/>
        <v>736.85664236657942</v>
      </c>
      <c r="J36" s="45">
        <f t="shared" si="2"/>
        <v>1.7564915737691535</v>
      </c>
      <c r="K36" s="44">
        <f t="shared" si="3"/>
        <v>2.378094151127037E-3</v>
      </c>
    </row>
    <row r="37" spans="1:13" x14ac:dyDescent="0.15">
      <c r="A37" s="9" t="s">
        <v>37</v>
      </c>
      <c r="B37" s="47">
        <v>33</v>
      </c>
      <c r="C37" s="1">
        <v>1138</v>
      </c>
      <c r="D37" s="6">
        <f t="shared" si="5"/>
        <v>779.33333333333337</v>
      </c>
      <c r="E37" s="6">
        <f>AVERAGE(D37:D38)</f>
        <v>775.45833333333337</v>
      </c>
      <c r="F37" s="7">
        <f>C37/E37</f>
        <v>1.4675192090699047</v>
      </c>
      <c r="G37" s="8">
        <f t="shared" si="9"/>
        <v>1.4723612918222133</v>
      </c>
      <c r="H37" s="34">
        <f t="shared" si="1"/>
        <v>772.90812134268788</v>
      </c>
      <c r="I37" s="35">
        <f t="shared" si="4"/>
        <v>737.17348132336599</v>
      </c>
      <c r="J37" s="45">
        <f t="shared" si="2"/>
        <v>35.734640019321887</v>
      </c>
      <c r="K37" s="44">
        <f t="shared" si="3"/>
        <v>4.6234007681590986E-2</v>
      </c>
    </row>
    <row r="38" spans="1:13" x14ac:dyDescent="0.15">
      <c r="A38" s="9" t="s">
        <v>38</v>
      </c>
      <c r="B38" s="47">
        <v>34</v>
      </c>
      <c r="C38" s="1">
        <v>630</v>
      </c>
      <c r="D38" s="6">
        <f>AVERAGE(C32:C43)</f>
        <v>771.58333333333337</v>
      </c>
      <c r="E38" s="17" t="s">
        <v>44</v>
      </c>
      <c r="F38" s="17" t="s">
        <v>44</v>
      </c>
      <c r="G38" s="8">
        <f t="shared" si="9"/>
        <v>0.99355471505207293</v>
      </c>
      <c r="H38" s="34">
        <f t="shared" si="1"/>
        <v>634.08687056251472</v>
      </c>
      <c r="I38" s="35">
        <f t="shared" si="4"/>
        <v>743.61935685954563</v>
      </c>
      <c r="J38" s="45">
        <f t="shared" si="2"/>
        <v>109.53248629703091</v>
      </c>
      <c r="K38" s="44">
        <f t="shared" si="3"/>
        <v>0.17274050509808198</v>
      </c>
    </row>
    <row r="39" spans="1:13" x14ac:dyDescent="0.15">
      <c r="A39" s="9" t="s">
        <v>39</v>
      </c>
      <c r="B39" s="47">
        <v>35</v>
      </c>
      <c r="C39" s="1">
        <v>531</v>
      </c>
      <c r="D39" s="17" t="s">
        <v>44</v>
      </c>
      <c r="E39" s="17" t="s">
        <v>44</v>
      </c>
      <c r="F39" s="17" t="s">
        <v>44</v>
      </c>
      <c r="G39" s="8">
        <f t="shared" si="9"/>
        <v>0.57782230702379123</v>
      </c>
      <c r="H39" s="34">
        <f t="shared" si="1"/>
        <v>918.96763684157429</v>
      </c>
      <c r="I39" s="35">
        <f t="shared" si="4"/>
        <v>723.86169948683369</v>
      </c>
      <c r="J39" s="45">
        <f t="shared" si="2"/>
        <v>195.1059373547406</v>
      </c>
      <c r="K39" s="44">
        <f t="shared" si="3"/>
        <v>0.2123099111795772</v>
      </c>
    </row>
    <row r="40" spans="1:13" x14ac:dyDescent="0.15">
      <c r="A40" s="9" t="s">
        <v>40</v>
      </c>
      <c r="B40" s="47">
        <v>36</v>
      </c>
      <c r="C40" s="1">
        <v>438</v>
      </c>
      <c r="D40" s="17" t="s">
        <v>44</v>
      </c>
      <c r="E40" s="17" t="s">
        <v>44</v>
      </c>
      <c r="F40" s="17" t="s">
        <v>44</v>
      </c>
      <c r="G40" s="8">
        <f t="shared" si="9"/>
        <v>0.46592592142592448</v>
      </c>
      <c r="H40" s="34">
        <f t="shared" si="1"/>
        <v>940.06360208408296</v>
      </c>
      <c r="I40" s="35">
        <f t="shared" si="4"/>
        <v>759.05524244342473</v>
      </c>
      <c r="J40" s="45">
        <f t="shared" si="2"/>
        <v>181.00835964065823</v>
      </c>
      <c r="K40" s="44">
        <f t="shared" si="3"/>
        <v>0.19254905650997445</v>
      </c>
    </row>
    <row r="41" spans="1:13" x14ac:dyDescent="0.15">
      <c r="A41" s="9" t="s">
        <v>14</v>
      </c>
      <c r="B41" s="47">
        <v>37</v>
      </c>
      <c r="C41" s="1">
        <v>634</v>
      </c>
      <c r="D41" s="17" t="s">
        <v>44</v>
      </c>
      <c r="E41" s="17" t="s">
        <v>44</v>
      </c>
      <c r="F41" s="17" t="s">
        <v>44</v>
      </c>
      <c r="G41" s="11">
        <f>A46</f>
        <v>0.53019501866852459</v>
      </c>
      <c r="H41" s="34">
        <f t="shared" si="1"/>
        <v>1195.7864138221446</v>
      </c>
      <c r="I41" s="35">
        <f t="shared" si="4"/>
        <v>791.70584020013519</v>
      </c>
      <c r="J41" s="45">
        <f t="shared" si="2"/>
        <v>404.08057362200941</v>
      </c>
      <c r="K41" s="44">
        <f t="shared" si="3"/>
        <v>0.33792035847809054</v>
      </c>
    </row>
    <row r="42" spans="1:13" x14ac:dyDescent="0.15">
      <c r="A42" s="9" t="s">
        <v>15</v>
      </c>
      <c r="B42" s="47">
        <v>38</v>
      </c>
      <c r="C42" s="1">
        <v>475</v>
      </c>
      <c r="D42" s="17" t="s">
        <v>44</v>
      </c>
      <c r="E42" s="17" t="s">
        <v>44</v>
      </c>
      <c r="F42" s="17" t="s">
        <v>44</v>
      </c>
      <c r="G42" s="11">
        <f t="shared" ref="G42:G43" si="10">A47</f>
        <v>0.60242693096021471</v>
      </c>
      <c r="H42" s="34">
        <f t="shared" si="1"/>
        <v>788.47736644657039</v>
      </c>
      <c r="I42" s="35">
        <f t="shared" si="4"/>
        <v>864.59458576318548</v>
      </c>
      <c r="J42" s="45">
        <f t="shared" si="2"/>
        <v>76.117219316615092</v>
      </c>
      <c r="K42" s="44">
        <f t="shared" si="3"/>
        <v>9.6536974370808423E-2</v>
      </c>
    </row>
    <row r="43" spans="1:13" x14ac:dyDescent="0.15">
      <c r="A43" s="12" t="s">
        <v>16</v>
      </c>
      <c r="B43" s="47">
        <v>39</v>
      </c>
      <c r="C43" s="1">
        <v>401</v>
      </c>
      <c r="D43" s="17" t="s">
        <v>44</v>
      </c>
      <c r="E43" s="17" t="s">
        <v>44</v>
      </c>
      <c r="F43" s="17" t="s">
        <v>44</v>
      </c>
      <c r="G43" s="11">
        <f t="shared" si="10"/>
        <v>0.66600667836860117</v>
      </c>
      <c r="H43" s="34">
        <f t="shared" si="1"/>
        <v>602.09606453535696</v>
      </c>
      <c r="I43" s="35">
        <f t="shared" si="4"/>
        <v>850.86443144766145</v>
      </c>
      <c r="J43" s="45">
        <f t="shared" si="2"/>
        <v>248.76836691230449</v>
      </c>
      <c r="K43" s="44">
        <f t="shared" si="3"/>
        <v>0.4131705579312851</v>
      </c>
      <c r="L43" s="16"/>
    </row>
    <row r="44" spans="1:13" x14ac:dyDescent="0.15">
      <c r="A44" s="10"/>
      <c r="B44" s="10"/>
      <c r="C44" s="1"/>
      <c r="E44" s="1"/>
      <c r="F44" s="7"/>
      <c r="H44" s="36"/>
      <c r="I44" s="35">
        <f t="shared" si="4"/>
        <v>805.99116758972559</v>
      </c>
      <c r="J44" s="25"/>
      <c r="L44" s="16"/>
    </row>
    <row r="45" spans="1:13" x14ac:dyDescent="0.15">
      <c r="A45" s="38" t="s">
        <v>63</v>
      </c>
      <c r="B45" s="21"/>
      <c r="C45" s="22" t="s">
        <v>60</v>
      </c>
      <c r="D45" s="22" t="s">
        <v>61</v>
      </c>
      <c r="E45" s="22" t="s">
        <v>62</v>
      </c>
      <c r="F45" s="32"/>
      <c r="J45" s="25"/>
      <c r="L45" s="16"/>
      <c r="M45" s="31"/>
    </row>
    <row r="46" spans="1:13" x14ac:dyDescent="0.15">
      <c r="A46" s="25">
        <f>AVERAGE(D46:E46)</f>
        <v>0.53019501866852459</v>
      </c>
      <c r="B46" s="21" t="s">
        <v>48</v>
      </c>
      <c r="C46" s="23" t="s">
        <v>44</v>
      </c>
      <c r="D46" s="21">
        <f>F17</f>
        <v>0.45460942997888809</v>
      </c>
      <c r="E46" s="22">
        <f>F29</f>
        <v>0.60578060735816108</v>
      </c>
      <c r="F46" s="24"/>
      <c r="J46" s="25"/>
      <c r="L46" s="16"/>
      <c r="M46" s="31"/>
    </row>
    <row r="47" spans="1:13" ht="18" thickBot="1" x14ac:dyDescent="0.35">
      <c r="A47" s="25">
        <f t="shared" ref="A47:A51" si="11">AVERAGE(D47:E47)</f>
        <v>0.60242693096021471</v>
      </c>
      <c r="B47" s="21" t="s">
        <v>49</v>
      </c>
      <c r="C47" s="23" t="s">
        <v>44</v>
      </c>
      <c r="D47" s="21">
        <f t="shared" ref="D47:D57" si="12">F18</f>
        <v>0.71280196055549083</v>
      </c>
      <c r="E47" s="22">
        <f t="shared" ref="E47:E57" si="13">F30</f>
        <v>0.49205190136493854</v>
      </c>
      <c r="F47" s="24"/>
      <c r="J47" s="63" t="s">
        <v>133</v>
      </c>
      <c r="K47" s="63"/>
      <c r="L47" s="63"/>
      <c r="M47" s="31"/>
    </row>
    <row r="48" spans="1:13" ht="12.75" thickTop="1" x14ac:dyDescent="0.15">
      <c r="A48" s="25">
        <f t="shared" si="11"/>
        <v>0.66600667836860117</v>
      </c>
      <c r="B48" s="21" t="s">
        <v>50</v>
      </c>
      <c r="C48" s="23" t="s">
        <v>44</v>
      </c>
      <c r="D48" s="21">
        <f t="shared" si="12"/>
        <v>0.66933379718211861</v>
      </c>
      <c r="E48" s="22">
        <f t="shared" si="13"/>
        <v>0.66267955955508362</v>
      </c>
      <c r="F48" s="24"/>
      <c r="J48" s="36">
        <f>$I$44*A49</f>
        <v>544.58446662148776</v>
      </c>
      <c r="K48" s="16" t="s">
        <v>70</v>
      </c>
      <c r="L48" s="31" t="s">
        <v>96</v>
      </c>
      <c r="M48" s="31"/>
    </row>
    <row r="49" spans="1:13" x14ac:dyDescent="0.15">
      <c r="A49" s="25">
        <f t="shared" si="11"/>
        <v>0.67567051416957724</v>
      </c>
      <c r="B49" s="21" t="s">
        <v>51</v>
      </c>
      <c r="C49" s="23" t="s">
        <v>44</v>
      </c>
      <c r="D49" s="21">
        <f t="shared" si="12"/>
        <v>0.69635721318121269</v>
      </c>
      <c r="E49" s="22">
        <f t="shared" si="13"/>
        <v>0.6549838151579418</v>
      </c>
      <c r="F49" s="24"/>
      <c r="J49" s="36">
        <f t="shared" ref="J49:J56" si="14">$I$44*A50</f>
        <v>970.51175596126711</v>
      </c>
      <c r="K49" s="16" t="s">
        <v>71</v>
      </c>
      <c r="L49" s="31" t="s">
        <v>97</v>
      </c>
      <c r="M49" s="31"/>
    </row>
    <row r="50" spans="1:13" x14ac:dyDescent="0.15">
      <c r="A50" s="25">
        <f t="shared" si="11"/>
        <v>1.204122073525361</v>
      </c>
      <c r="B50" s="21" t="s">
        <v>52</v>
      </c>
      <c r="C50" s="23" t="s">
        <v>44</v>
      </c>
      <c r="D50" s="21">
        <f t="shared" si="12"/>
        <v>1.2071046732195205</v>
      </c>
      <c r="E50" s="22">
        <f t="shared" si="13"/>
        <v>1.2011394738312016</v>
      </c>
      <c r="F50" s="24"/>
      <c r="J50" s="36">
        <f t="shared" si="14"/>
        <v>1202.8644334596668</v>
      </c>
      <c r="K50" s="16" t="s">
        <v>72</v>
      </c>
      <c r="L50" s="31" t="s">
        <v>98</v>
      </c>
      <c r="M50" s="31"/>
    </row>
    <row r="51" spans="1:13" x14ac:dyDescent="0.15">
      <c r="A51" s="25">
        <f t="shared" si="11"/>
        <v>1.4924039888138849</v>
      </c>
      <c r="B51" s="21" t="s">
        <v>53</v>
      </c>
      <c r="C51" s="23" t="s">
        <v>44</v>
      </c>
      <c r="D51" s="21">
        <f t="shared" si="12"/>
        <v>1.4946205954346219</v>
      </c>
      <c r="E51" s="22">
        <f t="shared" si="13"/>
        <v>1.4901873821931479</v>
      </c>
      <c r="F51" s="24"/>
      <c r="J51" s="36">
        <f t="shared" si="14"/>
        <v>1427.3496366912834</v>
      </c>
      <c r="K51" s="16" t="s">
        <v>73</v>
      </c>
      <c r="L51" s="31" t="s">
        <v>99</v>
      </c>
      <c r="M51" s="31"/>
    </row>
    <row r="52" spans="1:13" x14ac:dyDescent="0.15">
      <c r="A52" s="25">
        <f>AVERAGE(C52:E52)</f>
        <v>1.7709246628095165</v>
      </c>
      <c r="B52" s="21" t="s">
        <v>54</v>
      </c>
      <c r="C52" s="22">
        <f>F11</f>
        <v>1.9242898180657519</v>
      </c>
      <c r="D52" s="21">
        <f t="shared" si="12"/>
        <v>1.6741984560770837</v>
      </c>
      <c r="E52" s="22">
        <f t="shared" si="13"/>
        <v>1.7142857142857144</v>
      </c>
      <c r="F52" s="24"/>
      <c r="J52" s="36">
        <f t="shared" si="14"/>
        <v>1309.4668327219081</v>
      </c>
      <c r="K52" s="16" t="s">
        <v>74</v>
      </c>
      <c r="L52" s="31" t="s">
        <v>100</v>
      </c>
      <c r="M52" s="31"/>
    </row>
    <row r="53" spans="1:13" x14ac:dyDescent="0.15">
      <c r="A53" s="25">
        <f>AVERAGE(C53:E53)</f>
        <v>1.6246664794575854</v>
      </c>
      <c r="B53" s="21" t="s">
        <v>55</v>
      </c>
      <c r="C53" s="22">
        <f t="shared" ref="C53:C57" si="15">F12</f>
        <v>1.6802571050475772</v>
      </c>
      <c r="D53" s="21">
        <f t="shared" si="12"/>
        <v>1.6448555956678701</v>
      </c>
      <c r="E53" s="22">
        <f t="shared" si="13"/>
        <v>1.5488867376573088</v>
      </c>
      <c r="F53" s="24"/>
      <c r="J53" s="36">
        <f t="shared" si="14"/>
        <v>1186.7101967097024</v>
      </c>
      <c r="K53" s="16" t="s">
        <v>75</v>
      </c>
      <c r="L53" s="31" t="s">
        <v>101</v>
      </c>
      <c r="M53" s="31"/>
    </row>
    <row r="54" spans="1:13" x14ac:dyDescent="0.15">
      <c r="A54" s="25">
        <f>AVERAGE(C54:D54)</f>
        <v>1.4723612918222133</v>
      </c>
      <c r="B54" s="21" t="s">
        <v>56</v>
      </c>
      <c r="C54" s="22">
        <f t="shared" si="15"/>
        <v>1.5331183329198712</v>
      </c>
      <c r="D54" s="21">
        <f t="shared" si="12"/>
        <v>1.4116042507245554</v>
      </c>
      <c r="E54" s="22">
        <f t="shared" si="13"/>
        <v>1.4675192090699047</v>
      </c>
      <c r="F54" s="24"/>
      <c r="J54" s="36">
        <f t="shared" si="14"/>
        <v>800.79632484909735</v>
      </c>
      <c r="K54" s="16" t="s">
        <v>76</v>
      </c>
      <c r="L54" s="31" t="s">
        <v>102</v>
      </c>
      <c r="M54" s="31"/>
    </row>
    <row r="55" spans="1:13" x14ac:dyDescent="0.15">
      <c r="A55" s="25">
        <f t="shared" ref="A55:A57" si="16">AVERAGE(C55:D55)</f>
        <v>0.99355471505207293</v>
      </c>
      <c r="B55" s="21" t="s">
        <v>57</v>
      </c>
      <c r="C55" s="22">
        <f t="shared" si="15"/>
        <v>1.024272744117102</v>
      </c>
      <c r="D55" s="21">
        <f t="shared" si="12"/>
        <v>0.96283668598704397</v>
      </c>
      <c r="E55" s="22" t="str">
        <f t="shared" si="13"/>
        <v>-----</v>
      </c>
      <c r="F55" s="24"/>
      <c r="J55" s="36">
        <f t="shared" si="14"/>
        <v>465.71967589749437</v>
      </c>
      <c r="K55" s="16" t="s">
        <v>77</v>
      </c>
      <c r="L55" s="31" t="s">
        <v>103</v>
      </c>
      <c r="M55" s="31"/>
    </row>
    <row r="56" spans="1:13" x14ac:dyDescent="0.15">
      <c r="A56" s="25">
        <f t="shared" si="16"/>
        <v>0.57782230702379123</v>
      </c>
      <c r="B56" s="21" t="s">
        <v>58</v>
      </c>
      <c r="C56" s="22">
        <f t="shared" si="15"/>
        <v>0.51499032882011608</v>
      </c>
      <c r="D56" s="21">
        <f t="shared" si="12"/>
        <v>0.64065428522746637</v>
      </c>
      <c r="E56" s="22" t="str">
        <f t="shared" si="13"/>
        <v>-----</v>
      </c>
      <c r="F56" s="24"/>
      <c r="J56" s="36">
        <f t="shared" si="14"/>
        <v>375.53217742039959</v>
      </c>
      <c r="K56" s="16" t="s">
        <v>78</v>
      </c>
      <c r="L56" s="31" t="s">
        <v>104</v>
      </c>
      <c r="M56" s="31"/>
    </row>
    <row r="57" spans="1:13" x14ac:dyDescent="0.15">
      <c r="A57" s="25">
        <f t="shared" si="16"/>
        <v>0.46592592142592448</v>
      </c>
      <c r="B57" s="21" t="s">
        <v>59</v>
      </c>
      <c r="C57" s="22">
        <f t="shared" si="15"/>
        <v>0.43700648202710668</v>
      </c>
      <c r="D57" s="21">
        <f t="shared" si="12"/>
        <v>0.49484536082474234</v>
      </c>
      <c r="E57" s="22" t="str">
        <f t="shared" si="13"/>
        <v>-----</v>
      </c>
      <c r="F57" s="24"/>
      <c r="J57" s="36">
        <f>$I$44*A46</f>
        <v>427.33250214690048</v>
      </c>
      <c r="K57" s="16" t="s">
        <v>67</v>
      </c>
      <c r="L57" s="31" t="s">
        <v>93</v>
      </c>
    </row>
    <row r="58" spans="1:13" ht="12.75" thickBot="1" x14ac:dyDescent="0.2">
      <c r="A58" s="62" t="s">
        <v>123</v>
      </c>
      <c r="B58" s="62"/>
      <c r="C58" s="62"/>
      <c r="D58" s="62"/>
      <c r="E58" s="62"/>
      <c r="F58" s="62"/>
      <c r="G58" s="62"/>
      <c r="H58" s="62"/>
      <c r="J58" s="36">
        <f t="shared" ref="J58:J59" si="17">$I$44*A47</f>
        <v>485.55078547211849</v>
      </c>
      <c r="K58" s="16" t="s">
        <v>68</v>
      </c>
      <c r="L58" s="31" t="s">
        <v>94</v>
      </c>
    </row>
    <row r="59" spans="1:13" ht="13.5" thickTop="1" thickBot="1" x14ac:dyDescent="0.2">
      <c r="A59" s="62"/>
      <c r="B59" s="62"/>
      <c r="C59" s="62"/>
      <c r="D59" s="62"/>
      <c r="E59" s="62"/>
      <c r="F59" s="62"/>
      <c r="G59" s="62"/>
      <c r="H59" s="62"/>
      <c r="J59" s="36">
        <f t="shared" si="17"/>
        <v>536.79550032086365</v>
      </c>
      <c r="K59" s="16" t="s">
        <v>69</v>
      </c>
      <c r="L59" s="31" t="s">
        <v>95</v>
      </c>
    </row>
    <row r="60" spans="1:13" ht="12.75" thickTop="1" x14ac:dyDescent="0.15">
      <c r="A60" s="4" t="s">
        <v>1</v>
      </c>
      <c r="B60" s="4"/>
      <c r="C60" s="2" t="s">
        <v>41</v>
      </c>
      <c r="E60" s="61" t="s">
        <v>122</v>
      </c>
      <c r="F60" s="61" t="s">
        <v>122</v>
      </c>
    </row>
    <row r="61" spans="1:13" x14ac:dyDescent="0.15">
      <c r="A61" s="5" t="s">
        <v>43</v>
      </c>
      <c r="B61" s="5" t="s">
        <v>1</v>
      </c>
      <c r="C61" s="3" t="s">
        <v>42</v>
      </c>
      <c r="D61" s="37" t="s">
        <v>108</v>
      </c>
      <c r="E61" s="61"/>
      <c r="F61" s="61"/>
      <c r="G61" s="48" t="s">
        <v>120</v>
      </c>
    </row>
    <row r="62" spans="1:13" x14ac:dyDescent="0.15">
      <c r="A62" s="9" t="s">
        <v>2</v>
      </c>
      <c r="B62" s="47">
        <v>1</v>
      </c>
      <c r="C62" s="55">
        <f>H5</f>
        <v>629.95688046781743</v>
      </c>
      <c r="D62" s="46">
        <f>5.8423*B62+607.31</f>
        <v>613.15229999999997</v>
      </c>
      <c r="E62" s="1">
        <f>ABS(C62-D62)</f>
        <v>16.804580467817459</v>
      </c>
      <c r="F62" s="44">
        <f>ABS(C62-D62)/C62</f>
        <v>2.6675763038476654E-2</v>
      </c>
      <c r="G62" s="24">
        <f>AVERAGE(E62:E100)</f>
        <v>71.590971086883812</v>
      </c>
    </row>
    <row r="63" spans="1:13" x14ac:dyDescent="0.15">
      <c r="A63" s="9" t="s">
        <v>3</v>
      </c>
      <c r="B63" s="47">
        <v>2</v>
      </c>
      <c r="C63" s="55">
        <f t="shared" ref="C63:C100" si="18">H6</f>
        <v>488.02599102166675</v>
      </c>
      <c r="D63" s="46">
        <f>5.8423*B63+607.31</f>
        <v>618.99459999999999</v>
      </c>
      <c r="E63" s="1">
        <f t="shared" ref="E63:E100" si="19">ABS(C63-D63)</f>
        <v>130.96860897833324</v>
      </c>
      <c r="F63" s="44">
        <f t="shared" ref="F63:F100" si="20">ABS(C63-D63)/C63</f>
        <v>0.26836400394199222</v>
      </c>
      <c r="G63" s="49" t="s">
        <v>121</v>
      </c>
    </row>
    <row r="64" spans="1:13" x14ac:dyDescent="0.15">
      <c r="A64" s="9" t="s">
        <v>4</v>
      </c>
      <c r="B64" s="47">
        <v>3</v>
      </c>
      <c r="C64" s="55">
        <f t="shared" si="18"/>
        <v>662.15552234437007</v>
      </c>
      <c r="D64" s="46">
        <f t="shared" ref="D64:D99" si="21">5.8423*B64+607.31</f>
        <v>624.8368999999999</v>
      </c>
      <c r="E64" s="1">
        <f t="shared" si="19"/>
        <v>37.318622344370169</v>
      </c>
      <c r="F64" s="44">
        <f t="shared" si="20"/>
        <v>5.6359300927134322E-2</v>
      </c>
      <c r="G64" s="56">
        <f>AVERAGE(F62:F100)</f>
        <v>0.1009775307313481</v>
      </c>
    </row>
    <row r="65" spans="1:7" x14ac:dyDescent="0.15">
      <c r="A65" s="9" t="s">
        <v>5</v>
      </c>
      <c r="B65" s="47">
        <v>4</v>
      </c>
      <c r="C65" s="55">
        <f t="shared" si="18"/>
        <v>701.5253589725794</v>
      </c>
      <c r="D65" s="46">
        <f t="shared" si="21"/>
        <v>630.67919999999992</v>
      </c>
      <c r="E65" s="1">
        <f t="shared" si="19"/>
        <v>70.846158972579474</v>
      </c>
      <c r="F65" s="44">
        <f t="shared" si="20"/>
        <v>0.10098873556949869</v>
      </c>
      <c r="G65" s="27" t="s">
        <v>124</v>
      </c>
    </row>
    <row r="66" spans="1:7" x14ac:dyDescent="0.15">
      <c r="A66" s="9" t="s">
        <v>17</v>
      </c>
      <c r="B66" s="47">
        <v>5</v>
      </c>
      <c r="C66" s="55">
        <f t="shared" si="18"/>
        <v>455.9338393263306</v>
      </c>
      <c r="D66" s="46">
        <f t="shared" si="21"/>
        <v>636.52149999999995</v>
      </c>
      <c r="E66" s="1">
        <f t="shared" si="19"/>
        <v>180.58766067366935</v>
      </c>
      <c r="F66" s="44">
        <f t="shared" si="20"/>
        <v>0.39608303902271957</v>
      </c>
      <c r="G66" s="51">
        <f>SUMXMY2(C62:C100,D62:D100)/COUNT(C62:C100)</f>
        <v>10330.415316398043</v>
      </c>
    </row>
    <row r="67" spans="1:7" x14ac:dyDescent="0.15">
      <c r="A67" s="9" t="s">
        <v>18</v>
      </c>
      <c r="B67" s="47">
        <v>6</v>
      </c>
      <c r="C67" s="55">
        <f t="shared" si="18"/>
        <v>666.03949563951483</v>
      </c>
      <c r="D67" s="46">
        <f t="shared" si="21"/>
        <v>642.36379999999997</v>
      </c>
      <c r="E67" s="1">
        <f t="shared" si="19"/>
        <v>23.675695639514856</v>
      </c>
      <c r="F67" s="44">
        <f t="shared" si="20"/>
        <v>3.5546984517460231E-2</v>
      </c>
    </row>
    <row r="68" spans="1:7" x14ac:dyDescent="0.15">
      <c r="A68" s="9" t="s">
        <v>19</v>
      </c>
      <c r="B68" s="47">
        <v>7</v>
      </c>
      <c r="C68" s="55">
        <f t="shared" si="18"/>
        <v>709.23400999305943</v>
      </c>
      <c r="D68" s="46">
        <f t="shared" si="21"/>
        <v>648.20609999999999</v>
      </c>
      <c r="E68" s="1">
        <f t="shared" si="19"/>
        <v>61.027909993059438</v>
      </c>
      <c r="F68" s="44">
        <f t="shared" si="20"/>
        <v>8.6047636087920626E-2</v>
      </c>
    </row>
    <row r="69" spans="1:7" x14ac:dyDescent="0.15">
      <c r="A69" s="9" t="s">
        <v>20</v>
      </c>
      <c r="B69" s="47">
        <v>8</v>
      </c>
      <c r="C69" s="55">
        <f t="shared" si="18"/>
        <v>683.83265983977265</v>
      </c>
      <c r="D69" s="46">
        <f t="shared" si="21"/>
        <v>654.0483999999999</v>
      </c>
      <c r="E69" s="1">
        <f t="shared" si="19"/>
        <v>29.784259839772744</v>
      </c>
      <c r="F69" s="44">
        <f t="shared" si="20"/>
        <v>4.3554895208941076E-2</v>
      </c>
    </row>
    <row r="70" spans="1:7" x14ac:dyDescent="0.15">
      <c r="A70" s="9" t="s">
        <v>21</v>
      </c>
      <c r="B70" s="47">
        <v>9</v>
      </c>
      <c r="C70" s="55">
        <f t="shared" si="18"/>
        <v>699.5565597389882</v>
      </c>
      <c r="D70" s="46">
        <f t="shared" si="21"/>
        <v>659.89069999999992</v>
      </c>
      <c r="E70" s="1">
        <f t="shared" si="19"/>
        <v>39.665859738988274</v>
      </c>
      <c r="F70" s="44">
        <f t="shared" si="20"/>
        <v>5.67014334820733E-2</v>
      </c>
    </row>
    <row r="71" spans="1:7" x14ac:dyDescent="0.15">
      <c r="A71" s="9" t="s">
        <v>22</v>
      </c>
      <c r="B71" s="47">
        <v>10</v>
      </c>
      <c r="C71" s="55">
        <f t="shared" si="18"/>
        <v>695.48258342650433</v>
      </c>
      <c r="D71" s="46">
        <f t="shared" si="21"/>
        <v>665.73299999999995</v>
      </c>
      <c r="E71" s="1">
        <f t="shared" si="19"/>
        <v>29.749583426504387</v>
      </c>
      <c r="F71" s="44">
        <f t="shared" si="20"/>
        <v>4.2775454246365321E-2</v>
      </c>
    </row>
    <row r="72" spans="1:7" x14ac:dyDescent="0.15">
      <c r="A72" s="9" t="s">
        <v>23</v>
      </c>
      <c r="B72" s="47">
        <v>11</v>
      </c>
      <c r="C72" s="55">
        <f t="shared" si="18"/>
        <v>614.37572707864194</v>
      </c>
      <c r="D72" s="46">
        <f t="shared" si="21"/>
        <v>671.57529999999997</v>
      </c>
      <c r="E72" s="1">
        <f t="shared" si="19"/>
        <v>57.199572921358026</v>
      </c>
      <c r="F72" s="44">
        <f t="shared" si="20"/>
        <v>9.3101941369562458E-2</v>
      </c>
    </row>
    <row r="73" spans="1:7" x14ac:dyDescent="0.15">
      <c r="A73" s="9" t="s">
        <v>24</v>
      </c>
      <c r="B73" s="47">
        <v>12</v>
      </c>
      <c r="C73" s="55">
        <f t="shared" si="18"/>
        <v>663.1955548949353</v>
      </c>
      <c r="D73" s="46">
        <f t="shared" si="21"/>
        <v>677.41759999999999</v>
      </c>
      <c r="E73" s="1">
        <f t="shared" si="19"/>
        <v>14.222045105064694</v>
      </c>
      <c r="F73" s="44">
        <f t="shared" si="20"/>
        <v>2.1444723204331155E-2</v>
      </c>
    </row>
    <row r="74" spans="1:7" x14ac:dyDescent="0.15">
      <c r="A74" s="9" t="s">
        <v>6</v>
      </c>
      <c r="B74" s="47">
        <v>13</v>
      </c>
      <c r="C74" s="55">
        <f t="shared" si="18"/>
        <v>609.20979757815883</v>
      </c>
      <c r="D74" s="46">
        <f t="shared" si="21"/>
        <v>683.2598999999999</v>
      </c>
      <c r="E74" s="1">
        <f t="shared" si="19"/>
        <v>74.050102421841075</v>
      </c>
      <c r="F74" s="44">
        <f t="shared" si="20"/>
        <v>0.12155106946115847</v>
      </c>
    </row>
    <row r="75" spans="1:7" x14ac:dyDescent="0.15">
      <c r="A75" s="9" t="s">
        <v>7</v>
      </c>
      <c r="B75" s="47">
        <v>14</v>
      </c>
      <c r="C75" s="55">
        <f t="shared" si="18"/>
        <v>844.9157463606407</v>
      </c>
      <c r="D75" s="46">
        <f t="shared" si="21"/>
        <v>689.10219999999993</v>
      </c>
      <c r="E75" s="1">
        <f t="shared" si="19"/>
        <v>155.81354636064077</v>
      </c>
      <c r="F75" s="44">
        <f t="shared" si="20"/>
        <v>0.18441311696673468</v>
      </c>
    </row>
    <row r="76" spans="1:7" x14ac:dyDescent="0.15">
      <c r="A76" s="9" t="s">
        <v>8</v>
      </c>
      <c r="B76" s="47">
        <v>15</v>
      </c>
      <c r="C76" s="55">
        <f t="shared" si="18"/>
        <v>722.21498015338329</v>
      </c>
      <c r="D76" s="46">
        <f t="shared" si="21"/>
        <v>694.94449999999995</v>
      </c>
      <c r="E76" s="1">
        <f t="shared" si="19"/>
        <v>27.270480153383346</v>
      </c>
      <c r="F76" s="44">
        <f t="shared" si="20"/>
        <v>3.7759504998901669E-2</v>
      </c>
    </row>
    <row r="77" spans="1:7" x14ac:dyDescent="0.15">
      <c r="A77" s="9" t="s">
        <v>9</v>
      </c>
      <c r="B77" s="47">
        <v>16</v>
      </c>
      <c r="C77" s="55">
        <f t="shared" si="18"/>
        <v>741.48566423051113</v>
      </c>
      <c r="D77" s="46">
        <f t="shared" si="21"/>
        <v>700.78679999999997</v>
      </c>
      <c r="E77" s="1">
        <f t="shared" si="19"/>
        <v>40.698864230511163</v>
      </c>
      <c r="F77" s="44">
        <f t="shared" si="20"/>
        <v>5.4888268504485617E-2</v>
      </c>
    </row>
    <row r="78" spans="1:7" x14ac:dyDescent="0.15">
      <c r="A78" s="9" t="s">
        <v>25</v>
      </c>
      <c r="B78" s="47">
        <v>17</v>
      </c>
      <c r="C78" s="55">
        <f t="shared" si="18"/>
        <v>726.67050894451597</v>
      </c>
      <c r="D78" s="46">
        <f t="shared" si="21"/>
        <v>706.62909999999988</v>
      </c>
      <c r="E78" s="1">
        <f t="shared" si="19"/>
        <v>20.041408944516093</v>
      </c>
      <c r="F78" s="44">
        <f t="shared" si="20"/>
        <v>2.7579774736731927E-2</v>
      </c>
    </row>
    <row r="79" spans="1:7" x14ac:dyDescent="0.15">
      <c r="A79" s="9" t="s">
        <v>26</v>
      </c>
      <c r="B79" s="47">
        <v>18</v>
      </c>
      <c r="C79" s="55">
        <f t="shared" si="18"/>
        <v>733.04548111632721</v>
      </c>
      <c r="D79" s="46">
        <f t="shared" si="21"/>
        <v>712.4713999999999</v>
      </c>
      <c r="E79" s="1">
        <f t="shared" si="19"/>
        <v>20.574081116327307</v>
      </c>
      <c r="F79" s="44">
        <f t="shared" si="20"/>
        <v>2.8066582014796431E-2</v>
      </c>
    </row>
    <row r="80" spans="1:7" x14ac:dyDescent="0.15">
      <c r="A80" s="9" t="s">
        <v>27</v>
      </c>
      <c r="B80" s="47">
        <v>19</v>
      </c>
      <c r="C80" s="55">
        <f t="shared" si="18"/>
        <v>699.06982832118433</v>
      </c>
      <c r="D80" s="46">
        <f t="shared" si="21"/>
        <v>718.31369999999993</v>
      </c>
      <c r="E80" s="1">
        <f t="shared" si="19"/>
        <v>19.243871678815594</v>
      </c>
      <c r="F80" s="44">
        <f t="shared" si="20"/>
        <v>2.7527824688171335E-2</v>
      </c>
    </row>
    <row r="81" spans="1:12" x14ac:dyDescent="0.15">
      <c r="A81" s="9" t="s">
        <v>28</v>
      </c>
      <c r="B81" s="47">
        <v>20</v>
      </c>
      <c r="C81" s="55">
        <f t="shared" si="18"/>
        <v>747.84579811460287</v>
      </c>
      <c r="D81" s="46">
        <f t="shared" si="21"/>
        <v>724.15599999999995</v>
      </c>
      <c r="E81" s="1">
        <f t="shared" si="19"/>
        <v>23.689798114602922</v>
      </c>
      <c r="F81" s="44">
        <f t="shared" si="20"/>
        <v>3.1677383458364503E-2</v>
      </c>
    </row>
    <row r="82" spans="1:12" x14ac:dyDescent="0.15">
      <c r="A82" s="9" t="s">
        <v>29</v>
      </c>
      <c r="B82" s="47">
        <v>21</v>
      </c>
      <c r="C82" s="55">
        <f t="shared" si="18"/>
        <v>702.95246536878915</v>
      </c>
      <c r="D82" s="46">
        <f t="shared" si="21"/>
        <v>729.99829999999997</v>
      </c>
      <c r="E82" s="1">
        <f t="shared" si="19"/>
        <v>27.045834631210823</v>
      </c>
      <c r="F82" s="44">
        <f t="shared" si="20"/>
        <v>3.8474628034801471E-2</v>
      </c>
    </row>
    <row r="83" spans="1:12" ht="18" thickBot="1" x14ac:dyDescent="0.35">
      <c r="A83" s="9" t="s">
        <v>30</v>
      </c>
      <c r="B83" s="47">
        <v>22</v>
      </c>
      <c r="C83" s="55">
        <f t="shared" si="18"/>
        <v>710.57988986846897</v>
      </c>
      <c r="D83" s="46">
        <f t="shared" si="21"/>
        <v>735.84059999999999</v>
      </c>
      <c r="E83" s="1">
        <f t="shared" si="19"/>
        <v>25.260710131531027</v>
      </c>
      <c r="F83" s="44">
        <f t="shared" si="20"/>
        <v>3.5549430108705836E-2</v>
      </c>
      <c r="H83" s="63" t="s">
        <v>133</v>
      </c>
      <c r="I83" s="63"/>
      <c r="J83" s="63"/>
    </row>
    <row r="84" spans="1:12" ht="12.75" thickTop="1" x14ac:dyDescent="0.15">
      <c r="A84" s="9" t="s">
        <v>31</v>
      </c>
      <c r="B84" s="47">
        <v>23</v>
      </c>
      <c r="C84" s="55">
        <f t="shared" si="18"/>
        <v>813.39884993510339</v>
      </c>
      <c r="D84" s="46">
        <f t="shared" si="21"/>
        <v>741.6828999999999</v>
      </c>
      <c r="E84" s="1">
        <f t="shared" si="19"/>
        <v>71.715949935103481</v>
      </c>
      <c r="F84" s="44">
        <f t="shared" si="20"/>
        <v>8.8168246046604684E-2</v>
      </c>
      <c r="H84" s="20">
        <f>$D$101*A49</f>
        <v>568.24025375764279</v>
      </c>
      <c r="I84" s="16" t="s">
        <v>70</v>
      </c>
      <c r="J84" s="31" t="s">
        <v>96</v>
      </c>
      <c r="L84" s="13" t="s">
        <v>0</v>
      </c>
    </row>
    <row r="85" spans="1:12" x14ac:dyDescent="0.15">
      <c r="A85" s="9" t="s">
        <v>32</v>
      </c>
      <c r="B85" s="47">
        <v>24</v>
      </c>
      <c r="C85" s="55">
        <f t="shared" si="18"/>
        <v>781.24007113837035</v>
      </c>
      <c r="D85" s="46">
        <f t="shared" si="21"/>
        <v>747.52519999999993</v>
      </c>
      <c r="E85" s="1">
        <f t="shared" si="19"/>
        <v>33.714871138370427</v>
      </c>
      <c r="F85" s="44">
        <f t="shared" si="20"/>
        <v>4.3155583518960296E-2</v>
      </c>
      <c r="H85" s="20">
        <f t="shared" ref="H85:H92" si="22">$D$101*A50</f>
        <v>1012.6690720789757</v>
      </c>
      <c r="I85" s="16" t="s">
        <v>71</v>
      </c>
      <c r="J85" s="31" t="s">
        <v>97</v>
      </c>
    </row>
    <row r="86" spans="1:12" x14ac:dyDescent="0.15">
      <c r="A86" s="9" t="s">
        <v>10</v>
      </c>
      <c r="B86" s="47">
        <v>25</v>
      </c>
      <c r="C86" s="55">
        <f t="shared" si="18"/>
        <v>844.97210314246172</v>
      </c>
      <c r="D86" s="46">
        <f t="shared" si="21"/>
        <v>753.36749999999995</v>
      </c>
      <c r="E86" s="1">
        <f t="shared" si="19"/>
        <v>91.604603142461769</v>
      </c>
      <c r="F86" s="44">
        <f t="shared" si="20"/>
        <v>0.10841139346705425</v>
      </c>
      <c r="H86" s="20">
        <f t="shared" si="22"/>
        <v>1255.1147394004547</v>
      </c>
      <c r="I86" s="16" t="s">
        <v>72</v>
      </c>
      <c r="J86" s="31" t="s">
        <v>98</v>
      </c>
    </row>
    <row r="87" spans="1:12" x14ac:dyDescent="0.15">
      <c r="A87" s="9" t="s">
        <v>11</v>
      </c>
      <c r="B87" s="47">
        <v>26</v>
      </c>
      <c r="C87" s="55">
        <f t="shared" si="18"/>
        <v>605.8826079010488</v>
      </c>
      <c r="D87" s="46">
        <f t="shared" si="21"/>
        <v>759.20979999999997</v>
      </c>
      <c r="E87" s="1">
        <f t="shared" si="19"/>
        <v>153.32719209895117</v>
      </c>
      <c r="F87" s="44">
        <f t="shared" si="20"/>
        <v>0.25306419114772177</v>
      </c>
      <c r="H87" s="20">
        <f t="shared" si="22"/>
        <v>1489.351183272129</v>
      </c>
      <c r="I87" s="16" t="s">
        <v>73</v>
      </c>
      <c r="J87" s="31" t="s">
        <v>99</v>
      </c>
    </row>
    <row r="88" spans="1:12" x14ac:dyDescent="0.15">
      <c r="A88" s="9" t="s">
        <v>12</v>
      </c>
      <c r="B88" s="47">
        <v>27</v>
      </c>
      <c r="C88" s="55">
        <f t="shared" si="18"/>
        <v>741.73430394131253</v>
      </c>
      <c r="D88" s="46">
        <f t="shared" si="21"/>
        <v>765.05209999999988</v>
      </c>
      <c r="E88" s="1">
        <f t="shared" si="19"/>
        <v>23.31779605868735</v>
      </c>
      <c r="F88" s="44">
        <f t="shared" si="20"/>
        <v>3.1436858097009759E-2</v>
      </c>
      <c r="H88" s="20">
        <f t="shared" si="22"/>
        <v>1366.3477585567882</v>
      </c>
      <c r="I88" s="16" t="s">
        <v>74</v>
      </c>
      <c r="J88" s="31" t="s">
        <v>100</v>
      </c>
    </row>
    <row r="89" spans="1:12" x14ac:dyDescent="0.15">
      <c r="A89" s="9" t="s">
        <v>13</v>
      </c>
      <c r="B89" s="47">
        <v>28</v>
      </c>
      <c r="C89" s="55">
        <f t="shared" si="18"/>
        <v>723.72552856031928</v>
      </c>
      <c r="D89" s="46">
        <f t="shared" si="21"/>
        <v>770.89439999999991</v>
      </c>
      <c r="E89" s="1">
        <f t="shared" si="19"/>
        <v>47.168871439680629</v>
      </c>
      <c r="F89" s="44">
        <f t="shared" si="20"/>
        <v>6.5175083064310219E-2</v>
      </c>
      <c r="H89" s="20">
        <f t="shared" si="22"/>
        <v>1238.2587911450651</v>
      </c>
      <c r="I89" s="16" t="s">
        <v>75</v>
      </c>
      <c r="J89" s="31" t="s">
        <v>101</v>
      </c>
    </row>
    <row r="90" spans="1:12" x14ac:dyDescent="0.15">
      <c r="A90" s="9" t="s">
        <v>33</v>
      </c>
      <c r="B90" s="47">
        <v>29</v>
      </c>
      <c r="C90" s="55">
        <f t="shared" si="18"/>
        <v>744.1106011591844</v>
      </c>
      <c r="D90" s="46">
        <f t="shared" si="21"/>
        <v>776.73669999999993</v>
      </c>
      <c r="E90" s="1">
        <f t="shared" si="19"/>
        <v>32.62609884081553</v>
      </c>
      <c r="F90" s="44">
        <f t="shared" si="20"/>
        <v>4.3845765387551534E-2</v>
      </c>
      <c r="H90" s="20">
        <f t="shared" si="22"/>
        <v>835.58150246822345</v>
      </c>
      <c r="I90" s="16" t="s">
        <v>76</v>
      </c>
      <c r="J90" s="31" t="s">
        <v>102</v>
      </c>
    </row>
    <row r="91" spans="1:12" x14ac:dyDescent="0.15">
      <c r="A91" s="9" t="s">
        <v>34</v>
      </c>
      <c r="B91" s="47">
        <v>30</v>
      </c>
      <c r="C91" s="55">
        <f t="shared" si="18"/>
        <v>750.46703734029836</v>
      </c>
      <c r="D91" s="46">
        <f t="shared" si="21"/>
        <v>782.57899999999995</v>
      </c>
      <c r="E91" s="1">
        <f t="shared" si="19"/>
        <v>32.111962659701589</v>
      </c>
      <c r="F91" s="44">
        <f t="shared" si="20"/>
        <v>4.2789304608911768E-2</v>
      </c>
      <c r="H91" s="20">
        <f t="shared" si="22"/>
        <v>485.94971585162244</v>
      </c>
      <c r="I91" s="16" t="s">
        <v>77</v>
      </c>
      <c r="J91" s="31" t="s">
        <v>103</v>
      </c>
    </row>
    <row r="92" spans="1:12" x14ac:dyDescent="0.15">
      <c r="A92" s="9" t="s">
        <v>35</v>
      </c>
      <c r="B92" s="47">
        <v>31</v>
      </c>
      <c r="C92" s="55">
        <f t="shared" si="18"/>
        <v>738.03252473003874</v>
      </c>
      <c r="D92" s="46">
        <f t="shared" si="21"/>
        <v>788.42129999999997</v>
      </c>
      <c r="E92" s="1">
        <f t="shared" si="19"/>
        <v>50.388775269961229</v>
      </c>
      <c r="F92" s="44">
        <f t="shared" si="20"/>
        <v>6.8274464310895636E-2</v>
      </c>
      <c r="H92" s="20">
        <f t="shared" si="22"/>
        <v>391.84463177104533</v>
      </c>
      <c r="I92" s="16" t="s">
        <v>78</v>
      </c>
      <c r="J92" s="31" t="s">
        <v>104</v>
      </c>
    </row>
    <row r="93" spans="1:12" x14ac:dyDescent="0.15">
      <c r="A93" s="9" t="s">
        <v>36</v>
      </c>
      <c r="B93" s="47">
        <v>32</v>
      </c>
      <c r="C93" s="55">
        <f t="shared" si="18"/>
        <v>738.61313394034858</v>
      </c>
      <c r="D93" s="46">
        <f t="shared" si="21"/>
        <v>794.2636</v>
      </c>
      <c r="E93" s="1">
        <f t="shared" si="19"/>
        <v>55.650466059651421</v>
      </c>
      <c r="F93" s="44">
        <f t="shared" si="20"/>
        <v>7.534453897775642E-2</v>
      </c>
      <c r="H93" s="20">
        <f>$D$101*A46</f>
        <v>445.89507109026647</v>
      </c>
      <c r="I93" s="16" t="s">
        <v>67</v>
      </c>
      <c r="J93" s="31" t="s">
        <v>93</v>
      </c>
    </row>
    <row r="94" spans="1:12" x14ac:dyDescent="0.15">
      <c r="A94" s="9" t="s">
        <v>37</v>
      </c>
      <c r="B94" s="47">
        <v>33</v>
      </c>
      <c r="C94" s="55">
        <f t="shared" si="18"/>
        <v>772.90812134268788</v>
      </c>
      <c r="D94" s="46">
        <f t="shared" si="21"/>
        <v>800.10589999999991</v>
      </c>
      <c r="E94" s="1">
        <f t="shared" si="19"/>
        <v>27.197778657312028</v>
      </c>
      <c r="F94" s="44">
        <f t="shared" si="20"/>
        <v>3.518888973512703E-2</v>
      </c>
      <c r="H94" s="20">
        <f t="shared" ref="H94:H95" si="23">$D$101*A47</f>
        <v>506.64225379140248</v>
      </c>
      <c r="I94" s="16" t="s">
        <v>68</v>
      </c>
      <c r="J94" s="31" t="s">
        <v>94</v>
      </c>
    </row>
    <row r="95" spans="1:12" x14ac:dyDescent="0.15">
      <c r="A95" s="9" t="s">
        <v>38</v>
      </c>
      <c r="B95" s="47">
        <v>34</v>
      </c>
      <c r="C95" s="55">
        <f t="shared" si="18"/>
        <v>634.08687056251472</v>
      </c>
      <c r="D95" s="46">
        <f t="shared" si="21"/>
        <v>805.94819999999993</v>
      </c>
      <c r="E95" s="1">
        <f t="shared" si="19"/>
        <v>171.86132943748521</v>
      </c>
      <c r="F95" s="44">
        <f t="shared" si="20"/>
        <v>0.27103751459957309</v>
      </c>
      <c r="H95" s="20">
        <f t="shared" si="23"/>
        <v>560.11294852135029</v>
      </c>
      <c r="I95" s="16" t="s">
        <v>69</v>
      </c>
      <c r="J95" s="31" t="s">
        <v>95</v>
      </c>
    </row>
    <row r="96" spans="1:12" x14ac:dyDescent="0.15">
      <c r="A96" s="9" t="s">
        <v>39</v>
      </c>
      <c r="B96" s="47">
        <v>35</v>
      </c>
      <c r="C96" s="55">
        <f t="shared" si="18"/>
        <v>918.96763684157429</v>
      </c>
      <c r="D96" s="46">
        <f t="shared" si="21"/>
        <v>811.79049999999995</v>
      </c>
      <c r="E96" s="1">
        <f t="shared" si="19"/>
        <v>107.17713684157434</v>
      </c>
      <c r="F96" s="44">
        <f t="shared" si="20"/>
        <v>0.11662775983051422</v>
      </c>
    </row>
    <row r="97" spans="1:18" x14ac:dyDescent="0.15">
      <c r="A97" s="9" t="s">
        <v>40</v>
      </c>
      <c r="B97" s="47">
        <v>36</v>
      </c>
      <c r="C97" s="55">
        <f t="shared" si="18"/>
        <v>940.06360208408296</v>
      </c>
      <c r="D97" s="46">
        <f t="shared" si="21"/>
        <v>817.63279999999997</v>
      </c>
      <c r="E97" s="1">
        <f t="shared" si="19"/>
        <v>122.43080208408298</v>
      </c>
      <c r="F97" s="44">
        <f t="shared" si="20"/>
        <v>0.13023672208205792</v>
      </c>
    </row>
    <row r="98" spans="1:18" x14ac:dyDescent="0.15">
      <c r="A98" s="9" t="s">
        <v>14</v>
      </c>
      <c r="B98" s="47">
        <v>37</v>
      </c>
      <c r="C98" s="55">
        <f t="shared" si="18"/>
        <v>1195.7864138221446</v>
      </c>
      <c r="D98" s="46">
        <f t="shared" si="21"/>
        <v>823.47509999999988</v>
      </c>
      <c r="E98" s="1">
        <f t="shared" si="19"/>
        <v>372.31131382214471</v>
      </c>
      <c r="F98" s="44">
        <f t="shared" si="20"/>
        <v>0.31135268766945573</v>
      </c>
    </row>
    <row r="99" spans="1:18" x14ac:dyDescent="0.15">
      <c r="A99" s="9" t="s">
        <v>15</v>
      </c>
      <c r="B99" s="47">
        <v>38</v>
      </c>
      <c r="C99" s="55">
        <f t="shared" si="18"/>
        <v>788.47736644657039</v>
      </c>
      <c r="D99" s="46">
        <f t="shared" si="21"/>
        <v>829.31739999999991</v>
      </c>
      <c r="E99" s="1">
        <f t="shared" si="19"/>
        <v>40.840033553429521</v>
      </c>
      <c r="F99" s="44">
        <f t="shared" si="20"/>
        <v>5.1796075945062608E-2</v>
      </c>
    </row>
    <row r="100" spans="1:18" x14ac:dyDescent="0.15">
      <c r="A100" s="12" t="s">
        <v>16</v>
      </c>
      <c r="B100" s="47">
        <v>39</v>
      </c>
      <c r="C100" s="55">
        <f t="shared" si="18"/>
        <v>602.09606453535696</v>
      </c>
      <c r="D100" s="46">
        <f>5.8423*B100+607.31</f>
        <v>835.15969999999993</v>
      </c>
      <c r="E100" s="1">
        <f t="shared" si="19"/>
        <v>233.06363546464297</v>
      </c>
      <c r="F100" s="44">
        <f t="shared" si="20"/>
        <v>0.38708712644468174</v>
      </c>
    </row>
    <row r="101" spans="1:18" x14ac:dyDescent="0.15">
      <c r="A101" s="12"/>
      <c r="B101" s="47">
        <v>40</v>
      </c>
      <c r="C101" s="1"/>
      <c r="D101" s="46">
        <f>(5.8423*B101)+607.31</f>
        <v>841.00199999999995</v>
      </c>
      <c r="E101" s="1"/>
      <c r="F101" s="44"/>
    </row>
    <row r="102" spans="1:18" ht="12" customHeight="1" x14ac:dyDescent="0.15"/>
    <row r="103" spans="1:18" ht="12.75" customHeight="1" x14ac:dyDescent="0.15"/>
    <row r="105" spans="1:18" ht="12.75" customHeight="1" x14ac:dyDescent="0.15">
      <c r="P105" s="14"/>
    </row>
    <row r="106" spans="1:18" x14ac:dyDescent="0.15">
      <c r="R106" s="14"/>
    </row>
    <row r="107" spans="1:18" x14ac:dyDescent="0.15">
      <c r="A107" s="41" t="s">
        <v>113</v>
      </c>
      <c r="R107" s="14"/>
    </row>
    <row r="108" spans="1:18" x14ac:dyDescent="0.15">
      <c r="A108" s="40" t="s">
        <v>112</v>
      </c>
      <c r="C108" s="31" t="s">
        <v>114</v>
      </c>
      <c r="R108" s="14"/>
    </row>
    <row r="109" spans="1:18" x14ac:dyDescent="0.15">
      <c r="A109" s="39" t="s">
        <v>109</v>
      </c>
      <c r="C109" s="31" t="s">
        <v>115</v>
      </c>
      <c r="Q109" s="14"/>
    </row>
    <row r="110" spans="1:18" x14ac:dyDescent="0.15">
      <c r="A110" s="39" t="s">
        <v>110</v>
      </c>
      <c r="C110" s="31" t="s">
        <v>116</v>
      </c>
      <c r="O110" s="14"/>
    </row>
    <row r="111" spans="1:18" x14ac:dyDescent="0.15">
      <c r="A111" s="39" t="s">
        <v>111</v>
      </c>
      <c r="N111" s="14"/>
    </row>
    <row r="112" spans="1:18" x14ac:dyDescent="0.15">
      <c r="A112" s="39" t="s">
        <v>119</v>
      </c>
      <c r="N112" s="14"/>
    </row>
    <row r="113" spans="14:14" x14ac:dyDescent="0.15">
      <c r="N113" s="14"/>
    </row>
    <row r="114" spans="14:14" x14ac:dyDescent="0.15">
      <c r="N114" s="14"/>
    </row>
    <row r="115" spans="14:14" x14ac:dyDescent="0.15">
      <c r="N115" s="14"/>
    </row>
    <row r="116" spans="14:14" x14ac:dyDescent="0.15">
      <c r="N116" s="14"/>
    </row>
    <row r="117" spans="14:14" x14ac:dyDescent="0.15">
      <c r="N117" s="14"/>
    </row>
    <row r="118" spans="14:14" x14ac:dyDescent="0.15">
      <c r="N118" s="14"/>
    </row>
    <row r="119" spans="14:14" x14ac:dyDescent="0.15">
      <c r="N119" s="14"/>
    </row>
    <row r="120" spans="14:14" x14ac:dyDescent="0.15">
      <c r="N120" s="14"/>
    </row>
    <row r="121" spans="14:14" x14ac:dyDescent="0.15">
      <c r="N121" s="14"/>
    </row>
    <row r="122" spans="14:14" x14ac:dyDescent="0.15">
      <c r="N122" s="14"/>
    </row>
    <row r="123" spans="14:14" x14ac:dyDescent="0.15">
      <c r="N123" s="14"/>
    </row>
    <row r="124" spans="14:14" x14ac:dyDescent="0.15">
      <c r="N124" s="14"/>
    </row>
    <row r="125" spans="14:14" x14ac:dyDescent="0.15">
      <c r="N125" s="14"/>
    </row>
    <row r="126" spans="14:14" x14ac:dyDescent="0.15">
      <c r="N126" s="14"/>
    </row>
    <row r="127" spans="14:14" x14ac:dyDescent="0.15">
      <c r="N127" s="14"/>
    </row>
    <row r="128" spans="14:14" x14ac:dyDescent="0.15">
      <c r="N128" s="14"/>
    </row>
    <row r="129" spans="14:14" x14ac:dyDescent="0.15">
      <c r="N129" s="14"/>
    </row>
    <row r="130" spans="14:14" x14ac:dyDescent="0.15">
      <c r="N130" s="14"/>
    </row>
    <row r="131" spans="14:14" x14ac:dyDescent="0.15">
      <c r="N131" s="14"/>
    </row>
    <row r="132" spans="14:14" x14ac:dyDescent="0.15">
      <c r="N132" s="14"/>
    </row>
    <row r="133" spans="14:14" x14ac:dyDescent="0.15">
      <c r="N133" s="14"/>
    </row>
    <row r="134" spans="14:14" x14ac:dyDescent="0.15">
      <c r="N134" s="14"/>
    </row>
    <row r="135" spans="14:14" x14ac:dyDescent="0.15">
      <c r="N135" s="14"/>
    </row>
    <row r="136" spans="14:14" x14ac:dyDescent="0.15">
      <c r="N136" s="14"/>
    </row>
    <row r="137" spans="14:14" x14ac:dyDescent="0.15">
      <c r="N137" s="14"/>
    </row>
    <row r="138" spans="14:14" x14ac:dyDescent="0.15">
      <c r="N138" s="14"/>
    </row>
    <row r="139" spans="14:14" x14ac:dyDescent="0.15">
      <c r="N139" s="14"/>
    </row>
    <row r="140" spans="14:14" x14ac:dyDescent="0.15">
      <c r="N140" s="14"/>
    </row>
    <row r="141" spans="14:14" x14ac:dyDescent="0.15">
      <c r="N141" s="14"/>
    </row>
    <row r="142" spans="14:14" x14ac:dyDescent="0.15">
      <c r="N142" s="14"/>
    </row>
    <row r="143" spans="14:14" x14ac:dyDescent="0.15">
      <c r="N143" s="14"/>
    </row>
    <row r="144" spans="14:14" x14ac:dyDescent="0.15">
      <c r="N144" s="14"/>
    </row>
    <row r="145" spans="14:14" x14ac:dyDescent="0.15">
      <c r="N145" s="14"/>
    </row>
    <row r="146" spans="14:14" x14ac:dyDescent="0.15">
      <c r="N146" s="14"/>
    </row>
    <row r="147" spans="14:14" x14ac:dyDescent="0.15">
      <c r="N147" s="14"/>
    </row>
    <row r="148" spans="14:14" x14ac:dyDescent="0.15">
      <c r="N148" s="14"/>
    </row>
    <row r="149" spans="14:14" x14ac:dyDescent="0.15">
      <c r="N149" s="14"/>
    </row>
    <row r="150" spans="14:14" x14ac:dyDescent="0.15">
      <c r="N150" s="14"/>
    </row>
    <row r="151" spans="14:14" x14ac:dyDescent="0.15">
      <c r="N151" s="14"/>
    </row>
    <row r="152" spans="14:14" x14ac:dyDescent="0.15">
      <c r="N152" s="14"/>
    </row>
    <row r="163" ht="12" customHeight="1" x14ac:dyDescent="0.15"/>
    <row r="164" ht="12.75" customHeight="1" x14ac:dyDescent="0.15"/>
    <row r="208" ht="12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</sheetData>
  <mergeCells count="15">
    <mergeCell ref="H83:J83"/>
    <mergeCell ref="J47:L47"/>
    <mergeCell ref="O3:O4"/>
    <mergeCell ref="J3:J4"/>
    <mergeCell ref="K3:K4"/>
    <mergeCell ref="H3:H4"/>
    <mergeCell ref="A1:L2"/>
    <mergeCell ref="I3:I4"/>
    <mergeCell ref="E60:E61"/>
    <mergeCell ref="F60:F61"/>
    <mergeCell ref="A58:H59"/>
    <mergeCell ref="D3:D4"/>
    <mergeCell ref="E3:E4"/>
    <mergeCell ref="F3:F4"/>
    <mergeCell ref="G3:G4"/>
  </mergeCells>
  <phoneticPr fontId="0" type="noConversion"/>
  <pageMargins left="0.75" right="0.75" top="1" bottom="1" header="0.5" footer="0.5"/>
  <pageSetup scale="59" orientation="landscape" horizontalDpi="4294967292" verticalDpi="4294967292" r:id="rId1"/>
  <headerFooter alignWithMargins="0">
    <oddHeader>&amp;CDeseasonalized Data
Table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Sensitivity Report 1</vt:lpstr>
      <vt:lpstr>Sensitivity Report 2</vt:lpstr>
      <vt:lpstr>Data</vt:lpstr>
      <vt:lpstr>Graph</vt:lpstr>
      <vt:lpstr>_SER1</vt:lpstr>
      <vt:lpstr>Data!Print_Area</vt:lpstr>
      <vt:lpstr>Data!Print_Area_MI</vt:lpstr>
    </vt:vector>
  </TitlesOfParts>
  <Company>Snowy Range Consulting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Weatherford</dc:creator>
  <cp:lastModifiedBy>Aaron Tyler Camacho</cp:lastModifiedBy>
  <cp:lastPrinted>2001-04-23T22:16:54Z</cp:lastPrinted>
  <dcterms:created xsi:type="dcterms:W3CDTF">1997-02-05T17:34:39Z</dcterms:created>
  <dcterms:modified xsi:type="dcterms:W3CDTF">2012-11-15T23:27:30Z</dcterms:modified>
</cp:coreProperties>
</file>