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1D\Grupo (7)\"/>
    </mc:Choice>
  </mc:AlternateContent>
  <xr:revisionPtr revIDLastSave="0" documentId="13_ncr:1_{2341CB84-D92F-45AA-9E3F-B1B3F1A1252A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E45" i="1"/>
  <c r="F44" i="1"/>
  <c r="G44" i="1" s="1"/>
  <c r="D44" i="1"/>
  <c r="E44" i="1" s="1"/>
  <c r="G43" i="1"/>
  <c r="E43" i="1"/>
  <c r="G42" i="1"/>
  <c r="E42" i="1"/>
  <c r="G41" i="1"/>
  <c r="E41" i="1"/>
  <c r="G40" i="1"/>
  <c r="E40" i="1"/>
  <c r="G39" i="1"/>
  <c r="E39" i="1"/>
  <c r="G32" i="1"/>
  <c r="E32" i="1"/>
  <c r="F31" i="1"/>
  <c r="G31" i="1" s="1"/>
  <c r="D31" i="1"/>
  <c r="E31" i="1" s="1"/>
  <c r="G30" i="1"/>
  <c r="E30" i="1"/>
  <c r="G29" i="1"/>
  <c r="E29" i="1"/>
  <c r="G28" i="1"/>
  <c r="E28" i="1"/>
  <c r="G27" i="1"/>
  <c r="E27" i="1"/>
  <c r="G26" i="1"/>
  <c r="E26" i="1"/>
  <c r="F84" i="1"/>
  <c r="G84" i="1" s="1"/>
  <c r="D84" i="1"/>
  <c r="E84" i="1" s="1"/>
  <c r="F83" i="1"/>
  <c r="G83" i="1" s="1"/>
  <c r="D83" i="1"/>
  <c r="E83" i="1" s="1"/>
  <c r="F82" i="1"/>
  <c r="G82" i="1" s="1"/>
  <c r="D82" i="1"/>
  <c r="E82" i="1" s="1"/>
  <c r="F81" i="1"/>
  <c r="G81" i="1" s="1"/>
  <c r="D81" i="1"/>
  <c r="E81" i="1" s="1"/>
  <c r="G80" i="1"/>
  <c r="E80" i="1"/>
  <c r="G79" i="1"/>
  <c r="E79" i="1"/>
  <c r="F78" i="1"/>
  <c r="G78" i="1" s="1"/>
  <c r="D78" i="1"/>
  <c r="E78" i="1" s="1"/>
  <c r="F71" i="1"/>
  <c r="G71" i="1" s="1"/>
  <c r="D71" i="1"/>
  <c r="E71" i="1" s="1"/>
  <c r="F70" i="1"/>
  <c r="G70" i="1" s="1"/>
  <c r="D70" i="1"/>
  <c r="E70" i="1" s="1"/>
  <c r="F69" i="1"/>
  <c r="G69" i="1" s="1"/>
  <c r="D69" i="1"/>
  <c r="E69" i="1" s="1"/>
  <c r="F68" i="1"/>
  <c r="G68" i="1" s="1"/>
  <c r="D68" i="1"/>
  <c r="E68" i="1" s="1"/>
  <c r="G67" i="1"/>
  <c r="E67" i="1"/>
  <c r="G66" i="1"/>
  <c r="E66" i="1"/>
  <c r="F65" i="1"/>
  <c r="G65" i="1" s="1"/>
  <c r="D65" i="1"/>
  <c r="E65" i="1" s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E14" i="1"/>
  <c r="E15" i="1"/>
  <c r="E16" i="1"/>
  <c r="E17" i="1"/>
  <c r="D18" i="1"/>
  <c r="E18" i="1" s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F18" i="1"/>
  <c r="G18" i="1" s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<sst xmlns="http://schemas.openxmlformats.org/spreadsheetml/2006/main" count="188" uniqueCount="67">
  <si>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</si>
  <si>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</si>
  <si>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</si>
  <si>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</si>
  <si>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</si>
  <si>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</si>
  <si>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</si>
  <si>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</si>
  <si>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</si>
  <si>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</si>
  <si>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</si>
  <si>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</si>
  <si>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</si>
  <si>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</si>
  <si>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</si>
  <si>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</si>
  <si>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</si>
  <si>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</si>
  <si>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</si>
  <si>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</si>
  <si>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</si>
  <si>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</si>
  <si>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</si>
  <si>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</si>
  <si>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</si>
  <si>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</si>
  <si>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</si>
  <si>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</si>
  <si>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</si>
  <si>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</si>
  <si>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</si>
  <si>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</si>
  <si>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</si>
  <si>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</si>
  <si>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</si>
  <si>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</si>
  <si>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</si>
  <si>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</si>
  <si>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</si>
  <si>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</si>
  <si>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</si>
  <si>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</si>
  <si>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</si>
  <si>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</si>
  <si>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</si>
  <si>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</si>
  <si>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</si>
  <si>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</si>
  <si>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</si>
  <si>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</si>
  <si>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</si>
  <si>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</si>
  <si>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</si>
  <si>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</si>
  <si>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</si>
  <si>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</si>
  <si>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</si>
  <si>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</si>
  <si>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</si>
  <si>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</si>
  <si>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</si>
  <si>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</si>
  <si>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</si>
  <si>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AEDO CHEUQUIAN BENJAMIN DANIEL</t>
  </si>
  <si>
    <t>ARCE YEVILAO CARLOS</t>
  </si>
  <si>
    <t>MIRANDA GARCIA DIEGO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</si>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</sst>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16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57" t="s">
        <v>63</v>
      </c>
      <c r="C4" s="30">
        <f>C21</f>
        <v>6.6</v>
      </c>
      <c r="D4" s="36">
        <f>C60</f>
        <v>6.4</v>
      </c>
      <c r="E4" s="35">
        <f>C4*C$2+D4*D$2</f>
        <v>6.5399999999999991</v>
      </c>
    </row>
    <row r="5" spans="1:11" x14ac:dyDescent="0.25">
      <c r="A5" s="3">
        <v>2</v>
      </c>
      <c r="B5" s="57" t="s">
        <v>64</v>
      </c>
      <c r="C5" s="30">
        <f>C34</f>
        <v>6.6</v>
      </c>
      <c r="D5" s="36">
        <f>C73</f>
        <v>6.4</v>
      </c>
      <c r="E5" s="35">
        <f t="shared" ref="E5:E6" si="0">C5*C$2+D5*D$2</f>
        <v>6.5399999999999991</v>
      </c>
    </row>
    <row r="6" spans="1:11" x14ac:dyDescent="0.25">
      <c r="A6" s="3">
        <v>3</v>
      </c>
      <c r="B6" s="57" t="s">
        <v>65</v>
      </c>
      <c r="C6" s="30">
        <f>C47</f>
        <v>6.6</v>
      </c>
      <c r="D6" s="36">
        <f>C86</f>
        <v>6.4</v>
      </c>
      <c r="E6" s="35">
        <f t="shared" si="0"/>
        <v>6.5399999999999991</v>
      </c>
    </row>
    <row r="11" spans="1:11" ht="18.75" outlineLevel="1" x14ac:dyDescent="0.25">
      <c r="A11" s="47" t="s">
        <v>4</v>
      </c>
      <c r="B11" s="11" t="str">
        <f>B4</f>
        <v>AEDO CHEUQUIAN BENJAMIN DANIEL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outlineLevel="1" x14ac:dyDescent="0.25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4" outlineLevel="1" x14ac:dyDescent="0.25">
      <c r="A13" s="40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0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">
        <v>66</v>
      </c>
      <c r="E14" s="12">
        <f>IF(D14="X",100*0.25,"")</f>
        <v>25</v>
      </c>
      <c r="F14" s="12"/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0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">
        <v>66</v>
      </c>
      <c r="E15" s="12">
        <f>IF(D15="X",100*0.2,"")</f>
        <v>20</v>
      </c>
      <c r="F15" s="12"/>
      <c r="G15" s="12" t="str">
        <f>IF(F15="X",60*0.2,"")</f>
        <v/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0"/>
      <c r="B16" s="18" t="str">
        <f>RUBRICA!A7</f>
        <v>4. Expone el Proyecto APT, considerando el formato y el tiempo establecido para la presentación.</v>
      </c>
      <c r="C16" s="16" t="s">
        <v>8</v>
      </c>
      <c r="D16" s="12" t="s">
        <v>66</v>
      </c>
      <c r="E16" s="12">
        <f>IF(D16="X",100*0.05,"")</f>
        <v>5</v>
      </c>
      <c r="F16" s="12"/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0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">
        <v>66</v>
      </c>
      <c r="E17" s="12">
        <f>IF(D17="X",100*0.05,"")</f>
        <v>5</v>
      </c>
      <c r="F17" s="12"/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0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4">IF($J18="X",0,"")</f>
        <v/>
      </c>
    </row>
    <row r="19" spans="1:11" ht="24" outlineLevel="1" x14ac:dyDescent="0.25">
      <c r="A19" s="40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">
        <v>66</v>
      </c>
      <c r="E19" s="12">
        <f>IF(D19="X",100*0.1,"")</f>
        <v>10</v>
      </c>
      <c r="F19" s="12"/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">
      <c r="A20" s="39"/>
      <c r="B20" s="17" t="s">
        <v>12</v>
      </c>
      <c r="C20" s="21">
        <f>E20+G20+I20+K20</f>
        <v>94</v>
      </c>
      <c r="D20" s="13"/>
      <c r="E20" s="13">
        <f>SUM(E13:E19)</f>
        <v>85</v>
      </c>
      <c r="F20" s="13"/>
      <c r="G20" s="13">
        <f>SUM(G13:G19)</f>
        <v>9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1"/>
      <c r="B21" s="20" t="s">
        <v>13</v>
      </c>
      <c r="C21" s="14">
        <f>VLOOKUP(C20,ESCALA_IEP!A2:B202,2,FALSE)</f>
        <v>6.6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7" t="s">
        <v>4</v>
      </c>
      <c r="B24" s="11" t="str">
        <f>B5</f>
        <v>ARCE YEVILAO CARLOS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5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25">
      <c r="A26" s="40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5">IF($C26=ML,"X","")</f>
        <v/>
      </c>
      <c r="I26" s="12" t="str">
        <f>IF(H26="X",30*0.15,"")</f>
        <v/>
      </c>
      <c r="J26" s="12" t="str">
        <f t="shared" ref="J26:J30" si="6">IF($C26=NL,"X","")</f>
        <v/>
      </c>
      <c r="K26" s="12" t="str">
        <f t="shared" ref="K26:K32" si="7">IF($J26="X",0,"")</f>
        <v/>
      </c>
    </row>
    <row r="27" spans="1:11" ht="24" customHeight="1" x14ac:dyDescent="0.25">
      <c r="A27" s="40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">
        <v>66</v>
      </c>
      <c r="E27" s="12">
        <f>IF(D27="X",100*0.25,"")</f>
        <v>25</v>
      </c>
      <c r="F27" s="12"/>
      <c r="G27" s="12" t="str">
        <f>IF(F27="X",60*0.25,"")</f>
        <v/>
      </c>
      <c r="H27" s="12" t="str">
        <f t="shared" si="5"/>
        <v/>
      </c>
      <c r="I27" s="12" t="str">
        <f>IF(H27="X",30*0.25,"")</f>
        <v/>
      </c>
      <c r="J27" s="12" t="str">
        <f t="shared" si="6"/>
        <v/>
      </c>
      <c r="K27" s="12" t="str">
        <f t="shared" si="7"/>
        <v/>
      </c>
    </row>
    <row r="28" spans="1:11" ht="24" customHeight="1" x14ac:dyDescent="0.25">
      <c r="A28" s="40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">
        <v>66</v>
      </c>
      <c r="E28" s="12">
        <f>IF(D28="X",100*0.2,"")</f>
        <v>20</v>
      </c>
      <c r="F28" s="12"/>
      <c r="G28" s="12" t="str">
        <f>IF(F28="X",60*0.2,"")</f>
        <v/>
      </c>
      <c r="H28" s="12" t="str">
        <f t="shared" si="5"/>
        <v/>
      </c>
      <c r="I28" s="12" t="str">
        <f>IF(H28="X",30*0.2,"")</f>
        <v/>
      </c>
      <c r="J28" s="12" t="str">
        <f t="shared" si="6"/>
        <v/>
      </c>
      <c r="K28" s="12" t="str">
        <f t="shared" si="7"/>
        <v/>
      </c>
    </row>
    <row r="29" spans="1:11" ht="24" customHeight="1" x14ac:dyDescent="0.25">
      <c r="A29" s="40"/>
      <c r="B29" s="18" t="str">
        <f>RUBRICA!A7</f>
        <v>4. Expone el Proyecto APT, considerando el formato y el tiempo establecido para la presentación.</v>
      </c>
      <c r="C29" s="16" t="s">
        <v>8</v>
      </c>
      <c r="D29" s="12" t="s">
        <v>66</v>
      </c>
      <c r="E29" s="12">
        <f>IF(D29="X",100*0.05,"")</f>
        <v>5</v>
      </c>
      <c r="F29" s="12"/>
      <c r="G29" s="12" t="str">
        <f>IF(F29="X",60*0.05,"")</f>
        <v/>
      </c>
      <c r="H29" s="12" t="str">
        <f t="shared" si="5"/>
        <v/>
      </c>
      <c r="I29" s="12" t="str">
        <f>IF(H29="X",30*0.05,"")</f>
        <v/>
      </c>
      <c r="J29" s="12" t="str">
        <f t="shared" si="6"/>
        <v/>
      </c>
      <c r="K29" s="12" t="str">
        <f t="shared" si="7"/>
        <v/>
      </c>
    </row>
    <row r="30" spans="1:11" ht="24" customHeight="1" x14ac:dyDescent="0.25">
      <c r="A30" s="40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">
        <v>66</v>
      </c>
      <c r="E30" s="12">
        <f>IF(D30="X",100*0.05,"")</f>
        <v>5</v>
      </c>
      <c r="F30" s="12"/>
      <c r="G30" s="12" t="str">
        <f>IF(F30="X",60*0.05,"")</f>
        <v/>
      </c>
      <c r="H30" s="12" t="str">
        <f t="shared" si="5"/>
        <v/>
      </c>
      <c r="I30" s="12" t="str">
        <f>IF(H30="X",30*0.05,"")</f>
        <v/>
      </c>
      <c r="J30" s="12" t="str">
        <f t="shared" si="6"/>
        <v/>
      </c>
      <c r="K30" s="12" t="str">
        <f t="shared" si="7"/>
        <v/>
      </c>
    </row>
    <row r="31" spans="1:11" ht="24" customHeight="1" x14ac:dyDescent="0.25">
      <c r="A31" s="40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7"/>
        <v/>
      </c>
    </row>
    <row r="32" spans="1:11" ht="24" customHeight="1" x14ac:dyDescent="0.25">
      <c r="A32" s="40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">
        <v>66</v>
      </c>
      <c r="E32" s="12">
        <f>IF(D32="X",100*0.1,"")</f>
        <v>10</v>
      </c>
      <c r="F32" s="12"/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7"/>
        <v/>
      </c>
    </row>
    <row r="33" spans="1:11" ht="24" customHeight="1" x14ac:dyDescent="0.3">
      <c r="A33" s="39"/>
      <c r="B33" s="17" t="s">
        <v>12</v>
      </c>
      <c r="C33" s="21">
        <f>E33+G33+I33+K33</f>
        <v>94</v>
      </c>
      <c r="D33" s="13"/>
      <c r="E33" s="13">
        <f>SUM(E26:E32)</f>
        <v>85</v>
      </c>
      <c r="F33" s="13"/>
      <c r="G33" s="13">
        <f>SUM(G26:G32)</f>
        <v>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1"/>
      <c r="B34" s="20" t="s">
        <v>13</v>
      </c>
      <c r="C34" s="14">
        <f>VLOOKUP(C33,ESCALA_IEP!A15:B215,2,FALSE)</f>
        <v>6.6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7" t="s">
        <v>4</v>
      </c>
      <c r="B37" s="11" t="str">
        <f>B6</f>
        <v>MIRANDA GARCIA DIEGO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5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25">
      <c r="A39" s="40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8">IF($C39=ML,"X","")</f>
        <v/>
      </c>
      <c r="I39" s="12" t="str">
        <f>IF(H39="X",30*0.15,"")</f>
        <v/>
      </c>
      <c r="J39" s="12" t="str">
        <f t="shared" ref="J39:J43" si="9">IF($C39=NL,"X","")</f>
        <v/>
      </c>
      <c r="K39" s="12" t="str">
        <f t="shared" ref="K39:K45" si="10">IF($J39="X",0,"")</f>
        <v/>
      </c>
    </row>
    <row r="40" spans="1:11" ht="24" customHeight="1" x14ac:dyDescent="0.25">
      <c r="A40" s="40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">
        <v>66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8"/>
        <v/>
      </c>
      <c r="I40" s="12" t="str">
        <f>IF(H40="X",30*0.25,"")</f>
        <v/>
      </c>
      <c r="J40" s="12" t="str">
        <f t="shared" si="9"/>
        <v/>
      </c>
      <c r="K40" s="12" t="str">
        <f t="shared" si="10"/>
        <v/>
      </c>
    </row>
    <row r="41" spans="1:11" ht="24" customHeight="1" x14ac:dyDescent="0.25">
      <c r="A41" s="40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">
        <v>66</v>
      </c>
      <c r="E41" s="12">
        <f>IF(D41="X",100*0.2,"")</f>
        <v>20</v>
      </c>
      <c r="F41" s="12"/>
      <c r="G41" s="12" t="str">
        <f>IF(F41="X",60*0.2,"")</f>
        <v/>
      </c>
      <c r="H41" s="12" t="str">
        <f t="shared" si="8"/>
        <v/>
      </c>
      <c r="I41" s="12" t="str">
        <f>IF(H41="X",30*0.2,"")</f>
        <v/>
      </c>
      <c r="J41" s="12" t="str">
        <f t="shared" si="9"/>
        <v/>
      </c>
      <c r="K41" s="12" t="str">
        <f t="shared" si="10"/>
        <v/>
      </c>
    </row>
    <row r="42" spans="1:11" ht="24" customHeight="1" x14ac:dyDescent="0.25">
      <c r="A42" s="40"/>
      <c r="B42" s="18" t="str">
        <f>RUBRICA!A7</f>
        <v>4. Expone el Proyecto APT, considerando el formato y el tiempo establecido para la presentación.</v>
      </c>
      <c r="C42" s="16" t="s">
        <v>8</v>
      </c>
      <c r="D42" s="12" t="s">
        <v>66</v>
      </c>
      <c r="E42" s="12">
        <f>IF(D42="X",100*0.05,"")</f>
        <v>5</v>
      </c>
      <c r="F42" s="12"/>
      <c r="G42" s="12" t="str">
        <f>IF(F42="X",60*0.05,"")</f>
        <v/>
      </c>
      <c r="H42" s="12" t="str">
        <f t="shared" si="8"/>
        <v/>
      </c>
      <c r="I42" s="12" t="str">
        <f>IF(H42="X",30*0.05,"")</f>
        <v/>
      </c>
      <c r="J42" s="12" t="str">
        <f t="shared" si="9"/>
        <v/>
      </c>
      <c r="K42" s="12" t="str">
        <f t="shared" si="10"/>
        <v/>
      </c>
    </row>
    <row r="43" spans="1:11" ht="24" customHeight="1" x14ac:dyDescent="0.25">
      <c r="A43" s="40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">
        <v>66</v>
      </c>
      <c r="E43" s="12">
        <f>IF(D43="X",100*0.05,"")</f>
        <v>5</v>
      </c>
      <c r="F43" s="12"/>
      <c r="G43" s="12" t="str">
        <f>IF(F43="X",60*0.05,"")</f>
        <v/>
      </c>
      <c r="H43" s="12" t="str">
        <f t="shared" si="8"/>
        <v/>
      </c>
      <c r="I43" s="12" t="str">
        <f>IF(H43="X",30*0.05,"")</f>
        <v/>
      </c>
      <c r="J43" s="12" t="str">
        <f t="shared" si="9"/>
        <v/>
      </c>
      <c r="K43" s="12" t="str">
        <f t="shared" si="10"/>
        <v/>
      </c>
    </row>
    <row r="44" spans="1:11" ht="24" customHeight="1" x14ac:dyDescent="0.25">
      <c r="A44" s="40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0"/>
        <v/>
      </c>
    </row>
    <row r="45" spans="1:11" ht="24" customHeight="1" x14ac:dyDescent="0.25">
      <c r="A45" s="40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">
        <v>66</v>
      </c>
      <c r="E45" s="12">
        <f>IF(D45="X",100*0.1,"")</f>
        <v>10</v>
      </c>
      <c r="F45" s="12"/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0"/>
        <v/>
      </c>
    </row>
    <row r="46" spans="1:11" ht="24" customHeight="1" x14ac:dyDescent="0.3">
      <c r="A46" s="39"/>
      <c r="B46" s="17" t="s">
        <v>12</v>
      </c>
      <c r="C46" s="21">
        <f>E46+G46+I46+K46</f>
        <v>94</v>
      </c>
      <c r="D46" s="13"/>
      <c r="E46" s="13">
        <f>SUM(E39:E45)</f>
        <v>85</v>
      </c>
      <c r="F46" s="13"/>
      <c r="G46" s="13">
        <f>SUM(G39:G45)</f>
        <v>9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1"/>
      <c r="B47" s="20" t="s">
        <v>13</v>
      </c>
      <c r="C47" s="14">
        <f>VLOOKUP(C46,ESCALA_IEP!A28:B228,2,FALSE)</f>
        <v>6.6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8" t="s">
        <v>14</v>
      </c>
      <c r="B50" s="11" t="str">
        <f>B4</f>
        <v>AEDO CHEUQUIAN BENJAMIN DANIEL</v>
      </c>
      <c r="C50" s="42" t="s">
        <v>5</v>
      </c>
      <c r="D50" s="43" t="s">
        <v>6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5">
      <c r="A51" s="39"/>
      <c r="B51" s="15" t="s">
        <v>7</v>
      </c>
      <c r="C51" s="41"/>
      <c r="D51" s="43" t="s">
        <v>8</v>
      </c>
      <c r="E51" s="45"/>
      <c r="F51" s="43" t="s">
        <v>9</v>
      </c>
      <c r="G51" s="45"/>
      <c r="H51" s="46" t="s">
        <v>10</v>
      </c>
      <c r="I51" s="45"/>
      <c r="J51" s="43" t="s">
        <v>11</v>
      </c>
      <c r="K51" s="45"/>
    </row>
    <row r="52" spans="1:11" ht="24" customHeight="1" x14ac:dyDescent="0.25">
      <c r="A52" s="40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1">IF($C52=CL,"X","")</f>
        <v>X</v>
      </c>
      <c r="E52" s="12">
        <f>IF(D52="X",100*0.15,"")</f>
        <v>15</v>
      </c>
      <c r="F52" s="12" t="str">
        <f t="shared" ref="F52:F56" si="12">IF($C52=L,"X","")</f>
        <v/>
      </c>
      <c r="G52" s="12" t="str">
        <f>IF(F52="X",60*0.15,"")</f>
        <v/>
      </c>
      <c r="H52" s="12" t="str">
        <f t="shared" ref="H52:H56" si="13">IF($C52=ML,"X","")</f>
        <v/>
      </c>
      <c r="I52" s="12" t="str">
        <f>IF(H52="X",30*0.15,"")</f>
        <v/>
      </c>
      <c r="J52" s="12" t="str">
        <f t="shared" ref="J52:J56" si="14">IF($C52=NL,"X","")</f>
        <v/>
      </c>
      <c r="K52" s="12" t="str">
        <f t="shared" ref="K52:K58" si="15">IF($J52="X",0,"")</f>
        <v/>
      </c>
    </row>
    <row r="53" spans="1:11" ht="24" customHeight="1" x14ac:dyDescent="0.25">
      <c r="A53" s="40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">
        <v>66</v>
      </c>
      <c r="E53" s="12">
        <f>IF(D53="X",100*0.25,"")</f>
        <v>25</v>
      </c>
      <c r="F53" s="12"/>
      <c r="G53" s="12" t="str">
        <f>IF(F53="X",60*0.25,"")</f>
        <v/>
      </c>
      <c r="H53" s="12" t="str">
        <f t="shared" si="13"/>
        <v/>
      </c>
      <c r="I53" s="12" t="str">
        <f>IF(H53="X",30*0.25,"")</f>
        <v/>
      </c>
      <c r="J53" s="12" t="str">
        <f t="shared" si="14"/>
        <v/>
      </c>
      <c r="K53" s="12" t="str">
        <f t="shared" si="15"/>
        <v/>
      </c>
    </row>
    <row r="54" spans="1:11" ht="24" customHeight="1" x14ac:dyDescent="0.25">
      <c r="A54" s="40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/>
      <c r="E54" s="12" t="str">
        <f>IF(D54="X",100*0.2,"")</f>
        <v/>
      </c>
      <c r="F54" s="12" t="s">
        <v>66</v>
      </c>
      <c r="G54" s="12">
        <f>IF(F54="X",60*0.2,"")</f>
        <v>12</v>
      </c>
      <c r="H54" s="12" t="str">
        <f t="shared" si="13"/>
        <v/>
      </c>
      <c r="I54" s="12" t="str">
        <f>IF(H54="X",30*0.2,"")</f>
        <v/>
      </c>
      <c r="J54" s="12" t="str">
        <f t="shared" si="14"/>
        <v/>
      </c>
      <c r="K54" s="12" t="str">
        <f t="shared" si="15"/>
        <v/>
      </c>
    </row>
    <row r="55" spans="1:11" ht="24" customHeight="1" x14ac:dyDescent="0.25">
      <c r="A55" s="40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1"/>
        <v>X</v>
      </c>
      <c r="E55" s="12">
        <f>IF(D55="X",100*0.05,"")</f>
        <v>5</v>
      </c>
      <c r="F55" s="12" t="str">
        <f t="shared" si="12"/>
        <v/>
      </c>
      <c r="G55" s="12" t="str">
        <f>IF(F55="X",60*0.05,"")</f>
        <v/>
      </c>
      <c r="H55" s="12" t="str">
        <f t="shared" si="13"/>
        <v/>
      </c>
      <c r="I55" s="12" t="str">
        <f>IF(H55="X",30*0.05,"")</f>
        <v/>
      </c>
      <c r="J55" s="12" t="str">
        <f t="shared" si="14"/>
        <v/>
      </c>
      <c r="K55" s="12" t="str">
        <f t="shared" si="15"/>
        <v/>
      </c>
    </row>
    <row r="56" spans="1:11" ht="24" customHeight="1" x14ac:dyDescent="0.25">
      <c r="A56" s="40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1"/>
        <v>X</v>
      </c>
      <c r="E56" s="12">
        <f>IF(D56="X",100*0.05,"")</f>
        <v>5</v>
      </c>
      <c r="F56" s="12" t="str">
        <f t="shared" si="12"/>
        <v/>
      </c>
      <c r="G56" s="12" t="str">
        <f>IF(F56="X",60*0.05,"")</f>
        <v/>
      </c>
      <c r="H56" s="12" t="str">
        <f t="shared" si="13"/>
        <v/>
      </c>
      <c r="I56" s="12" t="str">
        <f>IF(H56="X",30*0.05,"")</f>
        <v/>
      </c>
      <c r="J56" s="12" t="str">
        <f t="shared" si="14"/>
        <v/>
      </c>
      <c r="K56" s="12" t="str">
        <f t="shared" si="15"/>
        <v/>
      </c>
    </row>
    <row r="57" spans="1:11" ht="24" customHeight="1" x14ac:dyDescent="0.25">
      <c r="A57" s="40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5"/>
        <v/>
      </c>
    </row>
    <row r="58" spans="1:11" ht="24" customHeight="1" x14ac:dyDescent="0.25">
      <c r="A58" s="40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5"/>
        <v/>
      </c>
    </row>
    <row r="59" spans="1:11" ht="24" customHeight="1" x14ac:dyDescent="0.3">
      <c r="A59" s="39"/>
      <c r="B59" s="17" t="s">
        <v>12</v>
      </c>
      <c r="C59" s="21">
        <f>E59+G59+I59+K59</f>
        <v>92</v>
      </c>
      <c r="D59" s="13"/>
      <c r="E59" s="13">
        <f>SUM(E52:E58)</f>
        <v>80</v>
      </c>
      <c r="F59" s="13"/>
      <c r="G59" s="13">
        <f>SUM(G52:G58)</f>
        <v>12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1"/>
      <c r="B60" s="20" t="s">
        <v>13</v>
      </c>
      <c r="C60" s="14">
        <f>VLOOKUP(C59,ESCALA_IEP!A41:B241,2,FALSE)</f>
        <v>6.4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8" t="s">
        <v>15</v>
      </c>
      <c r="B63" s="11" t="str">
        <f>B5</f>
        <v>ARCE YEVILAO CARLOS</v>
      </c>
      <c r="C63" s="42" t="s">
        <v>5</v>
      </c>
      <c r="D63" s="43" t="s">
        <v>6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5">
      <c r="A64" s="39"/>
      <c r="B64" s="15" t="s">
        <v>7</v>
      </c>
      <c r="C64" s="41"/>
      <c r="D64" s="43" t="s">
        <v>8</v>
      </c>
      <c r="E64" s="45"/>
      <c r="F64" s="43" t="s">
        <v>9</v>
      </c>
      <c r="G64" s="45"/>
      <c r="H64" s="46" t="s">
        <v>10</v>
      </c>
      <c r="I64" s="45"/>
      <c r="J64" s="43" t="s">
        <v>11</v>
      </c>
      <c r="K64" s="45"/>
    </row>
    <row r="65" spans="1:11" ht="24" customHeight="1" x14ac:dyDescent="0.25">
      <c r="A65" s="40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16">IF($C65=CL,"X","")</f>
        <v>X</v>
      </c>
      <c r="E65" s="12">
        <f>IF(D65="X",100*0.15,"")</f>
        <v>15</v>
      </c>
      <c r="F65" s="12" t="str">
        <f t="shared" ref="F65:F69" si="17">IF($C65=L,"X","")</f>
        <v/>
      </c>
      <c r="G65" s="12" t="str">
        <f>IF(F65="X",60*0.15,"")</f>
        <v/>
      </c>
      <c r="H65" s="12" t="str">
        <f t="shared" ref="H65:H69" si="18">IF($C65=ML,"X","")</f>
        <v/>
      </c>
      <c r="I65" s="12" t="str">
        <f>IF(H65="X",30*0.15,"")</f>
        <v/>
      </c>
      <c r="J65" s="12" t="str">
        <f t="shared" ref="J65:J69" si="19">IF($C65=NL,"X","")</f>
        <v/>
      </c>
      <c r="K65" s="12" t="str">
        <f t="shared" ref="K65:K71" si="20">IF($J65="X",0,"")</f>
        <v/>
      </c>
    </row>
    <row r="66" spans="1:11" ht="24" customHeight="1" x14ac:dyDescent="0.25">
      <c r="A66" s="40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">
        <v>66</v>
      </c>
      <c r="E66" s="12">
        <f>IF(D66="X",100*0.25,"")</f>
        <v>25</v>
      </c>
      <c r="F66" s="12"/>
      <c r="G66" s="12" t="str">
        <f>IF(F66="X",60*0.25,"")</f>
        <v/>
      </c>
      <c r="H66" s="12" t="str">
        <f t="shared" si="18"/>
        <v/>
      </c>
      <c r="I66" s="12" t="str">
        <f>IF(H66="X",30*0.25,"")</f>
        <v/>
      </c>
      <c r="J66" s="12" t="str">
        <f t="shared" si="19"/>
        <v/>
      </c>
      <c r="K66" s="12" t="str">
        <f t="shared" si="20"/>
        <v/>
      </c>
    </row>
    <row r="67" spans="1:11" ht="24" customHeight="1" x14ac:dyDescent="0.25">
      <c r="A67" s="40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/>
      <c r="E67" s="12" t="str">
        <f>IF(D67="X",100*0.2,"")</f>
        <v/>
      </c>
      <c r="F67" s="12" t="s">
        <v>66</v>
      </c>
      <c r="G67" s="12">
        <f>IF(F67="X",60*0.2,"")</f>
        <v>12</v>
      </c>
      <c r="H67" s="12" t="str">
        <f t="shared" si="18"/>
        <v/>
      </c>
      <c r="I67" s="12" t="str">
        <f>IF(H67="X",30*0.2,"")</f>
        <v/>
      </c>
      <c r="J67" s="12" t="str">
        <f t="shared" si="19"/>
        <v/>
      </c>
      <c r="K67" s="12" t="str">
        <f t="shared" si="20"/>
        <v/>
      </c>
    </row>
    <row r="68" spans="1:11" ht="24" customHeight="1" x14ac:dyDescent="0.25">
      <c r="A68" s="40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16"/>
        <v>X</v>
      </c>
      <c r="E68" s="12">
        <f>IF(D68="X",100*0.05,"")</f>
        <v>5</v>
      </c>
      <c r="F68" s="12" t="str">
        <f t="shared" si="17"/>
        <v/>
      </c>
      <c r="G68" s="12" t="str">
        <f>IF(F68="X",60*0.05,"")</f>
        <v/>
      </c>
      <c r="H68" s="12" t="str">
        <f t="shared" si="18"/>
        <v/>
      </c>
      <c r="I68" s="12" t="str">
        <f>IF(H68="X",30*0.05,"")</f>
        <v/>
      </c>
      <c r="J68" s="12" t="str">
        <f t="shared" si="19"/>
        <v/>
      </c>
      <c r="K68" s="12" t="str">
        <f t="shared" si="20"/>
        <v/>
      </c>
    </row>
    <row r="69" spans="1:11" ht="24" customHeight="1" x14ac:dyDescent="0.25">
      <c r="A69" s="40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16"/>
        <v>X</v>
      </c>
      <c r="E69" s="12">
        <f>IF(D69="X",100*0.05,"")</f>
        <v>5</v>
      </c>
      <c r="F69" s="12" t="str">
        <f t="shared" si="17"/>
        <v/>
      </c>
      <c r="G69" s="12" t="str">
        <f>IF(F69="X",60*0.05,"")</f>
        <v/>
      </c>
      <c r="H69" s="12" t="str">
        <f t="shared" si="18"/>
        <v/>
      </c>
      <c r="I69" s="12" t="str">
        <f>IF(H69="X",30*0.05,"")</f>
        <v/>
      </c>
      <c r="J69" s="12" t="str">
        <f t="shared" si="19"/>
        <v/>
      </c>
      <c r="K69" s="12" t="str">
        <f t="shared" si="20"/>
        <v/>
      </c>
    </row>
    <row r="70" spans="1:11" ht="24" customHeight="1" x14ac:dyDescent="0.25">
      <c r="A70" s="40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0"/>
        <v/>
      </c>
    </row>
    <row r="71" spans="1:11" ht="24" customHeight="1" x14ac:dyDescent="0.25">
      <c r="A71" s="40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0"/>
        <v/>
      </c>
    </row>
    <row r="72" spans="1:11" ht="24" customHeight="1" x14ac:dyDescent="0.3">
      <c r="A72" s="39"/>
      <c r="B72" s="17" t="s">
        <v>12</v>
      </c>
      <c r="C72" s="21">
        <f>E72+G72+I72+K72</f>
        <v>92</v>
      </c>
      <c r="D72" s="13"/>
      <c r="E72" s="13">
        <f>SUM(E65:E71)</f>
        <v>80</v>
      </c>
      <c r="F72" s="13"/>
      <c r="G72" s="13">
        <f>SUM(G65:G71)</f>
        <v>12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1"/>
      <c r="B73" s="20" t="s">
        <v>13</v>
      </c>
      <c r="C73" s="14">
        <f>VLOOKUP(C72,ESCALA_IEP!A54:B254,2,FALSE)</f>
        <v>6.4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8" t="s">
        <v>16</v>
      </c>
      <c r="B76" s="11" t="str">
        <f>B6</f>
        <v>MIRANDA GARCIA DIEGO</v>
      </c>
      <c r="C76" s="42" t="s">
        <v>5</v>
      </c>
      <c r="D76" s="43" t="s">
        <v>6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5">
      <c r="A77" s="39"/>
      <c r="B77" s="15" t="s">
        <v>7</v>
      </c>
      <c r="C77" s="41"/>
      <c r="D77" s="43" t="s">
        <v>8</v>
      </c>
      <c r="E77" s="45"/>
      <c r="F77" s="43" t="s">
        <v>9</v>
      </c>
      <c r="G77" s="45"/>
      <c r="H77" s="46" t="s">
        <v>10</v>
      </c>
      <c r="I77" s="45"/>
      <c r="J77" s="43" t="s">
        <v>11</v>
      </c>
      <c r="K77" s="45"/>
    </row>
    <row r="78" spans="1:11" ht="24" customHeight="1" x14ac:dyDescent="0.25">
      <c r="A78" s="40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1">IF($C78=CL,"X","")</f>
        <v>X</v>
      </c>
      <c r="E78" s="12">
        <f>IF(D78="X",100*0.15,"")</f>
        <v>15</v>
      </c>
      <c r="F78" s="12" t="str">
        <f t="shared" ref="F78:F82" si="22">IF($C78=L,"X","")</f>
        <v/>
      </c>
      <c r="G78" s="12" t="str">
        <f>IF(F78="X",60*0.15,"")</f>
        <v/>
      </c>
      <c r="H78" s="12" t="str">
        <f t="shared" ref="H78:H82" si="23">IF($C78=ML,"X","")</f>
        <v/>
      </c>
      <c r="I78" s="12" t="str">
        <f>IF(H78="X",30*0.15,"")</f>
        <v/>
      </c>
      <c r="J78" s="12" t="str">
        <f t="shared" ref="J78:J82" si="24">IF($C78=NL,"X","")</f>
        <v/>
      </c>
      <c r="K78" s="12" t="str">
        <f t="shared" ref="K78:K84" si="25">IF($J78="X",0,"")</f>
        <v/>
      </c>
    </row>
    <row r="79" spans="1:11" ht="24" customHeight="1" x14ac:dyDescent="0.25">
      <c r="A79" s="40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">
        <v>66</v>
      </c>
      <c r="E79" s="12">
        <f>IF(D79="X",100*0.25,"")</f>
        <v>25</v>
      </c>
      <c r="F79" s="12"/>
      <c r="G79" s="12" t="str">
        <f>IF(F79="X",60*0.25,"")</f>
        <v/>
      </c>
      <c r="H79" s="12" t="str">
        <f t="shared" si="23"/>
        <v/>
      </c>
      <c r="I79" s="12" t="str">
        <f>IF(H79="X",30*0.25,"")</f>
        <v/>
      </c>
      <c r="J79" s="12" t="str">
        <f t="shared" si="24"/>
        <v/>
      </c>
      <c r="K79" s="12" t="str">
        <f t="shared" si="25"/>
        <v/>
      </c>
    </row>
    <row r="80" spans="1:11" ht="24" customHeight="1" x14ac:dyDescent="0.25">
      <c r="A80" s="40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/>
      <c r="E80" s="12" t="str">
        <f>IF(D80="X",100*0.2,"")</f>
        <v/>
      </c>
      <c r="F80" s="12" t="s">
        <v>66</v>
      </c>
      <c r="G80" s="12">
        <f>IF(F80="X",60*0.2,"")</f>
        <v>12</v>
      </c>
      <c r="H80" s="12" t="str">
        <f t="shared" si="23"/>
        <v/>
      </c>
      <c r="I80" s="12" t="str">
        <f>IF(H80="X",30*0.2,"")</f>
        <v/>
      </c>
      <c r="J80" s="12" t="str">
        <f t="shared" si="24"/>
        <v/>
      </c>
      <c r="K80" s="12" t="str">
        <f t="shared" si="25"/>
        <v/>
      </c>
    </row>
    <row r="81" spans="1:11" ht="24" customHeight="1" x14ac:dyDescent="0.25">
      <c r="A81" s="40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1"/>
        <v>X</v>
      </c>
      <c r="E81" s="12">
        <f>IF(D81="X",100*0.05,"")</f>
        <v>5</v>
      </c>
      <c r="F81" s="12" t="str">
        <f t="shared" si="22"/>
        <v/>
      </c>
      <c r="G81" s="12" t="str">
        <f>IF(F81="X",60*0.05,"")</f>
        <v/>
      </c>
      <c r="H81" s="12" t="str">
        <f t="shared" si="23"/>
        <v/>
      </c>
      <c r="I81" s="12" t="str">
        <f>IF(H81="X",30*0.05,"")</f>
        <v/>
      </c>
      <c r="J81" s="12" t="str">
        <f t="shared" si="24"/>
        <v/>
      </c>
      <c r="K81" s="12" t="str">
        <f t="shared" si="25"/>
        <v/>
      </c>
    </row>
    <row r="82" spans="1:11" ht="24" customHeight="1" x14ac:dyDescent="0.25">
      <c r="A82" s="40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1"/>
        <v>X</v>
      </c>
      <c r="E82" s="12">
        <f>IF(D82="X",100*0.05,"")</f>
        <v>5</v>
      </c>
      <c r="F82" s="12" t="str">
        <f t="shared" si="22"/>
        <v/>
      </c>
      <c r="G82" s="12" t="str">
        <f>IF(F82="X",60*0.05,"")</f>
        <v/>
      </c>
      <c r="H82" s="12" t="str">
        <f t="shared" si="23"/>
        <v/>
      </c>
      <c r="I82" s="12" t="str">
        <f>IF(H82="X",30*0.05,"")</f>
        <v/>
      </c>
      <c r="J82" s="12" t="str">
        <f t="shared" si="24"/>
        <v/>
      </c>
      <c r="K82" s="12" t="str">
        <f t="shared" si="25"/>
        <v/>
      </c>
    </row>
    <row r="83" spans="1:11" ht="24" customHeight="1" x14ac:dyDescent="0.25">
      <c r="A83" s="40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5"/>
        <v/>
      </c>
    </row>
    <row r="84" spans="1:11" ht="24" customHeight="1" x14ac:dyDescent="0.25">
      <c r="A84" s="40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5"/>
        <v/>
      </c>
    </row>
    <row r="85" spans="1:11" ht="24" customHeight="1" x14ac:dyDescent="0.3">
      <c r="A85" s="39"/>
      <c r="B85" s="17" t="s">
        <v>12</v>
      </c>
      <c r="C85" s="21">
        <f>E85+G85+I85+K85</f>
        <v>92</v>
      </c>
      <c r="D85" s="13"/>
      <c r="E85" s="13">
        <f>SUM(E78:E84)</f>
        <v>80</v>
      </c>
      <c r="F85" s="13"/>
      <c r="G85" s="13">
        <f>SUM(G78:G84)</f>
        <v>12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1"/>
      <c r="B86" s="20" t="s">
        <v>13</v>
      </c>
      <c r="C86" s="14">
        <f>VLOOKUP(C85,ESCALA_IEP!A67:B267,2,FALSE)</f>
        <v>6.4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x14ac:dyDescent="0.25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5">
      <c r="A3" s="49"/>
      <c r="B3" s="54"/>
      <c r="C3" s="54"/>
      <c r="D3" s="26">
        <v>0.3</v>
      </c>
      <c r="E3" s="26">
        <v>0</v>
      </c>
      <c r="F3" s="49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5" t="s">
        <v>60</v>
      </c>
      <c r="B1" s="4" t="s">
        <v>12</v>
      </c>
      <c r="C1" s="5"/>
      <c r="D1" s="5"/>
      <c r="E1" s="6"/>
    </row>
    <row r="2" spans="1:5" ht="45.75" thickBot="1" x14ac:dyDescent="0.3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2024-12-08T00:55:47Z</dcterms:modified>
  <cp:category/>
  <cp:contentStatus/>
</cp:coreProperties>
</file>