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chaela/Desktop/"/>
    </mc:Choice>
  </mc:AlternateContent>
  <xr:revisionPtr revIDLastSave="0" documentId="8_{0163CCA4-2999-904E-A0E6-F13275D5643B}" xr6:coauthVersionLast="34" xr6:coauthVersionMax="34" xr10:uidLastSave="{00000000-0000-0000-0000-000000000000}"/>
  <bookViews>
    <workbookView xWindow="0" yWindow="460" windowWidth="49060" windowHeight="27000" xr2:uid="{00000000-000D-0000-FFFF-FFFF00000000}"/>
  </bookViews>
  <sheets>
    <sheet name="SIRV isoform mix E0" sheetId="4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7" i="4" l="1"/>
  <c r="F107" i="4"/>
  <c r="E107" i="4"/>
  <c r="U101" i="4"/>
  <c r="U100" i="4"/>
  <c r="U99" i="4"/>
  <c r="U98" i="4"/>
  <c r="U97" i="4"/>
  <c r="U96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65" i="4"/>
  <c r="U64" i="4"/>
  <c r="U63" i="4"/>
  <c r="U62" i="4"/>
  <c r="U61" i="4"/>
  <c r="U60" i="4"/>
  <c r="U59" i="4"/>
  <c r="U58" i="4"/>
  <c r="U57" i="4"/>
  <c r="U56" i="4"/>
  <c r="U55" i="4"/>
  <c r="U54" i="4"/>
  <c r="U49" i="4"/>
  <c r="U48" i="4"/>
  <c r="U47" i="4"/>
  <c r="U46" i="4"/>
  <c r="U45" i="4"/>
  <c r="U44" i="4"/>
  <c r="U43" i="4"/>
  <c r="U38" i="4"/>
  <c r="U37" i="4"/>
  <c r="U36" i="4"/>
  <c r="U35" i="4"/>
  <c r="U34" i="4"/>
  <c r="U33" i="4"/>
  <c r="U32" i="4"/>
  <c r="U31" i="4"/>
  <c r="U30" i="4"/>
  <c r="U29" i="4"/>
  <c r="U28" i="4"/>
  <c r="U24" i="4"/>
  <c r="U23" i="4"/>
  <c r="U22" i="4"/>
  <c r="U20" i="4"/>
  <c r="U19" i="4"/>
  <c r="U13" i="4"/>
  <c r="U12" i="4"/>
  <c r="U11" i="4"/>
  <c r="U10" i="4"/>
  <c r="U9" i="4"/>
  <c r="U8" i="4"/>
  <c r="U7" i="4"/>
  <c r="U102" i="4"/>
  <c r="AJ103" i="4"/>
  <c r="AI103" i="4"/>
  <c r="AH103" i="4"/>
  <c r="AG103" i="4"/>
  <c r="Z103" i="4"/>
  <c r="Y103" i="4"/>
  <c r="X103" i="4"/>
  <c r="AB103" i="4"/>
  <c r="AJ102" i="4"/>
  <c r="AI102" i="4"/>
  <c r="AH102" i="4"/>
  <c r="AG102" i="4"/>
  <c r="Z102" i="4"/>
  <c r="Y102" i="4"/>
  <c r="X102" i="4"/>
  <c r="AJ101" i="4"/>
  <c r="AI101" i="4"/>
  <c r="AH101" i="4"/>
  <c r="AG101" i="4"/>
  <c r="Z101" i="4"/>
  <c r="Y101" i="4"/>
  <c r="X101" i="4"/>
  <c r="AJ99" i="4"/>
  <c r="AI99" i="4"/>
  <c r="AH99" i="4"/>
  <c r="AG99" i="4"/>
  <c r="Z99" i="4"/>
  <c r="Y99" i="4"/>
  <c r="X99" i="4"/>
  <c r="AJ98" i="4"/>
  <c r="AI98" i="4"/>
  <c r="AH98" i="4"/>
  <c r="AG98" i="4"/>
  <c r="Z98" i="4"/>
  <c r="Y98" i="4"/>
  <c r="X98" i="4"/>
  <c r="AJ97" i="4"/>
  <c r="AI97" i="4"/>
  <c r="AH97" i="4"/>
  <c r="AG97" i="4"/>
  <c r="Z97" i="4"/>
  <c r="Y97" i="4"/>
  <c r="X97" i="4"/>
  <c r="AJ96" i="4"/>
  <c r="AI96" i="4"/>
  <c r="AH96" i="4"/>
  <c r="AG96" i="4"/>
  <c r="Z96" i="4"/>
  <c r="Y96" i="4"/>
  <c r="X96" i="4"/>
  <c r="AJ104" i="4"/>
  <c r="AI104" i="4"/>
  <c r="AH104" i="4"/>
  <c r="AG104" i="4"/>
  <c r="Z104" i="4"/>
  <c r="Y104" i="4"/>
  <c r="X104" i="4"/>
  <c r="AJ100" i="4"/>
  <c r="AI100" i="4"/>
  <c r="AH100" i="4"/>
  <c r="AG100" i="4"/>
  <c r="Z100" i="4"/>
  <c r="Y100" i="4"/>
  <c r="X100" i="4"/>
  <c r="X81" i="4"/>
  <c r="Y81" i="4"/>
  <c r="Z81" i="4"/>
  <c r="AG81" i="4"/>
  <c r="AH81" i="4"/>
  <c r="AI81" i="4"/>
  <c r="AJ81" i="4"/>
  <c r="X82" i="4"/>
  <c r="Y82" i="4"/>
  <c r="Z82" i="4"/>
  <c r="AG82" i="4"/>
  <c r="AH82" i="4"/>
  <c r="AI82" i="4"/>
  <c r="AJ82" i="4"/>
  <c r="X83" i="4"/>
  <c r="Y83" i="4"/>
  <c r="Z83" i="4"/>
  <c r="AG83" i="4"/>
  <c r="AH83" i="4"/>
  <c r="AI83" i="4"/>
  <c r="AJ83" i="4"/>
  <c r="X84" i="4"/>
  <c r="Y84" i="4"/>
  <c r="Z84" i="4"/>
  <c r="AG84" i="4"/>
  <c r="AH84" i="4"/>
  <c r="AI84" i="4"/>
  <c r="AJ84" i="4"/>
  <c r="X85" i="4"/>
  <c r="Y85" i="4"/>
  <c r="Z85" i="4"/>
  <c r="AG85" i="4"/>
  <c r="AH85" i="4"/>
  <c r="AI85" i="4"/>
  <c r="AJ85" i="4"/>
  <c r="X86" i="4"/>
  <c r="Y86" i="4"/>
  <c r="Z86" i="4"/>
  <c r="AG86" i="4"/>
  <c r="AH86" i="4"/>
  <c r="AI86" i="4"/>
  <c r="AJ86" i="4"/>
  <c r="X87" i="4"/>
  <c r="Y87" i="4"/>
  <c r="Z87" i="4"/>
  <c r="AG87" i="4"/>
  <c r="AH87" i="4"/>
  <c r="AI87" i="4"/>
  <c r="AJ87" i="4"/>
  <c r="X88" i="4"/>
  <c r="Y88" i="4"/>
  <c r="Z88" i="4"/>
  <c r="AG88" i="4"/>
  <c r="AH88" i="4"/>
  <c r="AI88" i="4"/>
  <c r="AJ88" i="4"/>
  <c r="X89" i="4"/>
  <c r="Y89" i="4"/>
  <c r="Z89" i="4"/>
  <c r="AG89" i="4"/>
  <c r="AH89" i="4"/>
  <c r="AI89" i="4"/>
  <c r="AJ89" i="4"/>
  <c r="X90" i="4"/>
  <c r="Y90" i="4"/>
  <c r="Z90" i="4"/>
  <c r="AG90" i="4"/>
  <c r="AH90" i="4"/>
  <c r="AI90" i="4"/>
  <c r="AJ90" i="4"/>
  <c r="X91" i="4"/>
  <c r="Y91" i="4"/>
  <c r="Z91" i="4"/>
  <c r="AG91" i="4"/>
  <c r="AH91" i="4"/>
  <c r="AI91" i="4"/>
  <c r="AJ91" i="4"/>
  <c r="X92" i="4"/>
  <c r="Y92" i="4"/>
  <c r="Z92" i="4"/>
  <c r="AG92" i="4"/>
  <c r="AH92" i="4"/>
  <c r="AI92" i="4"/>
  <c r="AJ92" i="4"/>
  <c r="X93" i="4"/>
  <c r="Y93" i="4"/>
  <c r="Z93" i="4"/>
  <c r="AG93" i="4"/>
  <c r="AH93" i="4"/>
  <c r="AI93" i="4"/>
  <c r="AJ93" i="4"/>
  <c r="X94" i="4"/>
  <c r="Y94" i="4"/>
  <c r="Z94" i="4"/>
  <c r="AG94" i="4"/>
  <c r="AH94" i="4"/>
  <c r="AI94" i="4"/>
  <c r="AJ94" i="4"/>
  <c r="X95" i="4"/>
  <c r="Y95" i="4"/>
  <c r="Z95" i="4"/>
  <c r="AG95" i="4"/>
  <c r="AH95" i="4"/>
  <c r="AI95" i="4"/>
  <c r="AJ95" i="4"/>
  <c r="X105" i="4"/>
  <c r="Y105" i="4"/>
  <c r="Z105" i="4"/>
  <c r="AG105" i="4"/>
  <c r="AH105" i="4"/>
  <c r="AI105" i="4"/>
  <c r="AJ105" i="4"/>
  <c r="X106" i="4"/>
  <c r="Y106" i="4"/>
  <c r="Z106" i="4"/>
  <c r="AG106" i="4"/>
  <c r="AH106" i="4"/>
  <c r="AI106" i="4"/>
  <c r="AJ106" i="4"/>
  <c r="X8" i="4"/>
  <c r="Y8" i="4"/>
  <c r="Z8" i="4"/>
  <c r="AG8" i="4"/>
  <c r="AH8" i="4"/>
  <c r="AI8" i="4"/>
  <c r="AJ8" i="4"/>
  <c r="X9" i="4"/>
  <c r="Y9" i="4"/>
  <c r="Z9" i="4"/>
  <c r="AG9" i="4"/>
  <c r="AH9" i="4"/>
  <c r="AI9" i="4"/>
  <c r="AJ9" i="4"/>
  <c r="X10" i="4"/>
  <c r="Y10" i="4"/>
  <c r="Z10" i="4"/>
  <c r="AG10" i="4"/>
  <c r="AH10" i="4"/>
  <c r="AI10" i="4"/>
  <c r="AJ10" i="4"/>
  <c r="X11" i="4"/>
  <c r="Y11" i="4"/>
  <c r="Z11" i="4"/>
  <c r="AG11" i="4"/>
  <c r="AH11" i="4"/>
  <c r="AI11" i="4"/>
  <c r="AJ11" i="4"/>
  <c r="X12" i="4"/>
  <c r="Y12" i="4"/>
  <c r="Z12" i="4"/>
  <c r="AG12" i="4"/>
  <c r="AH12" i="4"/>
  <c r="AI12" i="4"/>
  <c r="AJ12" i="4"/>
  <c r="X15" i="4"/>
  <c r="Y15" i="4"/>
  <c r="Z15" i="4"/>
  <c r="AG15" i="4"/>
  <c r="AH15" i="4"/>
  <c r="AI15" i="4"/>
  <c r="AJ15" i="4"/>
  <c r="X13" i="4"/>
  <c r="Y13" i="4"/>
  <c r="Z13" i="4"/>
  <c r="AG13" i="4"/>
  <c r="AH13" i="4"/>
  <c r="AI13" i="4"/>
  <c r="AJ13" i="4"/>
  <c r="X14" i="4"/>
  <c r="Y14" i="4"/>
  <c r="Z14" i="4"/>
  <c r="AG14" i="4"/>
  <c r="AH14" i="4"/>
  <c r="AI14" i="4"/>
  <c r="AJ14" i="4"/>
  <c r="X16" i="4"/>
  <c r="Y16" i="4"/>
  <c r="Z16" i="4"/>
  <c r="AG16" i="4"/>
  <c r="AH16" i="4"/>
  <c r="AI16" i="4"/>
  <c r="AJ16" i="4"/>
  <c r="X17" i="4"/>
  <c r="Y17" i="4"/>
  <c r="Z17" i="4"/>
  <c r="AG17" i="4"/>
  <c r="AH17" i="4"/>
  <c r="AI17" i="4"/>
  <c r="AJ17" i="4"/>
  <c r="X18" i="4"/>
  <c r="Y18" i="4"/>
  <c r="Z18" i="4"/>
  <c r="AG18" i="4"/>
  <c r="AH18" i="4"/>
  <c r="AI18" i="4"/>
  <c r="AJ18" i="4"/>
  <c r="X19" i="4"/>
  <c r="Y19" i="4"/>
  <c r="Z19" i="4"/>
  <c r="AG19" i="4"/>
  <c r="AH19" i="4"/>
  <c r="AI19" i="4"/>
  <c r="AJ19" i="4"/>
  <c r="X20" i="4"/>
  <c r="Y20" i="4"/>
  <c r="Z20" i="4"/>
  <c r="AG20" i="4"/>
  <c r="AH20" i="4"/>
  <c r="AI20" i="4"/>
  <c r="AJ20" i="4"/>
  <c r="X21" i="4"/>
  <c r="Y21" i="4"/>
  <c r="Z21" i="4"/>
  <c r="AG21" i="4"/>
  <c r="AH21" i="4"/>
  <c r="AI21" i="4"/>
  <c r="AJ21" i="4"/>
  <c r="X22" i="4"/>
  <c r="Y22" i="4"/>
  <c r="Z22" i="4"/>
  <c r="AG22" i="4"/>
  <c r="AH22" i="4"/>
  <c r="AI22" i="4"/>
  <c r="AJ22" i="4"/>
  <c r="X23" i="4"/>
  <c r="Y23" i="4"/>
  <c r="Z23" i="4"/>
  <c r="AG23" i="4"/>
  <c r="AH23" i="4"/>
  <c r="AI23" i="4"/>
  <c r="AJ23" i="4"/>
  <c r="X24" i="4"/>
  <c r="Y24" i="4"/>
  <c r="Z24" i="4"/>
  <c r="AG24" i="4"/>
  <c r="AH24" i="4"/>
  <c r="AI24" i="4"/>
  <c r="AJ24" i="4"/>
  <c r="X25" i="4"/>
  <c r="Y25" i="4"/>
  <c r="Z25" i="4"/>
  <c r="AG25" i="4"/>
  <c r="AH25" i="4"/>
  <c r="AI25" i="4"/>
  <c r="AJ25" i="4"/>
  <c r="X26" i="4"/>
  <c r="Y26" i="4"/>
  <c r="Z26" i="4"/>
  <c r="AG26" i="4"/>
  <c r="AH26" i="4"/>
  <c r="AI26" i="4"/>
  <c r="AJ26" i="4"/>
  <c r="X27" i="4"/>
  <c r="Y27" i="4"/>
  <c r="Z27" i="4"/>
  <c r="AG27" i="4"/>
  <c r="AH27" i="4"/>
  <c r="AI27" i="4"/>
  <c r="AJ27" i="4"/>
  <c r="X28" i="4"/>
  <c r="Y28" i="4"/>
  <c r="Z28" i="4"/>
  <c r="AG28" i="4"/>
  <c r="AH28" i="4"/>
  <c r="AI28" i="4"/>
  <c r="AJ28" i="4"/>
  <c r="X29" i="4"/>
  <c r="Y29" i="4"/>
  <c r="Z29" i="4"/>
  <c r="AG29" i="4"/>
  <c r="AH29" i="4"/>
  <c r="AI29" i="4"/>
  <c r="AJ29" i="4"/>
  <c r="X30" i="4"/>
  <c r="Y30" i="4"/>
  <c r="Z30" i="4"/>
  <c r="AG30" i="4"/>
  <c r="AH30" i="4"/>
  <c r="AI30" i="4"/>
  <c r="AJ30" i="4"/>
  <c r="X31" i="4"/>
  <c r="Y31" i="4"/>
  <c r="Z31" i="4"/>
  <c r="AG31" i="4"/>
  <c r="AH31" i="4"/>
  <c r="AI31" i="4"/>
  <c r="AJ31" i="4"/>
  <c r="X32" i="4"/>
  <c r="Y32" i="4"/>
  <c r="Z32" i="4"/>
  <c r="AG32" i="4"/>
  <c r="AH32" i="4"/>
  <c r="AI32" i="4"/>
  <c r="AJ32" i="4"/>
  <c r="X33" i="4"/>
  <c r="Y33" i="4"/>
  <c r="Z33" i="4"/>
  <c r="AG33" i="4"/>
  <c r="AH33" i="4"/>
  <c r="AI33" i="4"/>
  <c r="AJ33" i="4"/>
  <c r="X34" i="4"/>
  <c r="Y34" i="4"/>
  <c r="Z34" i="4"/>
  <c r="AG34" i="4"/>
  <c r="AH34" i="4"/>
  <c r="AI34" i="4"/>
  <c r="AJ34" i="4"/>
  <c r="X35" i="4"/>
  <c r="Y35" i="4"/>
  <c r="Z35" i="4"/>
  <c r="AG35" i="4"/>
  <c r="AH35" i="4"/>
  <c r="AI35" i="4"/>
  <c r="AJ35" i="4"/>
  <c r="X36" i="4"/>
  <c r="Y36" i="4"/>
  <c r="Z36" i="4"/>
  <c r="AG36" i="4"/>
  <c r="AH36" i="4"/>
  <c r="AI36" i="4"/>
  <c r="AJ36" i="4"/>
  <c r="X37" i="4"/>
  <c r="Y37" i="4"/>
  <c r="Z37" i="4"/>
  <c r="AG37" i="4"/>
  <c r="AH37" i="4"/>
  <c r="AI37" i="4"/>
  <c r="AJ37" i="4"/>
  <c r="X38" i="4"/>
  <c r="Y38" i="4"/>
  <c r="Z38" i="4"/>
  <c r="AG38" i="4"/>
  <c r="AH38" i="4"/>
  <c r="AI38" i="4"/>
  <c r="AJ38" i="4"/>
  <c r="X39" i="4"/>
  <c r="Y39" i="4"/>
  <c r="Z39" i="4"/>
  <c r="AG39" i="4"/>
  <c r="AH39" i="4"/>
  <c r="AI39" i="4"/>
  <c r="AJ39" i="4"/>
  <c r="X40" i="4"/>
  <c r="Y40" i="4"/>
  <c r="Z40" i="4"/>
  <c r="AG40" i="4"/>
  <c r="AH40" i="4"/>
  <c r="AI40" i="4"/>
  <c r="AJ40" i="4"/>
  <c r="X41" i="4"/>
  <c r="Y41" i="4"/>
  <c r="Z41" i="4"/>
  <c r="AG41" i="4"/>
  <c r="AH41" i="4"/>
  <c r="AI41" i="4"/>
  <c r="AJ41" i="4"/>
  <c r="X42" i="4"/>
  <c r="Y42" i="4"/>
  <c r="Z42" i="4"/>
  <c r="AG42" i="4"/>
  <c r="AH42" i="4"/>
  <c r="AI42" i="4"/>
  <c r="AJ42" i="4"/>
  <c r="X43" i="4"/>
  <c r="Y43" i="4"/>
  <c r="Z43" i="4"/>
  <c r="AG43" i="4"/>
  <c r="AH43" i="4"/>
  <c r="AI43" i="4"/>
  <c r="AJ43" i="4"/>
  <c r="X44" i="4"/>
  <c r="Y44" i="4"/>
  <c r="Z44" i="4"/>
  <c r="AG44" i="4"/>
  <c r="AH44" i="4"/>
  <c r="AI44" i="4"/>
  <c r="AJ44" i="4"/>
  <c r="X45" i="4"/>
  <c r="Y45" i="4"/>
  <c r="Z45" i="4"/>
  <c r="AG45" i="4"/>
  <c r="AH45" i="4"/>
  <c r="AI45" i="4"/>
  <c r="AJ45" i="4"/>
  <c r="X46" i="4"/>
  <c r="Y46" i="4"/>
  <c r="Z46" i="4"/>
  <c r="AG46" i="4"/>
  <c r="AH46" i="4"/>
  <c r="AI46" i="4"/>
  <c r="AJ46" i="4"/>
  <c r="X47" i="4"/>
  <c r="Y47" i="4"/>
  <c r="Z47" i="4"/>
  <c r="AG47" i="4"/>
  <c r="AH47" i="4"/>
  <c r="AI47" i="4"/>
  <c r="AJ47" i="4"/>
  <c r="X48" i="4"/>
  <c r="Y48" i="4"/>
  <c r="Z48" i="4"/>
  <c r="AG48" i="4"/>
  <c r="AH48" i="4"/>
  <c r="AI48" i="4"/>
  <c r="AJ48" i="4"/>
  <c r="X49" i="4"/>
  <c r="Y49" i="4"/>
  <c r="Z49" i="4"/>
  <c r="AG49" i="4"/>
  <c r="AH49" i="4"/>
  <c r="AI49" i="4"/>
  <c r="AJ49" i="4"/>
  <c r="X50" i="4"/>
  <c r="Y50" i="4"/>
  <c r="Z50" i="4"/>
  <c r="AG50" i="4"/>
  <c r="AH50" i="4"/>
  <c r="AI50" i="4"/>
  <c r="AJ50" i="4"/>
  <c r="X51" i="4"/>
  <c r="Y51" i="4"/>
  <c r="Z51" i="4"/>
  <c r="AG51" i="4"/>
  <c r="AH51" i="4"/>
  <c r="AI51" i="4"/>
  <c r="AJ51" i="4"/>
  <c r="X52" i="4"/>
  <c r="Y52" i="4"/>
  <c r="Z52" i="4"/>
  <c r="AG52" i="4"/>
  <c r="AH52" i="4"/>
  <c r="AI52" i="4"/>
  <c r="AJ52" i="4"/>
  <c r="X53" i="4"/>
  <c r="Y53" i="4"/>
  <c r="Z53" i="4"/>
  <c r="AG53" i="4"/>
  <c r="AH53" i="4"/>
  <c r="AI53" i="4"/>
  <c r="AJ53" i="4"/>
  <c r="X54" i="4"/>
  <c r="Y54" i="4"/>
  <c r="Z54" i="4"/>
  <c r="AG54" i="4"/>
  <c r="AH54" i="4"/>
  <c r="AI54" i="4"/>
  <c r="AJ54" i="4"/>
  <c r="X55" i="4"/>
  <c r="Y55" i="4"/>
  <c r="Z55" i="4"/>
  <c r="AG55" i="4"/>
  <c r="AH55" i="4"/>
  <c r="AI55" i="4"/>
  <c r="AJ55" i="4"/>
  <c r="X56" i="4"/>
  <c r="Y56" i="4"/>
  <c r="Z56" i="4"/>
  <c r="AG56" i="4"/>
  <c r="AH56" i="4"/>
  <c r="AI56" i="4"/>
  <c r="AJ56" i="4"/>
  <c r="X57" i="4"/>
  <c r="Y57" i="4"/>
  <c r="Z57" i="4"/>
  <c r="AG57" i="4"/>
  <c r="AH57" i="4"/>
  <c r="AI57" i="4"/>
  <c r="AJ57" i="4"/>
  <c r="X58" i="4"/>
  <c r="Y58" i="4"/>
  <c r="Z58" i="4"/>
  <c r="AG58" i="4"/>
  <c r="AH58" i="4"/>
  <c r="AI58" i="4"/>
  <c r="AJ58" i="4"/>
  <c r="X59" i="4"/>
  <c r="Y59" i="4"/>
  <c r="Z59" i="4"/>
  <c r="AG59" i="4"/>
  <c r="AH59" i="4"/>
  <c r="AI59" i="4"/>
  <c r="AJ59" i="4"/>
  <c r="X60" i="4"/>
  <c r="Y60" i="4"/>
  <c r="Z60" i="4"/>
  <c r="AG60" i="4"/>
  <c r="AH60" i="4"/>
  <c r="AI60" i="4"/>
  <c r="AJ60" i="4"/>
  <c r="X61" i="4"/>
  <c r="Y61" i="4"/>
  <c r="Z61" i="4"/>
  <c r="AG61" i="4"/>
  <c r="AH61" i="4"/>
  <c r="AI61" i="4"/>
  <c r="AJ61" i="4"/>
  <c r="X62" i="4"/>
  <c r="Y62" i="4"/>
  <c r="Z62" i="4"/>
  <c r="AB62" i="4" s="1"/>
  <c r="AG62" i="4"/>
  <c r="AH62" i="4"/>
  <c r="AI62" i="4"/>
  <c r="AJ62" i="4"/>
  <c r="AF62" i="4" s="1"/>
  <c r="X63" i="4"/>
  <c r="Y63" i="4"/>
  <c r="Z63" i="4"/>
  <c r="AG63" i="4"/>
  <c r="AF63" i="4" s="1"/>
  <c r="AH63" i="4"/>
  <c r="AI63" i="4"/>
  <c r="AJ63" i="4"/>
  <c r="X64" i="4"/>
  <c r="AD64" i="4" s="1"/>
  <c r="Y64" i="4"/>
  <c r="Z64" i="4"/>
  <c r="AG64" i="4"/>
  <c r="AH64" i="4"/>
  <c r="AI64" i="4"/>
  <c r="AJ64" i="4"/>
  <c r="X65" i="4"/>
  <c r="Y65" i="4"/>
  <c r="Z65" i="4"/>
  <c r="AG65" i="4"/>
  <c r="AH65" i="4"/>
  <c r="AI65" i="4"/>
  <c r="AF65" i="4" s="1"/>
  <c r="AJ65" i="4"/>
  <c r="X66" i="4"/>
  <c r="Y66" i="4"/>
  <c r="Z66" i="4"/>
  <c r="AD66" i="4" s="1"/>
  <c r="AG66" i="4"/>
  <c r="AH66" i="4"/>
  <c r="AI66" i="4"/>
  <c r="AJ66" i="4"/>
  <c r="X67" i="4"/>
  <c r="Y67" i="4"/>
  <c r="Z67" i="4"/>
  <c r="AD67" i="4" s="1"/>
  <c r="AC67" i="4" s="1"/>
  <c r="AG67" i="4"/>
  <c r="AF67" i="4" s="1"/>
  <c r="AH67" i="4"/>
  <c r="AI67" i="4"/>
  <c r="AJ67" i="4"/>
  <c r="X68" i="4"/>
  <c r="AD68" i="4" s="1"/>
  <c r="AC68" i="4" s="1"/>
  <c r="Y68" i="4"/>
  <c r="Z68" i="4"/>
  <c r="AG68" i="4"/>
  <c r="AF68" i="4" s="1"/>
  <c r="AH68" i="4"/>
  <c r="AI68" i="4"/>
  <c r="AJ68" i="4"/>
  <c r="X69" i="4"/>
  <c r="AD69" i="4" s="1"/>
  <c r="AC69" i="4" s="1"/>
  <c r="Y69" i="4"/>
  <c r="Z69" i="4"/>
  <c r="AG69" i="4"/>
  <c r="AH69" i="4"/>
  <c r="AI69" i="4"/>
  <c r="AJ69" i="4"/>
  <c r="X70" i="4"/>
  <c r="Y70" i="4"/>
  <c r="Z70" i="4"/>
  <c r="AD70" i="4" s="1"/>
  <c r="AG70" i="4"/>
  <c r="AH70" i="4"/>
  <c r="AI70" i="4"/>
  <c r="AJ70" i="4"/>
  <c r="AF70" i="4" s="1"/>
  <c r="X71" i="4"/>
  <c r="Y71" i="4"/>
  <c r="Z71" i="4"/>
  <c r="AG71" i="4"/>
  <c r="AF71" i="4" s="1"/>
  <c r="V71" i="4" s="1"/>
  <c r="W71" i="4" s="1"/>
  <c r="AH71" i="4"/>
  <c r="AI71" i="4"/>
  <c r="AJ71" i="4"/>
  <c r="X72" i="4"/>
  <c r="AB72" i="4" s="1"/>
  <c r="Y72" i="4"/>
  <c r="Z72" i="4"/>
  <c r="AG72" i="4"/>
  <c r="AH72" i="4"/>
  <c r="AI72" i="4"/>
  <c r="AJ72" i="4"/>
  <c r="X73" i="4"/>
  <c r="AB73" i="4" s="1"/>
  <c r="Y73" i="4"/>
  <c r="Z73" i="4"/>
  <c r="AG73" i="4"/>
  <c r="AH73" i="4"/>
  <c r="AI73" i="4"/>
  <c r="AJ73" i="4"/>
  <c r="X74" i="4"/>
  <c r="Y74" i="4"/>
  <c r="Z74" i="4"/>
  <c r="AB74" i="4" s="1"/>
  <c r="AG74" i="4"/>
  <c r="AH74" i="4"/>
  <c r="AI74" i="4"/>
  <c r="AJ74" i="4"/>
  <c r="AF74" i="4" s="1"/>
  <c r="V74" i="4" s="1"/>
  <c r="W74" i="4" s="1"/>
  <c r="X75" i="4"/>
  <c r="Y75" i="4"/>
  <c r="Z75" i="4"/>
  <c r="AG75" i="4"/>
  <c r="AF75" i="4" s="1"/>
  <c r="V75" i="4" s="1"/>
  <c r="W75" i="4" s="1"/>
  <c r="AH75" i="4"/>
  <c r="AI75" i="4"/>
  <c r="AJ75" i="4"/>
  <c r="X76" i="4"/>
  <c r="AB76" i="4" s="1"/>
  <c r="Y76" i="4"/>
  <c r="Z76" i="4"/>
  <c r="AG76" i="4"/>
  <c r="AH76" i="4"/>
  <c r="AI76" i="4"/>
  <c r="AJ76" i="4"/>
  <c r="X77" i="4"/>
  <c r="Y77" i="4"/>
  <c r="Z77" i="4"/>
  <c r="AG77" i="4"/>
  <c r="AH77" i="4"/>
  <c r="AF77" i="4" s="1"/>
  <c r="V77" i="4" s="1"/>
  <c r="W77" i="4" s="1"/>
  <c r="AI77" i="4"/>
  <c r="AJ77" i="4"/>
  <c r="X78" i="4"/>
  <c r="Y78" i="4"/>
  <c r="Z78" i="4"/>
  <c r="AG78" i="4"/>
  <c r="AH78" i="4"/>
  <c r="AI78" i="4"/>
  <c r="AJ78" i="4"/>
  <c r="AF78" i="4" s="1"/>
  <c r="V78" i="4" s="1"/>
  <c r="W78" i="4" s="1"/>
  <c r="X79" i="4"/>
  <c r="Y79" i="4"/>
  <c r="Z79" i="4"/>
  <c r="AD79" i="4" s="1"/>
  <c r="AC79" i="4" s="1"/>
  <c r="AG79" i="4"/>
  <c r="AH79" i="4"/>
  <c r="AI79" i="4"/>
  <c r="AJ79" i="4"/>
  <c r="X80" i="4"/>
  <c r="AB80" i="4" s="1"/>
  <c r="Y80" i="4"/>
  <c r="Z80" i="4"/>
  <c r="AG80" i="4"/>
  <c r="AH80" i="4"/>
  <c r="AI80" i="4"/>
  <c r="AJ80" i="4"/>
  <c r="AJ7" i="4"/>
  <c r="AF7" i="4" s="1"/>
  <c r="V7" i="4" s="1"/>
  <c r="AI7" i="4"/>
  <c r="AH7" i="4"/>
  <c r="AG7" i="4"/>
  <c r="Z7" i="4"/>
  <c r="Y7" i="4"/>
  <c r="Y109" i="4" s="1"/>
  <c r="X7" i="4"/>
  <c r="AD106" i="4"/>
  <c r="AC106" i="4" s="1"/>
  <c r="AD93" i="4"/>
  <c r="AC93" i="4"/>
  <c r="AD89" i="4"/>
  <c r="AC89" i="4" s="1"/>
  <c r="AB83" i="4"/>
  <c r="AD94" i="4"/>
  <c r="AC94" i="4" s="1"/>
  <c r="AD90" i="4"/>
  <c r="AC90" i="4"/>
  <c r="AB88" i="4"/>
  <c r="AD96" i="4"/>
  <c r="AC96" i="4" s="1"/>
  <c r="AF99" i="4"/>
  <c r="V99" i="4"/>
  <c r="W99" i="4" s="1"/>
  <c r="AB75" i="4"/>
  <c r="AB89" i="4"/>
  <c r="AB85" i="4"/>
  <c r="AD81" i="4"/>
  <c r="AC81" i="4" s="1"/>
  <c r="AB104" i="4"/>
  <c r="AD99" i="4"/>
  <c r="AC99" i="4"/>
  <c r="AD82" i="4"/>
  <c r="AC82" i="4"/>
  <c r="AF102" i="4"/>
  <c r="V102" i="4"/>
  <c r="W102" i="4" s="1"/>
  <c r="AB41" i="4"/>
  <c r="AD40" i="4"/>
  <c r="AC40" i="4"/>
  <c r="AB39" i="4"/>
  <c r="AD36" i="4"/>
  <c r="AC36" i="4" s="1"/>
  <c r="AB33" i="4"/>
  <c r="AD32" i="4"/>
  <c r="AC32" i="4"/>
  <c r="AB31" i="4"/>
  <c r="AD28" i="4"/>
  <c r="AC28" i="4"/>
  <c r="AB25" i="4"/>
  <c r="AD24" i="4"/>
  <c r="AC24" i="4"/>
  <c r="AD23" i="4"/>
  <c r="AC23" i="4"/>
  <c r="AB20" i="4"/>
  <c r="AD10" i="4"/>
  <c r="AC10" i="4"/>
  <c r="AB9" i="4"/>
  <c r="AD8" i="4"/>
  <c r="AC8" i="4"/>
  <c r="AB93" i="4"/>
  <c r="AB92" i="4"/>
  <c r="AB97" i="4"/>
  <c r="AD98" i="4"/>
  <c r="AC98" i="4"/>
  <c r="AB106" i="4"/>
  <c r="AB105" i="4"/>
  <c r="AD86" i="4"/>
  <c r="AC86" i="4"/>
  <c r="AD85" i="4"/>
  <c r="AC85" i="4" s="1"/>
  <c r="AF106" i="4"/>
  <c r="AB94" i="4"/>
  <c r="AF93" i="4"/>
  <c r="AB90" i="4"/>
  <c r="AF89" i="4"/>
  <c r="AB86" i="4"/>
  <c r="AF85" i="4"/>
  <c r="V85" i="4" s="1"/>
  <c r="W85" i="4" s="1"/>
  <c r="AB102" i="4"/>
  <c r="AD103" i="4"/>
  <c r="AC103" i="4" s="1"/>
  <c r="AF95" i="4"/>
  <c r="AB95" i="4"/>
  <c r="AF91" i="4"/>
  <c r="AB91" i="4"/>
  <c r="AF87" i="4"/>
  <c r="V87" i="4"/>
  <c r="W87" i="4"/>
  <c r="AB87" i="4"/>
  <c r="AD84" i="4"/>
  <c r="AC84" i="4"/>
  <c r="AF82" i="4"/>
  <c r="V82" i="4" s="1"/>
  <c r="W82" i="4" s="1"/>
  <c r="AD97" i="4"/>
  <c r="AC97" i="4"/>
  <c r="AD105" i="4"/>
  <c r="AC105" i="4"/>
  <c r="AD95" i="4"/>
  <c r="AC95" i="4"/>
  <c r="AD92" i="4"/>
  <c r="AC92" i="4"/>
  <c r="AD91" i="4"/>
  <c r="AC91" i="4"/>
  <c r="AD88" i="4"/>
  <c r="AC88" i="4"/>
  <c r="AD87" i="4"/>
  <c r="AC87" i="4"/>
  <c r="AF96" i="4"/>
  <c r="V96" i="4"/>
  <c r="W96" i="4" s="1"/>
  <c r="AD101" i="4"/>
  <c r="AC101" i="4"/>
  <c r="AD60" i="4"/>
  <c r="AC60" i="4"/>
  <c r="AD44" i="4"/>
  <c r="AC44" i="4" s="1"/>
  <c r="AF64" i="4"/>
  <c r="V64" i="4"/>
  <c r="W64" i="4"/>
  <c r="AF81" i="4"/>
  <c r="V81" i="4"/>
  <c r="W81" i="4"/>
  <c r="AD75" i="4"/>
  <c r="AC75" i="4" s="1"/>
  <c r="AB68" i="4"/>
  <c r="AB67" i="4"/>
  <c r="AD65" i="4"/>
  <c r="AC65" i="4"/>
  <c r="AB63" i="4"/>
  <c r="AF105" i="4"/>
  <c r="AF94" i="4"/>
  <c r="AF92" i="4"/>
  <c r="AF90" i="4"/>
  <c r="AF88" i="4"/>
  <c r="V88" i="4" s="1"/>
  <c r="W88" i="4" s="1"/>
  <c r="AF86" i="4"/>
  <c r="V86" i="4"/>
  <c r="W86" i="4" s="1"/>
  <c r="AF84" i="4"/>
  <c r="V84" i="4"/>
  <c r="W84" i="4" s="1"/>
  <c r="AB84" i="4"/>
  <c r="AB82" i="4"/>
  <c r="AF100" i="4"/>
  <c r="V100" i="4" s="1"/>
  <c r="W100" i="4" s="1"/>
  <c r="AF97" i="4"/>
  <c r="V97" i="4"/>
  <c r="W97" i="4"/>
  <c r="AB98" i="4"/>
  <c r="AF103" i="4"/>
  <c r="AB57" i="4"/>
  <c r="AD56" i="4"/>
  <c r="AC56" i="4" s="1"/>
  <c r="AB55" i="4"/>
  <c r="AD52" i="4"/>
  <c r="AC52" i="4"/>
  <c r="AB49" i="4"/>
  <c r="AD48" i="4"/>
  <c r="AC48" i="4"/>
  <c r="AB47" i="4"/>
  <c r="AF83" i="4"/>
  <c r="V83" i="4"/>
  <c r="W83" i="4"/>
  <c r="AD83" i="4"/>
  <c r="AC83" i="4" s="1"/>
  <c r="AB100" i="4"/>
  <c r="AD104" i="4"/>
  <c r="AC104" i="4"/>
  <c r="AB96" i="4"/>
  <c r="AF98" i="4"/>
  <c r="V98" i="4"/>
  <c r="W98" i="4"/>
  <c r="AB99" i="4"/>
  <c r="AF101" i="4"/>
  <c r="V101" i="4"/>
  <c r="W101" i="4"/>
  <c r="AF104" i="4"/>
  <c r="AB101" i="4"/>
  <c r="AD102" i="4"/>
  <c r="AC102" i="4"/>
  <c r="AB54" i="4"/>
  <c r="AB52" i="4"/>
  <c r="AD50" i="4"/>
  <c r="AC50" i="4"/>
  <c r="AD100" i="4"/>
  <c r="AC100" i="4"/>
  <c r="AB38" i="4"/>
  <c r="AB36" i="4"/>
  <c r="AD34" i="4"/>
  <c r="AC34" i="4"/>
  <c r="AB22" i="4"/>
  <c r="AB21" i="4"/>
  <c r="AB18" i="4"/>
  <c r="AB17" i="4"/>
  <c r="AB14" i="4"/>
  <c r="AB15" i="4"/>
  <c r="AB46" i="4"/>
  <c r="AB30" i="4"/>
  <c r="AB65" i="4"/>
  <c r="AB60" i="4"/>
  <c r="AD58" i="4"/>
  <c r="AC58" i="4" s="1"/>
  <c r="AB44" i="4"/>
  <c r="AD42" i="4"/>
  <c r="AC42" i="4"/>
  <c r="AB28" i="4"/>
  <c r="AD26" i="4"/>
  <c r="AC26" i="4" s="1"/>
  <c r="AF66" i="4"/>
  <c r="AB70" i="4"/>
  <c r="AB66" i="4"/>
  <c r="AC64" i="4"/>
  <c r="AB59" i="4"/>
  <c r="AB56" i="4"/>
  <c r="AB51" i="4"/>
  <c r="AB48" i="4"/>
  <c r="AB43" i="4"/>
  <c r="AB40" i="4"/>
  <c r="AB35" i="4"/>
  <c r="AB32" i="4"/>
  <c r="AB27" i="4"/>
  <c r="AB24" i="4"/>
  <c r="AB23" i="4"/>
  <c r="AD20" i="4"/>
  <c r="AC20" i="4"/>
  <c r="AF17" i="4"/>
  <c r="AF9" i="4"/>
  <c r="V9" i="4"/>
  <c r="W9" i="4"/>
  <c r="AB81" i="4"/>
  <c r="V62" i="4"/>
  <c r="W62" i="4" s="1"/>
  <c r="AD62" i="4"/>
  <c r="AC62" i="4" s="1"/>
  <c r="AD54" i="4"/>
  <c r="AC54" i="4"/>
  <c r="AD46" i="4"/>
  <c r="AC46" i="4" s="1"/>
  <c r="AD38" i="4"/>
  <c r="AC38" i="4"/>
  <c r="AD30" i="4"/>
  <c r="AC30" i="4" s="1"/>
  <c r="AF21" i="4"/>
  <c r="V21" i="4"/>
  <c r="U21" i="4" s="1"/>
  <c r="U112" i="4" s="1"/>
  <c r="AF8" i="4"/>
  <c r="V8" i="4" s="1"/>
  <c r="W8" i="4"/>
  <c r="AB61" i="4"/>
  <c r="AB58" i="4"/>
  <c r="AB53" i="4"/>
  <c r="AB50" i="4"/>
  <c r="AB45" i="4"/>
  <c r="AB42" i="4"/>
  <c r="AB37" i="4"/>
  <c r="AB34" i="4"/>
  <c r="AB29" i="4"/>
  <c r="AB26" i="4"/>
  <c r="AD80" i="4"/>
  <c r="AC80" i="4" s="1"/>
  <c r="AC70" i="4"/>
  <c r="AC66" i="4"/>
  <c r="AF59" i="4"/>
  <c r="V59" i="4" s="1"/>
  <c r="W59" i="4" s="1"/>
  <c r="AF55" i="4"/>
  <c r="V55" i="4"/>
  <c r="W55" i="4"/>
  <c r="AF51" i="4"/>
  <c r="AF47" i="4"/>
  <c r="V47" i="4"/>
  <c r="W47" i="4"/>
  <c r="AF45" i="4"/>
  <c r="V45" i="4"/>
  <c r="W45" i="4"/>
  <c r="AF43" i="4"/>
  <c r="V43" i="4" s="1"/>
  <c r="W43" i="4" s="1"/>
  <c r="AF41" i="4"/>
  <c r="AF39" i="4"/>
  <c r="AF37" i="4"/>
  <c r="V37" i="4"/>
  <c r="W37" i="4"/>
  <c r="AF35" i="4"/>
  <c r="V35" i="4" s="1"/>
  <c r="W35" i="4"/>
  <c r="AF33" i="4"/>
  <c r="V33" i="4"/>
  <c r="W33" i="4" s="1"/>
  <c r="AF31" i="4"/>
  <c r="V31" i="4"/>
  <c r="W31" i="4" s="1"/>
  <c r="AF29" i="4"/>
  <c r="V29" i="4"/>
  <c r="AF27" i="4"/>
  <c r="AF25" i="4"/>
  <c r="AF23" i="4"/>
  <c r="V23" i="4"/>
  <c r="W23" i="4"/>
  <c r="AD22" i="4"/>
  <c r="AC22" i="4" s="1"/>
  <c r="AD21" i="4"/>
  <c r="AC21" i="4"/>
  <c r="W21" i="4"/>
  <c r="AF20" i="4"/>
  <c r="V20" i="4"/>
  <c r="W20" i="4"/>
  <c r="AD18" i="4"/>
  <c r="AC18" i="4" s="1"/>
  <c r="AD17" i="4"/>
  <c r="AC17" i="4"/>
  <c r="AF14" i="4"/>
  <c r="AF15" i="4"/>
  <c r="V15" i="4"/>
  <c r="W15" i="4"/>
  <c r="AF11" i="4"/>
  <c r="V11" i="4" s="1"/>
  <c r="W11" i="4"/>
  <c r="AF10" i="4"/>
  <c r="V10" i="4"/>
  <c r="W10" i="4" s="1"/>
  <c r="AF79" i="4"/>
  <c r="V79" i="4" s="1"/>
  <c r="W79" i="4" s="1"/>
  <c r="AF69" i="4"/>
  <c r="V65" i="4"/>
  <c r="W65" i="4"/>
  <c r="AB64" i="4"/>
  <c r="AD63" i="4"/>
  <c r="AC63" i="4"/>
  <c r="AD61" i="4"/>
  <c r="AC61" i="4"/>
  <c r="AD59" i="4"/>
  <c r="AC59" i="4"/>
  <c r="AD57" i="4"/>
  <c r="AC57" i="4"/>
  <c r="AD55" i="4"/>
  <c r="AC55" i="4"/>
  <c r="AD53" i="4"/>
  <c r="AC53" i="4"/>
  <c r="AD51" i="4"/>
  <c r="AC51" i="4"/>
  <c r="AD49" i="4"/>
  <c r="AC49" i="4"/>
  <c r="AD47" i="4"/>
  <c r="AC47" i="4"/>
  <c r="AD45" i="4"/>
  <c r="AC45" i="4"/>
  <c r="AD43" i="4"/>
  <c r="AC43" i="4"/>
  <c r="AD41" i="4"/>
  <c r="AC41" i="4"/>
  <c r="AD39" i="4"/>
  <c r="AC39" i="4"/>
  <c r="AD37" i="4"/>
  <c r="AC37" i="4"/>
  <c r="AD35" i="4"/>
  <c r="AC35" i="4"/>
  <c r="AD33" i="4"/>
  <c r="AC33" i="4"/>
  <c r="AD31" i="4"/>
  <c r="AC31" i="4"/>
  <c r="AD29" i="4"/>
  <c r="AC29" i="4"/>
  <c r="AD27" i="4"/>
  <c r="AC27" i="4"/>
  <c r="AD25" i="4"/>
  <c r="AC25" i="4"/>
  <c r="AF19" i="4"/>
  <c r="V19" i="4"/>
  <c r="W19" i="4" s="1"/>
  <c r="AB19" i="4"/>
  <c r="AF16" i="4"/>
  <c r="AD16" i="4"/>
  <c r="AC16" i="4"/>
  <c r="AF13" i="4"/>
  <c r="V13" i="4"/>
  <c r="W13" i="4" s="1"/>
  <c r="AD13" i="4"/>
  <c r="AC13" i="4"/>
  <c r="AF12" i="4"/>
  <c r="V12" i="4" s="1"/>
  <c r="W12" i="4"/>
  <c r="AD12" i="4"/>
  <c r="AC12" i="4"/>
  <c r="AF58" i="4"/>
  <c r="V58" i="4"/>
  <c r="W58" i="4" s="1"/>
  <c r="AF54" i="4"/>
  <c r="V54" i="4" s="1"/>
  <c r="W54" i="4"/>
  <c r="AF50" i="4"/>
  <c r="AF46" i="4"/>
  <c r="V46" i="4" s="1"/>
  <c r="W46" i="4"/>
  <c r="AF44" i="4"/>
  <c r="V44" i="4"/>
  <c r="W44" i="4" s="1"/>
  <c r="AF42" i="4"/>
  <c r="AF40" i="4"/>
  <c r="AF38" i="4"/>
  <c r="V38" i="4" s="1"/>
  <c r="W38" i="4"/>
  <c r="AF36" i="4"/>
  <c r="V36" i="4"/>
  <c r="W36" i="4" s="1"/>
  <c r="AF34" i="4"/>
  <c r="V34" i="4"/>
  <c r="W34" i="4" s="1"/>
  <c r="AF32" i="4"/>
  <c r="V32" i="4"/>
  <c r="W32" i="4"/>
  <c r="AF30" i="4"/>
  <c r="V30" i="4" s="1"/>
  <c r="W30" i="4"/>
  <c r="AF28" i="4"/>
  <c r="V28" i="4"/>
  <c r="W28" i="4" s="1"/>
  <c r="AF26" i="4"/>
  <c r="AF24" i="4"/>
  <c r="V24" i="4"/>
  <c r="W24" i="4" s="1"/>
  <c r="AF22" i="4"/>
  <c r="V22" i="4" s="1"/>
  <c r="W22" i="4" s="1"/>
  <c r="AD19" i="4"/>
  <c r="AC19" i="4"/>
  <c r="AF18" i="4"/>
  <c r="AB10" i="4"/>
  <c r="AD9" i="4"/>
  <c r="AC9" i="4"/>
  <c r="AB11" i="4"/>
  <c r="U109" i="4"/>
  <c r="V63" i="4"/>
  <c r="W63" i="4"/>
  <c r="AF60" i="4"/>
  <c r="V60" i="4" s="1"/>
  <c r="W60" i="4"/>
  <c r="AF56" i="4"/>
  <c r="V56" i="4"/>
  <c r="W56" i="4" s="1"/>
  <c r="AF52" i="4"/>
  <c r="AF48" i="4"/>
  <c r="V48" i="4"/>
  <c r="W48" i="4" s="1"/>
  <c r="W29" i="4"/>
  <c r="AF61" i="4"/>
  <c r="V61" i="4" s="1"/>
  <c r="W61" i="4"/>
  <c r="AF57" i="4"/>
  <c r="V57" i="4" s="1"/>
  <c r="W57" i="4" s="1"/>
  <c r="AF53" i="4"/>
  <c r="AF49" i="4"/>
  <c r="V49" i="4"/>
  <c r="W49" i="4" s="1"/>
  <c r="AB16" i="4"/>
  <c r="AD14" i="4"/>
  <c r="AC14" i="4"/>
  <c r="AB13" i="4"/>
  <c r="AD15" i="4"/>
  <c r="AC15" i="4"/>
  <c r="AB12" i="4"/>
  <c r="AD11" i="4"/>
  <c r="AC11" i="4"/>
  <c r="AB8" i="4"/>
  <c r="U111" i="4"/>
  <c r="AB7" i="4"/>
  <c r="X111" i="4"/>
  <c r="Y110" i="4"/>
  <c r="Z110" i="4"/>
  <c r="W7" i="4" l="1"/>
  <c r="Z112" i="4"/>
  <c r="Y111" i="4"/>
  <c r="X112" i="4"/>
  <c r="AD76" i="4"/>
  <c r="AC76" i="4" s="1"/>
  <c r="Z111" i="4"/>
  <c r="AB71" i="4"/>
  <c r="AD71" i="4"/>
  <c r="AC71" i="4" s="1"/>
  <c r="Y112" i="4"/>
  <c r="AD72" i="4"/>
  <c r="AC72" i="4" s="1"/>
  <c r="AD73" i="4"/>
  <c r="AC73" i="4" s="1"/>
  <c r="AB79" i="4"/>
  <c r="AB78" i="4"/>
  <c r="AD74" i="4"/>
  <c r="AC74" i="4" s="1"/>
  <c r="AF73" i="4"/>
  <c r="V73" i="4" s="1"/>
  <c r="W73" i="4" s="1"/>
  <c r="AB77" i="4"/>
  <c r="AD77" i="4"/>
  <c r="AC77" i="4" s="1"/>
  <c r="AF72" i="4"/>
  <c r="V72" i="4" s="1"/>
  <c r="W72" i="4" s="1"/>
  <c r="Z109" i="4"/>
  <c r="AD7" i="4"/>
  <c r="AC7" i="4" s="1"/>
  <c r="X110" i="4"/>
  <c r="U113" i="4"/>
  <c r="U110" i="4"/>
  <c r="AB69" i="4"/>
  <c r="AB111" i="4" s="1"/>
  <c r="AF80" i="4"/>
  <c r="V80" i="4" s="1"/>
  <c r="W80" i="4" s="1"/>
  <c r="AF76" i="4"/>
  <c r="V76" i="4" s="1"/>
  <c r="W76" i="4" s="1"/>
  <c r="X109" i="4"/>
  <c r="AD78" i="4"/>
  <c r="AC78" i="4" s="1"/>
  <c r="V110" i="4" l="1"/>
  <c r="V109" i="4"/>
  <c r="AC110" i="4"/>
  <c r="AC109" i="4"/>
  <c r="AC111" i="4"/>
  <c r="AC112" i="4"/>
  <c r="AB110" i="4"/>
  <c r="V111" i="4"/>
  <c r="AB109" i="4"/>
  <c r="AB112" i="4"/>
  <c r="V112" i="4"/>
  <c r="W109" i="4"/>
  <c r="W111" i="4"/>
  <c r="W110" i="4"/>
  <c r="W113" i="4"/>
  <c r="W112" i="4"/>
</calcChain>
</file>

<file path=xl/sharedStrings.xml><?xml version="1.0" encoding="utf-8"?>
<sst xmlns="http://schemas.openxmlformats.org/spreadsheetml/2006/main" count="591" uniqueCount="281">
  <si>
    <t>annotation</t>
  </si>
  <si>
    <t>number of exons</t>
  </si>
  <si>
    <t>Alternative first exon</t>
  </si>
  <si>
    <t>Start site variation</t>
  </si>
  <si>
    <t>Alternative 5' splice site</t>
  </si>
  <si>
    <t>Alternative 3' splice site</t>
  </si>
  <si>
    <t>Exon skipping (ex. 1./last ex.)</t>
  </si>
  <si>
    <t>Exon splitting</t>
  </si>
  <si>
    <t>End site variation</t>
  </si>
  <si>
    <t>5' or 3' overlapping or (i)nternal</t>
  </si>
  <si>
    <t>overlapping sense (s) or antisense (as)</t>
  </si>
  <si>
    <t>c</t>
  </si>
  <si>
    <t>i</t>
  </si>
  <si>
    <t>SIRV101</t>
  </si>
  <si>
    <t>R</t>
  </si>
  <si>
    <t>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</si>
  <si>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SIRV102</t>
  </si>
  <si>
    <t>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CGTAGGTTTGTGAGAAGGGAGAAGAAGTGGTTGAGAAGTTGGTGTTCCACAAGTTAAAGTAGACATACCTTTAGTACCTGTAAAG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</si>
  <si>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>SIRV103</t>
  </si>
  <si>
    <t>GTGAGGCTTGTCCGCGAGTGTCAACCGGGTTTTACAAAGGAGAACTTCCAACATCAGTGTATGGGATGTTTCAAACACCCCCAGAGACGGAGACAATAGTGTGGTCACGTACATTTAGGAAGATAAAAATAACAACAACAGAA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</si>
  <si>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SIRV105</t>
  </si>
  <si>
    <t>GCGCAAGGTACATGCTCTTACCCCACTCTCAGCACGTAGGGAGCGGA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</si>
  <si>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>SIRV106</t>
  </si>
  <si>
    <t>GCTTGTCCGCGAGTGTCAACCGGGTTTTACAAAGGAGAACTTCCAACATCAGTGTATGGGATGTTTCAAACACCCCCAGAGACGGAGACAATAGTGTGGTCACGTACATTTAGGAAGATAAAAATAACAACAACAGAAGGTGTGAGGCGCAAGGTACATGCTCTTACCCCACTCTCAGCACGTAGGGAGCGGAGTGTGGAAGACCAACAAGCCCGTCGCCTCTACCAAATACAGTGTTTAGGTGTGTCGGAGGGCAGAAACCAACGAAAGAAAGGAAACGATCAACACTTATATAGTGTCCTGTCGGGCCCAAATCCTAAGAGACCTTAGGTTTACCACATTAGTACTAAACAGCCTGTTGTATACCGTGAGCCCCCACTTCGATCTGTAAATGGTAATCCCTTGTAAAACCTCATCTCCAAAAACAGTATACGCAGGTACAGCTGATGTGATCCTCTCTACTAGTCTTCTCTGAGGAACCATGA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</si>
  <si>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SIRV107</t>
  </si>
  <si>
    <t>5'</t>
  </si>
  <si>
    <t>s</t>
  </si>
  <si>
    <t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AAAAAAAAAAAAAAAAAAAAAAAAAAAAAA</t>
  </si>
  <si>
    <t>SIRV108</t>
  </si>
  <si>
    <t>as</t>
  </si>
  <si>
    <t>F</t>
  </si>
  <si>
    <t>GTCTTCCACACTCCGCTCCCTACGTGCTGAGAGTGGGGTAAGAGCATGTACCTTGCGCCTCACACCTTCTGTTGTTGTTATTTTTATCTTCCTAAATGTACGTGACCACACTATTGTCTCCGTCTCTGGGGGTGTTTGAAACATCCCATACACTGATGTTGGAAGTTCTCCTTTGTAAAACCCGGTTGACACTCGCGGACAAGCCTCACTACTTTCGACCGCAATTACGGCGAGGAGAACGAGGCCATGCTACGAGGAGACCGACCCTAAGACGACGGATAGAACCGTGATAAGGTAGGAGTTTGGAGTTCCAAGGATTTAAGAATGTAGTTCCTATGGAATTATTAATGTTGTTGATGAAATTCGGTGGTACCCTCTGACTGGAATGAATGCGATTGGGTAGATTATACGGACTTGTCCTATTATTTACCCCGCAAACACAGCGATTGAATTTTAGATAGACCTGACGGGGGAATGGAGGATTGAGATTTTGTAGTCTCACAGATTGCAAGTTTGAAGGCGACTGGCAGAAGGATTGCTGGAAAGAGTGGAGCAGAAGCTCCGACCGTTTTAGCCAGCAAATTTTTGATAGAGAACCTGAGGTCAACAGCGACCGCTGAGTAAACTTTGACTTTACCATCCGCGATAAGCGGAAAGGGGTGAAGCAGCGCCGGAACGGCAGCTGAGAGCACACCTATACGTAAAAAAAAAAAAAAAAAAAAAAAAAAAAAA</t>
  </si>
  <si>
    <t>SIRV109</t>
  </si>
  <si>
    <t>GGGTGTTTGAAACATCCCATACACTGATGTTGGAAGTTCTCCTTTGTAAAACCCGGTTGACACTCGCGGACAAGCCTCACCATAAATAACTGAAGTACTTTCGACCGCAATTACGGCGAGGAGAACGAGGCCATGCTACGAGGAGACCGACCCTAAGACGACGGATAGAACCGTGATAAGGTAGGAGTTTGGAGTTCCAAGGATTTAAGAATGTAGTTCCTATGGAATTATTAATGTTGTTGATGAAATTCGGTGAAGGATTGCTGGAAAGAGTGGAGCAGAAGCTCCGACCGTTTTAGCCAGCAAATTTTTGATAGAGAACCTGAGGTCAACAGCGACCGCTGAGTAAACTTTGACTTTACCATCCGCGATAAGCGGAAAGGGGTGAAGCAGCGCCGGAACGGCAGCTGAGAGCACACCTATACGTGAGAAAGACATAGGGCGTGGCGGTATAGATGCCTCACAAAAAAAAAAAAAAAAAAAAAAAAAAAAAA</t>
  </si>
  <si>
    <t>SIRV104</t>
  </si>
  <si>
    <t>GTTTTACAAAGGAGAACTTCCAACATCAGTGTATGGGATGTTTCAAACACCCCCAGAGACGGAGACAATAGTGTGGTCACGTACATTTAGGAAGATAAAAATAACAACAACAG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</si>
  <si>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SIRV110</t>
  </si>
  <si>
    <t>GAAACATCCCATACACTGATGTTGGAAGTTCTCCTTTGTAAAACCCGGTTGACACTCGCGGACAAGCCTCACCATAAATAACTGAAGTACTTTCGACCGCAATTACGGCGAGGAGAACGAGGCCATGCTACGAGGAGACCGACCCTAAGACGACGGATAGAACCGTGATAAGGTAGGAGTTTGGAAAGGATTGCTGGAAAGAGTGGAGCAGAAGCTCCGACCGTTTTAGCCAGCAAATTTTTGATAGAGAACCTGAGGTCAACAGCGACCGCTGAGTAAACTTTGACTTTACCATCCGCGATAAGCGGAAAGGGGTGAAGCAGCGCCGGAACGGCAGCTGAGAGCACACCTATACGTGAGAAAGACATAGGGCGTGGCGGTATAGATGCCTCACAAAAAAAAAAAAAAAAAAAAAAAAAAAAAA</t>
  </si>
  <si>
    <t>SIRV111</t>
  </si>
  <si>
    <t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</si>
  <si>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>SIRV112</t>
  </si>
  <si>
    <t>GTGAG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</si>
  <si>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>SIRV201</t>
  </si>
  <si>
    <t>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</si>
  <si>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SIRV202</t>
  </si>
  <si>
    <t>GTTG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AAAAAAAAAAAAAAAAAAAAAAAAAAAAA</t>
  </si>
  <si>
    <t>SIRV203</t>
  </si>
  <si>
    <t>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</si>
  <si>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>SIRV204</t>
  </si>
  <si>
    <t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TAATTGACGTGGACGTTTCAGAAAAAAAAAAAAAAAAAAAAAAAAAAAAAA</t>
  </si>
  <si>
    <t>SIRV205</t>
  </si>
  <si>
    <t>GCCGCATCGACCAAATCATGGCTTTGCACTCCAACTTTGCCTGAATCGTGTCAGACTATAGCGGGACGTTCGACCATACTACTCATTCGATTACGCATTCACCTGACGAGAATAGCCATTCTTCCTGAACATACGTTAGAAGTAGTTGGTTAATGCTTGTCTACATTTGAGTGCGAAGCCACTAGGTTTGCACTGTTGACCACCAGCACGCAATCGCAAGATACGCAGTAATGCTAAACCATACTTATTTGACTTTGATGTTCTATCACTGGGTTAATGCCTGCTGCTACCTGACTTTTAGTCGCGAGCACAACGCTTCTTGGCTACACATATGCTGTTGGGAATGTTTTTTACACTTATTATGCTATAAATACCACTCCCACAGCTATTCGAATGACTCTAATACCTCTTGCAACTTGGACGACCGTAGTACGCATTCAGTCCGAGTACCAAGATAATGCTCTTTCTTCTGCCACTCGTCTAACTTCGTCGGCTCCGTGAACAAGCATTCTTCCTACTAGGCAAAAAAAAAAAAAAAAAAAAAAAAAAAAAA</t>
  </si>
  <si>
    <t>SIRV206</t>
  </si>
  <si>
    <t>GTTGAGGTGGACGTCTTCAATGAAAAAGTAGACAACCACTACATGACTTCAAATGGGGAAGCTGACCCGTAGTTCAGTAGTAACTTCTTCGATGTTCGTTGGATCATGTTTCGATACTCGTGTCACATTGTCCACGTCTTCGAATGCGTCGTCAACTTCTACTTCGTTTGCTTCTCAAGATGAAACATTGTTCACTTAGAGCACTAAATTGTAAGCAATTTAGCGAACGACTACGACAGCTTCGATGTCTCTTATCACTATTATTCTTCGTTATGGCACAACGTAGGAGGCGTGATAGATGTGACAGACATGACTGTCTAGGACATCGTCGTCTACTGGATGAACCATTTGAAATGCTTCGACTTATATGGGCATGTTGCCCACTTACCGTACTGGTTCGACTATTATAGAAGGGTCTTGACAGAAAAAAAAAAAAAAAAAAAAAAAAAAAAAA</t>
  </si>
  <si>
    <t>SIRV207</t>
  </si>
  <si>
    <t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</si>
  <si>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SIRV208</t>
  </si>
  <si>
    <t>GTGTATTTATCC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</si>
  <si>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>SIRV209</t>
  </si>
  <si>
    <t>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</si>
  <si>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SIRV301</t>
  </si>
  <si>
    <t>GTGGAGAAGCAAATACTTG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</si>
  <si>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>SIRV302</t>
  </si>
  <si>
    <t>GATACCGAATTTAGAGGCCATAGGTTATGGAAAAAGTCA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</si>
  <si>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>SIRV303</t>
  </si>
  <si>
    <t>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</si>
  <si>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>SIRV304</t>
  </si>
  <si>
    <t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TATTGTTATAGGCGGTATATTGGTAAATGACGATCCTTGACTTAGTTTTTTACATCGAACGGTTGCAAATCCTAGCATACTTGATATTAATAGTAGCATCGTACGAACTTTGACAACGAAAGGTTCAAAGGTAACCAAGGCGTAGTAGTGAGTTAGGTCAATGTATAAAAACTCCCTTTCTTATTTTGAGTCGTCAATGTAGTCGAGAAAGTAAGATGCACTTAGTGCCATTATTATTAGACAAGATAGTCCGTTCTTTAGTCGAAGTTCTTGTTGTAATAACAAAAGTAGAGCAGATTACGATCCGAAATTTCATGGACACAGATATTTGAGATCAACATTTGATTCGTTGACGTATTTATGTTGATTCGGTTAGCGAGAGTTACAAAGTTAGTAATAGAAAGAAAGAGGAAATAATAATCAAAAGATTAAGCATGCAAACATTAAGAGGACACATATGTATTGGTGGCATTTGCGAAAAAAAAAAAAAAAAAAAAAAAAAAAAAA</t>
  </si>
  <si>
    <t>SIRV305</t>
  </si>
  <si>
    <t>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TTTGGAGGTACAAAATCTTAATCCTTCACAACTGAATCAACATTTACATTCGGTTACGTTCGGGGTTTGTAGTAGTAATTGTTGAGGTAATTTTAATTGCACTTACAGACGTGGATTTGGTGAAACATTATGTGGTAGATTCATATTTAAAAAAAAAAAAAAAAAAAAAAAAAAAAAA</t>
  </si>
  <si>
    <t>SIRV306</t>
  </si>
  <si>
    <t>GTGGAGAAGCAAATACTTGGATACCGAATTTAGAGGCCATAGGTTATGGAAAAAGTCAGTG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</si>
  <si>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>SIRV307</t>
  </si>
  <si>
    <t>GATACCGAATTTAGAGGCCATAGGTTATGGAAAAAGTCAGTGGTACGAATTACGAACACCTTAACATTAGGGAAACTTAGATAGTTGTACAAAGTAACGTATAACAAGTATCGCGTAT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ATTACGATCCGAAATTTCATGGACACAGATATTTGAGATCAACATTTGATTCGTTGACGTATTTATGTTGATTCGGTTAGCGAGAGTTACAAAGTTAGTAATAGAAAGAAAGAGGAAATAATAATCAAAAGATTAAGCATGCAAACATTAAGAGGACACATATGTATTGGTGGCATTTGCGTTAAAAAAAAAAAAAAAAAAAAAAAAAAAAAA</t>
  </si>
  <si>
    <t>SIRV308</t>
  </si>
  <si>
    <t>GGCCTCTAAATTCGGTATCCAAGTATTTGCTTCTCCACCTGCCAAGCGCACATAAATTCTTTGCGAGTGTTGTTTGGCCACTTTTGGTAGCTCCTGTTTCTTGGCAATTTTGGCTGACACGTTCAGTTTCTTTTGCTCCAACTTCGTAAGCAGTTAGTGTAGGCGTGCGCTAAGGCATTGCGCTACTCGCTTCCATCGTTGGTTCTACCACCCATATGCCATGGCGTCCTGTAAGTTTGCGCCTAATTACTCGAAGCGCTTTCATTTCTACGAAACGTTTTGGAATAATGTCAACTTGGGCATTGTTGAAACTACGGCTTCCTTAATGCTCTTGACAACCTTGTTTAGTTGTTGTTCTTCCTTCTTCCAGCATTTAATAACCGGCTTTTGTTTTAACTCCTTCGCTTTTTCGACTTTCTCCTTTAGCACCGCAACGTTCTTTTTAAGCTACAACGCTTTCTTGAAATGCTTCTCGTCATAAAAAAAAAAAAAAAAAAAAAAAAAAAAAA</t>
  </si>
  <si>
    <t>SIRV309</t>
  </si>
  <si>
    <t>3'</t>
  </si>
  <si>
    <t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GAGAACGTTATGGTTCACTTCTTTATGCGACCGAAGAAGGCGCAGTGTTTGCTTGACAATTTACTGTCGTGTCTTCGGTAACAGATATGCTACCAAGCGACCTAACCACTTTAAGCAGCTTCACCGTCTTACGAGACGTTAACCTAACGCAAATGCCACCAATACATATGTGTCCTCTTAATGTTTGCATGCTTAATCTTTTGATTATTATTTCCTCTTTCTTTCTATTACTAACTTTGTAACTCTCGCTAACCGAATCAACATAAATACGTCAACGAATCAAATGTAAAAAAAAAAAAAAAAAAAAAAAAAAAAAA</t>
  </si>
  <si>
    <t>SIRV310</t>
  </si>
  <si>
    <t>GCGTAATTACAGAACTTGTGGTTTCGGTTTTGTCGATAGCGACTGGAACTGCCGAACTTTGTTTAATAATTACACGTTAATCTGGGACAAAAGGCAAGCTGAAGATCGCAGTAACAGTTGGTTCTGCGAAAGTTGACCAACCTATGCGACTTTCTGGTTTTGCCTGTTATGAACAACGTTGGCAGGTAAAGAAGCGGCTGACTGCTGGTCGAAGAGCCAAATGGTCAACATTAGCATAGCTTGTTTCCTCTTTTTCGTTGCGGAGTTAAGTAGGAGAACGTTATGGTTCACTTCTTTATGCGACCGAAGAAGGCGCAGTGTTTGCTTGACAATTTACTGTCGTGTCTTCGGTAACAGATATGCTACCAAGCGACCTAACCACCTTCACCGTCTTACGAGACGTTAACCTAACGCAAATGCCACCAATACATATGTGTCCTCTTAATGTTTGCATGCTTAATCTTTTGATTATTATTTCCTCTTTCTTTCTATTACTAACTTTGTAACTCTCGCTAACCGAATCAACATAAATACGTCAACGAATCAAATGTTGATCTCAAATATCTGTGTCCATGAAATTTCGGATCGTAAAAAAAAAAAAAAAAAAAAAAAAAAAAAA</t>
  </si>
  <si>
    <t>SIRV311</t>
  </si>
  <si>
    <t>GCTGACCACACGTTTTCCTCAACTATCAGAACGTCTGGCAGAACAAAAAGCTCTTAAACTTTTACTACTGAAATGTCATTTACTTTAAAAACTCCTTTTATTAGGACTATATAAAAAACTATCATGACAGAACAGTCGCGAATAACGTAGTACATCGAACCAAAAAAAAAAAAAAAAAAAAAAAAAAAAAA</t>
  </si>
  <si>
    <t>SIRV312</t>
  </si>
  <si>
    <t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TTTAAGCAGCTTCACCGTCTTACGAGACGTTAACCTAACGCAAATGCCACCAATACATATGTGTCCTCTTAATGTTTGCATGCTTAATCTTTTGATTATTATTTCCTCTTTCTTTCTATTACTAACTTTGTAACTCTCGCTAACCGAATCAACATAAATACGTCAACGAATCAAATGTAAAAAAAAAAAAAAAAAAAAAAAAAAAAAA</t>
  </si>
  <si>
    <t>SIRV313</t>
  </si>
  <si>
    <t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AAAAAAAAAAAAAAAAAAAAAAAAAAAAAA</t>
  </si>
  <si>
    <t>SIRV314</t>
  </si>
  <si>
    <t>GTGGAGAAGCAAATACTTG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</si>
  <si>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>SIRV315</t>
  </si>
  <si>
    <t>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</si>
  <si>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>SIRV403</t>
  </si>
  <si>
    <t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</si>
  <si>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>SIRV404</t>
  </si>
  <si>
    <t>GCAATTAGGATCAGGTGGTTAATCTGATAC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</si>
  <si>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>SIRV405</t>
  </si>
  <si>
    <t>GCCAAGGTGAACCAGGACGAAGTCGATGTTTCAGAACCTCCTTTAGGCCTTTTAGACGGTTTAAACGAAGCACTAGACCAAGTAATAAAAGCGGACGTTGCACAGGTAC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AAAAAAAAAAAAAAAAAAAAAAAAAAAAAA</t>
  </si>
  <si>
    <t>SIRV406</t>
  </si>
  <si>
    <t>GACATCAGATGTTAATGACCTAACGATTATAGTGCTGAACAACGTCTACGACAATATAAACCTTTGCAAAGACTGGTCAAACATCAATGTTAAACACGTCCAGATAAAAGCAAAAAGGTAAGACGAGGATTACGGAATAATTAATATAGTGCTTGTTCCAATCGGCCCGGCTTCAGTCATTCCCGGTGGCGAAGCCATGTCACCAATAAAAACTATCGGCGGCAATGGAAGTGGTTTTTCGGAAACTGTTACGGGTGCAAGCGGCCCCAGTGCAGTTTGTGCCTTGCCAATCGGCCCAGCTTTCAAACGCAAAGTTGGACGACTTATTGGCCCATTCTGACAACGTCCTGTTAAACTGCCCGGACGTTCAAACGGCGGTATCGGACGACTAACGCGTTACGGCGGACAACTCGCCCCCAGTCAACAACTTGGACACGGTAAATTTGAACGCTAAGTCAACTGTAGCAGTTAAACATTGAGTATTAAAATAGATTTAAGCTAGCGTTAAGAACATTAAAAACTAACCAGCCAAACCAAGGATTACGGCTGTGGTGTAATCGATTGCGAAATAGCATGACAAAAAACTTACAGTTTAGAAGGTGGCGGTATTACTTAAGAAAAAAAAAAAAAAAAAAAAAAAAAAAAAA</t>
  </si>
  <si>
    <t>SIRV408</t>
  </si>
  <si>
    <t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GAGGACATGCACCTAGTTGAACACGACTAGGAGGACGATGGCCACTACGGAGTGGAACACAAAGGTAAAGTTGCAATAATAACCAGTACAACAAAAGCATACGTGGAAGGTGACAAGCAAACGATGTCTTGAACAACACCGTCTTCATTGTTTACCATTTGCTGTTAAAAAAAAAAAAAAAAAAAAAAAAAAAAAA</t>
  </si>
  <si>
    <t>SIRV409</t>
  </si>
  <si>
    <t>GTGTAGCATAGCAACTGTTCTGAATGTGATATTCGGTCAGGCCACGTTGACACTTACCAAAGCAAGACAGAAGGAAGTTGACGGGACAATAGGGAAGATTGGCAAAGGGATTTAAACATAGTCCAGTTCGCGTGGTGAATGACAGATTGCTACTGTTACCATTGGCGATACTACGTTGGCGACTTTACTTGCCTCGGTAGCGACAGAACAAGTGTCGTCTACGCAACGAACAACCAGCGTGTTAGCTGCAATGTCCCCTGTAGAAGACCCTCTTCTTTCTCTTCTGAATGATGTAGCTGTGGATAGAGCGTCTCCCACGTTAGGGTCTAGCAACCCTCCGGTGGT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A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</si>
  <si>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>SIRV410</t>
  </si>
  <si>
    <t>G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TTTACAGATGCGGTTTATTGGATTGGTTACAACGGCAAAGGCGGAGACCACTCCAACTGTCGGAAGAGTACCTCTTCAAATTGCCATTCCAATTGCTCGTCATGGACTTTCCACTCTTAGACGACCCGATGAA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AAAAAAAAAAAAAAAAAAAAAAAAAAAAAA</t>
  </si>
  <si>
    <t>SIRV401</t>
  </si>
  <si>
    <t>GTTGAACTTATACAGAAATACTAAAAGTCGAACAACCATTCGATTTAGGAATACAGAACGATAACGCAGCAGAAGTAGTTGACCACCGTGTAACTTGAATGGTGATGGTCCTGGTTCTATTAATACAAATCCTTTTACTTATGCTCCGT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TCAAAAAAAAAAAAAAAAAAAAAAAAAAAAAA</t>
  </si>
  <si>
    <t>SIRV402</t>
  </si>
  <si>
    <t>GTGTAACCATCTTACGGATGTAATCTAACGTAAACACCAGAGAAACAACCATCAAAACGGCATAATGGGCAAGCATTATTAGGAACATCTAAATATAAAACCATTGCCTTAACTCACATAACGCTACACTTGGTAACACCACCATATGCAGTGCAAGAACGTTGGGTAAGAGAACATCGAACGTATGGTCTGTTTACATAAGCTCAAAAATAATTTTACAGGGTAAAACGTCAATCATTACTTAACAGCAGTAATGCTTACAAATGTTTCGGTTAGTATTTAAAACCGTAACGAACGCCACGTGTAAAAACAAGAGGTTTTATTAATATTGGGTATATTAGATGTATCCGTCGATTAACCCACCATAACCAAACTAAATTAAAGCAACGACTTATGCGAAATCCTCCTTGTTTACAAACTAACAGTAATGCAAGTCGTAATAAACGTCTTAAATATTTTATAGGTAAAAGATTTGGACCATATCCTCAGTACTGTAATGATAAACACCGACGAAGTCTACATCGTTGCAACGGAAAATTCCATGAAAGTCGTATGTTTTATGGTAAACTTCCGAATTTAGCAAAAAGGGTTGTAAAAGGTATACGTCATCATGGTAAGAAATACAGCTGTATTAGTATATAAGGTTGTAGAAAACCACATAATAATATGTCTTTAG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AAAAAAAAAAAAAAAAAAAAAAAAAAAAAA</t>
  </si>
  <si>
    <t>SIRV407</t>
  </si>
  <si>
    <t>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AAAAAAAAAAAAAAAAAAAAAAAAAAAAAA</t>
  </si>
  <si>
    <t>SIRV411</t>
  </si>
  <si>
    <t>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G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</si>
  <si>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>SIRV501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</si>
  <si>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</si>
  <si>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GACTTGTAGGCCCATGAATTACCCGCTTAGGCAATGG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</si>
  <si>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>SIRV503</t>
  </si>
  <si>
    <t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AAAAAAAAAAAAAAAAAAAAAAAAAAAAAA</t>
  </si>
  <si>
    <t>SIRV504</t>
  </si>
  <si>
    <t>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</si>
  <si>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SIRV505</t>
  </si>
  <si>
    <t>GGACCGAA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</si>
  <si>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SIRV506</t>
  </si>
  <si>
    <t>GCATACTGCAAGACTTGTAGGCCCATGAATTACCCGCTTAGGCAATGGGTAGACCTTTCCTTGCCGCGTGGAACAAACCGCCATGAGTGTTTTACGTTTACGGTCGGCGACCGGAGTCACAGCGCGACCAACGGGGCCA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</si>
  <si>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>SIRV507</t>
  </si>
  <si>
    <t>GGCCCATGAATTACCCGCTTAGGCAATGGGTAGACCTTTCCTTGCCGCGTGGAACAAACCGCCATGAGTGTTTTACGTTTACGGTCGGCGACCGGAGTCACAGCGCGACCAACGGGGCCAGGGAGGAAGCCTTTTAGCCATCGCTATGCCGCCGCTCAAACGCGCCGGGTGCAAAAGCCCAGA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AAAAAAAAAAAAAAAAAAAAAAAAAAAAAA</t>
  </si>
  <si>
    <t>SIRV508</t>
  </si>
  <si>
    <t>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</si>
  <si>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SIRV509</t>
  </si>
  <si>
    <t>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</si>
  <si>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>SIRV510</t>
  </si>
  <si>
    <t>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AAAAAAAAAAAAAAAAAAAAAAAAAAAAAA</t>
  </si>
  <si>
    <t>SIRV511</t>
  </si>
  <si>
    <t>GCATACTGCAAGACTTGTAGGCCCATGAATTACCCGCTTAGGCAATGGGTAGACCTTTCCTTGCCGCGTGGAACAAACCGCCATGAGTGTTTTACGTTTACGGTCGGCGACCGGAGTCACAGCGCGACCAACG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</si>
  <si>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>SIRV512</t>
  </si>
  <si>
    <t>GTACCAAAGCCGCTTGCACGGCGTTTCATTCGTCGCGGACTCTGACCTTAAACGCTTGTTGTTATGGCGGAAACGCCGCCACCCGCGATACGGCGACCTTCGCTAAATAGTCCCGCGCACGCGCCGACTAACGCTCCTACTTCTTTAATCAATGTGGCAAATAGTCAGAATGGAACTGGTTGACGGCCATCCGGTCTTGCCAATATAGGACGGCGACTAACTGGAAAGTAAAAAAAAAAAAAAAAAAAAAAAAAAAAAA</t>
  </si>
  <si>
    <t>SIRV513</t>
  </si>
  <si>
    <t>GGACCGAAGCATACTGCAAGACTTGTAGGCCCATGAATTACCCGCTTAGGCAATGGGTAGACCTTTCCTTGCCGCGTGGAACAAACCGCCATGAGTGTTTTACGTTTACGGTCGGCGACCGGAGTCACAGCGCGACCAACGGGGCCAGGGAGGAAGCCTTTTAGCCATCGCTATGCCGCCGCTCAAACGCGCCGGGTGCAAAAGCCCAGA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</si>
  <si>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>SIRV514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</si>
  <si>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</si>
  <si>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SIRV515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</si>
  <si>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AAAAAAAAAAAAAAAAAAAAAAAAAAAAA</t>
  </si>
  <si>
    <t>SIRV516</t>
  </si>
  <si>
    <t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</si>
  <si>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SIRV517</t>
  </si>
  <si>
    <t>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</si>
  <si>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>SIRV601</t>
  </si>
  <si>
    <t>GGCAAGACGAATCTGCGTCAACGCTAAAGGCCGTCAAAAAGCAAGAGGGCGTCGCGCCTGGGAAAAAGGTAGTCAAGAAACCATCAAGCTTAAATGTCGGGAAATTGGGTTTGCGCCGCCTTCAGGGGCAGCGATGGGGGCGACAATTGTGGACCGTATGGACTCCATTATGCTGGGACTCCTCGGGTCAACCGCTCTAAAGCGAAGTTGTTGGACAAACAGTTATGCGTAACTGTAAAGCAAGGTGCCCAAAGTAGACTGAGCGACAGTCGAAACCAGCCCCAATGAACAAGACGCCATTGCAAAACGTCTATACGCTACGGTCAAAGACGCTTCCACACCACAT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</si>
  <si>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>SIRV602</t>
  </si>
  <si>
    <t>GGGGCAGCGATGGGGGCGACAATTGTGGACCGTATGGACTCCATTATGCTGGGACTCCTCGGGTCAACCGCTCTAAAGCGAAGTTGTTGGACAAACAGTTATGCGTAACTGTAAAGCAAGGTGCCCAAAGTAGACTGAGCGACAGTCGAAACCAGCCCCAATGAACAAGACGCCATTGCAAAACGTCTATACGCTACGGTCAAAGACGCTTCCACACCACAT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AAAAAAAAAAAAAAAAAAAAAAAAAAAAAA</t>
  </si>
  <si>
    <t>SIRV603</t>
  </si>
  <si>
    <t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AAAAAAAAAAAAAAAAAAAAAAAAAAAAAA</t>
  </si>
  <si>
    <t>SIRV604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</si>
  <si>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</si>
  <si>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>SIRV605</t>
  </si>
  <si>
    <t>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AAAAAAAAAAAAAAAAAAAAAAAAAAAAAA</t>
  </si>
  <si>
    <t>SIRV606</t>
  </si>
  <si>
    <t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AAAAAAAAAAAAAAAAAAAAAAAAAAAAAA</t>
  </si>
  <si>
    <t>SIRV607</t>
  </si>
  <si>
    <t>GCGATGGGGGCGACAATTGTGGACCGTATGGACTCCATTATGCTGGGACTCCTCGGGTCAACCGCTCTAAAGCGAAGTTGTTGGACAAACAGTTATGCGTAACTGTAAAGCAAGGTGCCCAAGTAGACTCTTACTAATTTGGGAACGACGGAAAGTCGCTACCTTCATCGGTATGGCTTTCGCTAAAGTCGGTCAAATGGAAGAAGGTAGTCGAAGTACTGTTGAAAG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AAAAAAAAAAAAAAAAAAAAAAAAAAAAAA</t>
  </si>
  <si>
    <t>SIRV608</t>
  </si>
  <si>
    <t>GCCTATGCCTCGTATCATCTATGGTCGTAGGTAAAGCAATAGCGGAAACATTGGATGTGACTTCATCAGGACTGCTCGTATA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</si>
  <si>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>SIRV609</t>
  </si>
  <si>
    <t>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GCACTAACGTGGTCATCAGACTGGTCTGCGCTATAATCTACGCAATAGAGGCACCAGCGGTCGTTGAAGCCGAAGACGCTATTTCGGTGGCTTGAAAAAAAAAAAAAAAAAAAAAAAAAAAAAA</t>
  </si>
  <si>
    <t>SIRV610</t>
  </si>
  <si>
    <t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AAAAAAAAAAAAAAAAAAAAAAAAAAAAAA</t>
  </si>
  <si>
    <t>SIRV611</t>
  </si>
  <si>
    <t>GGTAGTTGTTGAAAAAGTAGGAATATCTAGCCTAGATGTCGTTTCAGGCGAAGGACTCTAAGGTCTTAAAATCGTTGGGTCAACCGCTCTAAAGCGAAGTTGTTGGACAAACAGTTATGCGTAACTGTAAAGCAAGGTGCCCAA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AAAAAAAAAAAAAAAAAAAAAAAAAAAAAA</t>
  </si>
  <si>
    <t>SIRV612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</si>
  <si>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</si>
  <si>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SIRV613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</si>
  <si>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AAAAAAAAAAAAAAAAAAAAAAAAAAAAAA</t>
  </si>
  <si>
    <t>SIRV614</t>
  </si>
  <si>
    <t>GGTTCGTCTTGAAGCAATCGGTAGTATCTGCAGTCAAGTCGTAGTCGTAGGTATGGCACTTGTCGTGCGTCTAGGACGCGTTGAAGCTATCTTATTGCCCGAAGGAGCCGAAAGTCTGGGACACGTCGTGGGACGTATCGTTAGGACTATGGGACTAGTCGTCTTCGGTCTTACAAATGTTGCAATGCCCTGTGAGCTACTTATGAAACATGAATGGTCGGTCTTGTGGTCGCTTTTGTCGAAATCACCGGACAAAAAGAAGAAATATCAATTGCAAAAATAACTATAGGTACTTCTTTGAAGAAACCAAACGTGAGTTTCTAACACGACTAAATCCATTTGATCTTTGAGAAAGTCGAAGACGAATGAAGTGCGTATAATTGATGAACGAGTCGAAGTCGAAGTTGTTCAACAAGAGAGTTAGGTAGTGCCGCTTGAAAAAGTAATAGTGCAAATAAGAAAAAAAAAAAAAAAAAAAAAAAAAAAAAA</t>
  </si>
  <si>
    <t>SIRV615</t>
  </si>
  <si>
    <t>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</si>
  <si>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>SIRV616</t>
  </si>
  <si>
    <t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TGAGCTACTTATGAAACATGAATGGTCGGTCTTGTGGTCGCTTTTGTCGAAATCACCGAAGTGCGTATAATTGATGAACGAGTCGAAGTCGAAGTTGTTCAACAAGAGAGTTAGGTAGTGCCAAAAAAAAAAAAAAAAAAAAAAAAAAAAAA</t>
  </si>
  <si>
    <t>SIRV617</t>
  </si>
  <si>
    <t>GAGATTTCTACGTTGCTGACAAAGAGGATGACCGTGACGCAAGGTCTTTGAGTGAGACACATGAGGCTAACGGCGTCCACTATACCATGTGGTGTGGAAGCGTCTTTGACCGTAGCGTATAGACGTTTTGCAATGGCGTCTTGTTCATTGGGGCTGGTTTCGACTGTCGCTCAGTCTACTCTTTCAACAGTACTTCGACTACCTTCTTCCATTTGACCGACTTTAGCGAAAGCCATACCGATGAAGGTAGCGACTTTCCGTCGTTCCCAAATTAGTAAAAAAAAAAAAAAAAAAAAAAAAAAAAAA</t>
  </si>
  <si>
    <t>SIRV618</t>
  </si>
  <si>
    <t>GCAGATACTACCGATTGCTTCAAGACGAACCTTAGTTGGCACTTTAGCAACTGCACTAGTTGAAATGGCGAGCACAACTATTTTGACCATACTGAGTCTGGCAACCAAGATCACCACCACATAAACTGGACGTTCTGGGCTAACTATGAGCGCCACGACCAACCCGACCACTTAGGAAGTTCAGAGAATAAAAAAAAAAAAAAAAAAAAAAAAAAAAAA</t>
  </si>
  <si>
    <t>SIRV619</t>
  </si>
  <si>
    <t>SIRV620</t>
  </si>
  <si>
    <t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</si>
  <si>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>SIRV621</t>
  </si>
  <si>
    <t>GGCAAGACGAATCTGCGTCAACGCTAAAGGCCGTCAAAAAGCAAGAGGGCGTCGCGCCTGGGAAAAAGGTAGTCAAGAAACCATCAAGCTTAAATGTCGGGAAATTGGGTTTGCGCCGCCTTCA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</si>
  <si>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SIRV622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</si>
  <si>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</si>
  <si>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>SIRV623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</si>
  <si>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</si>
  <si>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>SIRV624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</si>
  <si>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AAAAAAAAAAAAAAAAAAAAAAAAAAAAAA</t>
  </si>
  <si>
    <t>SIRV625</t>
  </si>
  <si>
    <t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</si>
  <si>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>SIRV701</t>
  </si>
  <si>
    <t>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</si>
  <si>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>SIRV702</t>
  </si>
  <si>
    <t>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</si>
  <si>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SIRV703</t>
  </si>
  <si>
    <t>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</si>
  <si>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SIRV704</t>
  </si>
  <si>
    <t>GGCTATAGAAAATGATATCATAACTATAACGAATATAACAGCAAATTAAAATGCACTGGATAATAAAAATTAAACTAATATTTGTAGTTAGTGGTGCAGATTTGAACGAACAGTCAGGCGAAATGGAAGTAATAGATGATTCATGGACGATAAGTCATTAAGACATCGAAGACTGTTT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</si>
  <si>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>SIRV705</t>
  </si>
  <si>
    <t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AAAAAAAAAAAAAAAAAAAAAAAAAAAAAA</t>
  </si>
  <si>
    <t>SIRV706</t>
  </si>
  <si>
    <t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AAAAAAAAAAAAAAAAAAAAAAAAAAAAAA</t>
  </si>
  <si>
    <t>SIRV708</t>
  </si>
  <si>
    <t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TTTAATAACAAATTAAGTGACTTATCGCGGAAGAGAGAACAATAGATTGGATTAAAAAGTTGTAGTAAACCACAACGAAGTTAGGTAGCTGGTAAGGTTATAGATGCGTTCTGTCGTTGTAGTCCCAATGAACATAGTATGGTTTCGCATAGTAACTGACCTAAAAGACCGCCACATAGTGAAAATACTTAAAACGCAAGTTTCATAGGATTAAGTGGTAGAGGCTATAGAAAATGATATCATAACTATAACGAATATAACAGCAAATTAAAATGATAATAAAAATTAAACTAATATTTGTAGTTAGTGTCAGGCGAAATGGAAGTAATAGATGATTCATGGACGATAAGTCATTAAGACATCGAAGACTGTTTTGGATGTAGACATATTTGTAGAACATTAAAGAAAGATATGAGTTCTTTATTTCAAAAACATAGATGGTTGGCTGGTTAGCAACGTCAAAGCCCACAGTATCTAATGTTGTTATGGCAGAAACAGACAAAATATCAGGCTACAAAAATGTATCAGAGCATTAACATGAAAAAAAAAAAAAAAAAAAAAAAAAAAAAA</t>
  </si>
  <si>
    <t>SIRV707</t>
  </si>
  <si>
    <t>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TAATAAAAATTAAACTAATATTTGTAGTTAGTGGTGCAGATTTGAACGAACAGTCAGGCGAAATGGAAGTAATAGATGATTCATGGACGATAAGTCATTAAGACATCGAAGACTGTTTTG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AAAAAAAAAAAAAAAAAAAAAAAAAAAAAA</t>
  </si>
  <si>
    <t>SIRV709</t>
  </si>
  <si>
    <t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</si>
  <si>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SIRV710</t>
  </si>
  <si>
    <t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</si>
  <si>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>SIRV711</t>
  </si>
  <si>
    <t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</si>
  <si>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>AFE</t>
  </si>
  <si>
    <t>TSS</t>
  </si>
  <si>
    <t>TES</t>
  </si>
  <si>
    <t>ALE</t>
  </si>
  <si>
    <t>SIRV1</t>
  </si>
  <si>
    <t>SIRV2</t>
  </si>
  <si>
    <t>SIRV3</t>
  </si>
  <si>
    <t>SIRV4</t>
  </si>
  <si>
    <t>SIRV5</t>
  </si>
  <si>
    <t>SIRV6</t>
  </si>
  <si>
    <t>SIRV7</t>
  </si>
  <si>
    <t>SIRV502</t>
  </si>
  <si>
    <t>GenBank</t>
  </si>
  <si>
    <t>GC</t>
  </si>
  <si>
    <t>Mw</t>
  </si>
  <si>
    <t>average</t>
  </si>
  <si>
    <t>minimum</t>
  </si>
  <si>
    <t>maximum</t>
  </si>
  <si>
    <t>median</t>
  </si>
  <si>
    <t>conc (ng/µl)</t>
  </si>
  <si>
    <t>conc (amoles/µl)</t>
  </si>
  <si>
    <t>length (nt)</t>
  </si>
  <si>
    <t>pA length (nt)</t>
  </si>
  <si>
    <t># A</t>
  </si>
  <si>
    <t># C</t>
  </si>
  <si>
    <t># G</t>
  </si>
  <si>
    <t># T</t>
  </si>
  <si>
    <t>Mw (g/mol)</t>
  </si>
  <si>
    <t>sum</t>
  </si>
  <si>
    <t>c (amoles/µl)</t>
  </si>
  <si>
    <t>o</t>
  </si>
  <si>
    <t>SIRV gene</t>
  </si>
  <si>
    <t>SIRV ID</t>
  </si>
  <si>
    <t>KX147759.1</t>
  </si>
  <si>
    <t>KX147760.1</t>
  </si>
  <si>
    <t>KX147761.1</t>
  </si>
  <si>
    <t>KX147762.1</t>
  </si>
  <si>
    <t>KX147763.1</t>
  </si>
  <si>
    <t>KX147764.1</t>
  </si>
  <si>
    <t>KX147765.1</t>
  </si>
  <si>
    <t>splicing and transcription related properties</t>
  </si>
  <si>
    <t>A5SS</t>
  </si>
  <si>
    <t>A3SS</t>
  </si>
  <si>
    <t>ESK</t>
  </si>
  <si>
    <t>ESP</t>
  </si>
  <si>
    <t>Alternative last exon</t>
  </si>
  <si>
    <t>5'/3'/i</t>
  </si>
  <si>
    <t>s/as</t>
  </si>
  <si>
    <t># exons</t>
  </si>
  <si>
    <t>origin</t>
  </si>
  <si>
    <t>ENSEMBL</t>
  </si>
  <si>
    <t>in silico</t>
  </si>
  <si>
    <t>ENSEMBL annotated transcript or in silico created</t>
  </si>
  <si>
    <t>orient.</t>
  </si>
  <si>
    <t>orientation on genome, Forward or Reverse strand</t>
  </si>
  <si>
    <t>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</si>
  <si>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 isoform mix E0</t>
  </si>
  <si>
    <t>Mix</t>
  </si>
  <si>
    <t>E0</t>
  </si>
  <si>
    <t>status: 2017-06-12</t>
  </si>
  <si>
    <t>full SIRV isoform transcript, including poly(A) tail</t>
  </si>
  <si>
    <t>SIRV isoform transcript body without poly(A) tail</t>
  </si>
  <si>
    <t>Sequence</t>
  </si>
  <si>
    <t>Applicable for SIRV Set 2 Lot No. 001603: Accounting for absence of SIRV108 and twice the concentration of SIRV203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</si>
</sst>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0_-;\-* #,##0.0000_-;_-* &quot;-&quot;??_-;_-@_-"/>
    <numFmt numFmtId="167" formatCode="_-* #,##0.000_-;\-* #,##0.000_-;_-* &quot;-&quot;??_-;_-@_-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5C00F"/>
        <bgColor indexed="64"/>
      </patternFill>
    </fill>
    <fill>
      <patternFill patternType="solid">
        <fgColor rgb="FF00425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9" fontId="0" fillId="0" borderId="0" xfId="2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9" borderId="28" xfId="0" applyFill="1" applyBorder="1" applyAlignment="1">
      <alignment vertical="top"/>
    </xf>
    <xf numFmtId="9" fontId="0" fillId="9" borderId="29" xfId="2" applyFont="1" applyFill="1" applyBorder="1" applyAlignment="1">
      <alignment vertical="top"/>
    </xf>
    <xf numFmtId="0" fontId="4" fillId="9" borderId="30" xfId="0" applyNumberFormat="1" applyFont="1" applyFill="1" applyBorder="1" applyAlignment="1">
      <alignment vertical="top" wrapText="1"/>
    </xf>
    <xf numFmtId="165" fontId="0" fillId="0" borderId="0" xfId="1" applyNumberFormat="1" applyFont="1" applyAlignment="1">
      <alignment vertical="top"/>
    </xf>
    <xf numFmtId="0" fontId="0" fillId="11" borderId="0" xfId="0" applyFill="1" applyBorder="1" applyAlignment="1">
      <alignment vertical="top"/>
    </xf>
    <xf numFmtId="9" fontId="0" fillId="11" borderId="0" xfId="2" applyFont="1" applyFill="1" applyBorder="1" applyAlignment="1">
      <alignment vertical="top"/>
    </xf>
    <xf numFmtId="0" fontId="4" fillId="11" borderId="0" xfId="0" applyNumberFormat="1" applyFont="1" applyFill="1" applyBorder="1" applyAlignment="1">
      <alignment vertical="top" wrapText="1"/>
    </xf>
    <xf numFmtId="0" fontId="0" fillId="11" borderId="0" xfId="0" applyFill="1" applyAlignment="1">
      <alignment vertical="top"/>
    </xf>
    <xf numFmtId="166" fontId="2" fillId="11" borderId="38" xfId="1" applyNumberFormat="1" applyFont="1" applyFill="1" applyBorder="1" applyAlignment="1">
      <alignment horizontal="center" vertical="top"/>
    </xf>
    <xf numFmtId="165" fontId="2" fillId="11" borderId="37" xfId="1" applyNumberFormat="1" applyFont="1" applyFill="1" applyBorder="1" applyAlignment="1">
      <alignment horizontal="center" vertical="top"/>
    </xf>
    <xf numFmtId="0" fontId="2" fillId="11" borderId="37" xfId="0" applyFont="1" applyFill="1" applyBorder="1" applyAlignment="1">
      <alignment horizontal="center" vertical="top"/>
    </xf>
    <xf numFmtId="0" fontId="2" fillId="11" borderId="39" xfId="0" applyFont="1" applyFill="1" applyBorder="1" applyAlignment="1">
      <alignment horizontal="center" vertical="top"/>
    </xf>
    <xf numFmtId="0" fontId="4" fillId="11" borderId="0" xfId="0" applyFont="1" applyFill="1" applyAlignment="1">
      <alignment horizontal="right" vertical="top" wrapText="1"/>
    </xf>
    <xf numFmtId="9" fontId="0" fillId="11" borderId="0" xfId="2" applyFont="1" applyFill="1" applyAlignment="1">
      <alignment vertical="top"/>
    </xf>
    <xf numFmtId="164" fontId="1" fillId="11" borderId="29" xfId="1" applyNumberFormat="1" applyFont="1" applyFill="1" applyBorder="1" applyAlignment="1">
      <alignment vertical="top"/>
    </xf>
    <xf numFmtId="164" fontId="1" fillId="11" borderId="32" xfId="1" applyNumberFormat="1" applyFont="1" applyFill="1" applyBorder="1" applyAlignment="1">
      <alignment vertical="top"/>
    </xf>
    <xf numFmtId="0" fontId="3" fillId="11" borderId="0" xfId="0" applyFont="1" applyFill="1" applyAlignment="1">
      <alignment horizontal="right" vertical="top" wrapText="1"/>
    </xf>
    <xf numFmtId="164" fontId="2" fillId="11" borderId="0" xfId="1" applyNumberFormat="1" applyFont="1" applyFill="1" applyAlignment="1">
      <alignment vertical="top"/>
    </xf>
    <xf numFmtId="9" fontId="2" fillId="11" borderId="0" xfId="2" applyFont="1" applyFill="1" applyAlignment="1">
      <alignment vertical="top"/>
    </xf>
    <xf numFmtId="164" fontId="0" fillId="11" borderId="17" xfId="1" applyNumberFormat="1" applyFont="1" applyFill="1" applyBorder="1" applyAlignment="1">
      <alignment vertical="top"/>
    </xf>
    <xf numFmtId="164" fontId="0" fillId="11" borderId="19" xfId="1" applyNumberFormat="1" applyFont="1" applyFill="1" applyBorder="1" applyAlignment="1">
      <alignment vertical="top"/>
    </xf>
    <xf numFmtId="164" fontId="0" fillId="11" borderId="1" xfId="1" applyNumberFormat="1" applyFont="1" applyFill="1" applyBorder="1" applyAlignment="1">
      <alignment vertical="top"/>
    </xf>
    <xf numFmtId="9" fontId="0" fillId="11" borderId="1" xfId="2" applyFont="1" applyFill="1" applyBorder="1" applyAlignment="1">
      <alignment vertical="top"/>
    </xf>
    <xf numFmtId="164" fontId="0" fillId="11" borderId="29" xfId="1" applyNumberFormat="1" applyFont="1" applyFill="1" applyBorder="1" applyAlignment="1">
      <alignment vertical="top"/>
    </xf>
    <xf numFmtId="164" fontId="0" fillId="11" borderId="32" xfId="1" applyNumberFormat="1" applyFont="1" applyFill="1" applyBorder="1" applyAlignment="1">
      <alignment vertical="top"/>
    </xf>
    <xf numFmtId="164" fontId="0" fillId="11" borderId="0" xfId="1" applyNumberFormat="1" applyFont="1" applyFill="1" applyAlignment="1">
      <alignment vertical="top"/>
    </xf>
    <xf numFmtId="0" fontId="0" fillId="11" borderId="0" xfId="0" applyFill="1" applyAlignment="1">
      <alignment horizontal="right" vertical="top"/>
    </xf>
    <xf numFmtId="0" fontId="4" fillId="11" borderId="0" xfId="0" applyFont="1" applyFill="1" applyAlignment="1">
      <alignment vertical="top" wrapText="1"/>
    </xf>
    <xf numFmtId="165" fontId="0" fillId="11" borderId="0" xfId="1" applyNumberFormat="1" applyFont="1" applyFill="1" applyAlignment="1">
      <alignment vertical="top"/>
    </xf>
    <xf numFmtId="165" fontId="0" fillId="10" borderId="31" xfId="1" applyNumberFormat="1" applyFont="1" applyFill="1" applyBorder="1" applyAlignment="1">
      <alignment vertical="top"/>
    </xf>
    <xf numFmtId="0" fontId="0" fillId="10" borderId="29" xfId="0" applyFill="1" applyBorder="1" applyAlignment="1">
      <alignment vertical="top"/>
    </xf>
    <xf numFmtId="0" fontId="4" fillId="10" borderId="32" xfId="0" applyNumberFormat="1" applyFont="1" applyFill="1" applyBorder="1" applyAlignment="1">
      <alignment vertical="top" wrapText="1"/>
    </xf>
    <xf numFmtId="0" fontId="0" fillId="11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43" fontId="0" fillId="10" borderId="29" xfId="1" applyNumberFormat="1" applyFont="1" applyFill="1" applyBorder="1" applyAlignment="1">
      <alignment vertical="top"/>
    </xf>
    <xf numFmtId="43" fontId="2" fillId="11" borderId="37" xfId="1" applyNumberFormat="1" applyFont="1" applyFill="1" applyBorder="1" applyAlignment="1">
      <alignment horizontal="center" vertical="top"/>
    </xf>
    <xf numFmtId="43" fontId="1" fillId="11" borderId="29" xfId="1" applyNumberFormat="1" applyFont="1" applyFill="1" applyBorder="1" applyAlignment="1">
      <alignment vertical="top"/>
    </xf>
    <xf numFmtId="43" fontId="0" fillId="11" borderId="17" xfId="1" applyNumberFormat="1" applyFont="1" applyFill="1" applyBorder="1" applyAlignment="1">
      <alignment vertical="top"/>
    </xf>
    <xf numFmtId="43" fontId="0" fillId="11" borderId="29" xfId="1" applyNumberFormat="1" applyFont="1" applyFill="1" applyBorder="1" applyAlignment="1">
      <alignment vertical="top"/>
    </xf>
    <xf numFmtId="43" fontId="0" fillId="11" borderId="0" xfId="1" applyNumberFormat="1" applyFont="1" applyFill="1" applyAlignment="1">
      <alignment vertical="top"/>
    </xf>
    <xf numFmtId="43" fontId="0" fillId="0" borderId="0" xfId="1" applyNumberFormat="1" applyFont="1" applyAlignment="1">
      <alignment vertical="top"/>
    </xf>
    <xf numFmtId="0" fontId="0" fillId="0" borderId="32" xfId="0" applyBorder="1" applyAlignment="1">
      <alignment horizontal="center" vertical="top"/>
    </xf>
    <xf numFmtId="1" fontId="0" fillId="0" borderId="33" xfId="0" applyNumberFormat="1" applyBorder="1" applyAlignment="1">
      <alignment vertical="top"/>
    </xf>
    <xf numFmtId="0" fontId="0" fillId="11" borderId="2" xfId="0" applyFill="1" applyBorder="1" applyAlignment="1">
      <alignment horizontal="left" vertical="top"/>
    </xf>
    <xf numFmtId="0" fontId="0" fillId="11" borderId="3" xfId="0" applyFill="1" applyBorder="1" applyAlignment="1">
      <alignment horizontal="left" vertical="top"/>
    </xf>
    <xf numFmtId="0" fontId="0" fillId="11" borderId="3" xfId="0" applyFill="1" applyBorder="1" applyAlignment="1">
      <alignment vertical="top"/>
    </xf>
    <xf numFmtId="0" fontId="0" fillId="11" borderId="3" xfId="0" applyFill="1" applyBorder="1" applyAlignment="1">
      <alignment horizontal="center" vertical="top"/>
    </xf>
    <xf numFmtId="0" fontId="0" fillId="11" borderId="34" xfId="0" applyFill="1" applyBorder="1" applyAlignment="1">
      <alignment horizontal="left" vertical="top"/>
    </xf>
    <xf numFmtId="0" fontId="0" fillId="11" borderId="0" xfId="0" applyFill="1" applyBorder="1" applyAlignment="1">
      <alignment horizontal="left" vertical="top"/>
    </xf>
    <xf numFmtId="0" fontId="0" fillId="11" borderId="0" xfId="0" applyFill="1" applyBorder="1" applyAlignment="1">
      <alignment horizontal="center" vertical="top"/>
    </xf>
    <xf numFmtId="0" fontId="0" fillId="11" borderId="4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vertical="top"/>
    </xf>
    <xf numFmtId="0" fontId="0" fillId="11" borderId="1" xfId="0" applyFill="1" applyBorder="1" applyAlignment="1">
      <alignment horizontal="center" vertical="top"/>
    </xf>
    <xf numFmtId="0" fontId="2" fillId="11" borderId="4" xfId="0" applyFont="1" applyFill="1" applyBorder="1" applyAlignment="1">
      <alignment horizontal="center" vertical="top"/>
    </xf>
    <xf numFmtId="0" fontId="2" fillId="11" borderId="35" xfId="0" applyFont="1" applyFill="1" applyBorder="1" applyAlignment="1">
      <alignment horizontal="center" vertical="top"/>
    </xf>
    <xf numFmtId="0" fontId="2" fillId="11" borderId="36" xfId="0" applyFont="1" applyFill="1" applyBorder="1" applyAlignment="1">
      <alignment horizontal="center" vertical="top"/>
    </xf>
    <xf numFmtId="0" fontId="2" fillId="11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11" borderId="5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165" fontId="2" fillId="10" borderId="25" xfId="1" applyNumberFormat="1" applyFont="1" applyFill="1" applyBorder="1" applyAlignment="1">
      <alignment horizontal="center" vertical="top"/>
    </xf>
    <xf numFmtId="43" fontId="2" fillId="10" borderId="23" xfId="1" applyNumberFormat="1" applyFont="1" applyFill="1" applyBorder="1" applyAlignment="1">
      <alignment horizontal="center" vertical="top"/>
    </xf>
    <xf numFmtId="0" fontId="2" fillId="10" borderId="23" xfId="0" applyFont="1" applyFill="1" applyBorder="1" applyAlignment="1">
      <alignment horizontal="center" vertical="top"/>
    </xf>
    <xf numFmtId="0" fontId="2" fillId="10" borderId="26" xfId="0" applyFont="1" applyFill="1" applyBorder="1" applyAlignment="1">
      <alignment horizontal="center" vertical="top"/>
    </xf>
    <xf numFmtId="0" fontId="2" fillId="9" borderId="22" xfId="0" applyFont="1" applyFill="1" applyBorder="1" applyAlignment="1">
      <alignment horizontal="center" vertical="top"/>
    </xf>
    <xf numFmtId="9" fontId="2" fillId="9" borderId="23" xfId="2" applyFont="1" applyFill="1" applyBorder="1" applyAlignment="1">
      <alignment horizontal="center" vertical="top"/>
    </xf>
    <xf numFmtId="0" fontId="2" fillId="9" borderId="24" xfId="0" applyFont="1" applyFill="1" applyBorder="1" applyAlignment="1">
      <alignment horizontal="center" vertical="top"/>
    </xf>
    <xf numFmtId="0" fontId="2" fillId="11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8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168" fontId="2" fillId="10" borderId="23" xfId="2" applyNumberFormat="1" applyFont="1" applyFill="1" applyBorder="1" applyAlignment="1">
      <alignment horizontal="center" vertical="top"/>
    </xf>
    <xf numFmtId="168" fontId="0" fillId="10" borderId="29" xfId="2" applyNumberFormat="1" applyFont="1" applyFill="1" applyBorder="1" applyAlignment="1">
      <alignment vertical="top"/>
    </xf>
    <xf numFmtId="168" fontId="2" fillId="11" borderId="37" xfId="2" applyNumberFormat="1" applyFont="1" applyFill="1" applyBorder="1" applyAlignment="1">
      <alignment horizontal="center" vertical="top"/>
    </xf>
    <xf numFmtId="168" fontId="1" fillId="11" borderId="29" xfId="2" applyNumberFormat="1" applyFont="1" applyFill="1" applyBorder="1" applyAlignment="1">
      <alignment vertical="top"/>
    </xf>
    <xf numFmtId="168" fontId="0" fillId="11" borderId="17" xfId="2" applyNumberFormat="1" applyFont="1" applyFill="1" applyBorder="1" applyAlignment="1">
      <alignment vertical="top"/>
    </xf>
    <xf numFmtId="168" fontId="0" fillId="11" borderId="29" xfId="2" applyNumberFormat="1" applyFont="1" applyFill="1" applyBorder="1" applyAlignment="1">
      <alignment vertical="top"/>
    </xf>
    <xf numFmtId="168" fontId="0" fillId="11" borderId="0" xfId="2" applyNumberFormat="1" applyFont="1" applyFill="1" applyAlignment="1">
      <alignment vertical="top"/>
    </xf>
    <xf numFmtId="168" fontId="0" fillId="0" borderId="0" xfId="2" applyNumberFormat="1" applyFont="1" applyAlignment="1">
      <alignment vertical="top"/>
    </xf>
    <xf numFmtId="168" fontId="0" fillId="11" borderId="0" xfId="2" applyNumberFormat="1" applyFont="1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1" fontId="0" fillId="0" borderId="21" xfId="0" applyNumberFormat="1" applyBorder="1" applyAlignment="1">
      <alignment vertical="top"/>
    </xf>
    <xf numFmtId="165" fontId="0" fillId="10" borderId="20" xfId="1" applyNumberFormat="1" applyFont="1" applyFill="1" applyBorder="1" applyAlignment="1">
      <alignment vertical="top"/>
    </xf>
    <xf numFmtId="43" fontId="0" fillId="10" borderId="17" xfId="1" applyNumberFormat="1" applyFont="1" applyFill="1" applyBorder="1" applyAlignment="1">
      <alignment vertical="top"/>
    </xf>
    <xf numFmtId="0" fontId="0" fillId="10" borderId="17" xfId="0" applyFill="1" applyBorder="1" applyAlignment="1">
      <alignment vertical="top"/>
    </xf>
    <xf numFmtId="168" fontId="0" fillId="10" borderId="17" xfId="2" applyNumberFormat="1" applyFont="1" applyFill="1" applyBorder="1" applyAlignment="1">
      <alignment vertical="top"/>
    </xf>
    <xf numFmtId="0" fontId="4" fillId="10" borderId="19" xfId="0" applyNumberFormat="1" applyFont="1" applyFill="1" applyBorder="1" applyAlignment="1">
      <alignment vertical="top" wrapText="1"/>
    </xf>
    <xf numFmtId="0" fontId="0" fillId="9" borderId="16" xfId="0" applyFill="1" applyBorder="1" applyAlignment="1">
      <alignment vertical="top"/>
    </xf>
    <xf numFmtId="9" fontId="0" fillId="9" borderId="17" xfId="2" applyFont="1" applyFill="1" applyBorder="1" applyAlignment="1">
      <alignment vertical="top"/>
    </xf>
    <xf numFmtId="0" fontId="4" fillId="9" borderId="18" xfId="0" applyNumberFormat="1" applyFont="1" applyFill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1" fontId="0" fillId="0" borderId="15" xfId="0" applyNumberFormat="1" applyBorder="1" applyAlignment="1">
      <alignment vertical="top"/>
    </xf>
    <xf numFmtId="165" fontId="0" fillId="10" borderId="14" xfId="1" applyNumberFormat="1" applyFont="1" applyFill="1" applyBorder="1" applyAlignment="1">
      <alignment vertical="top"/>
    </xf>
    <xf numFmtId="43" fontId="0" fillId="10" borderId="11" xfId="1" applyNumberFormat="1" applyFont="1" applyFill="1" applyBorder="1" applyAlignment="1">
      <alignment vertical="top"/>
    </xf>
    <xf numFmtId="0" fontId="0" fillId="10" borderId="11" xfId="0" applyFill="1" applyBorder="1" applyAlignment="1">
      <alignment vertical="top"/>
    </xf>
    <xf numFmtId="168" fontId="0" fillId="10" borderId="11" xfId="2" applyNumberFormat="1" applyFont="1" applyFill="1" applyBorder="1" applyAlignment="1">
      <alignment vertical="top"/>
    </xf>
    <xf numFmtId="0" fontId="4" fillId="10" borderId="13" xfId="0" applyNumberFormat="1" applyFont="1" applyFill="1" applyBorder="1" applyAlignment="1">
      <alignment vertical="top" wrapText="1"/>
    </xf>
    <xf numFmtId="0" fontId="0" fillId="9" borderId="10" xfId="0" applyFill="1" applyBorder="1" applyAlignment="1">
      <alignment vertical="top"/>
    </xf>
    <xf numFmtId="9" fontId="0" fillId="9" borderId="11" xfId="2" applyFont="1" applyFill="1" applyBorder="1" applyAlignment="1">
      <alignment vertical="top"/>
    </xf>
    <xf numFmtId="0" fontId="4" fillId="9" borderId="12" xfId="0" applyNumberFormat="1" applyFont="1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1" fontId="0" fillId="0" borderId="44" xfId="0" applyNumberFormat="1" applyBorder="1" applyAlignment="1">
      <alignment vertical="top"/>
    </xf>
    <xf numFmtId="165" fontId="0" fillId="10" borderId="48" xfId="1" applyNumberFormat="1" applyFont="1" applyFill="1" applyBorder="1" applyAlignment="1">
      <alignment vertical="top"/>
    </xf>
    <xf numFmtId="43" fontId="0" fillId="10" borderId="6" xfId="1" applyNumberFormat="1" applyFont="1" applyFill="1" applyBorder="1" applyAlignment="1">
      <alignment vertical="top"/>
    </xf>
    <xf numFmtId="0" fontId="0" fillId="10" borderId="6" xfId="0" applyFill="1" applyBorder="1" applyAlignment="1">
      <alignment vertical="top"/>
    </xf>
    <xf numFmtId="168" fontId="0" fillId="10" borderId="6" xfId="2" applyNumberFormat="1" applyFont="1" applyFill="1" applyBorder="1" applyAlignment="1">
      <alignment vertical="top"/>
    </xf>
    <xf numFmtId="0" fontId="4" fillId="10" borderId="46" xfId="0" applyNumberFormat="1" applyFont="1" applyFill="1" applyBorder="1" applyAlignment="1">
      <alignment vertical="top" wrapText="1"/>
    </xf>
    <xf numFmtId="0" fontId="0" fillId="9" borderId="5" xfId="0" applyFill="1" applyBorder="1" applyAlignment="1">
      <alignment vertical="top"/>
    </xf>
    <xf numFmtId="9" fontId="0" fillId="9" borderId="6" xfId="2" applyFont="1" applyFill="1" applyBorder="1" applyAlignment="1">
      <alignment vertical="top"/>
    </xf>
    <xf numFmtId="0" fontId="4" fillId="9" borderId="7" xfId="0" applyNumberFormat="1" applyFont="1" applyFill="1" applyBorder="1" applyAlignment="1">
      <alignment vertical="top" wrapText="1"/>
    </xf>
    <xf numFmtId="165" fontId="0" fillId="11" borderId="0" xfId="1" applyNumberFormat="1" applyFont="1" applyFill="1" applyBorder="1" applyAlignment="1">
      <alignment vertical="top"/>
    </xf>
    <xf numFmtId="43" fontId="0" fillId="11" borderId="0" xfId="1" applyNumberFormat="1" applyFont="1" applyFill="1" applyBorder="1" applyAlignment="1">
      <alignment vertical="top"/>
    </xf>
    <xf numFmtId="165" fontId="0" fillId="11" borderId="0" xfId="1" applyNumberFormat="1" applyFont="1" applyFill="1" applyBorder="1" applyAlignment="1">
      <alignment horizontal="center" vertical="top"/>
    </xf>
    <xf numFmtId="165" fontId="0" fillId="11" borderId="0" xfId="1" applyNumberFormat="1" applyFont="1" applyFill="1" applyBorder="1" applyAlignment="1">
      <alignment horizontal="right" vertical="top"/>
    </xf>
    <xf numFmtId="164" fontId="2" fillId="11" borderId="0" xfId="1" applyNumberFormat="1" applyFont="1" applyFill="1" applyBorder="1" applyAlignment="1">
      <alignment horizontal="center" vertical="top"/>
    </xf>
    <xf numFmtId="164" fontId="0" fillId="11" borderId="40" xfId="1" applyNumberFormat="1" applyFont="1" applyFill="1" applyBorder="1" applyAlignment="1">
      <alignment horizontal="center" vertical="top"/>
    </xf>
    <xf numFmtId="165" fontId="1" fillId="11" borderId="0" xfId="1" applyNumberFormat="1" applyFont="1" applyFill="1" applyBorder="1" applyAlignment="1">
      <alignment horizontal="center" vertical="top"/>
    </xf>
    <xf numFmtId="165" fontId="1" fillId="11" borderId="0" xfId="1" applyNumberFormat="1" applyFont="1" applyFill="1" applyBorder="1" applyAlignment="1">
      <alignment horizontal="right" vertical="top"/>
    </xf>
    <xf numFmtId="165" fontId="2" fillId="11" borderId="0" xfId="1" applyNumberFormat="1" applyFont="1" applyFill="1" applyBorder="1" applyAlignment="1">
      <alignment horizontal="center" vertical="top"/>
    </xf>
    <xf numFmtId="0" fontId="2" fillId="11" borderId="49" xfId="0" applyFont="1" applyFill="1" applyBorder="1" applyAlignment="1">
      <alignment horizontal="center" vertical="top"/>
    </xf>
    <xf numFmtId="164" fontId="0" fillId="11" borderId="43" xfId="1" applyNumberFormat="1" applyFont="1" applyFill="1" applyBorder="1" applyAlignment="1">
      <alignment horizontal="center" vertical="top"/>
    </xf>
    <xf numFmtId="166" fontId="2" fillId="11" borderId="38" xfId="1" applyNumberFormat="1" applyFont="1" applyFill="1" applyBorder="1" applyAlignment="1">
      <alignment horizontal="right" vertical="top"/>
    </xf>
    <xf numFmtId="167" fontId="1" fillId="11" borderId="31" xfId="1" applyNumberFormat="1" applyFont="1" applyFill="1" applyBorder="1" applyAlignment="1">
      <alignment horizontal="right" vertical="top"/>
    </xf>
    <xf numFmtId="167" fontId="0" fillId="11" borderId="20" xfId="1" applyNumberFormat="1" applyFont="1" applyFill="1" applyBorder="1" applyAlignment="1">
      <alignment horizontal="right" vertical="top"/>
    </xf>
    <xf numFmtId="167" fontId="0" fillId="11" borderId="31" xfId="1" applyNumberFormat="1" applyFont="1" applyFill="1" applyBorder="1" applyAlignment="1">
      <alignment horizontal="right" vertical="top"/>
    </xf>
    <xf numFmtId="0" fontId="6" fillId="11" borderId="0" xfId="0" applyFont="1" applyFill="1" applyAlignment="1">
      <alignment vertical="top"/>
    </xf>
    <xf numFmtId="0" fontId="2" fillId="11" borderId="0" xfId="0" applyFont="1" applyFill="1" applyBorder="1" applyAlignment="1">
      <alignment horizontal="center" vertical="top"/>
    </xf>
    <xf numFmtId="0" fontId="0" fillId="0" borderId="47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164" fontId="1" fillId="11" borderId="31" xfId="1" applyNumberFormat="1" applyFont="1" applyFill="1" applyBorder="1" applyAlignment="1">
      <alignment vertical="top"/>
    </xf>
    <xf numFmtId="164" fontId="0" fillId="11" borderId="20" xfId="1" applyNumberFormat="1" applyFont="1" applyFill="1" applyBorder="1" applyAlignment="1">
      <alignment vertical="top"/>
    </xf>
    <xf numFmtId="164" fontId="0" fillId="11" borderId="31" xfId="1" applyNumberFormat="1" applyFont="1" applyFill="1" applyBorder="1" applyAlignment="1">
      <alignment vertical="top"/>
    </xf>
    <xf numFmtId="0" fontId="0" fillId="12" borderId="29" xfId="0" applyFill="1" applyBorder="1" applyAlignment="1">
      <alignment vertical="top"/>
    </xf>
    <xf numFmtId="0" fontId="0" fillId="12" borderId="28" xfId="0" applyFill="1" applyBorder="1" applyAlignment="1">
      <alignment horizontal="center" vertical="top"/>
    </xf>
    <xf numFmtId="0" fontId="0" fillId="0" borderId="11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164" fontId="0" fillId="12" borderId="42" xfId="1" applyNumberFormat="1" applyFont="1" applyFill="1" applyBorder="1" applyAlignment="1">
      <alignment horizontal="center" vertical="top"/>
    </xf>
    <xf numFmtId="0" fontId="0" fillId="12" borderId="50" xfId="0" applyFont="1" applyFill="1" applyBorder="1" applyAlignment="1">
      <alignment horizontal="left" vertical="center"/>
    </xf>
    <xf numFmtId="1" fontId="0" fillId="12" borderId="5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164" fontId="2" fillId="6" borderId="27" xfId="1" applyNumberFormat="1" applyFont="1" applyFill="1" applyBorder="1" applyAlignment="1">
      <alignment horizontal="center" vertical="top"/>
    </xf>
    <xf numFmtId="164" fontId="2" fillId="6" borderId="9" xfId="1" applyNumberFormat="1" applyFont="1" applyFill="1" applyBorder="1" applyAlignment="1">
      <alignment horizontal="center" vertical="top"/>
    </xf>
    <xf numFmtId="164" fontId="2" fillId="6" borderId="8" xfId="1" applyNumberFormat="1" applyFont="1" applyFill="1" applyBorder="1" applyAlignment="1">
      <alignment horizontal="center" vertical="top"/>
    </xf>
    <xf numFmtId="164" fontId="5" fillId="7" borderId="27" xfId="1" applyNumberFormat="1" applyFont="1" applyFill="1" applyBorder="1" applyAlignment="1">
      <alignment horizontal="center" vertical="top"/>
    </xf>
    <xf numFmtId="164" fontId="5" fillId="7" borderId="9" xfId="1" applyNumberFormat="1" applyFont="1" applyFill="1" applyBorder="1" applyAlignment="1">
      <alignment horizontal="center" vertical="top"/>
    </xf>
    <xf numFmtId="164" fontId="5" fillId="7" borderId="8" xfId="1" applyNumberFormat="1" applyFont="1" applyFill="1" applyBorder="1" applyAlignment="1">
      <alignment horizontal="center" vertical="top"/>
    </xf>
    <xf numFmtId="164" fontId="5" fillId="8" borderId="9" xfId="1" applyNumberFormat="1" applyFont="1" applyFill="1" applyBorder="1" applyAlignment="1">
      <alignment vertical="top"/>
    </xf>
    <xf numFmtId="164" fontId="5" fillId="8" borderId="8" xfId="1" applyNumberFormat="1" applyFont="1" applyFill="1" applyBorder="1" applyAlignment="1">
      <alignment vertical="top"/>
    </xf>
    <xf numFmtId="164" fontId="5" fillId="3" borderId="27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top"/>
    </xf>
    <xf numFmtId="0" fontId="2" fillId="11" borderId="0" xfId="0" applyFont="1" applyFill="1" applyBorder="1" applyAlignment="1">
      <alignment horizontal="center" vertical="top"/>
    </xf>
    <xf numFmtId="0" fontId="2" fillId="11" borderId="35" xfId="0" applyFont="1" applyFill="1" applyBorder="1" applyAlignment="1">
      <alignment horizontal="center" vertical="top"/>
    </xf>
    <xf numFmtId="164" fontId="2" fillId="2" borderId="27" xfId="1" applyNumberFormat="1" applyFont="1" applyFill="1" applyBorder="1" applyAlignment="1">
      <alignment horizontal="center" vertical="top"/>
    </xf>
    <xf numFmtId="164" fontId="2" fillId="2" borderId="9" xfId="1" applyNumberFormat="1" applyFont="1" applyFill="1" applyBorder="1" applyAlignment="1">
      <alignment horizontal="center" vertical="top"/>
    </xf>
    <xf numFmtId="164" fontId="2" fillId="2" borderId="8" xfId="1" applyNumberFormat="1" applyFont="1" applyFill="1" applyBorder="1" applyAlignment="1">
      <alignment horizontal="center" vertical="top"/>
    </xf>
    <xf numFmtId="164" fontId="2" fillId="4" borderId="27" xfId="1" applyNumberFormat="1" applyFont="1" applyFill="1" applyBorder="1" applyAlignment="1">
      <alignment horizontal="center" vertical="top"/>
    </xf>
    <xf numFmtId="164" fontId="2" fillId="4" borderId="9" xfId="1" applyNumberFormat="1" applyFont="1" applyFill="1" applyBorder="1" applyAlignment="1">
      <alignment horizontal="center" vertical="top"/>
    </xf>
    <xf numFmtId="164" fontId="2" fillId="4" borderId="8" xfId="1" applyNumberFormat="1" applyFont="1" applyFill="1" applyBorder="1" applyAlignment="1">
      <alignment horizontal="center" vertical="top"/>
    </xf>
    <xf numFmtId="164" fontId="5" fillId="5" borderId="27" xfId="1" applyNumberFormat="1" applyFont="1" applyFill="1" applyBorder="1" applyAlignment="1">
      <alignment horizontal="center" vertical="top"/>
    </xf>
    <xf numFmtId="164" fontId="5" fillId="5" borderId="9" xfId="1" applyNumberFormat="1" applyFont="1" applyFill="1" applyBorder="1" applyAlignment="1">
      <alignment horizontal="center" vertical="top"/>
    </xf>
    <xf numFmtId="164" fontId="5" fillId="5" borderId="8" xfId="1" applyNumberFormat="1" applyFont="1" applyFill="1" applyBorder="1" applyAlignment="1">
      <alignment horizontal="center" vertical="top"/>
    </xf>
    <xf numFmtId="0" fontId="2" fillId="11" borderId="34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8"/>
  <sheetViews>
    <sheetView tabSelected="1" topLeftCell="A56" zoomScaleNormal="100" workbookViewId="0">
      <selection activeCell="C111" sqref="C111"/>
    </sheetView>
  </sheetViews>
  <sheetFormatPr baseColWidth="10" defaultColWidth="11.5" defaultRowHeight="15" customHeight="1" x14ac:dyDescent="0.2"/>
  <cols>
    <col min="1" max="1" width="6.6640625" style="2" customWidth="1"/>
    <col min="2" max="2" width="9.83203125" style="2" bestFit="1" customWidth="1"/>
    <col min="3" max="3" width="13.1640625" style="2" customWidth="1"/>
    <col min="4" max="4" width="12.5" style="2" customWidth="1"/>
    <col min="5" max="7" width="5.6640625" style="40" customWidth="1"/>
    <col min="8" max="18" width="8.33203125" style="67" customWidth="1"/>
    <col min="19" max="20" width="9.33203125" style="67" customWidth="1"/>
    <col min="21" max="21" width="13.33203125" style="2" customWidth="1"/>
    <col min="22" max="22" width="12.5" style="10" customWidth="1"/>
    <col min="23" max="23" width="12" style="49" bestFit="1" customWidth="1"/>
    <col min="24" max="24" width="10.5" style="2" bestFit="1" customWidth="1"/>
    <col min="25" max="25" width="6.1640625" style="91" bestFit="1" customWidth="1"/>
    <col min="26" max="26" width="13.33203125" style="2" bestFit="1" customWidth="1"/>
    <col min="27" max="27" width="105.5" style="1" customWidth="1"/>
    <col min="28" max="28" width="14.33203125" style="2" bestFit="1" customWidth="1"/>
    <col min="29" max="29" width="4.5" style="3" bestFit="1" customWidth="1"/>
    <col min="30" max="30" width="105.5" style="1" customWidth="1"/>
    <col min="31" max="31" width="11.5" style="2"/>
    <col min="32" max="36" width="0" style="2" hidden="1" customWidth="1"/>
    <col min="37" max="16384" width="11.5" style="2"/>
  </cols>
  <sheetData>
    <row r="1" spans="1:36" s="14" customFormat="1" ht="15" customHeight="1" x14ac:dyDescent="0.2">
      <c r="A1" s="159" t="s">
        <v>273</v>
      </c>
      <c r="E1" s="39"/>
      <c r="F1" s="39"/>
      <c r="G1" s="39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V1" s="35"/>
      <c r="W1" s="48"/>
      <c r="Y1" s="90"/>
      <c r="AA1" s="34"/>
      <c r="AC1" s="20"/>
      <c r="AD1" s="34"/>
    </row>
    <row r="2" spans="1:36" s="14" customFormat="1" ht="15" customHeight="1" x14ac:dyDescent="0.2">
      <c r="A2" s="14" t="s">
        <v>276</v>
      </c>
      <c r="E2" s="39"/>
      <c r="F2" s="39"/>
      <c r="G2" s="39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V2" s="35"/>
      <c r="W2" s="48"/>
      <c r="Y2" s="90"/>
      <c r="AA2" s="34"/>
      <c r="AC2" s="20"/>
      <c r="AD2" s="34"/>
    </row>
    <row r="3" spans="1:36" s="14" customFormat="1" ht="15" customHeight="1" x14ac:dyDescent="0.2">
      <c r="A3" s="14" t="s">
        <v>280</v>
      </c>
      <c r="E3" s="39"/>
      <c r="F3" s="39"/>
      <c r="G3" s="39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V3" s="35"/>
      <c r="W3" s="48"/>
      <c r="Y3" s="90"/>
      <c r="AA3" s="34"/>
      <c r="AC3" s="20"/>
      <c r="AD3" s="34"/>
    </row>
    <row r="4" spans="1:36" s="14" customFormat="1" ht="15" customHeight="1" x14ac:dyDescent="0.2">
      <c r="E4" s="39"/>
      <c r="F4" s="39"/>
      <c r="G4" s="39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V4" s="35"/>
      <c r="W4" s="48"/>
      <c r="Y4" s="90"/>
      <c r="AA4" s="34"/>
      <c r="AC4" s="20"/>
      <c r="AD4" s="34"/>
    </row>
    <row r="5" spans="1:36" s="14" customFormat="1" ht="15" customHeight="1" x14ac:dyDescent="0.2">
      <c r="A5" s="174" t="s">
        <v>274</v>
      </c>
      <c r="B5" s="174" t="s">
        <v>248</v>
      </c>
      <c r="C5" s="174" t="s">
        <v>249</v>
      </c>
      <c r="D5" s="202" t="s">
        <v>229</v>
      </c>
      <c r="E5" s="199" t="s">
        <v>0</v>
      </c>
      <c r="F5" s="200"/>
      <c r="G5" s="201"/>
      <c r="H5" s="200" t="s">
        <v>257</v>
      </c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1"/>
      <c r="U5" s="202" t="s">
        <v>237</v>
      </c>
      <c r="V5" s="188" t="s">
        <v>277</v>
      </c>
      <c r="W5" s="188"/>
      <c r="X5" s="188"/>
      <c r="Y5" s="188"/>
      <c r="Z5" s="188"/>
      <c r="AA5" s="188"/>
      <c r="AB5" s="187" t="s">
        <v>278</v>
      </c>
      <c r="AC5" s="188"/>
      <c r="AD5" s="189"/>
    </row>
    <row r="6" spans="1:36" s="4" customFormat="1" ht="15" customHeight="1" thickBot="1" x14ac:dyDescent="0.25">
      <c r="A6" s="175"/>
      <c r="B6" s="175"/>
      <c r="C6" s="175"/>
      <c r="D6" s="203"/>
      <c r="E6" s="68" t="s">
        <v>11</v>
      </c>
      <c r="F6" s="69" t="s">
        <v>12</v>
      </c>
      <c r="G6" s="77" t="s">
        <v>247</v>
      </c>
      <c r="H6" s="78" t="s">
        <v>265</v>
      </c>
      <c r="I6" s="79" t="s">
        <v>217</v>
      </c>
      <c r="J6" s="79" t="s">
        <v>218</v>
      </c>
      <c r="K6" s="79" t="s">
        <v>258</v>
      </c>
      <c r="L6" s="79" t="s">
        <v>259</v>
      </c>
      <c r="M6" s="79" t="s">
        <v>260</v>
      </c>
      <c r="N6" s="79" t="s">
        <v>261</v>
      </c>
      <c r="O6" s="79" t="s">
        <v>219</v>
      </c>
      <c r="P6" s="79" t="s">
        <v>220</v>
      </c>
      <c r="Q6" s="79" t="s">
        <v>263</v>
      </c>
      <c r="R6" s="79" t="s">
        <v>264</v>
      </c>
      <c r="S6" s="79" t="s">
        <v>266</v>
      </c>
      <c r="T6" s="80" t="s">
        <v>270</v>
      </c>
      <c r="U6" s="203"/>
      <c r="V6" s="70" t="s">
        <v>244</v>
      </c>
      <c r="W6" s="71" t="s">
        <v>236</v>
      </c>
      <c r="X6" s="72" t="s">
        <v>238</v>
      </c>
      <c r="Y6" s="84" t="s">
        <v>230</v>
      </c>
      <c r="Z6" s="72" t="s">
        <v>239</v>
      </c>
      <c r="AA6" s="73" t="s">
        <v>279</v>
      </c>
      <c r="AB6" s="74" t="s">
        <v>238</v>
      </c>
      <c r="AC6" s="75" t="s">
        <v>230</v>
      </c>
      <c r="AD6" s="76" t="s">
        <v>279</v>
      </c>
      <c r="AF6" s="4" t="s">
        <v>231</v>
      </c>
      <c r="AG6" s="4" t="s">
        <v>240</v>
      </c>
      <c r="AH6" s="4" t="s">
        <v>241</v>
      </c>
      <c r="AI6" s="4" t="s">
        <v>242</v>
      </c>
      <c r="AJ6" s="4" t="s">
        <v>243</v>
      </c>
    </row>
    <row r="7" spans="1:36" ht="15" customHeight="1" x14ac:dyDescent="0.2">
      <c r="A7" s="161" t="s">
        <v>275</v>
      </c>
      <c r="B7" s="190" t="s">
        <v>221</v>
      </c>
      <c r="C7" s="110" t="s">
        <v>13</v>
      </c>
      <c r="D7" s="111" t="s">
        <v>250</v>
      </c>
      <c r="E7" s="112">
        <v>1</v>
      </c>
      <c r="F7" s="113">
        <v>1</v>
      </c>
      <c r="G7" s="114">
        <v>1</v>
      </c>
      <c r="H7" s="115">
        <v>6</v>
      </c>
      <c r="I7" s="116">
        <v>1</v>
      </c>
      <c r="J7" s="116">
        <v>1</v>
      </c>
      <c r="K7" s="116"/>
      <c r="L7" s="116"/>
      <c r="M7" s="116"/>
      <c r="N7" s="116">
        <v>1</v>
      </c>
      <c r="O7" s="116"/>
      <c r="P7" s="116"/>
      <c r="Q7" s="116"/>
      <c r="R7" s="116"/>
      <c r="S7" s="116" t="s">
        <v>267</v>
      </c>
      <c r="T7" s="117" t="s">
        <v>14</v>
      </c>
      <c r="U7" s="118">
        <f t="shared" ref="U7:U65" si="0">69000/69</f>
        <v>1000</v>
      </c>
      <c r="V7" s="119">
        <f t="shared" ref="V7" si="1">AF7</f>
        <v>512587.19999999995</v>
      </c>
      <c r="W7" s="120">
        <f t="shared" ref="W7" si="2">U7*V7/1000000000</f>
        <v>0.51258719999999991</v>
      </c>
      <c r="X7" s="121">
        <f t="shared" ref="X7" si="3">LEN(AA7)</f>
        <v>1591</v>
      </c>
      <c r="Y7" s="122">
        <f t="shared" ref="Y7" si="4" xml:space="preserve"> (1 - LEN(SUBSTITUTE(SUBSTITUTE(AA7,"G",""),"C",""))/LEN(AA7))</f>
        <v>0.45820238843494654</v>
      </c>
      <c r="Z7" s="121">
        <f t="shared" ref="Z7:Z70" si="5">LEN(AA7)-FIND("AAAAAAAAAAAA",AA7)+1</f>
        <v>30</v>
      </c>
      <c r="AA7" s="123" t="s">
        <v>15</v>
      </c>
      <c r="AB7" s="124">
        <f t="shared" ref="AB7" si="6">X7-Z7</f>
        <v>1561</v>
      </c>
      <c r="AC7" s="125">
        <f t="shared" ref="AC7:AC70" si="7" xml:space="preserve"> (1 - LEN(SUBSTITUTE(SUBSTITUTE(AD7,"G",""),"C",""))/LEN(AD7))</f>
        <v>0.46700832799487513</v>
      </c>
      <c r="AD7" s="126" t="str">
        <f t="shared" ref="AD7" si="8">LEFT(AA7,X7-Z7)</f>
        <v>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7" s="2">
        <f t="shared" ref="AF7" si="9">AG7*329.2+AJ7*306.2+AH7*305.2+AI7*345.2+159</f>
        <v>512587.19999999995</v>
      </c>
      <c r="AG7" s="2">
        <f t="shared" ref="AG7" si="10">LEN(SUBSTITUTE(SUBSTITUTE(SUBSTITUTE(AA7,"C",""),"G",""),"T",""))</f>
        <v>471</v>
      </c>
      <c r="AH7" s="2">
        <f t="shared" ref="AH7" si="11">LEN(SUBSTITUTE(SUBSTITUTE(SUBSTITUTE(AA7,"A",""),"G",""),"T",""))</f>
        <v>350</v>
      </c>
      <c r="AI7" s="2">
        <f t="shared" ref="AI7" si="12">LEN(SUBSTITUTE(SUBSTITUTE(SUBSTITUTE(AA7,"A",""),"C",""),"T",""))</f>
        <v>379</v>
      </c>
      <c r="AJ7" s="2">
        <f t="shared" ref="AJ7" si="13">LEN(SUBSTITUTE(SUBSTITUTE(SUBSTITUTE(AA7,"A",""),"C",""),"G",""))</f>
        <v>391</v>
      </c>
    </row>
    <row r="8" spans="1:36" ht="15" customHeight="1" x14ac:dyDescent="0.2">
      <c r="A8" s="162"/>
      <c r="B8" s="191"/>
      <c r="C8" s="5" t="s">
        <v>16</v>
      </c>
      <c r="D8" s="6" t="s">
        <v>250</v>
      </c>
      <c r="E8" s="42">
        <v>1</v>
      </c>
      <c r="F8" s="41">
        <v>1</v>
      </c>
      <c r="G8" s="50">
        <v>1</v>
      </c>
      <c r="H8" s="81">
        <v>4</v>
      </c>
      <c r="I8" s="82">
        <v>1</v>
      </c>
      <c r="J8" s="82"/>
      <c r="K8" s="82"/>
      <c r="L8" s="82"/>
      <c r="M8" s="82"/>
      <c r="N8" s="82"/>
      <c r="O8" s="82">
        <v>1</v>
      </c>
      <c r="P8" s="82"/>
      <c r="Q8" s="82"/>
      <c r="R8" s="82"/>
      <c r="S8" s="82" t="s">
        <v>267</v>
      </c>
      <c r="T8" s="83" t="s">
        <v>14</v>
      </c>
      <c r="U8" s="51">
        <f t="shared" si="0"/>
        <v>1000</v>
      </c>
      <c r="V8" s="36">
        <f t="shared" ref="V8:V71" si="14">AF8</f>
        <v>429039</v>
      </c>
      <c r="W8" s="43">
        <f t="shared" ref="W8:W71" si="15">U8*V8/1000000000</f>
        <v>0.429039</v>
      </c>
      <c r="X8" s="37">
        <f t="shared" ref="X8:X71" si="16">LEN(AA8)</f>
        <v>1330</v>
      </c>
      <c r="Y8" s="85">
        <f t="shared" ref="Y8:Y71" si="17" xml:space="preserve"> (1 - LEN(SUBSTITUTE(SUBSTITUTE(AA8,"G",""),"C",""))/LEN(AA8))</f>
        <v>0.44736842105263153</v>
      </c>
      <c r="Z8" s="37">
        <f t="shared" si="5"/>
        <v>30</v>
      </c>
      <c r="AA8" s="38" t="s">
        <v>17</v>
      </c>
      <c r="AB8" s="7">
        <f t="shared" ref="AB8:AB71" si="18">X8-Z8</f>
        <v>1300</v>
      </c>
      <c r="AC8" s="8">
        <f t="shared" si="7"/>
        <v>0.45769230769230773</v>
      </c>
      <c r="AD8" s="9" t="str">
        <f t="shared" ref="AD8:AD71" si="19">LEFT(AA8,X8-Z8)</f>
        <v>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CGTAGGTTTGTGAGAAGGGAGAAGAAGTGGTTGAGAAGTTGGTGTTCCACAAGTTAAAGTAGACATACCTTTAGTACCTGTAAAG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</v>
      </c>
      <c r="AF8" s="2">
        <f t="shared" ref="AF8:AF71" si="20">AG8*329.2+AJ8*306.2+AH8*305.2+AI8*345.2+159</f>
        <v>429039</v>
      </c>
      <c r="AG8" s="2">
        <f t="shared" ref="AG8:AG71" si="21">LEN(SUBSTITUTE(SUBSTITUTE(SUBSTITUTE(AA8,"C",""),"G",""),"T",""))</f>
        <v>403</v>
      </c>
      <c r="AH8" s="2">
        <f t="shared" ref="AH8:AH71" si="22">LEN(SUBSTITUTE(SUBSTITUTE(SUBSTITUTE(AA8,"A",""),"G",""),"T",""))</f>
        <v>271</v>
      </c>
      <c r="AI8" s="2">
        <f t="shared" ref="AI8:AI71" si="23">LEN(SUBSTITUTE(SUBSTITUTE(SUBSTITUTE(AA8,"A",""),"C",""),"T",""))</f>
        <v>324</v>
      </c>
      <c r="AJ8" s="2">
        <f t="shared" ref="AJ8:AJ71" si="24">LEN(SUBSTITUTE(SUBSTITUTE(SUBSTITUTE(AA8,"A",""),"C",""),"G",""))</f>
        <v>332</v>
      </c>
    </row>
    <row r="9" spans="1:36" ht="15" customHeight="1" x14ac:dyDescent="0.2">
      <c r="A9" s="162"/>
      <c r="B9" s="191"/>
      <c r="C9" s="5" t="s">
        <v>18</v>
      </c>
      <c r="D9" s="6" t="s">
        <v>250</v>
      </c>
      <c r="E9" s="42">
        <v>1</v>
      </c>
      <c r="F9" s="41"/>
      <c r="G9" s="50">
        <v>1</v>
      </c>
      <c r="H9" s="81">
        <v>6</v>
      </c>
      <c r="I9" s="82">
        <v>1</v>
      </c>
      <c r="J9" s="82"/>
      <c r="K9" s="82">
        <v>1</v>
      </c>
      <c r="L9" s="82"/>
      <c r="M9" s="82"/>
      <c r="N9" s="82">
        <v>1</v>
      </c>
      <c r="O9" s="82"/>
      <c r="P9" s="82"/>
      <c r="Q9" s="82"/>
      <c r="R9" s="82"/>
      <c r="S9" s="82" t="s">
        <v>267</v>
      </c>
      <c r="T9" s="83" t="s">
        <v>14</v>
      </c>
      <c r="U9" s="51">
        <f t="shared" si="0"/>
        <v>1000</v>
      </c>
      <c r="V9" s="36">
        <f t="shared" si="14"/>
        <v>449212.6</v>
      </c>
      <c r="W9" s="43">
        <f t="shared" si="15"/>
        <v>0.44921260000000002</v>
      </c>
      <c r="X9" s="37">
        <f t="shared" si="16"/>
        <v>1393</v>
      </c>
      <c r="Y9" s="85">
        <f t="shared" si="17"/>
        <v>0.44795405599425697</v>
      </c>
      <c r="Z9" s="37">
        <f t="shared" si="5"/>
        <v>30</v>
      </c>
      <c r="AA9" s="38" t="s">
        <v>19</v>
      </c>
      <c r="AB9" s="7">
        <f t="shared" si="18"/>
        <v>1363</v>
      </c>
      <c r="AC9" s="8">
        <f t="shared" si="7"/>
        <v>0.45781364636830524</v>
      </c>
      <c r="AD9" s="9" t="str">
        <f t="shared" si="19"/>
        <v>GTGAGGCTTGTCCGCGAGTGTCAACCGGGTTTTACAAAGGAGAACTTCCAACATCAGTGTATGGGATGTTTCAAACACCCCCAGAGACGGAGACAATAGTGTGGTCACGTACATTTAGGAAGATAAAAATAACAACAACAGAA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9" s="2">
        <f t="shared" si="20"/>
        <v>449212.6</v>
      </c>
      <c r="AG9" s="2">
        <f t="shared" si="21"/>
        <v>427</v>
      </c>
      <c r="AH9" s="2">
        <f t="shared" si="22"/>
        <v>291</v>
      </c>
      <c r="AI9" s="2">
        <f t="shared" si="23"/>
        <v>333</v>
      </c>
      <c r="AJ9" s="2">
        <f t="shared" si="24"/>
        <v>342</v>
      </c>
    </row>
    <row r="10" spans="1:36" ht="15" customHeight="1" x14ac:dyDescent="0.2">
      <c r="A10" s="162"/>
      <c r="B10" s="191"/>
      <c r="C10" s="5" t="s">
        <v>20</v>
      </c>
      <c r="D10" s="6" t="s">
        <v>250</v>
      </c>
      <c r="E10" s="42">
        <v>1</v>
      </c>
      <c r="F10" s="41">
        <v>1</v>
      </c>
      <c r="G10" s="50">
        <v>1</v>
      </c>
      <c r="H10" s="81">
        <v>5</v>
      </c>
      <c r="I10" s="82">
        <v>1</v>
      </c>
      <c r="J10" s="82">
        <v>1</v>
      </c>
      <c r="K10" s="82">
        <v>1</v>
      </c>
      <c r="L10" s="82"/>
      <c r="M10" s="82"/>
      <c r="N10" s="82">
        <v>1</v>
      </c>
      <c r="O10" s="82">
        <v>1</v>
      </c>
      <c r="P10" s="82">
        <v>1</v>
      </c>
      <c r="Q10" s="82"/>
      <c r="R10" s="82"/>
      <c r="S10" s="82" t="s">
        <v>267</v>
      </c>
      <c r="T10" s="83" t="s">
        <v>14</v>
      </c>
      <c r="U10" s="51">
        <f t="shared" si="0"/>
        <v>1000</v>
      </c>
      <c r="V10" s="36">
        <f t="shared" si="14"/>
        <v>225755</v>
      </c>
      <c r="W10" s="43">
        <f t="shared" si="15"/>
        <v>0.22575500000000001</v>
      </c>
      <c r="X10" s="37">
        <f t="shared" si="16"/>
        <v>700</v>
      </c>
      <c r="Y10" s="85">
        <f t="shared" si="17"/>
        <v>0.43999999999999995</v>
      </c>
      <c r="Z10" s="37">
        <f t="shared" si="5"/>
        <v>30</v>
      </c>
      <c r="AA10" s="38" t="s">
        <v>21</v>
      </c>
      <c r="AB10" s="7">
        <f t="shared" si="18"/>
        <v>670</v>
      </c>
      <c r="AC10" s="8">
        <f t="shared" si="7"/>
        <v>0.45970149253731341</v>
      </c>
      <c r="AD10" s="9" t="str">
        <f t="shared" si="19"/>
        <v>GCGCAAGGTACATGCTCTTACCCCACTCTCAGCACGTAGGGAGCGGA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</v>
      </c>
      <c r="AF10" s="2">
        <f t="shared" si="20"/>
        <v>225755</v>
      </c>
      <c r="AG10" s="2">
        <f t="shared" si="21"/>
        <v>228</v>
      </c>
      <c r="AH10" s="2">
        <f t="shared" si="22"/>
        <v>150</v>
      </c>
      <c r="AI10" s="2">
        <f t="shared" si="23"/>
        <v>158</v>
      </c>
      <c r="AJ10" s="2">
        <f t="shared" si="24"/>
        <v>164</v>
      </c>
    </row>
    <row r="11" spans="1:36" ht="15" customHeight="1" x14ac:dyDescent="0.2">
      <c r="A11" s="162"/>
      <c r="B11" s="191"/>
      <c r="C11" s="5" t="s">
        <v>22</v>
      </c>
      <c r="D11" s="6" t="s">
        <v>250</v>
      </c>
      <c r="E11" s="42">
        <v>1</v>
      </c>
      <c r="F11" s="41"/>
      <c r="G11" s="50">
        <v>1</v>
      </c>
      <c r="H11" s="81">
        <v>3</v>
      </c>
      <c r="I11" s="82">
        <v>1</v>
      </c>
      <c r="J11" s="82">
        <v>1</v>
      </c>
      <c r="K11" s="82">
        <v>1</v>
      </c>
      <c r="L11" s="82"/>
      <c r="M11" s="82">
        <v>2</v>
      </c>
      <c r="N11" s="82"/>
      <c r="O11" s="82"/>
      <c r="P11" s="82"/>
      <c r="Q11" s="82"/>
      <c r="R11" s="82"/>
      <c r="S11" s="82" t="s">
        <v>268</v>
      </c>
      <c r="T11" s="83" t="s">
        <v>14</v>
      </c>
      <c r="U11" s="51">
        <f t="shared" si="0"/>
        <v>1000</v>
      </c>
      <c r="V11" s="36">
        <f t="shared" si="14"/>
        <v>323127.59999999998</v>
      </c>
      <c r="W11" s="43">
        <f t="shared" si="15"/>
        <v>0.32312760000000001</v>
      </c>
      <c r="X11" s="37">
        <f t="shared" si="16"/>
        <v>1003</v>
      </c>
      <c r="Y11" s="85">
        <f t="shared" si="17"/>
        <v>0.45064805583250245</v>
      </c>
      <c r="Z11" s="37">
        <f t="shared" si="5"/>
        <v>30</v>
      </c>
      <c r="AA11" s="38" t="s">
        <v>23</v>
      </c>
      <c r="AB11" s="7">
        <f t="shared" si="18"/>
        <v>973</v>
      </c>
      <c r="AC11" s="8">
        <f t="shared" si="7"/>
        <v>0.46454265159301134</v>
      </c>
      <c r="AD11" s="9" t="str">
        <f t="shared" si="19"/>
        <v>GCTTGTCCGCGAGTGTCAACCGGGTTTTACAAAGGAGAACTTCCAACATCAGTGTATGGGATGTTTCAAACACCCCCAGAGACGGAGACAATAGTGTGGTCACGTACATTTAGGAAGATAAAAATAACAACAACAGAAGGTGTGAGGCGCAAGGTACATGCTCTTACCCCACTCTCAGCACGTAGGGAGCGGAGTGTGGAAGACCAACAAGCCCGTCGCCTCTACCAAATACAGTGTTTAGGTGTGTCGGAGGGCAGAAACCAACGAAAGAAAGGAAACGATCAACACTTATATAGTGTCCTGTCGGGCCCAAATCCTAAGAGACCTTAGGTTTACCACATTAGTACTAAACAGCCTGTTGTATACCGTGAGCCCCCACTTCGATCTGTAAATGGTAATCCCTTGTAAAACCTCATCTCCAAAAACAGTATACGCAGGTACAGCTGATGTGATCCTCTCTACTAGTCTTCTCTGAGGAACCATGA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11" s="2">
        <f t="shared" si="20"/>
        <v>323127.59999999998</v>
      </c>
      <c r="AG11" s="2">
        <f t="shared" si="21"/>
        <v>314</v>
      </c>
      <c r="AH11" s="2">
        <f t="shared" si="22"/>
        <v>225</v>
      </c>
      <c r="AI11" s="2">
        <f t="shared" si="23"/>
        <v>227</v>
      </c>
      <c r="AJ11" s="2">
        <f t="shared" si="24"/>
        <v>237</v>
      </c>
    </row>
    <row r="12" spans="1:36" ht="15" customHeight="1" x14ac:dyDescent="0.2">
      <c r="A12" s="162"/>
      <c r="B12" s="191"/>
      <c r="C12" s="5" t="s">
        <v>24</v>
      </c>
      <c r="D12" s="6" t="s">
        <v>250</v>
      </c>
      <c r="E12" s="42">
        <v>1</v>
      </c>
      <c r="F12" s="41">
        <v>1</v>
      </c>
      <c r="G12" s="50">
        <v>1</v>
      </c>
      <c r="H12" s="81">
        <v>3</v>
      </c>
      <c r="I12" s="82"/>
      <c r="J12" s="82"/>
      <c r="K12" s="82"/>
      <c r="L12" s="82"/>
      <c r="M12" s="82"/>
      <c r="N12" s="82"/>
      <c r="O12" s="82">
        <v>1</v>
      </c>
      <c r="P12" s="82">
        <v>1</v>
      </c>
      <c r="Q12" s="82" t="s">
        <v>25</v>
      </c>
      <c r="R12" s="82" t="s">
        <v>26</v>
      </c>
      <c r="S12" s="82" t="s">
        <v>268</v>
      </c>
      <c r="T12" s="83" t="s">
        <v>14</v>
      </c>
      <c r="U12" s="51">
        <f t="shared" si="0"/>
        <v>1000</v>
      </c>
      <c r="V12" s="36">
        <f t="shared" si="14"/>
        <v>247864.8</v>
      </c>
      <c r="W12" s="43">
        <f t="shared" si="15"/>
        <v>0.2478648</v>
      </c>
      <c r="X12" s="37">
        <f t="shared" si="16"/>
        <v>774</v>
      </c>
      <c r="Y12" s="85">
        <f t="shared" si="17"/>
        <v>0.44832041343669249</v>
      </c>
      <c r="Z12" s="37">
        <f t="shared" si="5"/>
        <v>30</v>
      </c>
      <c r="AA12" s="38" t="s">
        <v>27</v>
      </c>
      <c r="AB12" s="7">
        <f t="shared" si="18"/>
        <v>744</v>
      </c>
      <c r="AC12" s="8">
        <f t="shared" si="7"/>
        <v>0.46639784946236562</v>
      </c>
      <c r="AD12" s="9" t="str">
        <f t="shared" si="19"/>
        <v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</v>
      </c>
      <c r="AF12" s="2">
        <f t="shared" si="20"/>
        <v>247864.8</v>
      </c>
      <c r="AG12" s="2">
        <f t="shared" si="21"/>
        <v>218</v>
      </c>
      <c r="AH12" s="2">
        <f t="shared" si="22"/>
        <v>196</v>
      </c>
      <c r="AI12" s="2">
        <f t="shared" si="23"/>
        <v>151</v>
      </c>
      <c r="AJ12" s="2">
        <f t="shared" si="24"/>
        <v>209</v>
      </c>
    </row>
    <row r="13" spans="1:36" ht="15" customHeight="1" x14ac:dyDescent="0.2">
      <c r="A13" s="162"/>
      <c r="B13" s="191"/>
      <c r="C13" s="93" t="s">
        <v>32</v>
      </c>
      <c r="D13" s="94" t="s">
        <v>250</v>
      </c>
      <c r="E13" s="95">
        <v>1</v>
      </c>
      <c r="F13" s="96">
        <v>1</v>
      </c>
      <c r="G13" s="97">
        <v>1</v>
      </c>
      <c r="H13" s="98">
        <v>3</v>
      </c>
      <c r="I13" s="99"/>
      <c r="J13" s="99">
        <v>1</v>
      </c>
      <c r="K13" s="99">
        <v>1</v>
      </c>
      <c r="L13" s="99">
        <v>1</v>
      </c>
      <c r="M13" s="99"/>
      <c r="N13" s="99"/>
      <c r="O13" s="99"/>
      <c r="P13" s="99"/>
      <c r="Q13" s="99" t="s">
        <v>25</v>
      </c>
      <c r="R13" s="99" t="s">
        <v>29</v>
      </c>
      <c r="S13" s="99" t="s">
        <v>268</v>
      </c>
      <c r="T13" s="100" t="s">
        <v>30</v>
      </c>
      <c r="U13" s="101">
        <f t="shared" si="0"/>
        <v>1000</v>
      </c>
      <c r="V13" s="102">
        <f t="shared" si="14"/>
        <v>160245.79999999999</v>
      </c>
      <c r="W13" s="103">
        <f t="shared" si="15"/>
        <v>0.16024579999999999</v>
      </c>
      <c r="X13" s="104">
        <f t="shared" si="16"/>
        <v>494</v>
      </c>
      <c r="Y13" s="105">
        <f t="shared" si="17"/>
        <v>0.45141700404858298</v>
      </c>
      <c r="Z13" s="104">
        <f t="shared" si="5"/>
        <v>30</v>
      </c>
      <c r="AA13" s="106" t="s">
        <v>33</v>
      </c>
      <c r="AB13" s="107">
        <f t="shared" si="18"/>
        <v>464</v>
      </c>
      <c r="AC13" s="108">
        <f t="shared" si="7"/>
        <v>0.4806034482758621</v>
      </c>
      <c r="AD13" s="109" t="str">
        <f t="shared" si="19"/>
        <v>GGGTGTTTGAAACATCCCATACACTGATGTTGGAAGTTCTCCTTTGTAAAACCCGGTTGACACTCGCGGACAAGCCTCACCATAAATAACTGAAGTACTTTCGACCGCAATTACGGCGAGGAGAACGAGGCCATGCTACGAGGAGACCGACCCTAAGACGACGGATAGAACCGTGATAAGGTAGGAGTTTGGAGTTCCAAGGATTTAAGAATGTAGTTCCTATGGAATTATTAATGTTGTTGATGAAATTCGGTGAAGGATTGCTGGAAAGAGTGGAGCAGAAGCTCCGACCGTTTTAGCCAGCAAATTTTTGATAGAGAACCTGAGGTCAACAGCGACCGCTGAGTAAACTTTGACTTTACCATCCGCGATAAGCGGAAAGGGGTGAAGCAGCGCCGGAACGGCAGCTGAGAGCACACCTATACGTGAGAAAGACATAGGGCGTGGCGGTATAGATGCCTCAC</v>
      </c>
      <c r="AF13" s="2">
        <f t="shared" si="20"/>
        <v>160245.79999999999</v>
      </c>
      <c r="AG13" s="2">
        <f t="shared" si="21"/>
        <v>169</v>
      </c>
      <c r="AH13" s="2">
        <f t="shared" si="22"/>
        <v>94</v>
      </c>
      <c r="AI13" s="2">
        <f t="shared" si="23"/>
        <v>129</v>
      </c>
      <c r="AJ13" s="2">
        <f t="shared" si="24"/>
        <v>102</v>
      </c>
    </row>
    <row r="14" spans="1:36" ht="15" customHeight="1" x14ac:dyDescent="0.2">
      <c r="A14" s="162"/>
      <c r="B14" s="191"/>
      <c r="C14" s="5" t="s">
        <v>34</v>
      </c>
      <c r="D14" s="6"/>
      <c r="E14" s="42"/>
      <c r="F14" s="41"/>
      <c r="G14" s="50">
        <v>1</v>
      </c>
      <c r="H14" s="81">
        <v>7</v>
      </c>
      <c r="I14" s="82">
        <v>1</v>
      </c>
      <c r="J14" s="82">
        <v>1</v>
      </c>
      <c r="K14" s="82"/>
      <c r="L14" s="82"/>
      <c r="M14" s="82"/>
      <c r="N14" s="82">
        <v>2</v>
      </c>
      <c r="O14" s="82"/>
      <c r="P14" s="82"/>
      <c r="Q14" s="82"/>
      <c r="R14" s="82"/>
      <c r="S14" s="82" t="s">
        <v>268</v>
      </c>
      <c r="T14" s="83" t="s">
        <v>14</v>
      </c>
      <c r="U14" s="51"/>
      <c r="V14" s="36"/>
      <c r="W14" s="43"/>
      <c r="X14" s="37">
        <f t="shared" si="16"/>
        <v>1429</v>
      </c>
      <c r="Y14" s="85">
        <f t="shared" si="17"/>
        <v>0.44646606018194546</v>
      </c>
      <c r="Z14" s="37">
        <f t="shared" si="5"/>
        <v>30</v>
      </c>
      <c r="AA14" s="38" t="s">
        <v>35</v>
      </c>
      <c r="AB14" s="7">
        <f t="shared" si="18"/>
        <v>1399</v>
      </c>
      <c r="AC14" s="8">
        <f t="shared" si="7"/>
        <v>0.45604002859185133</v>
      </c>
      <c r="AD14" s="9" t="str">
        <f t="shared" si="19"/>
        <v>GTTTTACAAAGGAGAACTTCCAACATCAGTGTATGGGATGTTTCAAACACCCCCAGAGACGGAGACAATAGTGTGGTCACGTACATTTAGGAAGATAAAAATAACAACAACAG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</v>
      </c>
      <c r="AF14" s="2">
        <f t="shared" si="20"/>
        <v>460393.8</v>
      </c>
      <c r="AG14" s="2">
        <f t="shared" si="21"/>
        <v>431</v>
      </c>
      <c r="AH14" s="2">
        <f t="shared" si="22"/>
        <v>303</v>
      </c>
      <c r="AI14" s="2">
        <f t="shared" si="23"/>
        <v>335</v>
      </c>
      <c r="AJ14" s="2">
        <f t="shared" si="24"/>
        <v>360</v>
      </c>
    </row>
    <row r="15" spans="1:36" ht="15" customHeight="1" x14ac:dyDescent="0.2">
      <c r="A15" s="162"/>
      <c r="B15" s="191"/>
      <c r="C15" s="167" t="s">
        <v>28</v>
      </c>
      <c r="D15" s="6" t="s">
        <v>250</v>
      </c>
      <c r="E15" s="168"/>
      <c r="F15" s="41"/>
      <c r="G15" s="50">
        <v>1</v>
      </c>
      <c r="H15" s="81">
        <v>3</v>
      </c>
      <c r="I15" s="82"/>
      <c r="J15" s="82"/>
      <c r="K15" s="82">
        <v>1</v>
      </c>
      <c r="L15" s="82">
        <v>1</v>
      </c>
      <c r="M15" s="82"/>
      <c r="N15" s="82"/>
      <c r="O15" s="82">
        <v>1</v>
      </c>
      <c r="P15" s="82"/>
      <c r="Q15" s="82" t="s">
        <v>25</v>
      </c>
      <c r="R15" s="82" t="s">
        <v>29</v>
      </c>
      <c r="S15" s="82" t="s">
        <v>268</v>
      </c>
      <c r="T15" s="83" t="s">
        <v>30</v>
      </c>
      <c r="U15" s="51"/>
      <c r="V15" s="36">
        <f>AF15</f>
        <v>236291.4</v>
      </c>
      <c r="W15" s="43">
        <f>U15*V15/1000000000</f>
        <v>0</v>
      </c>
      <c r="X15" s="37">
        <f>LEN(AA15)</f>
        <v>732</v>
      </c>
      <c r="Y15" s="85">
        <f xml:space="preserve"> (1 - LEN(SUBSTITUTE(SUBSTITUTE(AA15,"G",""),"C",""))/LEN(AA15))</f>
        <v>0.45628415300546443</v>
      </c>
      <c r="Z15" s="37">
        <f>LEN(AA15)-FIND("AAAAAAAAAAAA",AA15)+1</f>
        <v>30</v>
      </c>
      <c r="AA15" s="38" t="s">
        <v>31</v>
      </c>
      <c r="AB15" s="7">
        <f>X15-Z15</f>
        <v>702</v>
      </c>
      <c r="AC15" s="8">
        <f xml:space="preserve"> (1 - LEN(SUBSTITUTE(SUBSTITUTE(AD15,"G",""),"C",""))/LEN(AD15))</f>
        <v>0.4757834757834758</v>
      </c>
      <c r="AD15" s="9" t="str">
        <f>LEFT(AA15,X15-Z15)</f>
        <v>GTCTTCCACACTCCGCTCCCTACGTGCTGAGAGTGGGGTAAGAGCATGTACCTTGCGCCTCACACCTTCTGTTGTTGTTATTTTTATCTTCCTAAATGTACGTGACCACACTATTGTCTCCGTCTCTGGGGGTGTTTGAAACATCCCATACACTGATGTTGGAAGTTCTCCTTTGTAAAACCCGGTTGACACTCGCGGACAAGCCTCACTACTTTCGACCGCAATTACGGCGAGGAGAACGAGGCCATGCTACGAGGAGACCGACCCTAAGACGACGGATAGAACCGTGATAAGGTAGGAGTTTGGAGTTCCAAGGATTTAAGAATGTAGTTCCTATGGAATTATTAATGTTGTTGATGAAATTCGGTGGTACCCTCTGACTGGAATGAATGCGATTGGGTAGATTATACGGACTTGTCCTATTATTTACCCCGCAAACACAGCGATTGAATTTTAGATAGACCTGACGGGGGAATGGAGGATTGAGATTTTGTAGTCTCACAGATTGCAAGTTTGAAGGCGACTGGCAGAAGGATTGCTGGAAAGAGTGGAGCAGAAGCTCCGACCGTTTTAGCCAGCAAATTTTTGATAGAGAACCTGAGGTCAACAGCGACCGCTGAGTAAACTTTGACTTTACCATCCGCGATAAGCGGAAAGGGGTGAAGCAGCGCCGGAACGGCAGCTGAGAGCACACCTATACGT</v>
      </c>
      <c r="AF15" s="2">
        <f>AG15*329.2+AJ15*306.2+AH15*305.2+AI15*345.2+159</f>
        <v>236291.4</v>
      </c>
      <c r="AG15" s="2">
        <f>LEN(SUBSTITUTE(SUBSTITUTE(SUBSTITUTE(AA15,"C",""),"G",""),"T",""))</f>
        <v>216</v>
      </c>
      <c r="AH15" s="2">
        <f>LEN(SUBSTITUTE(SUBSTITUTE(SUBSTITUTE(AA15,"A",""),"G",""),"T",""))</f>
        <v>150</v>
      </c>
      <c r="AI15" s="2">
        <f>LEN(SUBSTITUTE(SUBSTITUTE(SUBSTITUTE(AA15,"A",""),"C",""),"T",""))</f>
        <v>184</v>
      </c>
      <c r="AJ15" s="2">
        <f>LEN(SUBSTITUTE(SUBSTITUTE(SUBSTITUTE(AA15,"A",""),"C",""),"G",""))</f>
        <v>182</v>
      </c>
    </row>
    <row r="16" spans="1:36" ht="15" customHeight="1" x14ac:dyDescent="0.2">
      <c r="A16" s="162"/>
      <c r="B16" s="191"/>
      <c r="C16" s="5" t="s">
        <v>36</v>
      </c>
      <c r="D16" s="6"/>
      <c r="E16" s="42"/>
      <c r="F16" s="41"/>
      <c r="G16" s="50">
        <v>1</v>
      </c>
      <c r="H16" s="81">
        <v>3</v>
      </c>
      <c r="I16" s="82"/>
      <c r="J16" s="82">
        <v>1</v>
      </c>
      <c r="K16" s="82">
        <v>1</v>
      </c>
      <c r="L16" s="82">
        <v>1</v>
      </c>
      <c r="M16" s="82"/>
      <c r="N16" s="82"/>
      <c r="O16" s="82"/>
      <c r="P16" s="82"/>
      <c r="Q16" s="82" t="s">
        <v>25</v>
      </c>
      <c r="R16" s="82" t="s">
        <v>29</v>
      </c>
      <c r="S16" s="82" t="s">
        <v>268</v>
      </c>
      <c r="T16" s="83" t="s">
        <v>30</v>
      </c>
      <c r="U16" s="51"/>
      <c r="V16" s="36"/>
      <c r="W16" s="43"/>
      <c r="X16" s="37">
        <f t="shared" si="16"/>
        <v>424</v>
      </c>
      <c r="Y16" s="85">
        <f t="shared" si="17"/>
        <v>0.46933962264150941</v>
      </c>
      <c r="Z16" s="37">
        <f t="shared" si="5"/>
        <v>30</v>
      </c>
      <c r="AA16" s="38" t="s">
        <v>37</v>
      </c>
      <c r="AB16" s="7">
        <f t="shared" si="18"/>
        <v>394</v>
      </c>
      <c r="AC16" s="8">
        <f t="shared" si="7"/>
        <v>0.50507614213197971</v>
      </c>
      <c r="AD16" s="9" t="str">
        <f t="shared" si="19"/>
        <v>GAAACATCCCATACACTGATGTTGGAAGTTCTCCTTTGTAAAACCCGGTTGACACTCGCGGACAAGCCTCACCATAAATAACTGAAGTACTTTCGACCGCAATTACGGCGAGGAGAACGAGGCCATGCTACGAGGAGACCGACCCTAAGACGACGGATAGAACCGTGATAAGGTAGGAGTTTGGAAAGGATTGCTGGAAAGAGTGGAGCAGAAGCTCCGACCGTTTTAGCCAGCAAATTTTTGATAGAGAACCTGAGGTCAACAGCGACCGCTGAGTAAACTTTGACTTTACCATCCGCGATAAGCGGAAAGGGGTGAAGCAGCGCCGGAACGGCAGCTGAGAGCACACCTATACGTGAGAAAGACATAGGGCGTGGCGGTATAGATGCCTCAC</v>
      </c>
      <c r="AF16" s="2">
        <f t="shared" si="20"/>
        <v>137661.79999999999</v>
      </c>
      <c r="AG16" s="2">
        <f t="shared" si="21"/>
        <v>151</v>
      </c>
      <c r="AH16" s="2">
        <f t="shared" si="22"/>
        <v>89</v>
      </c>
      <c r="AI16" s="2">
        <f t="shared" si="23"/>
        <v>110</v>
      </c>
      <c r="AJ16" s="2">
        <f t="shared" si="24"/>
        <v>74</v>
      </c>
    </row>
    <row r="17" spans="1:36" ht="15" customHeight="1" x14ac:dyDescent="0.2">
      <c r="A17" s="162"/>
      <c r="B17" s="191"/>
      <c r="C17" s="5" t="s">
        <v>38</v>
      </c>
      <c r="D17" s="6"/>
      <c r="E17" s="42"/>
      <c r="F17" s="41"/>
      <c r="G17" s="50">
        <v>1</v>
      </c>
      <c r="H17" s="81">
        <v>6</v>
      </c>
      <c r="I17" s="82"/>
      <c r="J17" s="82"/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/>
      <c r="R17" s="82"/>
      <c r="S17" s="82" t="s">
        <v>268</v>
      </c>
      <c r="T17" s="83" t="s">
        <v>14</v>
      </c>
      <c r="U17" s="51"/>
      <c r="V17" s="36"/>
      <c r="W17" s="43"/>
      <c r="X17" s="37">
        <f t="shared" si="16"/>
        <v>1307</v>
      </c>
      <c r="Y17" s="85">
        <f t="shared" si="17"/>
        <v>0.44912012241775057</v>
      </c>
      <c r="Z17" s="37">
        <f t="shared" si="5"/>
        <v>30</v>
      </c>
      <c r="AA17" s="38" t="s">
        <v>39</v>
      </c>
      <c r="AB17" s="7">
        <f t="shared" si="18"/>
        <v>1277</v>
      </c>
      <c r="AC17" s="8">
        <f t="shared" si="7"/>
        <v>0.45967110415035239</v>
      </c>
      <c r="AD17" s="9" t="str">
        <f t="shared" si="19"/>
        <v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</v>
      </c>
      <c r="AF17" s="2">
        <f t="shared" si="20"/>
        <v>419446.4</v>
      </c>
      <c r="AG17" s="2">
        <f t="shared" si="21"/>
        <v>377</v>
      </c>
      <c r="AH17" s="2">
        <f t="shared" si="22"/>
        <v>312</v>
      </c>
      <c r="AI17" s="2">
        <f t="shared" si="23"/>
        <v>275</v>
      </c>
      <c r="AJ17" s="2">
        <f t="shared" si="24"/>
        <v>343</v>
      </c>
    </row>
    <row r="18" spans="1:36" ht="15" customHeight="1" thickBot="1" x14ac:dyDescent="0.25">
      <c r="A18" s="162"/>
      <c r="B18" s="192"/>
      <c r="C18" s="127" t="s">
        <v>40</v>
      </c>
      <c r="D18" s="128"/>
      <c r="E18" s="129"/>
      <c r="F18" s="130"/>
      <c r="G18" s="131">
        <v>1</v>
      </c>
      <c r="H18" s="132">
        <v>5</v>
      </c>
      <c r="I18" s="133">
        <v>1</v>
      </c>
      <c r="J18" s="133"/>
      <c r="K18" s="133"/>
      <c r="L18" s="133">
        <v>1</v>
      </c>
      <c r="M18" s="133"/>
      <c r="N18" s="133"/>
      <c r="O18" s="133">
        <v>1</v>
      </c>
      <c r="P18" s="133"/>
      <c r="Q18" s="133"/>
      <c r="R18" s="133"/>
      <c r="S18" s="133" t="s">
        <v>268</v>
      </c>
      <c r="T18" s="134" t="s">
        <v>14</v>
      </c>
      <c r="U18" s="135"/>
      <c r="V18" s="136"/>
      <c r="W18" s="137"/>
      <c r="X18" s="138">
        <f t="shared" si="16"/>
        <v>1454</v>
      </c>
      <c r="Y18" s="139">
        <f t="shared" si="17"/>
        <v>0.45529573590096284</v>
      </c>
      <c r="Z18" s="138">
        <f t="shared" si="5"/>
        <v>30</v>
      </c>
      <c r="AA18" s="140" t="s">
        <v>41</v>
      </c>
      <c r="AB18" s="141">
        <f t="shared" si="18"/>
        <v>1424</v>
      </c>
      <c r="AC18" s="142">
        <f t="shared" si="7"/>
        <v>0.4648876404494382</v>
      </c>
      <c r="AD18" s="143" t="str">
        <f t="shared" si="19"/>
        <v>GTGAG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</v>
      </c>
      <c r="AF18" s="2">
        <f t="shared" si="20"/>
        <v>468351.8</v>
      </c>
      <c r="AG18" s="2">
        <f t="shared" si="21"/>
        <v>440</v>
      </c>
      <c r="AH18" s="2">
        <f t="shared" si="22"/>
        <v>324</v>
      </c>
      <c r="AI18" s="2">
        <f t="shared" si="23"/>
        <v>338</v>
      </c>
      <c r="AJ18" s="2">
        <f t="shared" si="24"/>
        <v>352</v>
      </c>
    </row>
    <row r="19" spans="1:36" ht="15" customHeight="1" x14ac:dyDescent="0.2">
      <c r="A19" s="162"/>
      <c r="B19" s="184" t="s">
        <v>222</v>
      </c>
      <c r="C19" s="169" t="s">
        <v>42</v>
      </c>
      <c r="D19" s="111" t="s">
        <v>251</v>
      </c>
      <c r="E19" s="112">
        <v>1</v>
      </c>
      <c r="F19" s="113">
        <v>1</v>
      </c>
      <c r="G19" s="114">
        <v>1</v>
      </c>
      <c r="H19" s="115">
        <v>11</v>
      </c>
      <c r="I19" s="116"/>
      <c r="J19" s="116">
        <v>1</v>
      </c>
      <c r="K19" s="116">
        <v>2</v>
      </c>
      <c r="L19" s="116"/>
      <c r="M19" s="116"/>
      <c r="N19" s="116">
        <v>1</v>
      </c>
      <c r="O19" s="116"/>
      <c r="P19" s="116"/>
      <c r="Q19" s="116"/>
      <c r="R19" s="116"/>
      <c r="S19" s="116" t="s">
        <v>267</v>
      </c>
      <c r="T19" s="117" t="s">
        <v>14</v>
      </c>
      <c r="U19" s="118">
        <f t="shared" si="0"/>
        <v>1000</v>
      </c>
      <c r="V19" s="119">
        <f t="shared" si="14"/>
        <v>671531.2</v>
      </c>
      <c r="W19" s="120">
        <f t="shared" si="15"/>
        <v>0.67153119999999999</v>
      </c>
      <c r="X19" s="121">
        <f t="shared" si="16"/>
        <v>2081</v>
      </c>
      <c r="Y19" s="122">
        <f t="shared" si="17"/>
        <v>0.42239308024987987</v>
      </c>
      <c r="Z19" s="121">
        <f t="shared" si="5"/>
        <v>30</v>
      </c>
      <c r="AA19" s="123" t="s">
        <v>43</v>
      </c>
      <c r="AB19" s="124">
        <f t="shared" si="18"/>
        <v>2051</v>
      </c>
      <c r="AC19" s="125">
        <f t="shared" si="7"/>
        <v>0.4285714285714286</v>
      </c>
      <c r="AD19" s="126" t="str">
        <f t="shared" si="19"/>
        <v>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</v>
      </c>
      <c r="AF19" s="2">
        <f t="shared" si="20"/>
        <v>671531.2</v>
      </c>
      <c r="AG19" s="2">
        <f t="shared" si="21"/>
        <v>663</v>
      </c>
      <c r="AH19" s="2">
        <f t="shared" si="22"/>
        <v>384</v>
      </c>
      <c r="AI19" s="2">
        <f t="shared" si="23"/>
        <v>495</v>
      </c>
      <c r="AJ19" s="2">
        <f t="shared" si="24"/>
        <v>539</v>
      </c>
    </row>
    <row r="20" spans="1:36" ht="15" customHeight="1" x14ac:dyDescent="0.2">
      <c r="A20" s="162"/>
      <c r="B20" s="185"/>
      <c r="C20" s="170" t="s">
        <v>44</v>
      </c>
      <c r="D20" s="6" t="s">
        <v>251</v>
      </c>
      <c r="E20" s="42">
        <v>1</v>
      </c>
      <c r="F20" s="41"/>
      <c r="G20" s="50">
        <v>1</v>
      </c>
      <c r="H20" s="81">
        <v>11</v>
      </c>
      <c r="I20" s="82"/>
      <c r="J20" s="82"/>
      <c r="K20" s="82">
        <v>1</v>
      </c>
      <c r="L20" s="82">
        <v>2</v>
      </c>
      <c r="M20" s="82"/>
      <c r="N20" s="82">
        <v>1</v>
      </c>
      <c r="O20" s="82">
        <v>1</v>
      </c>
      <c r="P20" s="82"/>
      <c r="Q20" s="82"/>
      <c r="R20" s="82"/>
      <c r="S20" s="82" t="s">
        <v>267</v>
      </c>
      <c r="T20" s="83" t="s">
        <v>14</v>
      </c>
      <c r="U20" s="51">
        <f t="shared" si="0"/>
        <v>1000</v>
      </c>
      <c r="V20" s="36">
        <f t="shared" si="14"/>
        <v>646043.19999999995</v>
      </c>
      <c r="W20" s="43">
        <f t="shared" si="15"/>
        <v>0.64604320000000004</v>
      </c>
      <c r="X20" s="37">
        <f t="shared" si="16"/>
        <v>2001</v>
      </c>
      <c r="Y20" s="85">
        <f t="shared" si="17"/>
        <v>0.42228885557221385</v>
      </c>
      <c r="Z20" s="37">
        <f t="shared" si="5"/>
        <v>30</v>
      </c>
      <c r="AA20" s="38" t="s">
        <v>45</v>
      </c>
      <c r="AB20" s="7">
        <f t="shared" si="18"/>
        <v>1971</v>
      </c>
      <c r="AC20" s="8">
        <f t="shared" si="7"/>
        <v>0.42871638762049724</v>
      </c>
      <c r="AD20" s="9" t="str">
        <f t="shared" si="19"/>
        <v>GTTG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</v>
      </c>
      <c r="AF20" s="2">
        <f t="shared" si="20"/>
        <v>646043.19999999995</v>
      </c>
      <c r="AG20" s="2">
        <f t="shared" si="21"/>
        <v>641</v>
      </c>
      <c r="AH20" s="2">
        <f t="shared" si="22"/>
        <v>363</v>
      </c>
      <c r="AI20" s="2">
        <f t="shared" si="23"/>
        <v>482</v>
      </c>
      <c r="AJ20" s="2">
        <f t="shared" si="24"/>
        <v>515</v>
      </c>
    </row>
    <row r="21" spans="1:36" ht="15" customHeight="1" x14ac:dyDescent="0.2">
      <c r="A21" s="162"/>
      <c r="B21" s="185"/>
      <c r="C21" s="172" t="s">
        <v>46</v>
      </c>
      <c r="D21" s="6" t="s">
        <v>251</v>
      </c>
      <c r="E21" s="42">
        <v>1</v>
      </c>
      <c r="F21" s="41">
        <v>1</v>
      </c>
      <c r="G21" s="50">
        <v>1</v>
      </c>
      <c r="H21" s="81">
        <v>5</v>
      </c>
      <c r="I21" s="82"/>
      <c r="J21" s="82">
        <v>1</v>
      </c>
      <c r="K21" s="82"/>
      <c r="L21" s="82"/>
      <c r="M21" s="82"/>
      <c r="N21" s="82">
        <v>1</v>
      </c>
      <c r="O21" s="82">
        <v>1</v>
      </c>
      <c r="P21" s="82">
        <v>1</v>
      </c>
      <c r="Q21" s="82"/>
      <c r="R21" s="82"/>
      <c r="S21" s="82" t="s">
        <v>267</v>
      </c>
      <c r="T21" s="83" t="s">
        <v>14</v>
      </c>
      <c r="U21" s="173">
        <f>1000+1000*(V21/V15)</f>
        <v>1976.6212397065656</v>
      </c>
      <c r="V21" s="36">
        <f t="shared" si="14"/>
        <v>230767.19999999998</v>
      </c>
      <c r="W21" s="43">
        <f t="shared" si="15"/>
        <v>0.45613934894761293</v>
      </c>
      <c r="X21" s="37">
        <f t="shared" si="16"/>
        <v>716</v>
      </c>
      <c r="Y21" s="85">
        <f t="shared" si="17"/>
        <v>0.41061452513966479</v>
      </c>
      <c r="Z21" s="37">
        <f t="shared" si="5"/>
        <v>30</v>
      </c>
      <c r="AA21" s="38" t="s">
        <v>47</v>
      </c>
      <c r="AB21" s="7">
        <f t="shared" si="18"/>
        <v>686</v>
      </c>
      <c r="AC21" s="8">
        <f t="shared" si="7"/>
        <v>0.4285714285714286</v>
      </c>
      <c r="AD21" s="9" t="str">
        <f t="shared" si="19"/>
        <v>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</v>
      </c>
      <c r="AF21" s="2">
        <f t="shared" si="20"/>
        <v>230767.19999999998</v>
      </c>
      <c r="AG21" s="2">
        <f t="shared" si="21"/>
        <v>241</v>
      </c>
      <c r="AH21" s="2">
        <f t="shared" si="22"/>
        <v>141</v>
      </c>
      <c r="AI21" s="2">
        <f t="shared" si="23"/>
        <v>153</v>
      </c>
      <c r="AJ21" s="2">
        <f t="shared" si="24"/>
        <v>181</v>
      </c>
    </row>
    <row r="22" spans="1:36" ht="15" customHeight="1" x14ac:dyDescent="0.2">
      <c r="A22" s="162"/>
      <c r="B22" s="185"/>
      <c r="C22" s="170" t="s">
        <v>48</v>
      </c>
      <c r="D22" s="6" t="s">
        <v>251</v>
      </c>
      <c r="E22" s="42">
        <v>1</v>
      </c>
      <c r="F22" s="41"/>
      <c r="G22" s="50">
        <v>1</v>
      </c>
      <c r="H22" s="81">
        <v>3</v>
      </c>
      <c r="I22" s="82">
        <v>1</v>
      </c>
      <c r="J22" s="82">
        <v>1</v>
      </c>
      <c r="K22" s="82"/>
      <c r="L22" s="82"/>
      <c r="M22" s="82"/>
      <c r="N22" s="82"/>
      <c r="O22" s="82"/>
      <c r="P22" s="82">
        <v>1</v>
      </c>
      <c r="Q22" s="82"/>
      <c r="R22" s="82"/>
      <c r="S22" s="82" t="s">
        <v>267</v>
      </c>
      <c r="T22" s="83" t="s">
        <v>14</v>
      </c>
      <c r="U22" s="51">
        <f t="shared" si="0"/>
        <v>1000</v>
      </c>
      <c r="V22" s="36">
        <f t="shared" si="14"/>
        <v>248225.99999999997</v>
      </c>
      <c r="W22" s="43">
        <f t="shared" si="15"/>
        <v>0.24822599999999997</v>
      </c>
      <c r="X22" s="37">
        <f t="shared" si="16"/>
        <v>770</v>
      </c>
      <c r="Y22" s="85">
        <f t="shared" si="17"/>
        <v>0.41688311688311686</v>
      </c>
      <c r="Z22" s="37">
        <f t="shared" si="5"/>
        <v>30</v>
      </c>
      <c r="AA22" s="38" t="s">
        <v>49</v>
      </c>
      <c r="AB22" s="7">
        <f t="shared" si="18"/>
        <v>740</v>
      </c>
      <c r="AC22" s="8">
        <f t="shared" si="7"/>
        <v>0.43378378378378379</v>
      </c>
      <c r="AD22" s="9" t="str">
        <f t="shared" si="19"/>
        <v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TAATTGACGTGGACGTTTCAG</v>
      </c>
      <c r="AF22" s="2">
        <f t="shared" si="20"/>
        <v>248225.99999999997</v>
      </c>
      <c r="AG22" s="2">
        <f t="shared" si="21"/>
        <v>258</v>
      </c>
      <c r="AH22" s="2">
        <f t="shared" si="22"/>
        <v>154</v>
      </c>
      <c r="AI22" s="2">
        <f t="shared" si="23"/>
        <v>167</v>
      </c>
      <c r="AJ22" s="2">
        <f t="shared" si="24"/>
        <v>191</v>
      </c>
    </row>
    <row r="23" spans="1:36" ht="15" customHeight="1" x14ac:dyDescent="0.2">
      <c r="A23" s="162"/>
      <c r="B23" s="185"/>
      <c r="C23" s="170" t="s">
        <v>50</v>
      </c>
      <c r="D23" s="6" t="s">
        <v>251</v>
      </c>
      <c r="E23" s="42">
        <v>1</v>
      </c>
      <c r="F23" s="41"/>
      <c r="G23" s="50">
        <v>1</v>
      </c>
      <c r="H23" s="81">
        <v>1</v>
      </c>
      <c r="I23" s="82"/>
      <c r="J23" s="82"/>
      <c r="K23" s="82"/>
      <c r="L23" s="82"/>
      <c r="M23" s="82"/>
      <c r="N23" s="82"/>
      <c r="O23" s="82"/>
      <c r="P23" s="82"/>
      <c r="Q23" s="82" t="s">
        <v>12</v>
      </c>
      <c r="R23" s="82" t="s">
        <v>29</v>
      </c>
      <c r="S23" s="82" t="s">
        <v>268</v>
      </c>
      <c r="T23" s="83" t="s">
        <v>30</v>
      </c>
      <c r="U23" s="51">
        <f t="shared" si="0"/>
        <v>1000</v>
      </c>
      <c r="V23" s="36">
        <f t="shared" si="14"/>
        <v>176875.6</v>
      </c>
      <c r="W23" s="43">
        <f t="shared" si="15"/>
        <v>0.17687559999999999</v>
      </c>
      <c r="X23" s="37">
        <f t="shared" si="16"/>
        <v>553</v>
      </c>
      <c r="Y23" s="85">
        <f t="shared" si="17"/>
        <v>0.42495479204339959</v>
      </c>
      <c r="Z23" s="37">
        <f t="shared" si="5"/>
        <v>30</v>
      </c>
      <c r="AA23" s="38" t="s">
        <v>51</v>
      </c>
      <c r="AB23" s="7">
        <f t="shared" si="18"/>
        <v>523</v>
      </c>
      <c r="AC23" s="8">
        <f t="shared" si="7"/>
        <v>0.44933078393881454</v>
      </c>
      <c r="AD23" s="9" t="str">
        <f t="shared" si="19"/>
        <v>GCCGCATCGACCAAATCATGGCTTTGCACTCCAACTTTGCCTGAATCGTGTCAGACTATAGCGGGACGTTCGACCATACTACTCATTCGATTACGCATTCACCTGACGAGAATAGCCATTCTTCCTGAACATACGTTAGAAGTAGTTGGTTAATGCTTGTCTACATTTGAGTGCGAAGCCACTAGGTTTGCACTGTTGACCACCAGCACGCAATCGCAAGATACGCAGTAATGCTAAACCATACTTATTTGACTTTGATGTTCTATCACTGGGTTAATGCCTGCTGCTACCTGACTTTTAGTCGCGAGCACAACGCTTCTTGGCTACACATATGCTGTTGGGAATGTTTTTTACACTTATTATGCTATAAATACCACTCCCACAGCTATTCGAATGACTCTAATACCTCTTGCAACTTGGACGACCGTAGTACGCATTCAGTCCGAGTACCAAGATAATGCTCTTTCTTCTGCCACTCGTCTAACTTCGTCGGCTCCGTGAACAAGCATTCTTCCTACTAGGC</v>
      </c>
      <c r="AF23" s="2">
        <f t="shared" si="20"/>
        <v>176875.6</v>
      </c>
      <c r="AG23" s="2">
        <f t="shared" si="21"/>
        <v>161</v>
      </c>
      <c r="AH23" s="2">
        <f t="shared" si="22"/>
        <v>137</v>
      </c>
      <c r="AI23" s="2">
        <f t="shared" si="23"/>
        <v>98</v>
      </c>
      <c r="AJ23" s="2">
        <f t="shared" si="24"/>
        <v>157</v>
      </c>
    </row>
    <row r="24" spans="1:36" ht="15" customHeight="1" x14ac:dyDescent="0.2">
      <c r="A24" s="162"/>
      <c r="B24" s="185"/>
      <c r="C24" s="93" t="s">
        <v>52</v>
      </c>
      <c r="D24" s="94" t="s">
        <v>251</v>
      </c>
      <c r="E24" s="95">
        <v>1</v>
      </c>
      <c r="F24" s="96">
        <v>1</v>
      </c>
      <c r="G24" s="97">
        <v>1</v>
      </c>
      <c r="H24" s="98">
        <v>1</v>
      </c>
      <c r="I24" s="99"/>
      <c r="J24" s="99"/>
      <c r="K24" s="99"/>
      <c r="L24" s="99"/>
      <c r="M24" s="99"/>
      <c r="N24" s="99"/>
      <c r="O24" s="99"/>
      <c r="P24" s="99"/>
      <c r="Q24" s="99" t="s">
        <v>12</v>
      </c>
      <c r="R24" s="99" t="s">
        <v>29</v>
      </c>
      <c r="S24" s="99" t="s">
        <v>268</v>
      </c>
      <c r="T24" s="100" t="s">
        <v>30</v>
      </c>
      <c r="U24" s="101">
        <f t="shared" si="0"/>
        <v>1000</v>
      </c>
      <c r="V24" s="102">
        <f t="shared" si="14"/>
        <v>145954.79999999999</v>
      </c>
      <c r="W24" s="103">
        <f t="shared" si="15"/>
        <v>0.1459548</v>
      </c>
      <c r="X24" s="104">
        <f t="shared" si="16"/>
        <v>454</v>
      </c>
      <c r="Y24" s="105">
        <f t="shared" si="17"/>
        <v>0.40088105726872247</v>
      </c>
      <c r="Z24" s="104">
        <f t="shared" si="5"/>
        <v>30</v>
      </c>
      <c r="AA24" s="106" t="s">
        <v>53</v>
      </c>
      <c r="AB24" s="107">
        <f t="shared" si="18"/>
        <v>424</v>
      </c>
      <c r="AC24" s="108">
        <f t="shared" si="7"/>
        <v>0.42924528301886788</v>
      </c>
      <c r="AD24" s="109" t="str">
        <f t="shared" si="19"/>
        <v>GTTGAGGTGGACGTCTTCAATGAAAAAGTAGACAACCACTACATGACTTCAAATGGGGAAGCTGACCCGTAGTTCAGTAGTAACTTCTTCGATGTTCGTTGGATCATGTTTCGATACTCGTGTCACATTGTCCACGTCTTCGAATGCGTCGTCAACTTCTACTTCGTTTGCTTCTCAAGATGAAACATTGTTCACTTAGAGCACTAAATTGTAAGCAATTTAGCGAACGACTACGACAGCTTCGATGTCTCTTATCACTATTATTCTTCGTTATGGCACAACGTAGGAGGCGTGATAGATGTGACAGACATGACTGTCTAGGACATCGTCGTCTACTGGATGAACCATTTGAAATGCTTCGACTTATATGGGCATGTTGCCCACTTACCGTACTGGTTCGACTATTATAGAAGGGTCTTGACAG</v>
      </c>
      <c r="AF24" s="2">
        <f t="shared" si="20"/>
        <v>145954.79999999999</v>
      </c>
      <c r="AG24" s="2">
        <f t="shared" si="21"/>
        <v>141</v>
      </c>
      <c r="AH24" s="2">
        <f t="shared" si="22"/>
        <v>89</v>
      </c>
      <c r="AI24" s="2">
        <f t="shared" si="23"/>
        <v>93</v>
      </c>
      <c r="AJ24" s="2">
        <f t="shared" si="24"/>
        <v>131</v>
      </c>
    </row>
    <row r="25" spans="1:36" ht="15" customHeight="1" x14ac:dyDescent="0.2">
      <c r="A25" s="162"/>
      <c r="B25" s="185"/>
      <c r="C25" s="5" t="s">
        <v>54</v>
      </c>
      <c r="D25" s="6"/>
      <c r="E25" s="42"/>
      <c r="F25" s="41"/>
      <c r="G25" s="50">
        <v>1</v>
      </c>
      <c r="H25" s="81">
        <v>9</v>
      </c>
      <c r="I25" s="82">
        <v>1</v>
      </c>
      <c r="J25" s="82">
        <v>1</v>
      </c>
      <c r="K25" s="82">
        <v>1</v>
      </c>
      <c r="L25" s="82"/>
      <c r="M25" s="82"/>
      <c r="N25" s="82"/>
      <c r="O25" s="82"/>
      <c r="P25" s="82"/>
      <c r="Q25" s="82"/>
      <c r="R25" s="82"/>
      <c r="S25" s="82" t="s">
        <v>267</v>
      </c>
      <c r="T25" s="83" t="s">
        <v>14</v>
      </c>
      <c r="U25" s="51"/>
      <c r="V25" s="36"/>
      <c r="W25" s="43"/>
      <c r="X25" s="37">
        <f t="shared" si="16"/>
        <v>2138</v>
      </c>
      <c r="Y25" s="85">
        <f t="shared" si="17"/>
        <v>0.42563143124415337</v>
      </c>
      <c r="Z25" s="37">
        <f t="shared" si="5"/>
        <v>30</v>
      </c>
      <c r="AA25" s="38" t="s">
        <v>55</v>
      </c>
      <c r="AB25" s="7">
        <f t="shared" si="18"/>
        <v>2108</v>
      </c>
      <c r="AC25" s="8">
        <f t="shared" si="7"/>
        <v>0.43168880455407965</v>
      </c>
      <c r="AD25" s="9" t="str">
        <f t="shared" si="19"/>
        <v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</v>
      </c>
      <c r="AF25" s="2">
        <f t="shared" si="20"/>
        <v>689910.6</v>
      </c>
      <c r="AG25" s="2">
        <f t="shared" si="21"/>
        <v>682</v>
      </c>
      <c r="AH25" s="2">
        <f t="shared" si="22"/>
        <v>402</v>
      </c>
      <c r="AI25" s="2">
        <f t="shared" si="23"/>
        <v>508</v>
      </c>
      <c r="AJ25" s="2">
        <f t="shared" si="24"/>
        <v>546</v>
      </c>
    </row>
    <row r="26" spans="1:36" ht="15" customHeight="1" x14ac:dyDescent="0.2">
      <c r="A26" s="162"/>
      <c r="B26" s="185"/>
      <c r="C26" s="5" t="s">
        <v>56</v>
      </c>
      <c r="D26" s="6"/>
      <c r="E26" s="42"/>
      <c r="F26" s="41"/>
      <c r="G26" s="50">
        <v>1</v>
      </c>
      <c r="H26" s="81">
        <v>4</v>
      </c>
      <c r="I26" s="82"/>
      <c r="J26" s="82">
        <v>1</v>
      </c>
      <c r="K26" s="82"/>
      <c r="L26" s="82"/>
      <c r="M26" s="82"/>
      <c r="N26" s="82"/>
      <c r="O26" s="82"/>
      <c r="P26" s="82">
        <v>1</v>
      </c>
      <c r="Q26" s="82"/>
      <c r="R26" s="82"/>
      <c r="S26" s="82" t="s">
        <v>267</v>
      </c>
      <c r="T26" s="83" t="s">
        <v>14</v>
      </c>
      <c r="U26" s="51"/>
      <c r="V26" s="36"/>
      <c r="W26" s="43"/>
      <c r="X26" s="37">
        <f t="shared" si="16"/>
        <v>972</v>
      </c>
      <c r="Y26" s="85">
        <f t="shared" si="17"/>
        <v>0.41255144032921809</v>
      </c>
      <c r="Z26" s="37">
        <f t="shared" si="5"/>
        <v>30</v>
      </c>
      <c r="AA26" s="38" t="s">
        <v>57</v>
      </c>
      <c r="AB26" s="7">
        <f t="shared" si="18"/>
        <v>942</v>
      </c>
      <c r="AC26" s="8">
        <f t="shared" si="7"/>
        <v>0.42569002123142252</v>
      </c>
      <c r="AD26" s="9" t="str">
        <f t="shared" si="19"/>
        <v>GTGTATTTATCC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</v>
      </c>
      <c r="AF26" s="2">
        <f t="shared" si="20"/>
        <v>313219.40000000002</v>
      </c>
      <c r="AG26" s="2">
        <f t="shared" si="21"/>
        <v>325</v>
      </c>
      <c r="AH26" s="2">
        <f t="shared" si="22"/>
        <v>192</v>
      </c>
      <c r="AI26" s="2">
        <f t="shared" si="23"/>
        <v>209</v>
      </c>
      <c r="AJ26" s="2">
        <f t="shared" si="24"/>
        <v>246</v>
      </c>
    </row>
    <row r="27" spans="1:36" ht="15" customHeight="1" thickBot="1" x14ac:dyDescent="0.25">
      <c r="A27" s="162"/>
      <c r="B27" s="186"/>
      <c r="C27" s="127" t="s">
        <v>58</v>
      </c>
      <c r="D27" s="128"/>
      <c r="E27" s="129"/>
      <c r="F27" s="130"/>
      <c r="G27" s="131">
        <v>1</v>
      </c>
      <c r="H27" s="132">
        <v>5</v>
      </c>
      <c r="I27" s="133">
        <v>1</v>
      </c>
      <c r="J27" s="133">
        <v>1</v>
      </c>
      <c r="K27" s="133"/>
      <c r="L27" s="133"/>
      <c r="M27" s="133"/>
      <c r="N27" s="133"/>
      <c r="O27" s="133"/>
      <c r="P27" s="133"/>
      <c r="Q27" s="133"/>
      <c r="R27" s="133"/>
      <c r="S27" s="133" t="s">
        <v>267</v>
      </c>
      <c r="T27" s="134" t="s">
        <v>14</v>
      </c>
      <c r="U27" s="135"/>
      <c r="V27" s="136"/>
      <c r="W27" s="137"/>
      <c r="X27" s="138">
        <f t="shared" si="16"/>
        <v>1052</v>
      </c>
      <c r="Y27" s="139">
        <f t="shared" si="17"/>
        <v>0.42490494296577952</v>
      </c>
      <c r="Z27" s="138">
        <f t="shared" si="5"/>
        <v>30</v>
      </c>
      <c r="AA27" s="140" t="s">
        <v>59</v>
      </c>
      <c r="AB27" s="141">
        <f t="shared" si="18"/>
        <v>1022</v>
      </c>
      <c r="AC27" s="142">
        <f t="shared" si="7"/>
        <v>0.43737769080234834</v>
      </c>
      <c r="AD27" s="143" t="str">
        <f t="shared" si="19"/>
        <v>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</v>
      </c>
      <c r="AF27" s="2">
        <f t="shared" si="20"/>
        <v>340082.39999999997</v>
      </c>
      <c r="AG27" s="2">
        <f t="shared" si="21"/>
        <v>336</v>
      </c>
      <c r="AH27" s="2">
        <f t="shared" si="22"/>
        <v>184</v>
      </c>
      <c r="AI27" s="2">
        <f t="shared" si="23"/>
        <v>263</v>
      </c>
      <c r="AJ27" s="2">
        <f t="shared" si="24"/>
        <v>269</v>
      </c>
    </row>
    <row r="28" spans="1:36" ht="15" customHeight="1" x14ac:dyDescent="0.2">
      <c r="A28" s="162"/>
      <c r="B28" s="193" t="s">
        <v>223</v>
      </c>
      <c r="C28" s="110" t="s">
        <v>60</v>
      </c>
      <c r="D28" s="111" t="s">
        <v>252</v>
      </c>
      <c r="E28" s="112">
        <v>1</v>
      </c>
      <c r="F28" s="113">
        <v>1</v>
      </c>
      <c r="G28" s="114">
        <v>1</v>
      </c>
      <c r="H28" s="115">
        <v>5</v>
      </c>
      <c r="I28" s="116"/>
      <c r="J28" s="116"/>
      <c r="K28" s="116">
        <v>1</v>
      </c>
      <c r="L28" s="116"/>
      <c r="M28" s="116">
        <v>1</v>
      </c>
      <c r="N28" s="116">
        <v>1</v>
      </c>
      <c r="O28" s="116">
        <v>1</v>
      </c>
      <c r="P28" s="116"/>
      <c r="Q28" s="116"/>
      <c r="R28" s="116"/>
      <c r="S28" s="116" t="s">
        <v>267</v>
      </c>
      <c r="T28" s="117" t="s">
        <v>30</v>
      </c>
      <c r="U28" s="118">
        <f t="shared" si="0"/>
        <v>1000</v>
      </c>
      <c r="V28" s="119">
        <f t="shared" si="14"/>
        <v>805207.4</v>
      </c>
      <c r="W28" s="120">
        <f t="shared" si="15"/>
        <v>0.80520740000000002</v>
      </c>
      <c r="X28" s="121">
        <f t="shared" si="16"/>
        <v>2497</v>
      </c>
      <c r="Y28" s="122">
        <f t="shared" si="17"/>
        <v>0.35122146575891067</v>
      </c>
      <c r="Z28" s="121">
        <f t="shared" si="5"/>
        <v>30</v>
      </c>
      <c r="AA28" s="123" t="s">
        <v>61</v>
      </c>
      <c r="AB28" s="124">
        <f t="shared" si="18"/>
        <v>2467</v>
      </c>
      <c r="AC28" s="125">
        <f t="shared" si="7"/>
        <v>0.35549250101337659</v>
      </c>
      <c r="AD28" s="126" t="str">
        <f t="shared" si="19"/>
        <v>GTGGAGAAGCAAATACTTG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</v>
      </c>
      <c r="AF28" s="2">
        <f t="shared" si="20"/>
        <v>805207.4</v>
      </c>
      <c r="AG28" s="2">
        <f t="shared" si="21"/>
        <v>888</v>
      </c>
      <c r="AH28" s="2">
        <f t="shared" si="22"/>
        <v>354</v>
      </c>
      <c r="AI28" s="2">
        <f t="shared" si="23"/>
        <v>523</v>
      </c>
      <c r="AJ28" s="2">
        <f t="shared" si="24"/>
        <v>732</v>
      </c>
    </row>
    <row r="29" spans="1:36" ht="15" customHeight="1" x14ac:dyDescent="0.2">
      <c r="A29" s="162"/>
      <c r="B29" s="194"/>
      <c r="C29" s="5" t="s">
        <v>62</v>
      </c>
      <c r="D29" s="6" t="s">
        <v>252</v>
      </c>
      <c r="E29" s="42">
        <v>1</v>
      </c>
      <c r="F29" s="41"/>
      <c r="G29" s="50">
        <v>1</v>
      </c>
      <c r="H29" s="81">
        <v>2</v>
      </c>
      <c r="I29" s="82"/>
      <c r="J29" s="82">
        <v>1</v>
      </c>
      <c r="K29" s="82"/>
      <c r="L29" s="82"/>
      <c r="M29" s="82">
        <v>2</v>
      </c>
      <c r="N29" s="82"/>
      <c r="O29" s="82">
        <v>1</v>
      </c>
      <c r="P29" s="82">
        <v>1</v>
      </c>
      <c r="Q29" s="82"/>
      <c r="R29" s="82"/>
      <c r="S29" s="82" t="s">
        <v>267</v>
      </c>
      <c r="T29" s="83" t="s">
        <v>30</v>
      </c>
      <c r="U29" s="51">
        <f t="shared" si="0"/>
        <v>1000</v>
      </c>
      <c r="V29" s="36">
        <f t="shared" si="14"/>
        <v>592606.4</v>
      </c>
      <c r="W29" s="43">
        <f t="shared" si="15"/>
        <v>0.59260639999999998</v>
      </c>
      <c r="X29" s="37">
        <f t="shared" si="16"/>
        <v>1837</v>
      </c>
      <c r="Y29" s="85">
        <f t="shared" si="17"/>
        <v>0.35166031573217205</v>
      </c>
      <c r="Z29" s="37">
        <f t="shared" si="5"/>
        <v>30</v>
      </c>
      <c r="AA29" s="38" t="s">
        <v>63</v>
      </c>
      <c r="AB29" s="7">
        <f t="shared" si="18"/>
        <v>1807</v>
      </c>
      <c r="AC29" s="8">
        <f t="shared" si="7"/>
        <v>0.35749861649142223</v>
      </c>
      <c r="AD29" s="9" t="str">
        <f t="shared" si="19"/>
        <v>GATACCGAATTTAGAGGCCATAGGTTATGGAAAAAGTCA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</v>
      </c>
      <c r="AF29" s="2">
        <f t="shared" si="20"/>
        <v>592606.4</v>
      </c>
      <c r="AG29" s="2">
        <f t="shared" si="21"/>
        <v>668</v>
      </c>
      <c r="AH29" s="2">
        <f t="shared" si="22"/>
        <v>265</v>
      </c>
      <c r="AI29" s="2">
        <f t="shared" si="23"/>
        <v>381</v>
      </c>
      <c r="AJ29" s="2">
        <f t="shared" si="24"/>
        <v>523</v>
      </c>
    </row>
    <row r="30" spans="1:36" ht="15" customHeight="1" x14ac:dyDescent="0.2">
      <c r="A30" s="162"/>
      <c r="B30" s="194"/>
      <c r="C30" s="5" t="s">
        <v>64</v>
      </c>
      <c r="D30" s="6" t="s">
        <v>252</v>
      </c>
      <c r="E30" s="42">
        <v>1</v>
      </c>
      <c r="F30" s="41">
        <v>1</v>
      </c>
      <c r="G30" s="50">
        <v>1</v>
      </c>
      <c r="H30" s="81">
        <v>3</v>
      </c>
      <c r="I30" s="82"/>
      <c r="J30" s="82">
        <v>1</v>
      </c>
      <c r="K30" s="82"/>
      <c r="L30" s="82"/>
      <c r="M30" s="82">
        <v>1</v>
      </c>
      <c r="N30" s="82"/>
      <c r="O30" s="82">
        <v>1</v>
      </c>
      <c r="P30" s="82">
        <v>1</v>
      </c>
      <c r="Q30" s="82"/>
      <c r="R30" s="82"/>
      <c r="S30" s="82" t="s">
        <v>267</v>
      </c>
      <c r="T30" s="83" t="s">
        <v>30</v>
      </c>
      <c r="U30" s="51">
        <f t="shared" si="0"/>
        <v>1000</v>
      </c>
      <c r="V30" s="36">
        <f t="shared" si="14"/>
        <v>660393.6</v>
      </c>
      <c r="W30" s="43">
        <f t="shared" si="15"/>
        <v>0.66039360000000003</v>
      </c>
      <c r="X30" s="37">
        <f t="shared" si="16"/>
        <v>2048</v>
      </c>
      <c r="Y30" s="85">
        <f t="shared" si="17"/>
        <v>0.349609375</v>
      </c>
      <c r="Z30" s="37">
        <f t="shared" si="5"/>
        <v>30</v>
      </c>
      <c r="AA30" s="38" t="s">
        <v>65</v>
      </c>
      <c r="AB30" s="7">
        <f t="shared" si="18"/>
        <v>2018</v>
      </c>
      <c r="AC30" s="8">
        <f t="shared" si="7"/>
        <v>0.35480673934588702</v>
      </c>
      <c r="AD30" s="9" t="str">
        <f t="shared" si="19"/>
        <v>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</v>
      </c>
      <c r="AF30" s="2">
        <f t="shared" si="20"/>
        <v>660393.6</v>
      </c>
      <c r="AG30" s="2">
        <f t="shared" si="21"/>
        <v>731</v>
      </c>
      <c r="AH30" s="2">
        <f t="shared" si="22"/>
        <v>290</v>
      </c>
      <c r="AI30" s="2">
        <f t="shared" si="23"/>
        <v>426</v>
      </c>
      <c r="AJ30" s="2">
        <f t="shared" si="24"/>
        <v>601</v>
      </c>
    </row>
    <row r="31" spans="1:36" ht="15" customHeight="1" x14ac:dyDescent="0.2">
      <c r="A31" s="162"/>
      <c r="B31" s="194"/>
      <c r="C31" s="5" t="s">
        <v>66</v>
      </c>
      <c r="D31" s="6" t="s">
        <v>252</v>
      </c>
      <c r="E31" s="42">
        <v>1</v>
      </c>
      <c r="F31" s="41">
        <v>1</v>
      </c>
      <c r="G31" s="50">
        <v>1</v>
      </c>
      <c r="H31" s="81">
        <v>8</v>
      </c>
      <c r="I31" s="82"/>
      <c r="J31" s="82">
        <v>1</v>
      </c>
      <c r="K31" s="82">
        <v>1</v>
      </c>
      <c r="L31" s="82"/>
      <c r="M31" s="82"/>
      <c r="N31" s="82">
        <v>3</v>
      </c>
      <c r="O31" s="82">
        <v>1</v>
      </c>
      <c r="P31" s="82"/>
      <c r="Q31" s="82"/>
      <c r="R31" s="82"/>
      <c r="S31" s="82" t="s">
        <v>267</v>
      </c>
      <c r="T31" s="83" t="s">
        <v>30</v>
      </c>
      <c r="U31" s="51">
        <f t="shared" si="0"/>
        <v>1000</v>
      </c>
      <c r="V31" s="36">
        <f t="shared" si="14"/>
        <v>359013.6</v>
      </c>
      <c r="W31" s="43">
        <f t="shared" si="15"/>
        <v>0.35901359999999999</v>
      </c>
      <c r="X31" s="37">
        <f t="shared" si="16"/>
        <v>1113</v>
      </c>
      <c r="Y31" s="85">
        <f t="shared" si="17"/>
        <v>0.34231805929919135</v>
      </c>
      <c r="Z31" s="37">
        <f t="shared" si="5"/>
        <v>30</v>
      </c>
      <c r="AA31" s="38" t="s">
        <v>67</v>
      </c>
      <c r="AB31" s="7">
        <f t="shared" si="18"/>
        <v>1083</v>
      </c>
      <c r="AC31" s="8">
        <f t="shared" si="7"/>
        <v>0.35180055401662047</v>
      </c>
      <c r="AD31" s="9" t="str">
        <f t="shared" si="19"/>
        <v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TATTGTTATAGGCGGTATATTGGTAAATGACGATCCTTGACTTAGTTTTTTACATCGAACGGTTGCAAATCCTAGCATACTTGATATTAATAGTAGCATCGTACGAACTTTGACAACGAAAGGTTCAAAGGTAACCAAGGCGTAGTAGTGAGTTAGGTCAATGTATAAAAACTCCCTTTCTTATTTTGAGTCGTCAATGTAGTCGAGAAAGTAAGATGCACTTAGTGCCATTATTATTAGACAAGATAGTCCGTTCTTTAGTCGAAGTTCTTGTTGTAATAACAAAAGTAGAGCAGATTACGATCCGAAATTTCATGGACACAGATATTTGAGATCAACATTTGATTCGTTGACGTATTTATGTTGATTCGGTTAGCGAGAGTTACAAAGTTAGTAATAGAAAGAAAGAGGAAATAATAATCAAAAGATTAAGCATGCAAACATTAAGAGGACACATATGTATTGGTGGCATTTGCG</v>
      </c>
      <c r="AF31" s="2">
        <f t="shared" si="20"/>
        <v>359013.6</v>
      </c>
      <c r="AG31" s="2">
        <f t="shared" si="21"/>
        <v>405</v>
      </c>
      <c r="AH31" s="2">
        <f t="shared" si="22"/>
        <v>153</v>
      </c>
      <c r="AI31" s="2">
        <f t="shared" si="23"/>
        <v>228</v>
      </c>
      <c r="AJ31" s="2">
        <f t="shared" si="24"/>
        <v>327</v>
      </c>
    </row>
    <row r="32" spans="1:36" ht="15" customHeight="1" x14ac:dyDescent="0.2">
      <c r="A32" s="162"/>
      <c r="B32" s="194"/>
      <c r="C32" s="5" t="s">
        <v>68</v>
      </c>
      <c r="D32" s="6" t="s">
        <v>252</v>
      </c>
      <c r="E32" s="42">
        <v>1</v>
      </c>
      <c r="F32" s="41">
        <v>1</v>
      </c>
      <c r="G32" s="50">
        <v>1</v>
      </c>
      <c r="H32" s="81">
        <v>3</v>
      </c>
      <c r="I32" s="82">
        <v>1</v>
      </c>
      <c r="J32" s="82"/>
      <c r="K32" s="82"/>
      <c r="L32" s="82">
        <v>1</v>
      </c>
      <c r="M32" s="82"/>
      <c r="N32" s="82"/>
      <c r="O32" s="82">
        <v>1</v>
      </c>
      <c r="P32" s="82">
        <v>1</v>
      </c>
      <c r="Q32" s="82"/>
      <c r="R32" s="82"/>
      <c r="S32" s="82" t="s">
        <v>267</v>
      </c>
      <c r="T32" s="83" t="s">
        <v>30</v>
      </c>
      <c r="U32" s="51">
        <f t="shared" si="0"/>
        <v>1000</v>
      </c>
      <c r="V32" s="36">
        <f t="shared" si="14"/>
        <v>150136.19999999998</v>
      </c>
      <c r="W32" s="43">
        <f t="shared" si="15"/>
        <v>0.15013619999999997</v>
      </c>
      <c r="X32" s="37">
        <f t="shared" si="16"/>
        <v>466</v>
      </c>
      <c r="Y32" s="85">
        <f t="shared" si="17"/>
        <v>0.31545064377682408</v>
      </c>
      <c r="Z32" s="37">
        <f t="shared" si="5"/>
        <v>30</v>
      </c>
      <c r="AA32" s="38" t="s">
        <v>69</v>
      </c>
      <c r="AB32" s="7">
        <f t="shared" si="18"/>
        <v>436</v>
      </c>
      <c r="AC32" s="8">
        <f t="shared" si="7"/>
        <v>0.33715596330275233</v>
      </c>
      <c r="AD32" s="9" t="str">
        <f t="shared" si="19"/>
        <v>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TTTGGAGGTACAAAATCTTAATCCTTCACAACTGAATCAACATTTACATTCGGTTACGTTCGGGGTTTGTAGTAGTAATTGTTGAGGTAATTTTAATTGCACTTACAGACGTGGATTTGGTGAAACATTATGTGGTAGATTCATATTT</v>
      </c>
      <c r="AF32" s="2">
        <f t="shared" si="20"/>
        <v>150136.19999999998</v>
      </c>
      <c r="AG32" s="2">
        <f t="shared" si="21"/>
        <v>165</v>
      </c>
      <c r="AH32" s="2">
        <f t="shared" si="22"/>
        <v>56</v>
      </c>
      <c r="AI32" s="2">
        <f t="shared" si="23"/>
        <v>91</v>
      </c>
      <c r="AJ32" s="2">
        <f t="shared" si="24"/>
        <v>154</v>
      </c>
    </row>
    <row r="33" spans="1:36" ht="15" customHeight="1" x14ac:dyDescent="0.2">
      <c r="A33" s="162"/>
      <c r="B33" s="194"/>
      <c r="C33" s="5" t="s">
        <v>70</v>
      </c>
      <c r="D33" s="6" t="s">
        <v>252</v>
      </c>
      <c r="E33" s="42">
        <v>1</v>
      </c>
      <c r="F33" s="41"/>
      <c r="G33" s="50">
        <v>1</v>
      </c>
      <c r="H33" s="81">
        <v>3</v>
      </c>
      <c r="I33" s="82"/>
      <c r="J33" s="82"/>
      <c r="K33" s="82"/>
      <c r="L33" s="82"/>
      <c r="M33" s="82">
        <v>1</v>
      </c>
      <c r="N33" s="82"/>
      <c r="O33" s="82"/>
      <c r="P33" s="82">
        <v>1</v>
      </c>
      <c r="Q33" s="82"/>
      <c r="R33" s="82"/>
      <c r="S33" s="82" t="s">
        <v>267</v>
      </c>
      <c r="T33" s="83" t="s">
        <v>30</v>
      </c>
      <c r="U33" s="51">
        <f t="shared" si="0"/>
        <v>1000</v>
      </c>
      <c r="V33" s="36">
        <f t="shared" si="14"/>
        <v>774771.6</v>
      </c>
      <c r="W33" s="43">
        <f t="shared" si="15"/>
        <v>0.7747716</v>
      </c>
      <c r="X33" s="37">
        <f t="shared" si="16"/>
        <v>2403</v>
      </c>
      <c r="Y33" s="85">
        <f t="shared" si="17"/>
        <v>0.3612151477320017</v>
      </c>
      <c r="Z33" s="37">
        <f t="shared" si="5"/>
        <v>30</v>
      </c>
      <c r="AA33" s="38" t="s">
        <v>71</v>
      </c>
      <c r="AB33" s="7">
        <f t="shared" si="18"/>
        <v>2373</v>
      </c>
      <c r="AC33" s="8">
        <f t="shared" si="7"/>
        <v>0.36578171091445433</v>
      </c>
      <c r="AD33" s="9" t="str">
        <f t="shared" si="19"/>
        <v>GTGGAGAAGCAAATACTTGGATACCGAATTTAGAGGCCATAGGTTATGGAAAAAGTCAGTG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</v>
      </c>
      <c r="AF33" s="2">
        <f t="shared" si="20"/>
        <v>774771.6</v>
      </c>
      <c r="AG33" s="2">
        <f t="shared" si="21"/>
        <v>854</v>
      </c>
      <c r="AH33" s="2">
        <f t="shared" si="22"/>
        <v>367</v>
      </c>
      <c r="AI33" s="2">
        <f t="shared" si="23"/>
        <v>501</v>
      </c>
      <c r="AJ33" s="2">
        <f t="shared" si="24"/>
        <v>681</v>
      </c>
    </row>
    <row r="34" spans="1:36" ht="15" customHeight="1" x14ac:dyDescent="0.2">
      <c r="A34" s="162"/>
      <c r="B34" s="194"/>
      <c r="C34" s="5" t="s">
        <v>72</v>
      </c>
      <c r="D34" s="6" t="s">
        <v>252</v>
      </c>
      <c r="E34" s="42">
        <v>1</v>
      </c>
      <c r="F34" s="41">
        <v>1</v>
      </c>
      <c r="G34" s="50">
        <v>1</v>
      </c>
      <c r="H34" s="81">
        <v>5</v>
      </c>
      <c r="I34" s="82"/>
      <c r="J34" s="82">
        <v>1</v>
      </c>
      <c r="K34" s="82">
        <v>2</v>
      </c>
      <c r="L34" s="82">
        <v>1</v>
      </c>
      <c r="M34" s="82"/>
      <c r="N34" s="82"/>
      <c r="O34" s="82">
        <v>1</v>
      </c>
      <c r="P34" s="82"/>
      <c r="Q34" s="82"/>
      <c r="R34" s="82"/>
      <c r="S34" s="82" t="s">
        <v>268</v>
      </c>
      <c r="T34" s="83" t="s">
        <v>30</v>
      </c>
      <c r="U34" s="51">
        <f t="shared" si="0"/>
        <v>1000</v>
      </c>
      <c r="V34" s="36">
        <f t="shared" si="14"/>
        <v>261206.8</v>
      </c>
      <c r="W34" s="43">
        <f t="shared" si="15"/>
        <v>0.26120680000000002</v>
      </c>
      <c r="X34" s="37">
        <f t="shared" si="16"/>
        <v>809</v>
      </c>
      <c r="Y34" s="85">
        <f t="shared" si="17"/>
        <v>0.33621755253399255</v>
      </c>
      <c r="Z34" s="37">
        <f t="shared" si="5"/>
        <v>30</v>
      </c>
      <c r="AA34" s="38" t="s">
        <v>73</v>
      </c>
      <c r="AB34" s="7">
        <f t="shared" si="18"/>
        <v>779</v>
      </c>
      <c r="AC34" s="8">
        <f t="shared" si="7"/>
        <v>0.34916559691912707</v>
      </c>
      <c r="AD34" s="9" t="str">
        <f t="shared" si="19"/>
        <v>GATACCGAATTTAGAGGCCATAGGTTATGGAAAAAGTCAGTGGTACGAATTACGAACACCTTAACATTAGGGAAACTTAGATAGTTGTACAAAGTAACGTATAACAAGTATCGCGTAT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ATTACGATCCGAAATTTCATGGACACAGATATTTGAGATCAACATTTGATTCGTTGACGTATTTATGTTGATTCGGTTAGCGAGAGTTACAAAGTTAGTAATAGAAAGAAAGAGGAAATAATAATCAAAAGATTAAGCATGCAAACATTAAGAGGACACATATGTATTGGTGGCATTTGCGTT</v>
      </c>
      <c r="AF34" s="2">
        <f t="shared" si="20"/>
        <v>261206.8</v>
      </c>
      <c r="AG34" s="2">
        <f t="shared" si="21"/>
        <v>308</v>
      </c>
      <c r="AH34" s="2">
        <f t="shared" si="22"/>
        <v>109</v>
      </c>
      <c r="AI34" s="2">
        <f t="shared" si="23"/>
        <v>163</v>
      </c>
      <c r="AJ34" s="2">
        <f t="shared" si="24"/>
        <v>229</v>
      </c>
    </row>
    <row r="35" spans="1:36" ht="15" customHeight="1" x14ac:dyDescent="0.2">
      <c r="A35" s="162"/>
      <c r="B35" s="194"/>
      <c r="C35" s="5" t="s">
        <v>74</v>
      </c>
      <c r="D35" s="6" t="s">
        <v>252</v>
      </c>
      <c r="E35" s="42">
        <v>1</v>
      </c>
      <c r="F35" s="41">
        <v>1</v>
      </c>
      <c r="G35" s="50">
        <v>1</v>
      </c>
      <c r="H35" s="81">
        <v>3</v>
      </c>
      <c r="I35" s="82"/>
      <c r="J35" s="82"/>
      <c r="K35" s="82"/>
      <c r="L35" s="82"/>
      <c r="M35" s="82"/>
      <c r="N35" s="82"/>
      <c r="O35" s="82"/>
      <c r="P35" s="82"/>
      <c r="Q35" s="82" t="s">
        <v>25</v>
      </c>
      <c r="R35" s="82" t="s">
        <v>29</v>
      </c>
      <c r="S35" s="82" t="s">
        <v>268</v>
      </c>
      <c r="T35" s="83" t="s">
        <v>14</v>
      </c>
      <c r="U35" s="51">
        <f t="shared" si="0"/>
        <v>1000</v>
      </c>
      <c r="V35" s="36">
        <f t="shared" si="14"/>
        <v>162148.79999999999</v>
      </c>
      <c r="W35" s="43">
        <f t="shared" si="15"/>
        <v>0.16214880000000001</v>
      </c>
      <c r="X35" s="37">
        <f t="shared" si="16"/>
        <v>509</v>
      </c>
      <c r="Y35" s="85">
        <f t="shared" si="17"/>
        <v>0.41060903732809428</v>
      </c>
      <c r="Z35" s="37">
        <f t="shared" si="5"/>
        <v>30</v>
      </c>
      <c r="AA35" s="38" t="s">
        <v>75</v>
      </c>
      <c r="AB35" s="7">
        <f t="shared" si="18"/>
        <v>479</v>
      </c>
      <c r="AC35" s="8">
        <f t="shared" si="7"/>
        <v>0.43632567849686843</v>
      </c>
      <c r="AD35" s="9" t="str">
        <f t="shared" si="19"/>
        <v>GGCCTCTAAATTCGGTATCCAAGTATTTGCTTCTCCACCTGCCAAGCGCACATAAATTCTTTGCGAGTGTTGTTTGGCCACTTTTGGTAGCTCCTGTTTCTTGGCAATTTTGGCTGACACGTTCAGTTTCTTTTGCTCCAACTTCGTAAGCAGTTAGTGTAGGCGTGCGCTAAGGCATTGCGCTACTCGCTTCCATCGTTGGTTCTACCACCCATATGCCATGGCGTCCTGTAAGTTTGCGCCTAATTACTCGAAGCGCTTTCATTTCTACGAAACGTTTTGGAATAATGTCAACTTGGGCATTGTTGAAACTACGGCTTCCTTAATGCTCTTGACAACCTTGTTTAGTTGTTGTTCTTCCTTCTTCCAGCATTTAATAACCGGCTTTTGTTTTAACTCCTTCGCTTTTTCGACTTTCTCCTTTAGCACCGCAACGTTCTTTTTAAGCTACAACGCTTTCTTGAAATGCTTCTCGTCAT</v>
      </c>
      <c r="AF35" s="2">
        <f t="shared" si="20"/>
        <v>162148.79999999999</v>
      </c>
      <c r="AG35" s="2">
        <f t="shared" si="21"/>
        <v>121</v>
      </c>
      <c r="AH35" s="2">
        <f t="shared" si="22"/>
        <v>120</v>
      </c>
      <c r="AI35" s="2">
        <f t="shared" si="23"/>
        <v>89</v>
      </c>
      <c r="AJ35" s="2">
        <f t="shared" si="24"/>
        <v>179</v>
      </c>
    </row>
    <row r="36" spans="1:36" ht="15" customHeight="1" x14ac:dyDescent="0.2">
      <c r="A36" s="162"/>
      <c r="B36" s="194"/>
      <c r="C36" s="5" t="s">
        <v>76</v>
      </c>
      <c r="D36" s="6" t="s">
        <v>252</v>
      </c>
      <c r="E36" s="42">
        <v>1</v>
      </c>
      <c r="F36" s="41">
        <v>1</v>
      </c>
      <c r="G36" s="50">
        <v>1</v>
      </c>
      <c r="H36" s="81">
        <v>3</v>
      </c>
      <c r="I36" s="82"/>
      <c r="J36" s="82"/>
      <c r="K36" s="82"/>
      <c r="L36" s="82">
        <v>1</v>
      </c>
      <c r="M36" s="82"/>
      <c r="N36" s="82"/>
      <c r="O36" s="82">
        <v>1</v>
      </c>
      <c r="P36" s="82"/>
      <c r="Q36" s="82" t="s">
        <v>77</v>
      </c>
      <c r="R36" s="82" t="s">
        <v>29</v>
      </c>
      <c r="S36" s="82" t="s">
        <v>268</v>
      </c>
      <c r="T36" s="83" t="s">
        <v>14</v>
      </c>
      <c r="U36" s="51">
        <f t="shared" si="0"/>
        <v>1000</v>
      </c>
      <c r="V36" s="36">
        <f t="shared" si="14"/>
        <v>264910.19999999995</v>
      </c>
      <c r="W36" s="43">
        <f t="shared" si="15"/>
        <v>0.26491019999999993</v>
      </c>
      <c r="X36" s="37">
        <f t="shared" si="16"/>
        <v>826</v>
      </c>
      <c r="Y36" s="85">
        <f t="shared" si="17"/>
        <v>0.42736077481840196</v>
      </c>
      <c r="Z36" s="37">
        <f t="shared" si="5"/>
        <v>30</v>
      </c>
      <c r="AA36" s="38" t="s">
        <v>78</v>
      </c>
      <c r="AB36" s="7">
        <f t="shared" si="18"/>
        <v>796</v>
      </c>
      <c r="AC36" s="8">
        <f t="shared" si="7"/>
        <v>0.44346733668341709</v>
      </c>
      <c r="AD36" s="9" t="str">
        <f t="shared" si="19"/>
        <v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GAGAACGTTATGGTTCACTTCTTTATGCGACCGAAGAAGGCGCAGTGTTTGCTTGACAATTTACTGTCGTGTCTTCGGTAACAGATATGCTACCAAGCGACCTAACCACTTTAAGCAGCTTCACCGTCTTACGAGACGTTAACCTAACGCAAATGCCACCAATACATATGTGTCCTCTTAATGTTTGCATGCTTAATCTTTTGATTATTATTTCCTCTTTCTTTCTATTACTAACTTTGTAACTCTCGCTAACCGAATCAACATAAATACGTCAACGAATCAAATGT</v>
      </c>
      <c r="AF36" s="2">
        <f t="shared" si="20"/>
        <v>264910.19999999995</v>
      </c>
      <c r="AG36" s="2">
        <f t="shared" si="21"/>
        <v>241</v>
      </c>
      <c r="AH36" s="2">
        <f t="shared" si="22"/>
        <v>187</v>
      </c>
      <c r="AI36" s="2">
        <f t="shared" si="23"/>
        <v>166</v>
      </c>
      <c r="AJ36" s="2">
        <f t="shared" si="24"/>
        <v>232</v>
      </c>
    </row>
    <row r="37" spans="1:36" ht="15" customHeight="1" x14ac:dyDescent="0.2">
      <c r="A37" s="162"/>
      <c r="B37" s="194"/>
      <c r="C37" s="5" t="s">
        <v>79</v>
      </c>
      <c r="D37" s="6" t="s">
        <v>252</v>
      </c>
      <c r="E37" s="42">
        <v>1</v>
      </c>
      <c r="F37" s="41"/>
      <c r="G37" s="50">
        <v>1</v>
      </c>
      <c r="H37" s="81">
        <v>3</v>
      </c>
      <c r="I37" s="82"/>
      <c r="J37" s="82">
        <v>1</v>
      </c>
      <c r="K37" s="82">
        <v>1</v>
      </c>
      <c r="L37" s="82">
        <v>1</v>
      </c>
      <c r="M37" s="82"/>
      <c r="N37" s="82"/>
      <c r="O37" s="82"/>
      <c r="P37" s="82"/>
      <c r="Q37" s="82" t="s">
        <v>77</v>
      </c>
      <c r="R37" s="82" t="s">
        <v>29</v>
      </c>
      <c r="S37" s="82" t="s">
        <v>268</v>
      </c>
      <c r="T37" s="83" t="s">
        <v>14</v>
      </c>
      <c r="U37" s="51">
        <f t="shared" si="0"/>
        <v>1000</v>
      </c>
      <c r="V37" s="36">
        <f t="shared" si="14"/>
        <v>198577.8</v>
      </c>
      <c r="W37" s="43">
        <f t="shared" si="15"/>
        <v>0.1985778</v>
      </c>
      <c r="X37" s="37">
        <f t="shared" si="16"/>
        <v>619</v>
      </c>
      <c r="Y37" s="85">
        <f t="shared" si="17"/>
        <v>0.39256865912762517</v>
      </c>
      <c r="Z37" s="37">
        <f t="shared" si="5"/>
        <v>30</v>
      </c>
      <c r="AA37" s="38" t="s">
        <v>80</v>
      </c>
      <c r="AB37" s="7">
        <f t="shared" si="18"/>
        <v>589</v>
      </c>
      <c r="AC37" s="8">
        <f t="shared" si="7"/>
        <v>0.41256366723259763</v>
      </c>
      <c r="AD37" s="9" t="str">
        <f t="shared" si="19"/>
        <v>GCGTAATTACAGAACTTGTGGTTTCGGTTTTGTCGATAGCGACTGGAACTGCCGAACTTTGTTTAATAATTACACGTTAATCTGGGACAAAAGGCAAGCTGAAGATCGCAGTAACAGTTGGTTCTGCGAAAGTTGACCAACCTATGCGACTTTCTGGTTTTGCCTGTTATGAACAACGTTGGCAGGTAAAGAAGCGGCTGACTGCTGGTCGAAGAGCCAAATGGTCAACATTAGCATAGCTTGTTTCCTCTTTTTCGTTGCGGAGTTAAGTAGGAGAACGTTATGGTTCACTTCTTTATGCGACCGAAGAAGGCGCAGTGTTTGCTTGACAATTTACTGTCGTGTCTTCGGTAACAGATATGCTACCAAGCGACCTAACCACCTTCACCGTCTTACGAGACGTTAACCTAACGCAAATGCCACCAATACATATGTGTCCTCTTAATGTTTGCATGCTTAATCTTTTGATTATTATTTCCTCTTTCTTTCTATTACTAACTTTGTAACTCTCGCTAACCGAATCAACATAAATACGTCAACGAATCAAATGTTGATCTCAAATATCTGTGTCCATGAAATTTCGGATCGT</v>
      </c>
      <c r="AF37" s="2">
        <f t="shared" si="20"/>
        <v>198577.8</v>
      </c>
      <c r="AG37" s="2">
        <f t="shared" si="21"/>
        <v>188</v>
      </c>
      <c r="AH37" s="2">
        <f t="shared" si="22"/>
        <v>123</v>
      </c>
      <c r="AI37" s="2">
        <f t="shared" si="23"/>
        <v>120</v>
      </c>
      <c r="AJ37" s="2">
        <f t="shared" si="24"/>
        <v>188</v>
      </c>
    </row>
    <row r="38" spans="1:36" ht="15" customHeight="1" x14ac:dyDescent="0.2">
      <c r="A38" s="162"/>
      <c r="B38" s="194"/>
      <c r="C38" s="93" t="s">
        <v>81</v>
      </c>
      <c r="D38" s="94" t="s">
        <v>252</v>
      </c>
      <c r="E38" s="95">
        <v>1</v>
      </c>
      <c r="F38" s="96">
        <v>1</v>
      </c>
      <c r="G38" s="97">
        <v>1</v>
      </c>
      <c r="H38" s="98">
        <v>1</v>
      </c>
      <c r="I38" s="99"/>
      <c r="J38" s="99"/>
      <c r="K38" s="99"/>
      <c r="L38" s="99"/>
      <c r="M38" s="99"/>
      <c r="N38" s="99"/>
      <c r="O38" s="99"/>
      <c r="P38" s="99"/>
      <c r="Q38" s="99" t="s">
        <v>12</v>
      </c>
      <c r="R38" s="99" t="s">
        <v>29</v>
      </c>
      <c r="S38" s="99" t="s">
        <v>268</v>
      </c>
      <c r="T38" s="100" t="s">
        <v>14</v>
      </c>
      <c r="U38" s="101">
        <f t="shared" si="0"/>
        <v>1000</v>
      </c>
      <c r="V38" s="102">
        <f t="shared" si="14"/>
        <v>61473.2</v>
      </c>
      <c r="W38" s="103">
        <f t="shared" si="15"/>
        <v>6.1473199999999999E-2</v>
      </c>
      <c r="X38" s="104">
        <f t="shared" si="16"/>
        <v>191</v>
      </c>
      <c r="Y38" s="105">
        <f t="shared" si="17"/>
        <v>0.29842931937172779</v>
      </c>
      <c r="Z38" s="104">
        <f t="shared" si="5"/>
        <v>30</v>
      </c>
      <c r="AA38" s="106" t="s">
        <v>82</v>
      </c>
      <c r="AB38" s="107">
        <f t="shared" si="18"/>
        <v>161</v>
      </c>
      <c r="AC38" s="108">
        <f t="shared" si="7"/>
        <v>0.35403726708074534</v>
      </c>
      <c r="AD38" s="109" t="str">
        <f t="shared" si="19"/>
        <v>GCTGACCACACGTTTTCCTCAACTATCAGAACGTCTGGCAGAACAAAAAGCTCTTAAACTTTTACTACTGAAATGTCATTTACTTTAAAAACTCCTTTTATTAGGACTATATAAAAAACTATCATGACAGAACAGTCGCGAATAACGTAGTACATCGAACC</v>
      </c>
      <c r="AF38" s="2">
        <f t="shared" si="20"/>
        <v>61473.2</v>
      </c>
      <c r="AG38" s="2">
        <f t="shared" si="21"/>
        <v>89</v>
      </c>
      <c r="AH38" s="2">
        <f t="shared" si="22"/>
        <v>36</v>
      </c>
      <c r="AI38" s="2">
        <f t="shared" si="23"/>
        <v>21</v>
      </c>
      <c r="AJ38" s="2">
        <f t="shared" si="24"/>
        <v>45</v>
      </c>
    </row>
    <row r="39" spans="1:36" ht="15" customHeight="1" x14ac:dyDescent="0.2">
      <c r="A39" s="162"/>
      <c r="B39" s="194"/>
      <c r="C39" s="5" t="s">
        <v>83</v>
      </c>
      <c r="D39" s="6"/>
      <c r="E39" s="42"/>
      <c r="F39" s="41"/>
      <c r="G39" s="50">
        <v>1</v>
      </c>
      <c r="H39" s="81">
        <v>2</v>
      </c>
      <c r="I39" s="82"/>
      <c r="J39" s="82"/>
      <c r="K39" s="82"/>
      <c r="L39" s="82"/>
      <c r="M39" s="82">
        <v>1</v>
      </c>
      <c r="N39" s="82"/>
      <c r="O39" s="82">
        <v>1</v>
      </c>
      <c r="P39" s="82"/>
      <c r="Q39" s="82" t="s">
        <v>77</v>
      </c>
      <c r="R39" s="82" t="s">
        <v>29</v>
      </c>
      <c r="S39" s="82" t="s">
        <v>268</v>
      </c>
      <c r="T39" s="83" t="s">
        <v>14</v>
      </c>
      <c r="U39" s="51"/>
      <c r="V39" s="36"/>
      <c r="W39" s="43"/>
      <c r="X39" s="37">
        <f t="shared" si="16"/>
        <v>717</v>
      </c>
      <c r="Y39" s="85">
        <f t="shared" si="17"/>
        <v>0.42259414225941427</v>
      </c>
      <c r="Z39" s="37">
        <f t="shared" si="5"/>
        <v>30</v>
      </c>
      <c r="AA39" s="38" t="s">
        <v>84</v>
      </c>
      <c r="AB39" s="7">
        <f t="shared" si="18"/>
        <v>687</v>
      </c>
      <c r="AC39" s="8">
        <f t="shared" si="7"/>
        <v>0.44104803493449785</v>
      </c>
      <c r="AD39" s="9" t="str">
        <f t="shared" si="19"/>
        <v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TTTAAGCAGCTTCACCGTCTTACGAGACGTTAACCTAACGCAAATGCCACCAATACATATGTGTCCTCTTAATGTTTGCATGCTTAATCTTTTGATTATTATTTCCTCTTTCTTTCTATTACTAACTTTGTAACTCTCGCTAACCGAATCAACATAAATACGTCAACGAATCAAATGT</v>
      </c>
      <c r="AF39" s="2">
        <f t="shared" si="20"/>
        <v>229940.39999999997</v>
      </c>
      <c r="AG39" s="2">
        <f t="shared" si="21"/>
        <v>213</v>
      </c>
      <c r="AH39" s="2">
        <f t="shared" si="22"/>
        <v>162</v>
      </c>
      <c r="AI39" s="2">
        <f t="shared" si="23"/>
        <v>141</v>
      </c>
      <c r="AJ39" s="2">
        <f t="shared" si="24"/>
        <v>201</v>
      </c>
    </row>
    <row r="40" spans="1:36" ht="15" customHeight="1" x14ac:dyDescent="0.2">
      <c r="A40" s="162"/>
      <c r="B40" s="194"/>
      <c r="C40" s="5" t="s">
        <v>85</v>
      </c>
      <c r="D40" s="6"/>
      <c r="E40" s="42"/>
      <c r="F40" s="41"/>
      <c r="G40" s="50">
        <v>1</v>
      </c>
      <c r="H40" s="81">
        <v>4</v>
      </c>
      <c r="I40" s="82"/>
      <c r="J40" s="82">
        <v>1</v>
      </c>
      <c r="K40" s="82"/>
      <c r="L40" s="82"/>
      <c r="M40" s="82"/>
      <c r="N40" s="82"/>
      <c r="O40" s="82"/>
      <c r="P40" s="82">
        <v>1</v>
      </c>
      <c r="Q40" s="82"/>
      <c r="R40" s="82"/>
      <c r="S40" s="82" t="s">
        <v>268</v>
      </c>
      <c r="T40" s="83" t="s">
        <v>30</v>
      </c>
      <c r="U40" s="51"/>
      <c r="V40" s="36"/>
      <c r="W40" s="43"/>
      <c r="X40" s="37">
        <f t="shared" si="16"/>
        <v>1021</v>
      </c>
      <c r="Y40" s="85">
        <f t="shared" si="17"/>
        <v>0.34084231145935362</v>
      </c>
      <c r="Z40" s="37">
        <f t="shared" si="5"/>
        <v>30</v>
      </c>
      <c r="AA40" s="38" t="s">
        <v>86</v>
      </c>
      <c r="AB40" s="7">
        <f t="shared" si="18"/>
        <v>991</v>
      </c>
      <c r="AC40" s="8">
        <f t="shared" si="7"/>
        <v>0.35116044399596369</v>
      </c>
      <c r="AD40" s="9" t="str">
        <f t="shared" si="19"/>
        <v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</v>
      </c>
      <c r="AF40" s="2">
        <f t="shared" si="20"/>
        <v>329260.19999999995</v>
      </c>
      <c r="AG40" s="2">
        <f t="shared" si="21"/>
        <v>373</v>
      </c>
      <c r="AH40" s="2">
        <f t="shared" si="22"/>
        <v>142</v>
      </c>
      <c r="AI40" s="2">
        <f t="shared" si="23"/>
        <v>206</v>
      </c>
      <c r="AJ40" s="2">
        <f t="shared" si="24"/>
        <v>300</v>
      </c>
    </row>
    <row r="41" spans="1:36" ht="15" customHeight="1" x14ac:dyDescent="0.2">
      <c r="A41" s="162"/>
      <c r="B41" s="194"/>
      <c r="C41" s="5" t="s">
        <v>87</v>
      </c>
      <c r="D41" s="6"/>
      <c r="E41" s="42"/>
      <c r="F41" s="41"/>
      <c r="G41" s="50">
        <v>1</v>
      </c>
      <c r="H41" s="81">
        <v>4</v>
      </c>
      <c r="I41" s="82"/>
      <c r="J41" s="82"/>
      <c r="K41" s="82">
        <v>1</v>
      </c>
      <c r="L41" s="82"/>
      <c r="M41" s="82"/>
      <c r="N41" s="82"/>
      <c r="O41" s="82"/>
      <c r="P41" s="82">
        <v>1</v>
      </c>
      <c r="Q41" s="82"/>
      <c r="R41" s="82"/>
      <c r="S41" s="82" t="s">
        <v>268</v>
      </c>
      <c r="T41" s="83" t="s">
        <v>30</v>
      </c>
      <c r="U41" s="51"/>
      <c r="V41" s="36"/>
      <c r="W41" s="43"/>
      <c r="X41" s="37">
        <f t="shared" si="16"/>
        <v>2609</v>
      </c>
      <c r="Y41" s="85">
        <f t="shared" si="17"/>
        <v>0.35875814488309699</v>
      </c>
      <c r="Z41" s="37">
        <f t="shared" si="5"/>
        <v>30</v>
      </c>
      <c r="AA41" s="38" t="s">
        <v>88</v>
      </c>
      <c r="AB41" s="7">
        <f t="shared" si="18"/>
        <v>2579</v>
      </c>
      <c r="AC41" s="8">
        <f t="shared" si="7"/>
        <v>0.36293136874757659</v>
      </c>
      <c r="AD41" s="9" t="str">
        <f t="shared" si="19"/>
        <v>GTGGAGAAGCAAATACTTG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</v>
      </c>
      <c r="AF41" s="2">
        <f t="shared" si="20"/>
        <v>840926.8</v>
      </c>
      <c r="AG41" s="2">
        <f t="shared" si="21"/>
        <v>916</v>
      </c>
      <c r="AH41" s="2">
        <f t="shared" si="22"/>
        <v>392</v>
      </c>
      <c r="AI41" s="2">
        <f t="shared" si="23"/>
        <v>544</v>
      </c>
      <c r="AJ41" s="2">
        <f t="shared" si="24"/>
        <v>757</v>
      </c>
    </row>
    <row r="42" spans="1:36" ht="15" customHeight="1" thickBot="1" x14ac:dyDescent="0.25">
      <c r="A42" s="162"/>
      <c r="B42" s="195"/>
      <c r="C42" s="127" t="s">
        <v>89</v>
      </c>
      <c r="D42" s="128"/>
      <c r="E42" s="129"/>
      <c r="F42" s="130"/>
      <c r="G42" s="131">
        <v>1</v>
      </c>
      <c r="H42" s="132">
        <v>4</v>
      </c>
      <c r="I42" s="133">
        <v>1</v>
      </c>
      <c r="J42" s="133"/>
      <c r="K42" s="133">
        <v>1</v>
      </c>
      <c r="L42" s="133"/>
      <c r="M42" s="133">
        <v>1</v>
      </c>
      <c r="N42" s="133">
        <v>1</v>
      </c>
      <c r="O42" s="133">
        <v>1</v>
      </c>
      <c r="P42" s="133"/>
      <c r="Q42" s="133"/>
      <c r="R42" s="133"/>
      <c r="S42" s="133" t="s">
        <v>268</v>
      </c>
      <c r="T42" s="134" t="s">
        <v>30</v>
      </c>
      <c r="U42" s="135"/>
      <c r="V42" s="136"/>
      <c r="W42" s="137"/>
      <c r="X42" s="138">
        <f t="shared" si="16"/>
        <v>2302</v>
      </c>
      <c r="Y42" s="139">
        <f t="shared" si="17"/>
        <v>0.35143353605560379</v>
      </c>
      <c r="Z42" s="138">
        <f t="shared" si="5"/>
        <v>30</v>
      </c>
      <c r="AA42" s="140" t="s">
        <v>90</v>
      </c>
      <c r="AB42" s="141">
        <f t="shared" si="18"/>
        <v>2272</v>
      </c>
      <c r="AC42" s="142">
        <f t="shared" si="7"/>
        <v>0.35607394366197187</v>
      </c>
      <c r="AD42" s="143" t="str">
        <f t="shared" si="19"/>
        <v>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</v>
      </c>
      <c r="AF42" s="2">
        <f t="shared" si="20"/>
        <v>742381.4</v>
      </c>
      <c r="AG42" s="2">
        <f t="shared" si="21"/>
        <v>833</v>
      </c>
      <c r="AH42" s="2">
        <f t="shared" si="22"/>
        <v>334</v>
      </c>
      <c r="AI42" s="2">
        <f t="shared" si="23"/>
        <v>475</v>
      </c>
      <c r="AJ42" s="2">
        <f t="shared" si="24"/>
        <v>660</v>
      </c>
    </row>
    <row r="43" spans="1:36" ht="15" customHeight="1" x14ac:dyDescent="0.2">
      <c r="A43" s="162"/>
      <c r="B43" s="196" t="s">
        <v>224</v>
      </c>
      <c r="C43" s="110" t="s">
        <v>91</v>
      </c>
      <c r="D43" s="111" t="s">
        <v>253</v>
      </c>
      <c r="E43" s="112">
        <v>1</v>
      </c>
      <c r="F43" s="113">
        <v>1</v>
      </c>
      <c r="G43" s="114">
        <v>1</v>
      </c>
      <c r="H43" s="115">
        <v>4</v>
      </c>
      <c r="I43" s="116"/>
      <c r="J43" s="116"/>
      <c r="K43" s="116">
        <v>1</v>
      </c>
      <c r="L43" s="116">
        <v>1</v>
      </c>
      <c r="M43" s="116">
        <v>1</v>
      </c>
      <c r="N43" s="116"/>
      <c r="O43" s="116">
        <v>1</v>
      </c>
      <c r="P43" s="116"/>
      <c r="Q43" s="116"/>
      <c r="R43" s="116"/>
      <c r="S43" s="116" t="s">
        <v>267</v>
      </c>
      <c r="T43" s="117" t="s">
        <v>14</v>
      </c>
      <c r="U43" s="118">
        <f t="shared" si="0"/>
        <v>1000</v>
      </c>
      <c r="V43" s="119">
        <f t="shared" si="14"/>
        <v>226783</v>
      </c>
      <c r="W43" s="120">
        <f t="shared" si="15"/>
        <v>0.22678300000000001</v>
      </c>
      <c r="X43" s="121">
        <f t="shared" si="16"/>
        <v>700</v>
      </c>
      <c r="Y43" s="122">
        <f t="shared" si="17"/>
        <v>0.37857142857142856</v>
      </c>
      <c r="Z43" s="121">
        <f t="shared" si="5"/>
        <v>30</v>
      </c>
      <c r="AA43" s="123" t="s">
        <v>92</v>
      </c>
      <c r="AB43" s="124">
        <f t="shared" si="18"/>
        <v>670</v>
      </c>
      <c r="AC43" s="125">
        <f t="shared" si="7"/>
        <v>0.39552238805970152</v>
      </c>
      <c r="AD43" s="126" t="str">
        <f t="shared" si="19"/>
        <v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</v>
      </c>
      <c r="AF43" s="2">
        <f t="shared" si="20"/>
        <v>226783</v>
      </c>
      <c r="AG43" s="2">
        <f t="shared" si="21"/>
        <v>283</v>
      </c>
      <c r="AH43" s="2">
        <f t="shared" si="22"/>
        <v>114</v>
      </c>
      <c r="AI43" s="2">
        <f t="shared" si="23"/>
        <v>151</v>
      </c>
      <c r="AJ43" s="2">
        <f t="shared" si="24"/>
        <v>152</v>
      </c>
    </row>
    <row r="44" spans="1:36" ht="15" customHeight="1" x14ac:dyDescent="0.2">
      <c r="A44" s="162"/>
      <c r="B44" s="197"/>
      <c r="C44" s="5" t="s">
        <v>93</v>
      </c>
      <c r="D44" s="6" t="s">
        <v>253</v>
      </c>
      <c r="E44" s="42">
        <v>1</v>
      </c>
      <c r="F44" s="41"/>
      <c r="G44" s="50">
        <v>1</v>
      </c>
      <c r="H44" s="81">
        <v>4</v>
      </c>
      <c r="I44" s="82">
        <v>1</v>
      </c>
      <c r="J44" s="82"/>
      <c r="K44" s="82"/>
      <c r="L44" s="82">
        <v>1</v>
      </c>
      <c r="M44" s="82"/>
      <c r="N44" s="82"/>
      <c r="O44" s="82">
        <v>1</v>
      </c>
      <c r="P44" s="82">
        <v>1</v>
      </c>
      <c r="Q44" s="82"/>
      <c r="R44" s="82"/>
      <c r="S44" s="82" t="s">
        <v>267</v>
      </c>
      <c r="T44" s="83" t="s">
        <v>14</v>
      </c>
      <c r="U44" s="51">
        <f t="shared" si="0"/>
        <v>1000</v>
      </c>
      <c r="V44" s="36">
        <f t="shared" si="14"/>
        <v>201630.4</v>
      </c>
      <c r="W44" s="43">
        <f t="shared" si="15"/>
        <v>0.20163039999999999</v>
      </c>
      <c r="X44" s="37">
        <f t="shared" si="16"/>
        <v>622</v>
      </c>
      <c r="Y44" s="85">
        <f t="shared" si="17"/>
        <v>0.38263665594855301</v>
      </c>
      <c r="Z44" s="37">
        <f t="shared" si="5"/>
        <v>30</v>
      </c>
      <c r="AA44" s="38" t="s">
        <v>94</v>
      </c>
      <c r="AB44" s="7">
        <f t="shared" si="18"/>
        <v>592</v>
      </c>
      <c r="AC44" s="8">
        <f t="shared" si="7"/>
        <v>0.40202702702702697</v>
      </c>
      <c r="AD44" s="9" t="str">
        <f t="shared" si="19"/>
        <v>GCAATTAGGATCAGGTGGTTAATCTGATAC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</v>
      </c>
      <c r="AF44" s="2">
        <f t="shared" si="20"/>
        <v>201630.4</v>
      </c>
      <c r="AG44" s="2">
        <f t="shared" si="21"/>
        <v>251</v>
      </c>
      <c r="AH44" s="2">
        <f t="shared" si="22"/>
        <v>101</v>
      </c>
      <c r="AI44" s="2">
        <f t="shared" si="23"/>
        <v>137</v>
      </c>
      <c r="AJ44" s="2">
        <f t="shared" si="24"/>
        <v>133</v>
      </c>
    </row>
    <row r="45" spans="1:36" ht="15" customHeight="1" x14ac:dyDescent="0.2">
      <c r="A45" s="162"/>
      <c r="B45" s="197"/>
      <c r="C45" s="5" t="s">
        <v>95</v>
      </c>
      <c r="D45" s="6" t="s">
        <v>253</v>
      </c>
      <c r="E45" s="42">
        <v>1</v>
      </c>
      <c r="F45" s="41">
        <v>1</v>
      </c>
      <c r="G45" s="50">
        <v>1</v>
      </c>
      <c r="H45" s="81">
        <v>2</v>
      </c>
      <c r="I45" s="82">
        <v>1</v>
      </c>
      <c r="J45" s="82"/>
      <c r="K45" s="82"/>
      <c r="L45" s="82"/>
      <c r="M45" s="82"/>
      <c r="N45" s="82"/>
      <c r="O45" s="82"/>
      <c r="P45" s="82">
        <v>1</v>
      </c>
      <c r="Q45" s="82"/>
      <c r="R45" s="82"/>
      <c r="S45" s="82" t="s">
        <v>267</v>
      </c>
      <c r="T45" s="83" t="s">
        <v>14</v>
      </c>
      <c r="U45" s="51">
        <f t="shared" si="0"/>
        <v>1000</v>
      </c>
      <c r="V45" s="36">
        <f t="shared" si="14"/>
        <v>212884.2</v>
      </c>
      <c r="W45" s="43">
        <f t="shared" si="15"/>
        <v>0.2128842</v>
      </c>
      <c r="X45" s="37">
        <f t="shared" si="16"/>
        <v>656</v>
      </c>
      <c r="Y45" s="85">
        <f t="shared" si="17"/>
        <v>0.39634146341463417</v>
      </c>
      <c r="Z45" s="37">
        <f t="shared" si="5"/>
        <v>30</v>
      </c>
      <c r="AA45" s="38" t="s">
        <v>96</v>
      </c>
      <c r="AB45" s="7">
        <f t="shared" si="18"/>
        <v>626</v>
      </c>
      <c r="AC45" s="8">
        <f t="shared" si="7"/>
        <v>0.4153354632587859</v>
      </c>
      <c r="AD45" s="9" t="str">
        <f t="shared" si="19"/>
        <v>GCCAAGGTGAACCAGGACGAAGTCGATGTTTCAGAACCTCCTTTAGGCCTTTTAGACGGTTTAAACGAAGCACTAGACCAAGTAATAAAAGCGGACGTTGCACAGGTAC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</v>
      </c>
      <c r="AF45" s="2">
        <f t="shared" si="20"/>
        <v>212884.2</v>
      </c>
      <c r="AG45" s="2">
        <f t="shared" si="21"/>
        <v>266</v>
      </c>
      <c r="AH45" s="2">
        <f t="shared" si="22"/>
        <v>110</v>
      </c>
      <c r="AI45" s="2">
        <f t="shared" si="23"/>
        <v>150</v>
      </c>
      <c r="AJ45" s="2">
        <f t="shared" si="24"/>
        <v>130</v>
      </c>
    </row>
    <row r="46" spans="1:36" ht="15" customHeight="1" x14ac:dyDescent="0.2">
      <c r="A46" s="162"/>
      <c r="B46" s="197"/>
      <c r="C46" s="5" t="s">
        <v>97</v>
      </c>
      <c r="D46" s="6" t="s">
        <v>253</v>
      </c>
      <c r="E46" s="42">
        <v>1</v>
      </c>
      <c r="F46" s="41">
        <v>1</v>
      </c>
      <c r="G46" s="50">
        <v>1</v>
      </c>
      <c r="H46" s="81">
        <v>2</v>
      </c>
      <c r="I46" s="82">
        <v>1</v>
      </c>
      <c r="J46" s="82">
        <v>1</v>
      </c>
      <c r="K46" s="82"/>
      <c r="L46" s="82"/>
      <c r="M46" s="82"/>
      <c r="N46" s="82"/>
      <c r="O46" s="82">
        <v>1</v>
      </c>
      <c r="P46" s="82"/>
      <c r="Q46" s="82"/>
      <c r="R46" s="82"/>
      <c r="S46" s="82" t="s">
        <v>267</v>
      </c>
      <c r="T46" s="83" t="s">
        <v>14</v>
      </c>
      <c r="U46" s="51">
        <f t="shared" si="0"/>
        <v>1000</v>
      </c>
      <c r="V46" s="36">
        <f t="shared" si="14"/>
        <v>208808.4</v>
      </c>
      <c r="W46" s="43">
        <f t="shared" si="15"/>
        <v>0.20880840000000001</v>
      </c>
      <c r="X46" s="37">
        <f t="shared" si="16"/>
        <v>647</v>
      </c>
      <c r="Y46" s="85">
        <f t="shared" si="17"/>
        <v>0.42040185471406488</v>
      </c>
      <c r="Z46" s="37">
        <f t="shared" si="5"/>
        <v>30</v>
      </c>
      <c r="AA46" s="38" t="s">
        <v>98</v>
      </c>
      <c r="AB46" s="7">
        <f t="shared" si="18"/>
        <v>617</v>
      </c>
      <c r="AC46" s="8">
        <f t="shared" si="7"/>
        <v>0.44084278768233387</v>
      </c>
      <c r="AD46" s="9" t="str">
        <f t="shared" si="19"/>
        <v>GACATCAGATGTTAATGACCTAACGATTATAGTGCTGAACAACGTCTACGACAATATAAACCTTTGCAAAGACTGGTCAAACATCAATGTTAAACACGTCCAGATAAAAGCAAAAAGGTAAGACGAGGATTACGGAATAATTAATATAGTGCTTGTTCCAATCGGCCCGGCTTCAGTCATTCCCGGTGGCGAAGCCATGTCACCAATAAAAACTATCGGCGGCAATGGAAGTGGTTTTTCGGAAACTGTTACGGGTGCAAGCGGCCCCAGTGCAGTTTGTGCCTTGCCAATCGGCCCAGCTTTCAAACGCAAAGTTGGACGACTTATTGGCCCATTCTGACAACGTCCTGTTAAACTGCCCGGACGTTCAAACGGCGGTATCGGACGACTAACGCGTTACGGCGGACAACTCGCCCCCAGTCAACAACTTGGACACGGTAAATTTGAACGCTAAGTCAACTGTAGCAGTTAAACATTGAGTATTAAAATAGATTTAAGCTAGCGTTAAGAACATTAAAAACTAACCAGCCAAACCAAGGATTACGGCTGTGGTGTAATCGATTGCGAAATAGCATGACAAAAAACTTACAGTTTAGAAGGTGGCGGTATTACTTAAG</v>
      </c>
      <c r="AF46" s="2">
        <f t="shared" si="20"/>
        <v>208808.4</v>
      </c>
      <c r="AG46" s="2">
        <f t="shared" si="21"/>
        <v>230</v>
      </c>
      <c r="AH46" s="2">
        <f t="shared" si="22"/>
        <v>134</v>
      </c>
      <c r="AI46" s="2">
        <f t="shared" si="23"/>
        <v>138</v>
      </c>
      <c r="AJ46" s="2">
        <f t="shared" si="24"/>
        <v>145</v>
      </c>
    </row>
    <row r="47" spans="1:36" ht="15" customHeight="1" x14ac:dyDescent="0.2">
      <c r="A47" s="162"/>
      <c r="B47" s="197"/>
      <c r="C47" s="5" t="s">
        <v>99</v>
      </c>
      <c r="D47" s="6" t="s">
        <v>253</v>
      </c>
      <c r="E47" s="42">
        <v>1</v>
      </c>
      <c r="F47" s="41">
        <v>1</v>
      </c>
      <c r="G47" s="50">
        <v>1</v>
      </c>
      <c r="H47" s="81">
        <v>5</v>
      </c>
      <c r="I47" s="82"/>
      <c r="J47" s="82">
        <v>1</v>
      </c>
      <c r="K47" s="82">
        <v>1</v>
      </c>
      <c r="L47" s="82"/>
      <c r="M47" s="82">
        <v>1</v>
      </c>
      <c r="N47" s="82">
        <v>1</v>
      </c>
      <c r="O47" s="82">
        <v>1</v>
      </c>
      <c r="P47" s="82">
        <v>1</v>
      </c>
      <c r="Q47" s="82"/>
      <c r="R47" s="82"/>
      <c r="S47" s="82" t="s">
        <v>268</v>
      </c>
      <c r="T47" s="83" t="s">
        <v>14</v>
      </c>
      <c r="U47" s="51">
        <f t="shared" si="0"/>
        <v>1000</v>
      </c>
      <c r="V47" s="36">
        <f t="shared" si="14"/>
        <v>194260</v>
      </c>
      <c r="W47" s="43">
        <f t="shared" si="15"/>
        <v>0.19425999999999999</v>
      </c>
      <c r="X47" s="37">
        <f t="shared" si="16"/>
        <v>600</v>
      </c>
      <c r="Y47" s="85">
        <f t="shared" si="17"/>
        <v>0.35833333333333328</v>
      </c>
      <c r="Z47" s="37">
        <f t="shared" si="5"/>
        <v>30</v>
      </c>
      <c r="AA47" s="38" t="s">
        <v>100</v>
      </c>
      <c r="AB47" s="7">
        <f t="shared" si="18"/>
        <v>570</v>
      </c>
      <c r="AC47" s="8">
        <f t="shared" si="7"/>
        <v>0.3771929824561403</v>
      </c>
      <c r="AD47" s="9" t="str">
        <f t="shared" si="19"/>
        <v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GAGGACATGCACCTAGTTGAACACGACTAGGAGGACGATGGCCACTACGGAGTGGAACACAAAGGTAAAGTTGCAATAATAACCAGTACAACAAAAGCATACGTGGAAGGTGACAAGCAAACGATGTCTTGAACAACACCGTCTTCATTGTTTACCATTTGCTGTT</v>
      </c>
      <c r="AF47" s="2">
        <f t="shared" si="20"/>
        <v>194260</v>
      </c>
      <c r="AG47" s="2">
        <f t="shared" si="21"/>
        <v>252</v>
      </c>
      <c r="AH47" s="2">
        <f t="shared" si="22"/>
        <v>95</v>
      </c>
      <c r="AI47" s="2">
        <f t="shared" si="23"/>
        <v>120</v>
      </c>
      <c r="AJ47" s="2">
        <f t="shared" si="24"/>
        <v>133</v>
      </c>
    </row>
    <row r="48" spans="1:36" ht="15" customHeight="1" x14ac:dyDescent="0.2">
      <c r="A48" s="162"/>
      <c r="B48" s="197"/>
      <c r="C48" s="5" t="s">
        <v>101</v>
      </c>
      <c r="D48" s="6" t="s">
        <v>253</v>
      </c>
      <c r="E48" s="42">
        <v>1</v>
      </c>
      <c r="F48" s="41">
        <v>1</v>
      </c>
      <c r="G48" s="50">
        <v>1</v>
      </c>
      <c r="H48" s="81">
        <v>3</v>
      </c>
      <c r="I48" s="82"/>
      <c r="J48" s="82"/>
      <c r="K48" s="82"/>
      <c r="L48" s="82">
        <v>2</v>
      </c>
      <c r="M48" s="82"/>
      <c r="N48" s="82"/>
      <c r="O48" s="82"/>
      <c r="P48" s="82"/>
      <c r="Q48" s="82" t="s">
        <v>77</v>
      </c>
      <c r="R48" s="82" t="s">
        <v>29</v>
      </c>
      <c r="S48" s="82" t="s">
        <v>268</v>
      </c>
      <c r="T48" s="83" t="s">
        <v>30</v>
      </c>
      <c r="U48" s="51">
        <f t="shared" si="0"/>
        <v>1000</v>
      </c>
      <c r="V48" s="36">
        <f t="shared" si="14"/>
        <v>513296.4</v>
      </c>
      <c r="W48" s="43">
        <f t="shared" si="15"/>
        <v>0.51329639999999999</v>
      </c>
      <c r="X48" s="37">
        <f t="shared" si="16"/>
        <v>1597</v>
      </c>
      <c r="Y48" s="85">
        <f t="shared" si="17"/>
        <v>0.43706950532247968</v>
      </c>
      <c r="Z48" s="37">
        <f t="shared" si="5"/>
        <v>30</v>
      </c>
      <c r="AA48" s="38" t="s">
        <v>102</v>
      </c>
      <c r="AB48" s="7">
        <f t="shared" si="18"/>
        <v>1567</v>
      </c>
      <c r="AC48" s="8">
        <f t="shared" si="7"/>
        <v>0.44543714103382259</v>
      </c>
      <c r="AD48" s="9" t="str">
        <f t="shared" si="19"/>
        <v>GTGTAGCATAGCAACTGTTCTGAATGTGATATTCGGTCAGGCCACGTTGACACTTACCAAAGCAAGACAGAAGGAAGTTGACGGGACAATAGGGAAGATTGGCAAAGGGATTTAAACATAGTCCAGTTCGCGTGGTGAATGACAGATTGCTACTGTTACCATTGGCGATACTACGTTGGCGACTTTACTTGCCTCGGTAGCGACAGAACAAGTGTCGTCTACGCAACGAACAACCAGCGTGTTAGCTGCAATGTCCCCTGTAGAAGACCCTCTTCTTTCTCTTCTGAATGATGTAGCTGTGGATAGAGCGTCTCCCACGTTAGGGTCTAGCAACCCTCCGGTGGT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A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</v>
      </c>
      <c r="AF48" s="2">
        <f t="shared" si="20"/>
        <v>513296.4</v>
      </c>
      <c r="AG48" s="2">
        <f t="shared" si="21"/>
        <v>398</v>
      </c>
      <c r="AH48" s="2">
        <f t="shared" si="22"/>
        <v>306</v>
      </c>
      <c r="AI48" s="2">
        <f t="shared" si="23"/>
        <v>392</v>
      </c>
      <c r="AJ48" s="2">
        <f t="shared" si="24"/>
        <v>501</v>
      </c>
    </row>
    <row r="49" spans="1:36" ht="15" customHeight="1" x14ac:dyDescent="0.2">
      <c r="A49" s="162"/>
      <c r="B49" s="197"/>
      <c r="C49" s="93" t="s">
        <v>103</v>
      </c>
      <c r="D49" s="94" t="s">
        <v>253</v>
      </c>
      <c r="E49" s="95">
        <v>1</v>
      </c>
      <c r="F49" s="96"/>
      <c r="G49" s="97">
        <v>1</v>
      </c>
      <c r="H49" s="98">
        <v>2</v>
      </c>
      <c r="I49" s="99">
        <v>1</v>
      </c>
      <c r="J49" s="99"/>
      <c r="K49" s="99"/>
      <c r="L49" s="99"/>
      <c r="M49" s="99"/>
      <c r="N49" s="99"/>
      <c r="O49" s="99">
        <v>1</v>
      </c>
      <c r="P49" s="99"/>
      <c r="Q49" s="99" t="s">
        <v>77</v>
      </c>
      <c r="R49" s="99" t="s">
        <v>29</v>
      </c>
      <c r="S49" s="99" t="s">
        <v>268</v>
      </c>
      <c r="T49" s="100" t="s">
        <v>30</v>
      </c>
      <c r="U49" s="101">
        <f t="shared" si="0"/>
        <v>1000</v>
      </c>
      <c r="V49" s="102">
        <f t="shared" si="14"/>
        <v>314615</v>
      </c>
      <c r="W49" s="103">
        <f t="shared" si="15"/>
        <v>0.31461499999999998</v>
      </c>
      <c r="X49" s="104">
        <f t="shared" si="16"/>
        <v>980</v>
      </c>
      <c r="Y49" s="105">
        <f t="shared" si="17"/>
        <v>0.43775510204081636</v>
      </c>
      <c r="Z49" s="104">
        <f t="shared" si="5"/>
        <v>30</v>
      </c>
      <c r="AA49" s="106" t="s">
        <v>104</v>
      </c>
      <c r="AB49" s="107">
        <f t="shared" si="18"/>
        <v>950</v>
      </c>
      <c r="AC49" s="108">
        <f t="shared" si="7"/>
        <v>0.45157894736842108</v>
      </c>
      <c r="AD49" s="109" t="str">
        <f t="shared" si="19"/>
        <v>G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TTTACAGATGCGGTTTATTGGATTGGTTACAACGGCAAAGGCGGAGACCACTCCAACTGTCGGAAGAGTACCTCTTCAAATTGCCATTCCAATTGCTCGTCATGGACTTTCCACTCTTAGACGACCCGATGAA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</v>
      </c>
      <c r="AF49" s="2">
        <f t="shared" si="20"/>
        <v>314615</v>
      </c>
      <c r="AG49" s="2">
        <f t="shared" si="21"/>
        <v>263</v>
      </c>
      <c r="AH49" s="2">
        <f t="shared" si="22"/>
        <v>210</v>
      </c>
      <c r="AI49" s="2">
        <f t="shared" si="23"/>
        <v>219</v>
      </c>
      <c r="AJ49" s="2">
        <f t="shared" si="24"/>
        <v>288</v>
      </c>
    </row>
    <row r="50" spans="1:36" ht="15" customHeight="1" x14ac:dyDescent="0.2">
      <c r="A50" s="162"/>
      <c r="B50" s="197"/>
      <c r="C50" s="5" t="s">
        <v>105</v>
      </c>
      <c r="D50" s="6"/>
      <c r="E50" s="42"/>
      <c r="F50" s="41"/>
      <c r="G50" s="50">
        <v>1</v>
      </c>
      <c r="H50" s="81">
        <v>9</v>
      </c>
      <c r="I50" s="82"/>
      <c r="J50" s="82">
        <v>1</v>
      </c>
      <c r="K50" s="82"/>
      <c r="L50" s="82">
        <v>2</v>
      </c>
      <c r="M50" s="82">
        <v>1</v>
      </c>
      <c r="N50" s="82">
        <v>1</v>
      </c>
      <c r="O50" s="82"/>
      <c r="P50" s="82"/>
      <c r="Q50" s="82"/>
      <c r="R50" s="82"/>
      <c r="S50" s="82" t="s">
        <v>268</v>
      </c>
      <c r="T50" s="83" t="s">
        <v>14</v>
      </c>
      <c r="U50" s="51"/>
      <c r="V50" s="36"/>
      <c r="W50" s="43"/>
      <c r="X50" s="37">
        <f t="shared" si="16"/>
        <v>2283</v>
      </c>
      <c r="Y50" s="85">
        <f t="shared" si="17"/>
        <v>0.38720981165133594</v>
      </c>
      <c r="Z50" s="37">
        <f t="shared" si="5"/>
        <v>30</v>
      </c>
      <c r="AA50" s="38" t="s">
        <v>106</v>
      </c>
      <c r="AB50" s="7">
        <f t="shared" si="18"/>
        <v>2253</v>
      </c>
      <c r="AC50" s="8">
        <f t="shared" si="7"/>
        <v>0.39236573457612067</v>
      </c>
      <c r="AD50" s="9" t="str">
        <f t="shared" si="19"/>
        <v>GTTGAACTTATACAGAAATACTAAAAGTCGAACAACCATTCGATTTAGGAATACAGAACGATAACGCAGCAGAAGTAGTTGACCACCGTGTAACTTGAATGGTGATGGTCCTGGTTCTATTAATACAAATCCTTTTACTTATGCTCCGT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TC</v>
      </c>
      <c r="AF50" s="2">
        <f t="shared" si="20"/>
        <v>734656.6</v>
      </c>
      <c r="AG50" s="2">
        <f t="shared" si="21"/>
        <v>849</v>
      </c>
      <c r="AH50" s="2">
        <f t="shared" si="22"/>
        <v>464</v>
      </c>
      <c r="AI50" s="2">
        <f t="shared" si="23"/>
        <v>420</v>
      </c>
      <c r="AJ50" s="2">
        <f t="shared" si="24"/>
        <v>550</v>
      </c>
    </row>
    <row r="51" spans="1:36" ht="15" customHeight="1" x14ac:dyDescent="0.2">
      <c r="A51" s="162"/>
      <c r="B51" s="197"/>
      <c r="C51" s="5" t="s">
        <v>107</v>
      </c>
      <c r="D51" s="6"/>
      <c r="E51" s="42"/>
      <c r="F51" s="41"/>
      <c r="G51" s="50">
        <v>1</v>
      </c>
      <c r="H51" s="81">
        <v>3</v>
      </c>
      <c r="I51" s="82">
        <v>1</v>
      </c>
      <c r="J51" s="82"/>
      <c r="K51" s="82"/>
      <c r="L51" s="82"/>
      <c r="M51" s="82"/>
      <c r="N51" s="82">
        <v>1</v>
      </c>
      <c r="O51" s="82">
        <v>1</v>
      </c>
      <c r="P51" s="82"/>
      <c r="Q51" s="82"/>
      <c r="R51" s="82"/>
      <c r="S51" s="82" t="s">
        <v>268</v>
      </c>
      <c r="T51" s="83" t="s">
        <v>14</v>
      </c>
      <c r="U51" s="51"/>
      <c r="V51" s="36"/>
      <c r="W51" s="43"/>
      <c r="X51" s="37">
        <f t="shared" si="16"/>
        <v>2089</v>
      </c>
      <c r="Y51" s="85">
        <f t="shared" si="17"/>
        <v>0.37338439444710392</v>
      </c>
      <c r="Z51" s="37">
        <f t="shared" si="5"/>
        <v>30</v>
      </c>
      <c r="AA51" s="38" t="s">
        <v>108</v>
      </c>
      <c r="AB51" s="7">
        <f t="shared" si="18"/>
        <v>2059</v>
      </c>
      <c r="AC51" s="8">
        <f t="shared" si="7"/>
        <v>0.37882467217095672</v>
      </c>
      <c r="AD51" s="9" t="str">
        <f t="shared" si="19"/>
        <v>GTGTAACCATCTTACGGATGTAATCTAACGTAAACACCAGAGAAACAACCATCAAAACGGCATAATGGGCAAGCATTATTAGGAACATCTAAATATAAAACCATTGCCTTAACTCACATAACGCTACACTTGGTAACACCACCATATGCAGTGCAAGAACGTTGGGTAAGAGAACATCGAACGTATGGTCTGTTTACATAAGCTCAAAAATAATTTTACAGGGTAAAACGTCAATCATTACTTAACAGCAGTAATGCTTACAAATGTTTCGGTTAGTATTTAAAACCGTAACGAACGCCACGTGTAAAAACAAGAGGTTTTATTAATATTGGGTATATTAGATGTATCCGTCGATTAACCCACCATAACCAAACTAAATTAAAGCAACGACTTATGCGAAATCCTCCTTGTTTACAAACTAACAGTAATGCAAGTCGTAATAAACGTCTTAAATATTTTATAGGTAAAAGATTTGGACCATATCCTCAGTACTGTAATGATAAACACCGACGAAGTCTACATCGTTGCAACGGAAAATTCCATGAAAGTCGTATGTTTTATGGTAAACTTCCGAATTTAGCAAAAAGGGTTGTAAAAGGTATACGTCATCATGGTAAGAAATACAGCTGTATTAGTATATAAGGTTGTAGAAAACCACATAATAATATGTCTTTAG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</v>
      </c>
      <c r="AF51" s="2">
        <f t="shared" si="20"/>
        <v>671040.79999999993</v>
      </c>
      <c r="AG51" s="2">
        <f t="shared" si="21"/>
        <v>790</v>
      </c>
      <c r="AH51" s="2">
        <f t="shared" si="22"/>
        <v>434</v>
      </c>
      <c r="AI51" s="2">
        <f t="shared" si="23"/>
        <v>346</v>
      </c>
      <c r="AJ51" s="2">
        <f t="shared" si="24"/>
        <v>519</v>
      </c>
    </row>
    <row r="52" spans="1:36" ht="15" customHeight="1" x14ac:dyDescent="0.2">
      <c r="A52" s="162"/>
      <c r="B52" s="197"/>
      <c r="C52" s="5" t="s">
        <v>109</v>
      </c>
      <c r="D52" s="6"/>
      <c r="E52" s="42"/>
      <c r="F52" s="41"/>
      <c r="G52" s="50">
        <v>1</v>
      </c>
      <c r="H52" s="81">
        <v>8</v>
      </c>
      <c r="I52" s="82">
        <v>1</v>
      </c>
      <c r="J52" s="82"/>
      <c r="K52" s="82"/>
      <c r="L52" s="82">
        <v>2</v>
      </c>
      <c r="M52" s="82"/>
      <c r="N52" s="82">
        <v>1</v>
      </c>
      <c r="O52" s="82">
        <v>1</v>
      </c>
      <c r="P52" s="82"/>
      <c r="Q52" s="82"/>
      <c r="R52" s="82"/>
      <c r="S52" s="82" t="s">
        <v>268</v>
      </c>
      <c r="T52" s="83" t="s">
        <v>14</v>
      </c>
      <c r="U52" s="51"/>
      <c r="V52" s="36"/>
      <c r="W52" s="43"/>
      <c r="X52" s="37">
        <f t="shared" si="16"/>
        <v>2135</v>
      </c>
      <c r="Y52" s="85">
        <f t="shared" si="17"/>
        <v>0.38829039812646371</v>
      </c>
      <c r="Z52" s="37">
        <f t="shared" si="5"/>
        <v>30</v>
      </c>
      <c r="AA52" s="38" t="s">
        <v>110</v>
      </c>
      <c r="AB52" s="7">
        <f t="shared" si="18"/>
        <v>2105</v>
      </c>
      <c r="AC52" s="8">
        <f t="shared" si="7"/>
        <v>0.39382422802850359</v>
      </c>
      <c r="AD52" s="9" t="str">
        <f t="shared" si="19"/>
        <v>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</v>
      </c>
      <c r="AF52" s="2">
        <f t="shared" si="20"/>
        <v>687186.99999999988</v>
      </c>
      <c r="AG52" s="2">
        <f t="shared" si="21"/>
        <v>800</v>
      </c>
      <c r="AH52" s="2">
        <f t="shared" si="22"/>
        <v>436</v>
      </c>
      <c r="AI52" s="2">
        <f t="shared" si="23"/>
        <v>393</v>
      </c>
      <c r="AJ52" s="2">
        <f t="shared" si="24"/>
        <v>506</v>
      </c>
    </row>
    <row r="53" spans="1:36" ht="15" customHeight="1" thickBot="1" x14ac:dyDescent="0.25">
      <c r="A53" s="162"/>
      <c r="B53" s="198"/>
      <c r="C53" s="127" t="s">
        <v>111</v>
      </c>
      <c r="D53" s="128"/>
      <c r="E53" s="129"/>
      <c r="F53" s="130"/>
      <c r="G53" s="131">
        <v>1</v>
      </c>
      <c r="H53" s="132">
        <v>2</v>
      </c>
      <c r="I53" s="133">
        <v>1</v>
      </c>
      <c r="J53" s="133"/>
      <c r="K53" s="133"/>
      <c r="L53" s="133">
        <v>1</v>
      </c>
      <c r="M53" s="133"/>
      <c r="N53" s="133"/>
      <c r="O53" s="133"/>
      <c r="P53" s="133"/>
      <c r="Q53" s="133" t="s">
        <v>77</v>
      </c>
      <c r="R53" s="133" t="s">
        <v>29</v>
      </c>
      <c r="S53" s="133" t="s">
        <v>268</v>
      </c>
      <c r="T53" s="134" t="s">
        <v>30</v>
      </c>
      <c r="U53" s="135"/>
      <c r="V53" s="136"/>
      <c r="W53" s="137"/>
      <c r="X53" s="138">
        <f t="shared" si="16"/>
        <v>1473</v>
      </c>
      <c r="Y53" s="139">
        <f t="shared" si="17"/>
        <v>0.43652410047522061</v>
      </c>
      <c r="Z53" s="138">
        <f t="shared" si="5"/>
        <v>30</v>
      </c>
      <c r="AA53" s="140" t="s">
        <v>112</v>
      </c>
      <c r="AB53" s="141">
        <f t="shared" si="18"/>
        <v>1443</v>
      </c>
      <c r="AC53" s="142">
        <f t="shared" si="7"/>
        <v>0.44559944559944564</v>
      </c>
      <c r="AD53" s="143" t="str">
        <f t="shared" si="19"/>
        <v>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G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</v>
      </c>
      <c r="AF53" s="2">
        <f t="shared" si="20"/>
        <v>473079.6</v>
      </c>
      <c r="AG53" s="2">
        <f t="shared" si="21"/>
        <v>357</v>
      </c>
      <c r="AH53" s="2">
        <f t="shared" si="22"/>
        <v>285</v>
      </c>
      <c r="AI53" s="2">
        <f t="shared" si="23"/>
        <v>358</v>
      </c>
      <c r="AJ53" s="2">
        <f t="shared" si="24"/>
        <v>473</v>
      </c>
    </row>
    <row r="54" spans="1:36" ht="15" customHeight="1" x14ac:dyDescent="0.2">
      <c r="A54" s="162"/>
      <c r="B54" s="176" t="s">
        <v>225</v>
      </c>
      <c r="C54" s="110" t="s">
        <v>113</v>
      </c>
      <c r="D54" s="111" t="s">
        <v>254</v>
      </c>
      <c r="E54" s="112">
        <v>1</v>
      </c>
      <c r="F54" s="113">
        <v>1</v>
      </c>
      <c r="G54" s="114">
        <v>1</v>
      </c>
      <c r="H54" s="115">
        <v>17</v>
      </c>
      <c r="I54" s="116"/>
      <c r="J54" s="116">
        <v>1</v>
      </c>
      <c r="K54" s="116">
        <v>1</v>
      </c>
      <c r="L54" s="116">
        <v>1</v>
      </c>
      <c r="M54" s="116">
        <v>3</v>
      </c>
      <c r="N54" s="116"/>
      <c r="O54" s="116"/>
      <c r="P54" s="116">
        <v>1</v>
      </c>
      <c r="Q54" s="116"/>
      <c r="R54" s="116"/>
      <c r="S54" s="116" t="s">
        <v>267</v>
      </c>
      <c r="T54" s="117" t="s">
        <v>30</v>
      </c>
      <c r="U54" s="118">
        <f t="shared" si="0"/>
        <v>1000</v>
      </c>
      <c r="V54" s="119">
        <f t="shared" si="14"/>
        <v>619743</v>
      </c>
      <c r="W54" s="120">
        <f t="shared" si="15"/>
        <v>0.61974300000000004</v>
      </c>
      <c r="X54" s="121">
        <f t="shared" si="16"/>
        <v>1920</v>
      </c>
      <c r="Y54" s="122">
        <f t="shared" si="17"/>
        <v>0.45156249999999998</v>
      </c>
      <c r="Z54" s="121">
        <f t="shared" si="5"/>
        <v>30</v>
      </c>
      <c r="AA54" s="123" t="s">
        <v>114</v>
      </c>
      <c r="AB54" s="124">
        <f t="shared" si="18"/>
        <v>1890</v>
      </c>
      <c r="AC54" s="125">
        <f t="shared" si="7"/>
        <v>0.45873015873015877</v>
      </c>
      <c r="AD54" s="126" t="str">
        <f t="shared" si="19"/>
        <v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</v>
      </c>
      <c r="AF54" s="2">
        <f t="shared" si="20"/>
        <v>619743</v>
      </c>
      <c r="AG54" s="2">
        <f t="shared" si="21"/>
        <v>589</v>
      </c>
      <c r="AH54" s="2">
        <f t="shared" si="22"/>
        <v>392</v>
      </c>
      <c r="AI54" s="2">
        <f t="shared" si="23"/>
        <v>475</v>
      </c>
      <c r="AJ54" s="2">
        <f t="shared" si="24"/>
        <v>464</v>
      </c>
    </row>
    <row r="55" spans="1:36" ht="15" customHeight="1" x14ac:dyDescent="0.2">
      <c r="A55" s="162"/>
      <c r="B55" s="177"/>
      <c r="C55" s="5" t="s">
        <v>228</v>
      </c>
      <c r="D55" s="6" t="s">
        <v>254</v>
      </c>
      <c r="E55" s="42">
        <v>1</v>
      </c>
      <c r="F55" s="41">
        <v>1</v>
      </c>
      <c r="G55" s="50">
        <v>1</v>
      </c>
      <c r="H55" s="81">
        <v>18</v>
      </c>
      <c r="I55" s="82"/>
      <c r="J55" s="82">
        <v>1</v>
      </c>
      <c r="K55" s="82"/>
      <c r="L55" s="82">
        <v>1</v>
      </c>
      <c r="M55" s="82"/>
      <c r="N55" s="82">
        <v>4</v>
      </c>
      <c r="O55" s="82">
        <v>1</v>
      </c>
      <c r="P55" s="82">
        <v>1</v>
      </c>
      <c r="Q55" s="82"/>
      <c r="R55" s="82"/>
      <c r="S55" s="82" t="s">
        <v>267</v>
      </c>
      <c r="T55" s="83" t="s">
        <v>30</v>
      </c>
      <c r="U55" s="51">
        <f t="shared" si="0"/>
        <v>1000</v>
      </c>
      <c r="V55" s="36">
        <f t="shared" si="14"/>
        <v>650317.80000000005</v>
      </c>
      <c r="W55" s="43">
        <f t="shared" si="15"/>
        <v>0.65031779999999995</v>
      </c>
      <c r="X55" s="37">
        <f t="shared" si="16"/>
        <v>2014</v>
      </c>
      <c r="Y55" s="85">
        <f t="shared" si="17"/>
        <v>0.46375372393247272</v>
      </c>
      <c r="Z55" s="37">
        <f t="shared" si="5"/>
        <v>30</v>
      </c>
      <c r="AA55" s="38" t="s">
        <v>115</v>
      </c>
      <c r="AB55" s="7">
        <f t="shared" si="18"/>
        <v>1984</v>
      </c>
      <c r="AC55" s="8">
        <f t="shared" si="7"/>
        <v>0.47076612903225812</v>
      </c>
      <c r="AD55" s="9" t="str">
        <f t="shared" si="19"/>
        <v>GACTTGTAGGCCCATGAATTACCCGCTTAGGCAATGG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</v>
      </c>
      <c r="AF55" s="2">
        <f t="shared" si="20"/>
        <v>650317.80000000005</v>
      </c>
      <c r="AG55" s="2">
        <f t="shared" si="21"/>
        <v>602</v>
      </c>
      <c r="AH55" s="2">
        <f t="shared" si="22"/>
        <v>420</v>
      </c>
      <c r="AI55" s="2">
        <f t="shared" si="23"/>
        <v>514</v>
      </c>
      <c r="AJ55" s="2">
        <f t="shared" si="24"/>
        <v>478</v>
      </c>
    </row>
    <row r="56" spans="1:36" ht="15" customHeight="1" x14ac:dyDescent="0.2">
      <c r="A56" s="162"/>
      <c r="B56" s="177"/>
      <c r="C56" s="5" t="s">
        <v>116</v>
      </c>
      <c r="D56" s="6" t="s">
        <v>254</v>
      </c>
      <c r="E56" s="42">
        <v>1</v>
      </c>
      <c r="F56" s="41"/>
      <c r="G56" s="50">
        <v>1</v>
      </c>
      <c r="H56" s="81">
        <v>3</v>
      </c>
      <c r="I56" s="82">
        <v>1</v>
      </c>
      <c r="J56" s="82">
        <v>1</v>
      </c>
      <c r="K56" s="82"/>
      <c r="L56" s="82"/>
      <c r="M56" s="82"/>
      <c r="N56" s="82"/>
      <c r="O56" s="82">
        <v>1</v>
      </c>
      <c r="P56" s="82"/>
      <c r="Q56" s="82"/>
      <c r="R56" s="82"/>
      <c r="S56" s="82" t="s">
        <v>267</v>
      </c>
      <c r="T56" s="83" t="s">
        <v>30</v>
      </c>
      <c r="U56" s="51">
        <f t="shared" si="0"/>
        <v>1000</v>
      </c>
      <c r="V56" s="36">
        <f t="shared" si="14"/>
        <v>180068.19999999998</v>
      </c>
      <c r="W56" s="43">
        <f t="shared" si="15"/>
        <v>0.18006819999999998</v>
      </c>
      <c r="X56" s="37">
        <f t="shared" si="16"/>
        <v>556</v>
      </c>
      <c r="Y56" s="85">
        <f t="shared" si="17"/>
        <v>0.42985611510791366</v>
      </c>
      <c r="Z56" s="37">
        <f t="shared" si="5"/>
        <v>30</v>
      </c>
      <c r="AA56" s="38" t="s">
        <v>117</v>
      </c>
      <c r="AB56" s="7">
        <f t="shared" si="18"/>
        <v>526</v>
      </c>
      <c r="AC56" s="8">
        <f t="shared" si="7"/>
        <v>0.45437262357414454</v>
      </c>
      <c r="AD56" s="9" t="str">
        <f t="shared" si="19"/>
        <v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</v>
      </c>
      <c r="AF56" s="2">
        <f t="shared" si="20"/>
        <v>180068.19999999998</v>
      </c>
      <c r="AG56" s="2">
        <f t="shared" si="21"/>
        <v>187</v>
      </c>
      <c r="AH56" s="2">
        <f t="shared" si="22"/>
        <v>99</v>
      </c>
      <c r="AI56" s="2">
        <f t="shared" si="23"/>
        <v>140</v>
      </c>
      <c r="AJ56" s="2">
        <f t="shared" si="24"/>
        <v>130</v>
      </c>
    </row>
    <row r="57" spans="1:36" ht="15" customHeight="1" x14ac:dyDescent="0.2">
      <c r="A57" s="162"/>
      <c r="B57" s="177"/>
      <c r="C57" s="5" t="s">
        <v>118</v>
      </c>
      <c r="D57" s="6" t="s">
        <v>254</v>
      </c>
      <c r="E57" s="42">
        <v>1</v>
      </c>
      <c r="F57" s="41">
        <v>1</v>
      </c>
      <c r="G57" s="50">
        <v>1</v>
      </c>
      <c r="H57" s="81">
        <v>1</v>
      </c>
      <c r="I57" s="82">
        <v>1</v>
      </c>
      <c r="J57" s="82"/>
      <c r="K57" s="82"/>
      <c r="L57" s="82"/>
      <c r="M57" s="82"/>
      <c r="N57" s="82"/>
      <c r="O57" s="82"/>
      <c r="P57" s="82"/>
      <c r="Q57" s="82"/>
      <c r="R57" s="82"/>
      <c r="S57" s="82" t="s">
        <v>267</v>
      </c>
      <c r="T57" s="83" t="s">
        <v>30</v>
      </c>
      <c r="U57" s="51">
        <f t="shared" si="0"/>
        <v>1000</v>
      </c>
      <c r="V57" s="36">
        <f t="shared" si="14"/>
        <v>805965.6</v>
      </c>
      <c r="W57" s="43">
        <f t="shared" si="15"/>
        <v>0.80596559999999995</v>
      </c>
      <c r="X57" s="37">
        <f t="shared" si="16"/>
        <v>2503</v>
      </c>
      <c r="Y57" s="85">
        <f t="shared" si="17"/>
        <v>0.50099880143827402</v>
      </c>
      <c r="Z57" s="37">
        <f t="shared" si="5"/>
        <v>30</v>
      </c>
      <c r="AA57" s="38" t="s">
        <v>119</v>
      </c>
      <c r="AB57" s="7">
        <f t="shared" si="18"/>
        <v>2473</v>
      </c>
      <c r="AC57" s="8">
        <f t="shared" si="7"/>
        <v>0.50707642539425801</v>
      </c>
      <c r="AD57" s="9" t="str">
        <f t="shared" si="19"/>
        <v>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</v>
      </c>
      <c r="AF57" s="2">
        <f t="shared" si="20"/>
        <v>805965.6</v>
      </c>
      <c r="AG57" s="2">
        <f t="shared" si="21"/>
        <v>654</v>
      </c>
      <c r="AH57" s="2">
        <f t="shared" si="22"/>
        <v>614</v>
      </c>
      <c r="AI57" s="2">
        <f t="shared" si="23"/>
        <v>640</v>
      </c>
      <c r="AJ57" s="2">
        <f t="shared" si="24"/>
        <v>595</v>
      </c>
    </row>
    <row r="58" spans="1:36" ht="15" customHeight="1" x14ac:dyDescent="0.2">
      <c r="A58" s="162"/>
      <c r="B58" s="177"/>
      <c r="C58" s="5" t="s">
        <v>120</v>
      </c>
      <c r="D58" s="6" t="s">
        <v>254</v>
      </c>
      <c r="E58" s="42">
        <v>1</v>
      </c>
      <c r="F58" s="41">
        <v>1</v>
      </c>
      <c r="G58" s="50">
        <v>1</v>
      </c>
      <c r="H58" s="81">
        <v>16</v>
      </c>
      <c r="I58" s="82"/>
      <c r="J58" s="82"/>
      <c r="K58" s="82">
        <v>1</v>
      </c>
      <c r="L58" s="82">
        <v>1</v>
      </c>
      <c r="M58" s="82">
        <v>1</v>
      </c>
      <c r="N58" s="82">
        <v>3</v>
      </c>
      <c r="O58" s="82"/>
      <c r="P58" s="82">
        <v>1</v>
      </c>
      <c r="Q58" s="82"/>
      <c r="R58" s="82"/>
      <c r="S58" s="82" t="s">
        <v>267</v>
      </c>
      <c r="T58" s="83" t="s">
        <v>30</v>
      </c>
      <c r="U58" s="51">
        <f t="shared" si="0"/>
        <v>1000</v>
      </c>
      <c r="V58" s="36">
        <f t="shared" si="14"/>
        <v>665158.79999999993</v>
      </c>
      <c r="W58" s="43">
        <f t="shared" si="15"/>
        <v>0.66515879999999983</v>
      </c>
      <c r="X58" s="37">
        <f t="shared" si="16"/>
        <v>2059</v>
      </c>
      <c r="Y58" s="85">
        <f t="shared" si="17"/>
        <v>0.46576007770762506</v>
      </c>
      <c r="Z58" s="37">
        <f t="shared" si="5"/>
        <v>30</v>
      </c>
      <c r="AA58" s="38" t="s">
        <v>121</v>
      </c>
      <c r="AB58" s="7">
        <f t="shared" si="18"/>
        <v>2029</v>
      </c>
      <c r="AC58" s="8">
        <f t="shared" si="7"/>
        <v>0.47264662395268608</v>
      </c>
      <c r="AD58" s="9" t="str">
        <f t="shared" si="19"/>
        <v>GGACCGAA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</v>
      </c>
      <c r="AF58" s="2">
        <f t="shared" si="20"/>
        <v>665158.79999999993</v>
      </c>
      <c r="AG58" s="2">
        <f t="shared" si="21"/>
        <v>611</v>
      </c>
      <c r="AH58" s="2">
        <f t="shared" si="22"/>
        <v>423</v>
      </c>
      <c r="AI58" s="2">
        <f t="shared" si="23"/>
        <v>536</v>
      </c>
      <c r="AJ58" s="2">
        <f t="shared" si="24"/>
        <v>489</v>
      </c>
    </row>
    <row r="59" spans="1:36" ht="15" customHeight="1" x14ac:dyDescent="0.2">
      <c r="A59" s="162"/>
      <c r="B59" s="177"/>
      <c r="C59" s="5" t="s">
        <v>122</v>
      </c>
      <c r="D59" s="6" t="s">
        <v>254</v>
      </c>
      <c r="E59" s="42">
        <v>1</v>
      </c>
      <c r="F59" s="41">
        <v>1</v>
      </c>
      <c r="G59" s="50">
        <v>1</v>
      </c>
      <c r="H59" s="81">
        <v>2</v>
      </c>
      <c r="I59" s="82"/>
      <c r="J59" s="82">
        <v>1</v>
      </c>
      <c r="K59" s="82"/>
      <c r="L59" s="82">
        <v>1</v>
      </c>
      <c r="M59" s="82"/>
      <c r="N59" s="82"/>
      <c r="O59" s="82">
        <v>1</v>
      </c>
      <c r="P59" s="82">
        <v>1</v>
      </c>
      <c r="Q59" s="82"/>
      <c r="R59" s="82"/>
      <c r="S59" s="82" t="s">
        <v>267</v>
      </c>
      <c r="T59" s="83" t="s">
        <v>30</v>
      </c>
      <c r="U59" s="51">
        <f t="shared" si="0"/>
        <v>1000</v>
      </c>
      <c r="V59" s="36">
        <f t="shared" si="14"/>
        <v>187852.4</v>
      </c>
      <c r="W59" s="43">
        <f t="shared" si="15"/>
        <v>0.1878524</v>
      </c>
      <c r="X59" s="37">
        <f t="shared" si="16"/>
        <v>582</v>
      </c>
      <c r="Y59" s="85">
        <f t="shared" si="17"/>
        <v>0.51202749140893467</v>
      </c>
      <c r="Z59" s="37">
        <f t="shared" si="5"/>
        <v>30</v>
      </c>
      <c r="AA59" s="38" t="s">
        <v>123</v>
      </c>
      <c r="AB59" s="7">
        <f t="shared" si="18"/>
        <v>552</v>
      </c>
      <c r="AC59" s="8">
        <f t="shared" si="7"/>
        <v>0.53985507246376807</v>
      </c>
      <c r="AD59" s="9" t="str">
        <f t="shared" si="19"/>
        <v>GCATACTGCAAGACTTGTAGGCCCATGAATTACCCGCTTAGGCAATGGGTAGACCTTTCCTTGCCGCGTGGAACAAACCGCCATGAGTGTTTTACGTTTACGGTCGGCGACCGGAGTCACAGCGCGACCAACGGGGCCA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</v>
      </c>
      <c r="AF59" s="2">
        <f t="shared" si="20"/>
        <v>187852.4</v>
      </c>
      <c r="AG59" s="2">
        <f t="shared" si="21"/>
        <v>161</v>
      </c>
      <c r="AH59" s="2">
        <f t="shared" si="22"/>
        <v>146</v>
      </c>
      <c r="AI59" s="2">
        <f t="shared" si="23"/>
        <v>152</v>
      </c>
      <c r="AJ59" s="2">
        <f t="shared" si="24"/>
        <v>123</v>
      </c>
    </row>
    <row r="60" spans="1:36" ht="15" customHeight="1" x14ac:dyDescent="0.2">
      <c r="A60" s="162"/>
      <c r="B60" s="177"/>
      <c r="C60" s="5" t="s">
        <v>124</v>
      </c>
      <c r="D60" s="6" t="s">
        <v>254</v>
      </c>
      <c r="E60" s="42">
        <v>1</v>
      </c>
      <c r="F60" s="41"/>
      <c r="G60" s="50">
        <v>1</v>
      </c>
      <c r="H60" s="81">
        <v>5</v>
      </c>
      <c r="I60" s="82"/>
      <c r="J60" s="82">
        <v>1</v>
      </c>
      <c r="K60" s="82">
        <v>1</v>
      </c>
      <c r="L60" s="82"/>
      <c r="M60" s="82"/>
      <c r="N60" s="82">
        <v>2</v>
      </c>
      <c r="O60" s="82">
        <v>1</v>
      </c>
      <c r="P60" s="82">
        <v>1</v>
      </c>
      <c r="Q60" s="82"/>
      <c r="R60" s="82"/>
      <c r="S60" s="82" t="s">
        <v>267</v>
      </c>
      <c r="T60" s="83" t="s">
        <v>30</v>
      </c>
      <c r="U60" s="51">
        <f t="shared" si="0"/>
        <v>1000</v>
      </c>
      <c r="V60" s="36">
        <f t="shared" si="14"/>
        <v>181593.60000000001</v>
      </c>
      <c r="W60" s="43">
        <f t="shared" si="15"/>
        <v>0.18159359999999999</v>
      </c>
      <c r="X60" s="37">
        <f t="shared" si="16"/>
        <v>563</v>
      </c>
      <c r="Y60" s="85">
        <f t="shared" si="17"/>
        <v>0.5008880994671403</v>
      </c>
      <c r="Z60" s="37">
        <f t="shared" si="5"/>
        <v>30</v>
      </c>
      <c r="AA60" s="38" t="s">
        <v>125</v>
      </c>
      <c r="AB60" s="7">
        <f t="shared" si="18"/>
        <v>533</v>
      </c>
      <c r="AC60" s="8">
        <f t="shared" si="7"/>
        <v>0.52908067542213888</v>
      </c>
      <c r="AD60" s="9" t="str">
        <f t="shared" si="19"/>
        <v>GGCCCATGAATTACCCGCTTAGGCAATGGGTAGACCTTTCCTTGCCGCGTGGAACAAACCGCCATGAGTGTTTTACGTTTACGGTCGGCGACCGGAGTCACAGCGCGACCAACGGGGCCAGGGAGGAAGCCTTTTAGCCATCGCTATGCCGCCGCTCAAACGCGCCGGGTGCAAAAGCCCAGA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</v>
      </c>
      <c r="AF60" s="2">
        <f t="shared" si="20"/>
        <v>181593.60000000001</v>
      </c>
      <c r="AG60" s="2">
        <f t="shared" si="21"/>
        <v>162</v>
      </c>
      <c r="AH60" s="2">
        <f t="shared" si="22"/>
        <v>142</v>
      </c>
      <c r="AI60" s="2">
        <f t="shared" si="23"/>
        <v>140</v>
      </c>
      <c r="AJ60" s="2">
        <f t="shared" si="24"/>
        <v>119</v>
      </c>
    </row>
    <row r="61" spans="1:36" ht="15" customHeight="1" x14ac:dyDescent="0.2">
      <c r="A61" s="162"/>
      <c r="B61" s="177"/>
      <c r="C61" s="5" t="s">
        <v>126</v>
      </c>
      <c r="D61" s="6" t="s">
        <v>254</v>
      </c>
      <c r="E61" s="42">
        <v>1</v>
      </c>
      <c r="F61" s="41">
        <v>1</v>
      </c>
      <c r="G61" s="50">
        <v>1</v>
      </c>
      <c r="H61" s="81">
        <v>17</v>
      </c>
      <c r="I61" s="82"/>
      <c r="J61" s="82">
        <v>1</v>
      </c>
      <c r="K61" s="82">
        <v>1</v>
      </c>
      <c r="L61" s="82">
        <v>1</v>
      </c>
      <c r="M61" s="82"/>
      <c r="N61" s="82">
        <v>3</v>
      </c>
      <c r="O61" s="82"/>
      <c r="P61" s="82">
        <v>1</v>
      </c>
      <c r="Q61" s="82"/>
      <c r="R61" s="82"/>
      <c r="S61" s="82" t="s">
        <v>267</v>
      </c>
      <c r="T61" s="83" t="s">
        <v>30</v>
      </c>
      <c r="U61" s="51">
        <f t="shared" si="0"/>
        <v>1000</v>
      </c>
      <c r="V61" s="36">
        <f t="shared" si="14"/>
        <v>683274</v>
      </c>
      <c r="W61" s="43">
        <f t="shared" si="15"/>
        <v>0.68327400000000005</v>
      </c>
      <c r="X61" s="37">
        <f t="shared" si="16"/>
        <v>2115</v>
      </c>
      <c r="Y61" s="85">
        <f t="shared" si="17"/>
        <v>0.46193853427895981</v>
      </c>
      <c r="Z61" s="37">
        <f t="shared" si="5"/>
        <v>30</v>
      </c>
      <c r="AA61" s="38" t="s">
        <v>127</v>
      </c>
      <c r="AB61" s="7">
        <f t="shared" si="18"/>
        <v>2085</v>
      </c>
      <c r="AC61" s="8">
        <f t="shared" si="7"/>
        <v>0.46858513189448436</v>
      </c>
      <c r="AD61" s="9" t="str">
        <f t="shared" si="19"/>
        <v>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</v>
      </c>
      <c r="AF61" s="2">
        <f t="shared" si="20"/>
        <v>683274</v>
      </c>
      <c r="AG61" s="2">
        <f t="shared" si="21"/>
        <v>633</v>
      </c>
      <c r="AH61" s="2">
        <f t="shared" si="22"/>
        <v>429</v>
      </c>
      <c r="AI61" s="2">
        <f t="shared" si="23"/>
        <v>548</v>
      </c>
      <c r="AJ61" s="2">
        <f t="shared" si="24"/>
        <v>505</v>
      </c>
    </row>
    <row r="62" spans="1:36" ht="15" customHeight="1" x14ac:dyDescent="0.2">
      <c r="A62" s="162"/>
      <c r="B62" s="177"/>
      <c r="C62" s="5" t="s">
        <v>128</v>
      </c>
      <c r="D62" s="6" t="s">
        <v>254</v>
      </c>
      <c r="E62" s="42">
        <v>1</v>
      </c>
      <c r="F62" s="41"/>
      <c r="G62" s="50">
        <v>1</v>
      </c>
      <c r="H62" s="81">
        <v>4</v>
      </c>
      <c r="I62" s="82">
        <v>1</v>
      </c>
      <c r="J62" s="82">
        <v>1</v>
      </c>
      <c r="K62" s="82"/>
      <c r="L62" s="82">
        <v>1</v>
      </c>
      <c r="M62" s="82"/>
      <c r="N62" s="82">
        <v>1</v>
      </c>
      <c r="O62" s="82">
        <v>1</v>
      </c>
      <c r="P62" s="82"/>
      <c r="Q62" s="82"/>
      <c r="R62" s="82"/>
      <c r="S62" s="82" t="s">
        <v>267</v>
      </c>
      <c r="T62" s="83" t="s">
        <v>30</v>
      </c>
      <c r="U62" s="51">
        <f t="shared" si="0"/>
        <v>1000</v>
      </c>
      <c r="V62" s="36">
        <f t="shared" si="14"/>
        <v>295115</v>
      </c>
      <c r="W62" s="43">
        <f t="shared" si="15"/>
        <v>0.29511500000000002</v>
      </c>
      <c r="X62" s="37">
        <f t="shared" si="16"/>
        <v>915</v>
      </c>
      <c r="Y62" s="85">
        <f t="shared" si="17"/>
        <v>0.47103825136612021</v>
      </c>
      <c r="Z62" s="37">
        <f t="shared" si="5"/>
        <v>30</v>
      </c>
      <c r="AA62" s="38" t="s">
        <v>129</v>
      </c>
      <c r="AB62" s="7">
        <f t="shared" si="18"/>
        <v>885</v>
      </c>
      <c r="AC62" s="8">
        <f t="shared" si="7"/>
        <v>0.48700564971751414</v>
      </c>
      <c r="AD62" s="9" t="str">
        <f t="shared" si="19"/>
        <v>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</v>
      </c>
      <c r="AF62" s="2">
        <f t="shared" si="20"/>
        <v>295115</v>
      </c>
      <c r="AG62" s="2">
        <f t="shared" si="21"/>
        <v>258</v>
      </c>
      <c r="AH62" s="2">
        <f t="shared" si="22"/>
        <v>199</v>
      </c>
      <c r="AI62" s="2">
        <f t="shared" si="23"/>
        <v>232</v>
      </c>
      <c r="AJ62" s="2">
        <f t="shared" si="24"/>
        <v>226</v>
      </c>
    </row>
    <row r="63" spans="1:36" ht="15" customHeight="1" x14ac:dyDescent="0.2">
      <c r="A63" s="162"/>
      <c r="B63" s="177"/>
      <c r="C63" s="5" t="s">
        <v>130</v>
      </c>
      <c r="D63" s="6" t="s">
        <v>254</v>
      </c>
      <c r="E63" s="42">
        <v>1</v>
      </c>
      <c r="F63" s="41"/>
      <c r="G63" s="50">
        <v>1</v>
      </c>
      <c r="H63" s="81">
        <v>18</v>
      </c>
      <c r="I63" s="82"/>
      <c r="J63" s="82">
        <v>1</v>
      </c>
      <c r="K63" s="82">
        <v>1</v>
      </c>
      <c r="L63" s="82">
        <v>1</v>
      </c>
      <c r="M63" s="82">
        <v>1</v>
      </c>
      <c r="N63" s="82">
        <v>4</v>
      </c>
      <c r="O63" s="82">
        <v>1</v>
      </c>
      <c r="P63" s="82"/>
      <c r="Q63" s="82"/>
      <c r="R63" s="82"/>
      <c r="S63" s="82" t="s">
        <v>267</v>
      </c>
      <c r="T63" s="83" t="s">
        <v>30</v>
      </c>
      <c r="U63" s="51">
        <f t="shared" si="0"/>
        <v>1000</v>
      </c>
      <c r="V63" s="36">
        <f t="shared" si="14"/>
        <v>807199.79999999993</v>
      </c>
      <c r="W63" s="43">
        <f t="shared" si="15"/>
        <v>0.80719979999999991</v>
      </c>
      <c r="X63" s="37">
        <f t="shared" si="16"/>
        <v>2504</v>
      </c>
      <c r="Y63" s="85">
        <f t="shared" si="17"/>
        <v>0.47563897763578278</v>
      </c>
      <c r="Z63" s="37">
        <f t="shared" si="5"/>
        <v>30</v>
      </c>
      <c r="AA63" s="38" t="s">
        <v>131</v>
      </c>
      <c r="AB63" s="7">
        <f t="shared" si="18"/>
        <v>2474</v>
      </c>
      <c r="AC63" s="8">
        <f t="shared" si="7"/>
        <v>0.48140662894098629</v>
      </c>
      <c r="AD63" s="9" t="str">
        <f t="shared" si="19"/>
        <v>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</v>
      </c>
      <c r="AF63" s="2">
        <f t="shared" si="20"/>
        <v>807199.79999999993</v>
      </c>
      <c r="AG63" s="2">
        <f t="shared" si="21"/>
        <v>709</v>
      </c>
      <c r="AH63" s="2">
        <f t="shared" si="22"/>
        <v>561</v>
      </c>
      <c r="AI63" s="2">
        <f t="shared" si="23"/>
        <v>630</v>
      </c>
      <c r="AJ63" s="2">
        <f t="shared" si="24"/>
        <v>604</v>
      </c>
    </row>
    <row r="64" spans="1:36" ht="15" customHeight="1" x14ac:dyDescent="0.2">
      <c r="A64" s="162"/>
      <c r="B64" s="177"/>
      <c r="C64" s="5" t="s">
        <v>132</v>
      </c>
      <c r="D64" s="6" t="s">
        <v>254</v>
      </c>
      <c r="E64" s="42">
        <v>1</v>
      </c>
      <c r="F64" s="41"/>
      <c r="G64" s="50">
        <v>1</v>
      </c>
      <c r="H64" s="81">
        <v>2</v>
      </c>
      <c r="I64" s="82"/>
      <c r="J64" s="82">
        <v>1</v>
      </c>
      <c r="K64" s="82">
        <v>1</v>
      </c>
      <c r="L64" s="82">
        <v>1</v>
      </c>
      <c r="M64" s="82"/>
      <c r="N64" s="82"/>
      <c r="O64" s="82">
        <v>1</v>
      </c>
      <c r="P64" s="82">
        <v>1</v>
      </c>
      <c r="Q64" s="82"/>
      <c r="R64" s="82"/>
      <c r="S64" s="82" t="s">
        <v>268</v>
      </c>
      <c r="T64" s="83" t="s">
        <v>30</v>
      </c>
      <c r="U64" s="51">
        <f t="shared" si="0"/>
        <v>1000</v>
      </c>
      <c r="V64" s="36">
        <f t="shared" si="14"/>
        <v>185877.19999999998</v>
      </c>
      <c r="W64" s="43">
        <f t="shared" si="15"/>
        <v>0.18587719999999996</v>
      </c>
      <c r="X64" s="37">
        <f t="shared" si="16"/>
        <v>576</v>
      </c>
      <c r="Y64" s="85">
        <f t="shared" si="17"/>
        <v>0.50868055555555558</v>
      </c>
      <c r="Z64" s="37">
        <f t="shared" si="5"/>
        <v>30</v>
      </c>
      <c r="AA64" s="38" t="s">
        <v>133</v>
      </c>
      <c r="AB64" s="7">
        <f t="shared" si="18"/>
        <v>546</v>
      </c>
      <c r="AC64" s="8">
        <f t="shared" si="7"/>
        <v>0.53663003663003661</v>
      </c>
      <c r="AD64" s="9" t="str">
        <f t="shared" si="19"/>
        <v>GCATACTGCAAGACTTGTAGGCCCATGAATTACCCGCTTAGGCAATGGGTAGACCTTTCCTTGCCGCGTGGAACAAACCGCCATGAGTGTTTTACGTTTACGGTCGGCGACCGGAGTCACAGCGCGACCAACG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</v>
      </c>
      <c r="AF64" s="2">
        <f t="shared" si="20"/>
        <v>185877.19999999998</v>
      </c>
      <c r="AG64" s="2">
        <f t="shared" si="21"/>
        <v>160</v>
      </c>
      <c r="AH64" s="2">
        <f t="shared" si="22"/>
        <v>144</v>
      </c>
      <c r="AI64" s="2">
        <f t="shared" si="23"/>
        <v>149</v>
      </c>
      <c r="AJ64" s="2">
        <f t="shared" si="24"/>
        <v>123</v>
      </c>
    </row>
    <row r="65" spans="1:36" ht="15" customHeight="1" x14ac:dyDescent="0.2">
      <c r="A65" s="162"/>
      <c r="B65" s="177"/>
      <c r="C65" s="93" t="s">
        <v>134</v>
      </c>
      <c r="D65" s="94" t="s">
        <v>254</v>
      </c>
      <c r="E65" s="95">
        <v>1</v>
      </c>
      <c r="F65" s="96">
        <v>1</v>
      </c>
      <c r="G65" s="97">
        <v>1</v>
      </c>
      <c r="H65" s="98">
        <v>1</v>
      </c>
      <c r="I65" s="99"/>
      <c r="J65" s="99"/>
      <c r="K65" s="99"/>
      <c r="L65" s="99"/>
      <c r="M65" s="99"/>
      <c r="N65" s="99"/>
      <c r="O65" s="99"/>
      <c r="P65" s="99"/>
      <c r="Q65" s="99" t="s">
        <v>12</v>
      </c>
      <c r="R65" s="99" t="s">
        <v>29</v>
      </c>
      <c r="S65" s="99" t="s">
        <v>268</v>
      </c>
      <c r="T65" s="100" t="s">
        <v>14</v>
      </c>
      <c r="U65" s="101">
        <f t="shared" si="0"/>
        <v>1000</v>
      </c>
      <c r="V65" s="102">
        <f t="shared" si="14"/>
        <v>83553.799999999988</v>
      </c>
      <c r="W65" s="103">
        <f t="shared" si="15"/>
        <v>8.3553799999999984E-2</v>
      </c>
      <c r="X65" s="104">
        <f t="shared" si="16"/>
        <v>259</v>
      </c>
      <c r="Y65" s="105">
        <f t="shared" si="17"/>
        <v>0.47490347490347495</v>
      </c>
      <c r="Z65" s="104">
        <f t="shared" si="5"/>
        <v>30</v>
      </c>
      <c r="AA65" s="106" t="s">
        <v>135</v>
      </c>
      <c r="AB65" s="107">
        <f t="shared" si="18"/>
        <v>229</v>
      </c>
      <c r="AC65" s="108">
        <f t="shared" si="7"/>
        <v>0.53711790393013104</v>
      </c>
      <c r="AD65" s="109" t="str">
        <f t="shared" si="19"/>
        <v>GTACCAAAGCCGCTTGCACGGCGTTTCATTCGTCGCGGACTCTGACCTTAAACGCTTGTTGTTATGGCGGAAACGCCGCCACCCGCGATACGGCGACCTTCGCTAAATAGTCCCGCGCACGCGCCGACTAACGCTCCTACTTCTTTAATCAATGTGGCAAATAGTCAGAATGGAACTGGTTGACGGCCATCCGGTCTTGCCAATATAGGACGGCGACTAACTGGAAAGT</v>
      </c>
      <c r="AF65" s="2">
        <f t="shared" si="20"/>
        <v>83553.799999999988</v>
      </c>
      <c r="AG65" s="2">
        <f t="shared" si="21"/>
        <v>84</v>
      </c>
      <c r="AH65" s="2">
        <f t="shared" si="22"/>
        <v>66</v>
      </c>
      <c r="AI65" s="2">
        <f t="shared" si="23"/>
        <v>57</v>
      </c>
      <c r="AJ65" s="2">
        <f t="shared" si="24"/>
        <v>52</v>
      </c>
    </row>
    <row r="66" spans="1:36" ht="15" customHeight="1" x14ac:dyDescent="0.2">
      <c r="A66" s="162"/>
      <c r="B66" s="177"/>
      <c r="C66" s="5" t="s">
        <v>136</v>
      </c>
      <c r="D66" s="6"/>
      <c r="E66" s="42"/>
      <c r="F66" s="41"/>
      <c r="G66" s="50">
        <v>1</v>
      </c>
      <c r="H66" s="81">
        <v>15</v>
      </c>
      <c r="I66" s="82"/>
      <c r="J66" s="82"/>
      <c r="K66" s="82"/>
      <c r="L66" s="82">
        <v>1</v>
      </c>
      <c r="M66" s="82"/>
      <c r="N66" s="82"/>
      <c r="O66" s="82">
        <v>1</v>
      </c>
      <c r="P66" s="82"/>
      <c r="Q66" s="82"/>
      <c r="R66" s="82"/>
      <c r="S66" s="82" t="s">
        <v>268</v>
      </c>
      <c r="T66" s="83" t="s">
        <v>30</v>
      </c>
      <c r="U66" s="51"/>
      <c r="V66" s="36"/>
      <c r="W66" s="43"/>
      <c r="X66" s="37">
        <f t="shared" si="16"/>
        <v>3186</v>
      </c>
      <c r="Y66" s="85">
        <f t="shared" si="17"/>
        <v>0.48053986189579412</v>
      </c>
      <c r="Z66" s="37">
        <f t="shared" si="5"/>
        <v>30</v>
      </c>
      <c r="AA66" s="38" t="s">
        <v>137</v>
      </c>
      <c r="AB66" s="7">
        <f t="shared" si="18"/>
        <v>3156</v>
      </c>
      <c r="AC66" s="8">
        <f t="shared" si="7"/>
        <v>0.48510773130544993</v>
      </c>
      <c r="AD66" s="9" t="str">
        <f t="shared" si="19"/>
        <v>GGACCGAAGCATACTGCAAGACTTGTAGGCCCATGAATTACCCGCTTAGGCAATGGGTAGACCTTTCCTTGCCGCGTGGAACAAACCGCCATGAGTGTTTTACGTTTACGGTCGGCGACCGGAGTCACAGCGCGACCAACGGGGCCAGGGAGGAAGCCTTTTAGCCATCGCTATGCCGCCGCTCAAACGCGCCGGGTGCAAAAGCCCAGA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</v>
      </c>
      <c r="AF66" s="2">
        <f t="shared" si="20"/>
        <v>1028097.2</v>
      </c>
      <c r="AG66" s="2">
        <f t="shared" si="21"/>
        <v>892</v>
      </c>
      <c r="AH66" s="2">
        <f t="shared" si="22"/>
        <v>696</v>
      </c>
      <c r="AI66" s="2">
        <f t="shared" si="23"/>
        <v>835</v>
      </c>
      <c r="AJ66" s="2">
        <f t="shared" si="24"/>
        <v>763</v>
      </c>
    </row>
    <row r="67" spans="1:36" ht="15" customHeight="1" x14ac:dyDescent="0.2">
      <c r="A67" s="162"/>
      <c r="B67" s="177"/>
      <c r="C67" s="5" t="s">
        <v>138</v>
      </c>
      <c r="D67" s="6"/>
      <c r="E67" s="42"/>
      <c r="F67" s="41"/>
      <c r="G67" s="50">
        <v>1</v>
      </c>
      <c r="H67" s="81">
        <v>15</v>
      </c>
      <c r="I67" s="82"/>
      <c r="J67" s="82">
        <v>1</v>
      </c>
      <c r="K67" s="82">
        <v>1</v>
      </c>
      <c r="L67" s="82">
        <v>1</v>
      </c>
      <c r="M67" s="82">
        <v>1</v>
      </c>
      <c r="N67" s="82">
        <v>1</v>
      </c>
      <c r="O67" s="82"/>
      <c r="P67" s="82"/>
      <c r="Q67" s="82"/>
      <c r="R67" s="82"/>
      <c r="S67" s="82" t="s">
        <v>268</v>
      </c>
      <c r="T67" s="83" t="s">
        <v>30</v>
      </c>
      <c r="U67" s="51"/>
      <c r="V67" s="36"/>
      <c r="W67" s="43"/>
      <c r="X67" s="37">
        <f t="shared" si="16"/>
        <v>4657</v>
      </c>
      <c r="Y67" s="85">
        <f t="shared" si="17"/>
        <v>0.48614988189821773</v>
      </c>
      <c r="Z67" s="37">
        <f t="shared" si="5"/>
        <v>30</v>
      </c>
      <c r="AA67" s="38" t="s">
        <v>139</v>
      </c>
      <c r="AB67" s="7">
        <f t="shared" si="18"/>
        <v>4627</v>
      </c>
      <c r="AC67" s="8">
        <f t="shared" si="7"/>
        <v>0.48930192349254376</v>
      </c>
      <c r="AD67" s="9" t="str">
        <f t="shared" si="19"/>
        <v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</v>
      </c>
      <c r="AF67" s="2">
        <f t="shared" si="20"/>
        <v>1501466.4</v>
      </c>
      <c r="AG67" s="2">
        <f t="shared" si="21"/>
        <v>1266</v>
      </c>
      <c r="AH67" s="2">
        <f t="shared" si="22"/>
        <v>1052</v>
      </c>
      <c r="AI67" s="2">
        <f t="shared" si="23"/>
        <v>1212</v>
      </c>
      <c r="AJ67" s="2">
        <f t="shared" si="24"/>
        <v>1127</v>
      </c>
    </row>
    <row r="68" spans="1:36" ht="15" customHeight="1" x14ac:dyDescent="0.2">
      <c r="A68" s="162"/>
      <c r="B68" s="177"/>
      <c r="C68" s="5" t="s">
        <v>140</v>
      </c>
      <c r="D68" s="6"/>
      <c r="E68" s="42"/>
      <c r="F68" s="41"/>
      <c r="G68" s="50">
        <v>1</v>
      </c>
      <c r="H68" s="81">
        <v>15</v>
      </c>
      <c r="I68" s="82"/>
      <c r="J68" s="82">
        <v>1</v>
      </c>
      <c r="K68" s="82">
        <v>1</v>
      </c>
      <c r="L68" s="82">
        <v>1</v>
      </c>
      <c r="M68" s="82">
        <v>1</v>
      </c>
      <c r="N68" s="82">
        <v>1</v>
      </c>
      <c r="O68" s="82">
        <v>1</v>
      </c>
      <c r="P68" s="82"/>
      <c r="Q68" s="82"/>
      <c r="R68" s="82"/>
      <c r="S68" s="82" t="s">
        <v>268</v>
      </c>
      <c r="T68" s="83" t="s">
        <v>30</v>
      </c>
      <c r="U68" s="51"/>
      <c r="V68" s="36"/>
      <c r="W68" s="43"/>
      <c r="X68" s="37">
        <f t="shared" si="16"/>
        <v>2360</v>
      </c>
      <c r="Y68" s="85">
        <f t="shared" si="17"/>
        <v>0.46822033898305082</v>
      </c>
      <c r="Z68" s="37">
        <f t="shared" si="5"/>
        <v>30</v>
      </c>
      <c r="AA68" s="38" t="s">
        <v>141</v>
      </c>
      <c r="AB68" s="7">
        <f t="shared" si="18"/>
        <v>2330</v>
      </c>
      <c r="AC68" s="8">
        <f t="shared" si="7"/>
        <v>0.47424892703862664</v>
      </c>
      <c r="AD68" s="9" t="str">
        <f t="shared" si="19"/>
        <v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</v>
      </c>
      <c r="AF68" s="2">
        <f t="shared" si="20"/>
        <v>761783</v>
      </c>
      <c r="AG68" s="2">
        <f t="shared" si="21"/>
        <v>679</v>
      </c>
      <c r="AH68" s="2">
        <f t="shared" si="22"/>
        <v>493</v>
      </c>
      <c r="AI68" s="2">
        <f t="shared" si="23"/>
        <v>612</v>
      </c>
      <c r="AJ68" s="2">
        <f t="shared" si="24"/>
        <v>576</v>
      </c>
    </row>
    <row r="69" spans="1:36" ht="15" customHeight="1" x14ac:dyDescent="0.2">
      <c r="A69" s="162"/>
      <c r="B69" s="177"/>
      <c r="C69" s="5" t="s">
        <v>142</v>
      </c>
      <c r="D69" s="6"/>
      <c r="E69" s="42"/>
      <c r="F69" s="41"/>
      <c r="G69" s="50">
        <v>1</v>
      </c>
      <c r="H69" s="81">
        <v>3</v>
      </c>
      <c r="I69" s="82">
        <v>1</v>
      </c>
      <c r="J69" s="82">
        <v>1</v>
      </c>
      <c r="K69" s="82"/>
      <c r="L69" s="82"/>
      <c r="M69" s="82"/>
      <c r="N69" s="82"/>
      <c r="O69" s="82"/>
      <c r="P69" s="82"/>
      <c r="Q69" s="82"/>
      <c r="R69" s="82"/>
      <c r="S69" s="82" t="s">
        <v>268</v>
      </c>
      <c r="T69" s="83" t="s">
        <v>30</v>
      </c>
      <c r="U69" s="51"/>
      <c r="V69" s="36"/>
      <c r="W69" s="43"/>
      <c r="X69" s="37">
        <f t="shared" si="16"/>
        <v>3020</v>
      </c>
      <c r="Y69" s="85">
        <f t="shared" si="17"/>
        <v>0.49238410596026494</v>
      </c>
      <c r="Z69" s="37">
        <f t="shared" si="5"/>
        <v>30</v>
      </c>
      <c r="AA69" s="38" t="s">
        <v>143</v>
      </c>
      <c r="AB69" s="7">
        <f t="shared" si="18"/>
        <v>2990</v>
      </c>
      <c r="AC69" s="8">
        <f t="shared" si="7"/>
        <v>0.49732441471571909</v>
      </c>
      <c r="AD69" s="9" t="str">
        <f t="shared" si="19"/>
        <v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</v>
      </c>
      <c r="AF69" s="2">
        <f t="shared" si="20"/>
        <v>973145.99999999988</v>
      </c>
      <c r="AG69" s="2">
        <f t="shared" si="21"/>
        <v>810</v>
      </c>
      <c r="AH69" s="2">
        <f t="shared" si="22"/>
        <v>709</v>
      </c>
      <c r="AI69" s="2">
        <f t="shared" si="23"/>
        <v>778</v>
      </c>
      <c r="AJ69" s="2">
        <f t="shared" si="24"/>
        <v>723</v>
      </c>
    </row>
    <row r="70" spans="1:36" ht="15" customHeight="1" thickBot="1" x14ac:dyDescent="0.25">
      <c r="A70" s="162"/>
      <c r="B70" s="178"/>
      <c r="C70" s="127" t="s">
        <v>144</v>
      </c>
      <c r="D70" s="128"/>
      <c r="E70" s="129"/>
      <c r="F70" s="130"/>
      <c r="G70" s="131">
        <v>1</v>
      </c>
      <c r="H70" s="132">
        <v>17</v>
      </c>
      <c r="I70" s="133"/>
      <c r="J70" s="133">
        <v>1</v>
      </c>
      <c r="K70" s="133"/>
      <c r="L70" s="133">
        <v>1</v>
      </c>
      <c r="M70" s="133"/>
      <c r="N70" s="133">
        <v>3</v>
      </c>
      <c r="O70" s="133">
        <v>1</v>
      </c>
      <c r="P70" s="133">
        <v>1</v>
      </c>
      <c r="Q70" s="133"/>
      <c r="R70" s="133"/>
      <c r="S70" s="133" t="s">
        <v>268</v>
      </c>
      <c r="T70" s="134" t="s">
        <v>30</v>
      </c>
      <c r="U70" s="135"/>
      <c r="V70" s="136"/>
      <c r="W70" s="137"/>
      <c r="X70" s="138">
        <f t="shared" si="16"/>
        <v>2238</v>
      </c>
      <c r="Y70" s="139">
        <f t="shared" si="17"/>
        <v>0.46916890080428952</v>
      </c>
      <c r="Z70" s="138">
        <f t="shared" si="5"/>
        <v>30</v>
      </c>
      <c r="AA70" s="140" t="s">
        <v>145</v>
      </c>
      <c r="AB70" s="141">
        <f t="shared" si="18"/>
        <v>2208</v>
      </c>
      <c r="AC70" s="142">
        <f t="shared" si="7"/>
        <v>0.47554347826086951</v>
      </c>
      <c r="AD70" s="143" t="str">
        <f t="shared" si="19"/>
        <v>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</v>
      </c>
      <c r="AF70" s="2">
        <f t="shared" si="20"/>
        <v>722969.59999999998</v>
      </c>
      <c r="AG70" s="2">
        <f t="shared" si="21"/>
        <v>655</v>
      </c>
      <c r="AH70" s="2">
        <f t="shared" si="22"/>
        <v>462</v>
      </c>
      <c r="AI70" s="2">
        <f t="shared" si="23"/>
        <v>588</v>
      </c>
      <c r="AJ70" s="2">
        <f t="shared" si="24"/>
        <v>533</v>
      </c>
    </row>
    <row r="71" spans="1:36" ht="15" customHeight="1" x14ac:dyDescent="0.2">
      <c r="A71" s="162"/>
      <c r="B71" s="179" t="s">
        <v>226</v>
      </c>
      <c r="C71" s="110" t="s">
        <v>146</v>
      </c>
      <c r="D71" s="111" t="s">
        <v>255</v>
      </c>
      <c r="E71" s="112">
        <v>1</v>
      </c>
      <c r="F71" s="113">
        <v>1</v>
      </c>
      <c r="G71" s="114">
        <v>1</v>
      </c>
      <c r="H71" s="115">
        <v>9</v>
      </c>
      <c r="I71" s="116"/>
      <c r="J71" s="116"/>
      <c r="K71" s="116">
        <v>1</v>
      </c>
      <c r="L71" s="116">
        <v>3</v>
      </c>
      <c r="M71" s="116">
        <v>3</v>
      </c>
      <c r="N71" s="116">
        <v>3</v>
      </c>
      <c r="O71" s="116"/>
      <c r="P71" s="116"/>
      <c r="Q71" s="116"/>
      <c r="R71" s="116"/>
      <c r="S71" s="116" t="s">
        <v>267</v>
      </c>
      <c r="T71" s="117" t="s">
        <v>30</v>
      </c>
      <c r="U71" s="118">
        <f t="shared" ref="U71:U101" si="25">69000/69</f>
        <v>1000</v>
      </c>
      <c r="V71" s="119">
        <f t="shared" si="14"/>
        <v>472962.99999999994</v>
      </c>
      <c r="W71" s="120">
        <f t="shared" si="15"/>
        <v>0.47296299999999997</v>
      </c>
      <c r="X71" s="121">
        <f t="shared" si="16"/>
        <v>1465</v>
      </c>
      <c r="Y71" s="122">
        <f t="shared" si="17"/>
        <v>0.42116040955631395</v>
      </c>
      <c r="Z71" s="121">
        <f t="shared" ref="Z71:Z106" si="26">LEN(AA71)-FIND("AAAAAAAAAAAA",AA71)+1</f>
        <v>30</v>
      </c>
      <c r="AA71" s="123" t="s">
        <v>147</v>
      </c>
      <c r="AB71" s="124">
        <f t="shared" si="18"/>
        <v>1435</v>
      </c>
      <c r="AC71" s="125">
        <f t="shared" ref="AC71:AC106" si="27" xml:space="preserve"> (1 - LEN(SUBSTITUTE(SUBSTITUTE(AD71,"G",""),"C",""))/LEN(AD71))</f>
        <v>0.42996515679442504</v>
      </c>
      <c r="AD71" s="126" t="str">
        <f t="shared" si="19"/>
        <v>GGCAAGACGAATCTGCGTCAACGCTAAAGGCCGTCAAAAAGCAAGAGGGCGTCGCGCCTGGGAAAAAGGTAGTCAAGAAACCATCAAGCTTAAATGTCGGGAAATTGGGTTTGCGCCGCCTTCAGGGGCAGCGATGGGGGCGACAATTGTGGACCGTATGGACTCCATTATGCTGGGACTCCTCGGGTCAACCGCTCTAAAGCGAAGTTGTTGGACAAACAGTTATGCGTAACTGTAAAGCAAGGTGCCCAAAGTAGACTGAGCGACAGTCGAAACCAGCCCCAATGAACAAGACGCCATTGCAAAACGTCTATACGCTACGGTCAAAGACGCTTCCACACCACAT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</v>
      </c>
      <c r="AF71" s="2">
        <f t="shared" si="20"/>
        <v>472962.99999999994</v>
      </c>
      <c r="AG71" s="2">
        <f t="shared" si="21"/>
        <v>466</v>
      </c>
      <c r="AH71" s="2">
        <f t="shared" si="22"/>
        <v>264</v>
      </c>
      <c r="AI71" s="2">
        <f t="shared" si="23"/>
        <v>353</v>
      </c>
      <c r="AJ71" s="2">
        <f t="shared" si="24"/>
        <v>382</v>
      </c>
    </row>
    <row r="72" spans="1:36" ht="15" customHeight="1" x14ac:dyDescent="0.2">
      <c r="A72" s="162"/>
      <c r="B72" s="180"/>
      <c r="C72" s="5" t="s">
        <v>148</v>
      </c>
      <c r="D72" s="6" t="s">
        <v>255</v>
      </c>
      <c r="E72" s="42">
        <v>1</v>
      </c>
      <c r="F72" s="41"/>
      <c r="G72" s="50">
        <v>1</v>
      </c>
      <c r="H72" s="81">
        <v>8</v>
      </c>
      <c r="I72" s="82"/>
      <c r="J72" s="82">
        <v>1</v>
      </c>
      <c r="K72" s="82">
        <v>1</v>
      </c>
      <c r="L72" s="82">
        <v>3</v>
      </c>
      <c r="M72" s="82">
        <v>4</v>
      </c>
      <c r="N72" s="82">
        <v>3</v>
      </c>
      <c r="O72" s="82">
        <v>1</v>
      </c>
      <c r="P72" s="82"/>
      <c r="Q72" s="82"/>
      <c r="R72" s="82"/>
      <c r="S72" s="82" t="s">
        <v>267</v>
      </c>
      <c r="T72" s="83" t="s">
        <v>30</v>
      </c>
      <c r="U72" s="51">
        <f t="shared" si="25"/>
        <v>1000</v>
      </c>
      <c r="V72" s="36">
        <f t="shared" ref="V72:V97" si="28">AF72</f>
        <v>195110.8</v>
      </c>
      <c r="W72" s="43">
        <f t="shared" ref="W72:W97" si="29">U72*V72/1000000000</f>
        <v>0.1951108</v>
      </c>
      <c r="X72" s="37">
        <f t="shared" ref="X72:X106" si="30">LEN(AA72)</f>
        <v>604</v>
      </c>
      <c r="Y72" s="85">
        <f t="shared" ref="Y72:Y106" si="31" xml:space="preserve"> (1 - LEN(SUBSTITUTE(SUBSTITUTE(AA72,"G",""),"C",""))/LEN(AA72))</f>
        <v>0.4072847682119205</v>
      </c>
      <c r="Z72" s="37">
        <f t="shared" si="26"/>
        <v>30</v>
      </c>
      <c r="AA72" s="38" t="s">
        <v>149</v>
      </c>
      <c r="AB72" s="7">
        <f t="shared" ref="AB72:AB106" si="32">X72-Z72</f>
        <v>574</v>
      </c>
      <c r="AC72" s="8">
        <f t="shared" si="27"/>
        <v>0.4285714285714286</v>
      </c>
      <c r="AD72" s="9" t="str">
        <f t="shared" ref="AD72:AD106" si="33">LEFT(AA72,X72-Z72)</f>
        <v>GGGGCAGCGATGGGGGCGACAATTGTGGACCGTATGGACTCCATTATGCTGGGACTCCTCGGGTCAACCGCTCTAAAGCGAAGTTGTTGGACAAACAGTTATGCGTAACTGTAAAGCAAGGTGCCCAAAGTAGACTGAGCGACAGTCGAAACCAGCCCCAATGAACAAGACGCCATTGCAAAACGTCTATACGCTACGGTCAAAGACGCTTCCACACCACAT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</v>
      </c>
      <c r="AF72" s="2">
        <f t="shared" ref="AF72:AF106" si="34">AG72*329.2+AJ72*306.2+AH72*305.2+AI72*345.2+159</f>
        <v>195110.8</v>
      </c>
      <c r="AG72" s="2">
        <f t="shared" ref="AG72:AG106" si="35">LEN(SUBSTITUTE(SUBSTITUTE(SUBSTITUTE(AA72,"C",""),"G",""),"T",""))</f>
        <v>211</v>
      </c>
      <c r="AH72" s="2">
        <f t="shared" ref="AH72:AH106" si="36">LEN(SUBSTITUTE(SUBSTITUTE(SUBSTITUTE(AA72,"A",""),"G",""),"T",""))</f>
        <v>111</v>
      </c>
      <c r="AI72" s="2">
        <f t="shared" ref="AI72:AI106" si="37">LEN(SUBSTITUTE(SUBSTITUTE(SUBSTITUTE(AA72,"A",""),"C",""),"T",""))</f>
        <v>135</v>
      </c>
      <c r="AJ72" s="2">
        <f t="shared" ref="AJ72:AJ106" si="38">LEN(SUBSTITUTE(SUBSTITUTE(SUBSTITUTE(AA72,"A",""),"C",""),"G",""))</f>
        <v>147</v>
      </c>
    </row>
    <row r="73" spans="1:36" ht="15" customHeight="1" x14ac:dyDescent="0.2">
      <c r="A73" s="162"/>
      <c r="B73" s="180"/>
      <c r="C73" s="5" t="s">
        <v>150</v>
      </c>
      <c r="D73" s="6" t="s">
        <v>255</v>
      </c>
      <c r="E73" s="42">
        <v>1</v>
      </c>
      <c r="F73" s="41">
        <v>1</v>
      </c>
      <c r="G73" s="50">
        <v>1</v>
      </c>
      <c r="H73" s="81">
        <v>1</v>
      </c>
      <c r="I73" s="82">
        <v>1</v>
      </c>
      <c r="J73" s="82"/>
      <c r="K73" s="82"/>
      <c r="L73" s="82"/>
      <c r="M73" s="82"/>
      <c r="N73" s="82"/>
      <c r="O73" s="82">
        <v>1</v>
      </c>
      <c r="P73" s="82"/>
      <c r="Q73" s="82"/>
      <c r="R73" s="82"/>
      <c r="S73" s="82" t="s">
        <v>267</v>
      </c>
      <c r="T73" s="83" t="s">
        <v>30</v>
      </c>
      <c r="U73" s="51">
        <f t="shared" si="25"/>
        <v>1000</v>
      </c>
      <c r="V73" s="36">
        <f t="shared" si="28"/>
        <v>644117.80000000005</v>
      </c>
      <c r="W73" s="43">
        <f t="shared" si="29"/>
        <v>0.64411779999999996</v>
      </c>
      <c r="X73" s="37">
        <f t="shared" si="30"/>
        <v>1999</v>
      </c>
      <c r="Y73" s="85">
        <f t="shared" si="31"/>
        <v>0.3536768384192096</v>
      </c>
      <c r="Z73" s="37">
        <f t="shared" si="26"/>
        <v>30</v>
      </c>
      <c r="AA73" s="38" t="s">
        <v>151</v>
      </c>
      <c r="AB73" s="7">
        <f t="shared" si="32"/>
        <v>1969</v>
      </c>
      <c r="AC73" s="8">
        <f t="shared" si="27"/>
        <v>0.35906551549009647</v>
      </c>
      <c r="AD73" s="9" t="str">
        <f t="shared" si="33"/>
        <v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</v>
      </c>
      <c r="AF73" s="2">
        <f t="shared" si="34"/>
        <v>644117.80000000005</v>
      </c>
      <c r="AG73" s="2">
        <f t="shared" si="35"/>
        <v>724</v>
      </c>
      <c r="AH73" s="2">
        <f t="shared" si="36"/>
        <v>309</v>
      </c>
      <c r="AI73" s="2">
        <f t="shared" si="37"/>
        <v>398</v>
      </c>
      <c r="AJ73" s="2">
        <f t="shared" si="38"/>
        <v>568</v>
      </c>
    </row>
    <row r="74" spans="1:36" ht="15" customHeight="1" x14ac:dyDescent="0.2">
      <c r="A74" s="162"/>
      <c r="B74" s="180"/>
      <c r="C74" s="5" t="s">
        <v>152</v>
      </c>
      <c r="D74" s="6" t="s">
        <v>255</v>
      </c>
      <c r="E74" s="42">
        <v>1</v>
      </c>
      <c r="F74" s="41">
        <v>1</v>
      </c>
      <c r="G74" s="50">
        <v>1</v>
      </c>
      <c r="H74" s="81">
        <v>10</v>
      </c>
      <c r="I74" s="82"/>
      <c r="J74" s="82">
        <v>1</v>
      </c>
      <c r="K74" s="82">
        <v>1</v>
      </c>
      <c r="L74" s="82">
        <v>3</v>
      </c>
      <c r="M74" s="82">
        <v>3</v>
      </c>
      <c r="N74" s="82">
        <v>4</v>
      </c>
      <c r="O74" s="82"/>
      <c r="P74" s="82"/>
      <c r="Q74" s="82"/>
      <c r="R74" s="82"/>
      <c r="S74" s="82" t="s">
        <v>267</v>
      </c>
      <c r="T74" s="83" t="s">
        <v>30</v>
      </c>
      <c r="U74" s="51">
        <f t="shared" si="25"/>
        <v>1000</v>
      </c>
      <c r="V74" s="36">
        <f t="shared" si="28"/>
        <v>505240.4</v>
      </c>
      <c r="W74" s="43">
        <f t="shared" si="29"/>
        <v>0.50524040000000003</v>
      </c>
      <c r="X74" s="37">
        <f t="shared" si="30"/>
        <v>1567</v>
      </c>
      <c r="Y74" s="85">
        <f t="shared" si="31"/>
        <v>0.42756860242501593</v>
      </c>
      <c r="Z74" s="37">
        <f t="shared" si="26"/>
        <v>30</v>
      </c>
      <c r="AA74" s="38" t="s">
        <v>153</v>
      </c>
      <c r="AB74" s="7">
        <f t="shared" si="32"/>
        <v>1537</v>
      </c>
      <c r="AC74" s="8">
        <f t="shared" si="27"/>
        <v>0.43591411841249184</v>
      </c>
      <c r="AD74" s="9" t="str">
        <f t="shared" si="33"/>
        <v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</v>
      </c>
      <c r="AF74" s="2">
        <f t="shared" si="34"/>
        <v>505240.4</v>
      </c>
      <c r="AG74" s="2">
        <f t="shared" si="35"/>
        <v>472</v>
      </c>
      <c r="AH74" s="2">
        <f t="shared" si="36"/>
        <v>293</v>
      </c>
      <c r="AI74" s="2">
        <f t="shared" si="37"/>
        <v>377</v>
      </c>
      <c r="AJ74" s="2">
        <f t="shared" si="38"/>
        <v>425</v>
      </c>
    </row>
    <row r="75" spans="1:36" ht="15" customHeight="1" x14ac:dyDescent="0.2">
      <c r="A75" s="162"/>
      <c r="B75" s="180"/>
      <c r="C75" s="5" t="s">
        <v>154</v>
      </c>
      <c r="D75" s="6" t="s">
        <v>255</v>
      </c>
      <c r="E75" s="42">
        <v>1</v>
      </c>
      <c r="F75" s="41"/>
      <c r="G75" s="50">
        <v>1</v>
      </c>
      <c r="H75" s="81">
        <v>9</v>
      </c>
      <c r="I75" s="82"/>
      <c r="J75" s="82">
        <v>1</v>
      </c>
      <c r="K75" s="82">
        <v>1</v>
      </c>
      <c r="L75" s="82">
        <v>3</v>
      </c>
      <c r="M75" s="82">
        <v>3</v>
      </c>
      <c r="N75" s="82">
        <v>3</v>
      </c>
      <c r="O75" s="82">
        <v>1</v>
      </c>
      <c r="P75" s="82"/>
      <c r="Q75" s="82"/>
      <c r="R75" s="82"/>
      <c r="S75" s="82" t="s">
        <v>267</v>
      </c>
      <c r="T75" s="83" t="s">
        <v>30</v>
      </c>
      <c r="U75" s="51">
        <f t="shared" si="25"/>
        <v>1000</v>
      </c>
      <c r="V75" s="36">
        <f t="shared" si="28"/>
        <v>360419.6</v>
      </c>
      <c r="W75" s="43">
        <f t="shared" si="29"/>
        <v>0.36041960000000001</v>
      </c>
      <c r="X75" s="37">
        <f t="shared" si="30"/>
        <v>1118</v>
      </c>
      <c r="Y75" s="85">
        <f t="shared" si="31"/>
        <v>0.43291592128801426</v>
      </c>
      <c r="Z75" s="37">
        <f t="shared" si="26"/>
        <v>30</v>
      </c>
      <c r="AA75" s="38" t="s">
        <v>155</v>
      </c>
      <c r="AB75" s="7">
        <f t="shared" si="32"/>
        <v>1088</v>
      </c>
      <c r="AC75" s="8">
        <f t="shared" si="27"/>
        <v>0.44485294117647056</v>
      </c>
      <c r="AD75" s="9" t="str">
        <f t="shared" si="33"/>
        <v>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</v>
      </c>
      <c r="AF75" s="2">
        <f t="shared" si="34"/>
        <v>360419.6</v>
      </c>
      <c r="AG75" s="2">
        <f t="shared" si="35"/>
        <v>331</v>
      </c>
      <c r="AH75" s="2">
        <f t="shared" si="36"/>
        <v>214</v>
      </c>
      <c r="AI75" s="2">
        <f t="shared" si="37"/>
        <v>270</v>
      </c>
      <c r="AJ75" s="2">
        <f t="shared" si="38"/>
        <v>303</v>
      </c>
    </row>
    <row r="76" spans="1:36" ht="15" customHeight="1" x14ac:dyDescent="0.2">
      <c r="A76" s="162"/>
      <c r="B76" s="180"/>
      <c r="C76" s="5" t="s">
        <v>156</v>
      </c>
      <c r="D76" s="6" t="s">
        <v>255</v>
      </c>
      <c r="E76" s="42">
        <v>1</v>
      </c>
      <c r="F76" s="41">
        <v>1</v>
      </c>
      <c r="G76" s="50">
        <v>1</v>
      </c>
      <c r="H76" s="81">
        <v>4</v>
      </c>
      <c r="I76" s="82">
        <v>1</v>
      </c>
      <c r="J76" s="82"/>
      <c r="K76" s="82"/>
      <c r="L76" s="82">
        <v>2</v>
      </c>
      <c r="M76" s="82">
        <v>2</v>
      </c>
      <c r="N76" s="82"/>
      <c r="O76" s="82">
        <v>1</v>
      </c>
      <c r="P76" s="82"/>
      <c r="Q76" s="82"/>
      <c r="R76" s="82"/>
      <c r="S76" s="82" t="s">
        <v>267</v>
      </c>
      <c r="T76" s="83" t="s">
        <v>30</v>
      </c>
      <c r="U76" s="51">
        <f t="shared" si="25"/>
        <v>1000</v>
      </c>
      <c r="V76" s="36">
        <f t="shared" si="28"/>
        <v>185678</v>
      </c>
      <c r="W76" s="43">
        <f t="shared" si="29"/>
        <v>0.18567800000000001</v>
      </c>
      <c r="X76" s="37">
        <f t="shared" si="30"/>
        <v>575</v>
      </c>
      <c r="Y76" s="85">
        <f t="shared" si="31"/>
        <v>0.45217391304347831</v>
      </c>
      <c r="Z76" s="37">
        <f t="shared" si="26"/>
        <v>30</v>
      </c>
      <c r="AA76" s="38" t="s">
        <v>157</v>
      </c>
      <c r="AB76" s="7">
        <f t="shared" si="32"/>
        <v>545</v>
      </c>
      <c r="AC76" s="8">
        <f t="shared" si="27"/>
        <v>0.47706422018348627</v>
      </c>
      <c r="AD76" s="9" t="str">
        <f t="shared" si="33"/>
        <v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</v>
      </c>
      <c r="AF76" s="2">
        <f t="shared" si="34"/>
        <v>185678</v>
      </c>
      <c r="AG76" s="2">
        <f t="shared" si="35"/>
        <v>158</v>
      </c>
      <c r="AH76" s="2">
        <f t="shared" si="36"/>
        <v>108</v>
      </c>
      <c r="AI76" s="2">
        <f t="shared" si="37"/>
        <v>152</v>
      </c>
      <c r="AJ76" s="2">
        <f t="shared" si="38"/>
        <v>157</v>
      </c>
    </row>
    <row r="77" spans="1:36" ht="15" customHeight="1" x14ac:dyDescent="0.2">
      <c r="A77" s="162"/>
      <c r="B77" s="180"/>
      <c r="C77" s="5" t="s">
        <v>158</v>
      </c>
      <c r="D77" s="6" t="s">
        <v>255</v>
      </c>
      <c r="E77" s="42">
        <v>1</v>
      </c>
      <c r="F77" s="41">
        <v>1</v>
      </c>
      <c r="G77" s="50">
        <v>1</v>
      </c>
      <c r="H77" s="81">
        <v>4</v>
      </c>
      <c r="I77" s="82"/>
      <c r="J77" s="82">
        <v>1</v>
      </c>
      <c r="K77" s="82">
        <v>1</v>
      </c>
      <c r="L77" s="82">
        <v>1</v>
      </c>
      <c r="M77" s="82">
        <v>1</v>
      </c>
      <c r="N77" s="82">
        <v>1</v>
      </c>
      <c r="O77" s="82">
        <v>1</v>
      </c>
      <c r="P77" s="82">
        <v>1</v>
      </c>
      <c r="Q77" s="82"/>
      <c r="R77" s="82"/>
      <c r="S77" s="82" t="s">
        <v>267</v>
      </c>
      <c r="T77" s="83" t="s">
        <v>30</v>
      </c>
      <c r="U77" s="51">
        <f t="shared" si="25"/>
        <v>1000</v>
      </c>
      <c r="V77" s="36">
        <f t="shared" si="28"/>
        <v>194778.8</v>
      </c>
      <c r="W77" s="43">
        <f t="shared" si="29"/>
        <v>0.1947788</v>
      </c>
      <c r="X77" s="37">
        <f t="shared" si="30"/>
        <v>604</v>
      </c>
      <c r="Y77" s="85">
        <f t="shared" si="31"/>
        <v>0.4668874172185431</v>
      </c>
      <c r="Z77" s="37">
        <f t="shared" si="26"/>
        <v>30</v>
      </c>
      <c r="AA77" s="38" t="s">
        <v>159</v>
      </c>
      <c r="AB77" s="7">
        <f t="shared" si="32"/>
        <v>574</v>
      </c>
      <c r="AC77" s="8">
        <f t="shared" si="27"/>
        <v>0.49128919860627174</v>
      </c>
      <c r="AD77" s="9" t="str">
        <f t="shared" si="33"/>
        <v>GCGATGGGGGCGACAATTGTGGACCGTATGGACTCCATTATGCTGGGACTCCTCGGGTCAACCGCTCTAAAGCGAAGTTGTTGGACAAACAGTTATGCGTAACTGTAAAGCAAGGTGCCCAAGTAGACTCTTACTAATTTGGGAACGACGGAAAGTCGCTACCTTCATCGGTATGGCTTTCGCTAAAGTCGGTCAAATGGAAGAAGGTAGTCGAAGTACTGTTGAAAG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</v>
      </c>
      <c r="AF77" s="2">
        <f t="shared" si="34"/>
        <v>194778.8</v>
      </c>
      <c r="AG77" s="2">
        <f t="shared" si="35"/>
        <v>179</v>
      </c>
      <c r="AH77" s="2">
        <f t="shared" si="36"/>
        <v>136</v>
      </c>
      <c r="AI77" s="2">
        <f t="shared" si="37"/>
        <v>146</v>
      </c>
      <c r="AJ77" s="2">
        <f t="shared" si="38"/>
        <v>143</v>
      </c>
    </row>
    <row r="78" spans="1:36" ht="15" customHeight="1" x14ac:dyDescent="0.2">
      <c r="A78" s="162"/>
      <c r="B78" s="180"/>
      <c r="C78" s="5" t="s">
        <v>160</v>
      </c>
      <c r="D78" s="6" t="s">
        <v>255</v>
      </c>
      <c r="E78" s="42">
        <v>1</v>
      </c>
      <c r="F78" s="41"/>
      <c r="G78" s="50">
        <v>1</v>
      </c>
      <c r="H78" s="81">
        <v>4</v>
      </c>
      <c r="I78" s="82">
        <v>1</v>
      </c>
      <c r="J78" s="82"/>
      <c r="K78" s="82"/>
      <c r="L78" s="82">
        <v>1</v>
      </c>
      <c r="M78" s="82">
        <v>2</v>
      </c>
      <c r="N78" s="82">
        <v>2</v>
      </c>
      <c r="O78" s="82">
        <v>1</v>
      </c>
      <c r="P78" s="82"/>
      <c r="Q78" s="82"/>
      <c r="R78" s="82"/>
      <c r="S78" s="82" t="s">
        <v>267</v>
      </c>
      <c r="T78" s="83" t="s">
        <v>30</v>
      </c>
      <c r="U78" s="51">
        <f t="shared" si="25"/>
        <v>1000</v>
      </c>
      <c r="V78" s="36">
        <f t="shared" si="28"/>
        <v>131524.4</v>
      </c>
      <c r="W78" s="43">
        <f t="shared" si="29"/>
        <v>0.13152440000000001</v>
      </c>
      <c r="X78" s="37">
        <f t="shared" si="30"/>
        <v>407</v>
      </c>
      <c r="Y78" s="85">
        <f t="shared" si="31"/>
        <v>0.35135135135135132</v>
      </c>
      <c r="Z78" s="37">
        <f t="shared" si="26"/>
        <v>30</v>
      </c>
      <c r="AA78" s="38" t="s">
        <v>161</v>
      </c>
      <c r="AB78" s="7">
        <f t="shared" si="32"/>
        <v>377</v>
      </c>
      <c r="AC78" s="8">
        <f t="shared" si="27"/>
        <v>0.37931034482758619</v>
      </c>
      <c r="AD78" s="9" t="str">
        <f t="shared" si="33"/>
        <v>GCCTATGCCTCGTATCATCTATGGTCGTAGGTAAAGCAATAGCGGAAACATTGGATGTGACTTCATCAGGACTGCTCGTATA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</v>
      </c>
      <c r="AF78" s="2">
        <f t="shared" si="34"/>
        <v>131524.4</v>
      </c>
      <c r="AG78" s="2">
        <f t="shared" si="35"/>
        <v>155</v>
      </c>
      <c r="AH78" s="2">
        <f t="shared" si="36"/>
        <v>60</v>
      </c>
      <c r="AI78" s="2">
        <f t="shared" si="37"/>
        <v>83</v>
      </c>
      <c r="AJ78" s="2">
        <f t="shared" si="38"/>
        <v>109</v>
      </c>
    </row>
    <row r="79" spans="1:36" ht="15" customHeight="1" x14ac:dyDescent="0.2">
      <c r="A79" s="162"/>
      <c r="B79" s="180"/>
      <c r="C79" s="5" t="s">
        <v>162</v>
      </c>
      <c r="D79" s="6" t="s">
        <v>255</v>
      </c>
      <c r="E79" s="42">
        <v>1</v>
      </c>
      <c r="F79" s="41">
        <v>1</v>
      </c>
      <c r="G79" s="50">
        <v>1</v>
      </c>
      <c r="H79" s="81">
        <v>4</v>
      </c>
      <c r="I79" s="82"/>
      <c r="J79" s="82">
        <v>1</v>
      </c>
      <c r="K79" s="82"/>
      <c r="L79" s="82"/>
      <c r="M79" s="82">
        <v>1</v>
      </c>
      <c r="N79" s="82">
        <v>2</v>
      </c>
      <c r="O79" s="82"/>
      <c r="P79" s="82">
        <v>1</v>
      </c>
      <c r="Q79" s="82"/>
      <c r="R79" s="82"/>
      <c r="S79" s="82" t="s">
        <v>267</v>
      </c>
      <c r="T79" s="83" t="s">
        <v>30</v>
      </c>
      <c r="U79" s="51">
        <f t="shared" si="25"/>
        <v>1000</v>
      </c>
      <c r="V79" s="36">
        <f t="shared" si="28"/>
        <v>166020</v>
      </c>
      <c r="W79" s="43">
        <f t="shared" si="29"/>
        <v>0.16602</v>
      </c>
      <c r="X79" s="37">
        <f t="shared" si="30"/>
        <v>515</v>
      </c>
      <c r="Y79" s="85">
        <f t="shared" si="31"/>
        <v>0.48155339805825248</v>
      </c>
      <c r="Z79" s="37">
        <f t="shared" si="26"/>
        <v>30</v>
      </c>
      <c r="AA79" s="38" t="s">
        <v>163</v>
      </c>
      <c r="AB79" s="7">
        <f t="shared" si="32"/>
        <v>485</v>
      </c>
      <c r="AC79" s="8">
        <f t="shared" si="27"/>
        <v>0.51134020618556697</v>
      </c>
      <c r="AD79" s="9" t="str">
        <f t="shared" si="33"/>
        <v>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GCACTAACGTGGTCATCAGACTGGTCTGCGCTATAATCTACGCAATAGAGGCACCAGCGGTCGTTGAAGCCGAAGACGCTATTTCGGTGGCTTG</v>
      </c>
      <c r="AF79" s="2">
        <f t="shared" si="34"/>
        <v>166020</v>
      </c>
      <c r="AG79" s="2">
        <f t="shared" si="35"/>
        <v>152</v>
      </c>
      <c r="AH79" s="2">
        <f t="shared" si="36"/>
        <v>125</v>
      </c>
      <c r="AI79" s="2">
        <f t="shared" si="37"/>
        <v>123</v>
      </c>
      <c r="AJ79" s="2">
        <f t="shared" si="38"/>
        <v>115</v>
      </c>
    </row>
    <row r="80" spans="1:36" ht="15" customHeight="1" x14ac:dyDescent="0.2">
      <c r="A80" s="162"/>
      <c r="B80" s="180"/>
      <c r="C80" s="5" t="s">
        <v>164</v>
      </c>
      <c r="D80" s="6" t="s">
        <v>255</v>
      </c>
      <c r="E80" s="42">
        <v>1</v>
      </c>
      <c r="F80" s="41">
        <v>1</v>
      </c>
      <c r="G80" s="50">
        <v>1</v>
      </c>
      <c r="H80" s="81">
        <v>5</v>
      </c>
      <c r="I80" s="82">
        <v>1</v>
      </c>
      <c r="J80" s="82">
        <v>1</v>
      </c>
      <c r="K80" s="82"/>
      <c r="L80" s="82">
        <v>2</v>
      </c>
      <c r="M80" s="82">
        <v>2</v>
      </c>
      <c r="N80" s="82">
        <v>1</v>
      </c>
      <c r="O80" s="82">
        <v>1</v>
      </c>
      <c r="P80" s="82"/>
      <c r="Q80" s="82"/>
      <c r="R80" s="82"/>
      <c r="S80" s="82" t="s">
        <v>267</v>
      </c>
      <c r="T80" s="83" t="s">
        <v>30</v>
      </c>
      <c r="U80" s="51">
        <f t="shared" si="25"/>
        <v>1000</v>
      </c>
      <c r="V80" s="36">
        <f t="shared" si="28"/>
        <v>385213.6</v>
      </c>
      <c r="W80" s="43">
        <f t="shared" si="29"/>
        <v>0.38521359999999999</v>
      </c>
      <c r="X80" s="37">
        <f t="shared" si="30"/>
        <v>1193</v>
      </c>
      <c r="Y80" s="85">
        <f t="shared" si="31"/>
        <v>0.38558256496227994</v>
      </c>
      <c r="Z80" s="37">
        <f t="shared" si="26"/>
        <v>30</v>
      </c>
      <c r="AA80" s="38" t="s">
        <v>165</v>
      </c>
      <c r="AB80" s="7">
        <f t="shared" si="32"/>
        <v>1163</v>
      </c>
      <c r="AC80" s="8">
        <f t="shared" si="27"/>
        <v>0.39552880481513331</v>
      </c>
      <c r="AD80" s="9" t="str">
        <f t="shared" si="33"/>
        <v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</v>
      </c>
      <c r="AF80" s="2">
        <f t="shared" si="34"/>
        <v>385213.6</v>
      </c>
      <c r="AG80" s="2">
        <f t="shared" si="35"/>
        <v>406</v>
      </c>
      <c r="AH80" s="2">
        <f t="shared" si="36"/>
        <v>188</v>
      </c>
      <c r="AI80" s="2">
        <f t="shared" si="37"/>
        <v>272</v>
      </c>
      <c r="AJ80" s="2">
        <f t="shared" si="38"/>
        <v>327</v>
      </c>
    </row>
    <row r="81" spans="1:36" ht="15" customHeight="1" x14ac:dyDescent="0.2">
      <c r="A81" s="162"/>
      <c r="B81" s="180"/>
      <c r="C81" s="5" t="s">
        <v>166</v>
      </c>
      <c r="D81" s="6" t="s">
        <v>255</v>
      </c>
      <c r="E81" s="42">
        <v>1</v>
      </c>
      <c r="F81" s="41"/>
      <c r="G81" s="50">
        <v>1</v>
      </c>
      <c r="H81" s="81">
        <v>3</v>
      </c>
      <c r="I81" s="82">
        <v>1</v>
      </c>
      <c r="J81" s="82"/>
      <c r="K81" s="82"/>
      <c r="L81" s="82"/>
      <c r="M81" s="82"/>
      <c r="N81" s="82">
        <v>1</v>
      </c>
      <c r="O81" s="82">
        <v>1</v>
      </c>
      <c r="P81" s="82">
        <v>1</v>
      </c>
      <c r="Q81" s="82"/>
      <c r="R81" s="82"/>
      <c r="S81" s="82" t="s">
        <v>267</v>
      </c>
      <c r="T81" s="83" t="s">
        <v>30</v>
      </c>
      <c r="U81" s="51">
        <f t="shared" si="25"/>
        <v>1000</v>
      </c>
      <c r="V81" s="36">
        <f t="shared" si="28"/>
        <v>155966.79999999999</v>
      </c>
      <c r="W81" s="43">
        <f t="shared" si="29"/>
        <v>0.15596679999999999</v>
      </c>
      <c r="X81" s="37">
        <f t="shared" si="30"/>
        <v>484</v>
      </c>
      <c r="Y81" s="85">
        <f t="shared" si="31"/>
        <v>0.45661157024793386</v>
      </c>
      <c r="Z81" s="37">
        <f t="shared" si="26"/>
        <v>30</v>
      </c>
      <c r="AA81" s="38" t="s">
        <v>167</v>
      </c>
      <c r="AB81" s="7">
        <f t="shared" si="32"/>
        <v>454</v>
      </c>
      <c r="AC81" s="8">
        <f t="shared" si="27"/>
        <v>0.486784140969163</v>
      </c>
      <c r="AD81" s="9" t="str">
        <f t="shared" si="33"/>
        <v>GGTAGTTGTTGAAAAAGTAGGAATATCTAGCCTAGATGTCGTTTCAGGCGAAGGACTCTAAGGTCTTAAAATCGTTGGGTCAACCGCTCTAAAGCGAAGTTGTTGGACAAACAGTTATGCGTAACTGTAAAGCAAGGTGCCCAA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</v>
      </c>
      <c r="AF81" s="2">
        <f t="shared" si="34"/>
        <v>155966.79999999999</v>
      </c>
      <c r="AG81" s="2">
        <f t="shared" si="35"/>
        <v>156</v>
      </c>
      <c r="AH81" s="2">
        <f t="shared" si="36"/>
        <v>115</v>
      </c>
      <c r="AI81" s="2">
        <f t="shared" si="37"/>
        <v>106</v>
      </c>
      <c r="AJ81" s="2">
        <f t="shared" si="38"/>
        <v>107</v>
      </c>
    </row>
    <row r="82" spans="1:36" ht="15" customHeight="1" x14ac:dyDescent="0.2">
      <c r="A82" s="162"/>
      <c r="B82" s="180"/>
      <c r="C82" s="5" t="s">
        <v>168</v>
      </c>
      <c r="D82" s="6" t="s">
        <v>255</v>
      </c>
      <c r="E82" s="42">
        <v>1</v>
      </c>
      <c r="F82" s="41">
        <v>1</v>
      </c>
      <c r="G82" s="50">
        <v>1</v>
      </c>
      <c r="H82" s="81">
        <v>10</v>
      </c>
      <c r="I82" s="82"/>
      <c r="J82" s="82">
        <v>1</v>
      </c>
      <c r="K82" s="82">
        <v>1</v>
      </c>
      <c r="L82" s="82">
        <v>3</v>
      </c>
      <c r="M82" s="82">
        <v>3</v>
      </c>
      <c r="N82" s="82">
        <v>4</v>
      </c>
      <c r="O82" s="82">
        <v>1</v>
      </c>
      <c r="P82" s="82"/>
      <c r="Q82" s="82"/>
      <c r="R82" s="82"/>
      <c r="S82" s="82" t="s">
        <v>267</v>
      </c>
      <c r="T82" s="83" t="s">
        <v>30</v>
      </c>
      <c r="U82" s="51">
        <f t="shared" si="25"/>
        <v>1000</v>
      </c>
      <c r="V82" s="36">
        <f t="shared" si="28"/>
        <v>502284.6</v>
      </c>
      <c r="W82" s="43">
        <f t="shared" si="29"/>
        <v>0.50228459999999997</v>
      </c>
      <c r="X82" s="37">
        <f t="shared" si="30"/>
        <v>1558</v>
      </c>
      <c r="Y82" s="85">
        <f t="shared" si="31"/>
        <v>0.42618741976893448</v>
      </c>
      <c r="Z82" s="37">
        <f t="shared" si="26"/>
        <v>30</v>
      </c>
      <c r="AA82" s="38" t="s">
        <v>169</v>
      </c>
      <c r="AB82" s="7">
        <f t="shared" si="32"/>
        <v>1528</v>
      </c>
      <c r="AC82" s="8">
        <f t="shared" si="27"/>
        <v>0.43455497382198949</v>
      </c>
      <c r="AD82" s="9" t="str">
        <f t="shared" si="33"/>
        <v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</v>
      </c>
      <c r="AF82" s="2">
        <f t="shared" si="34"/>
        <v>502284.6</v>
      </c>
      <c r="AG82" s="2">
        <f t="shared" si="35"/>
        <v>470</v>
      </c>
      <c r="AH82" s="2">
        <f t="shared" si="36"/>
        <v>291</v>
      </c>
      <c r="AI82" s="2">
        <f t="shared" si="37"/>
        <v>373</v>
      </c>
      <c r="AJ82" s="2">
        <f t="shared" si="38"/>
        <v>424</v>
      </c>
    </row>
    <row r="83" spans="1:36" ht="15" customHeight="1" x14ac:dyDescent="0.2">
      <c r="A83" s="162"/>
      <c r="B83" s="180"/>
      <c r="C83" s="5" t="s">
        <v>170</v>
      </c>
      <c r="D83" s="6" t="s">
        <v>255</v>
      </c>
      <c r="E83" s="42">
        <v>1</v>
      </c>
      <c r="F83" s="41">
        <v>1</v>
      </c>
      <c r="G83" s="50">
        <v>1</v>
      </c>
      <c r="H83" s="81">
        <v>6</v>
      </c>
      <c r="I83" s="82">
        <v>1</v>
      </c>
      <c r="J83" s="82">
        <v>1</v>
      </c>
      <c r="K83" s="82"/>
      <c r="L83" s="82">
        <v>1</v>
      </c>
      <c r="M83" s="82"/>
      <c r="N83" s="82">
        <v>2</v>
      </c>
      <c r="O83" s="82">
        <v>1</v>
      </c>
      <c r="P83" s="82"/>
      <c r="Q83" s="82"/>
      <c r="R83" s="82"/>
      <c r="S83" s="82" t="s">
        <v>267</v>
      </c>
      <c r="T83" s="83" t="s">
        <v>30</v>
      </c>
      <c r="U83" s="51">
        <f t="shared" si="25"/>
        <v>1000</v>
      </c>
      <c r="V83" s="36">
        <f t="shared" si="28"/>
        <v>432465.2</v>
      </c>
      <c r="W83" s="43">
        <f t="shared" si="29"/>
        <v>0.43246519999999999</v>
      </c>
      <c r="X83" s="37">
        <f t="shared" si="30"/>
        <v>1341</v>
      </c>
      <c r="Y83" s="85">
        <f t="shared" si="31"/>
        <v>0.3818046234153617</v>
      </c>
      <c r="Z83" s="37">
        <f t="shared" si="26"/>
        <v>30</v>
      </c>
      <c r="AA83" s="38" t="s">
        <v>171</v>
      </c>
      <c r="AB83" s="7">
        <f t="shared" si="32"/>
        <v>1311</v>
      </c>
      <c r="AC83" s="8">
        <f t="shared" si="27"/>
        <v>0.39054157131960332</v>
      </c>
      <c r="AD83" s="9" t="str">
        <f t="shared" si="33"/>
        <v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</v>
      </c>
      <c r="AF83" s="2">
        <f t="shared" si="34"/>
        <v>432465.2</v>
      </c>
      <c r="AG83" s="2">
        <f t="shared" si="35"/>
        <v>468</v>
      </c>
      <c r="AH83" s="2">
        <f t="shared" si="36"/>
        <v>226</v>
      </c>
      <c r="AI83" s="2">
        <f t="shared" si="37"/>
        <v>286</v>
      </c>
      <c r="AJ83" s="2">
        <f t="shared" si="38"/>
        <v>361</v>
      </c>
    </row>
    <row r="84" spans="1:36" ht="15" customHeight="1" x14ac:dyDescent="0.2">
      <c r="A84" s="162"/>
      <c r="B84" s="180"/>
      <c r="C84" s="5" t="s">
        <v>172</v>
      </c>
      <c r="D84" s="6" t="s">
        <v>255</v>
      </c>
      <c r="E84" s="42">
        <v>1</v>
      </c>
      <c r="F84" s="41">
        <v>1</v>
      </c>
      <c r="G84" s="50">
        <v>1</v>
      </c>
      <c r="H84" s="81">
        <v>5</v>
      </c>
      <c r="I84" s="82">
        <v>1</v>
      </c>
      <c r="J84" s="82">
        <v>1</v>
      </c>
      <c r="K84" s="82"/>
      <c r="L84" s="82">
        <v>2</v>
      </c>
      <c r="M84" s="82">
        <v>1</v>
      </c>
      <c r="N84" s="82"/>
      <c r="O84" s="82">
        <v>1</v>
      </c>
      <c r="P84" s="82"/>
      <c r="Q84" s="82"/>
      <c r="R84" s="82"/>
      <c r="S84" s="82" t="s">
        <v>267</v>
      </c>
      <c r="T84" s="83" t="s">
        <v>30</v>
      </c>
      <c r="U84" s="51">
        <f t="shared" si="25"/>
        <v>1000</v>
      </c>
      <c r="V84" s="36">
        <f t="shared" si="28"/>
        <v>158277.79999999999</v>
      </c>
      <c r="W84" s="43">
        <f t="shared" si="29"/>
        <v>0.1582778</v>
      </c>
      <c r="X84" s="37">
        <f t="shared" si="30"/>
        <v>489</v>
      </c>
      <c r="Y84" s="85">
        <f t="shared" si="31"/>
        <v>0.40286298568507162</v>
      </c>
      <c r="Z84" s="37">
        <f t="shared" si="26"/>
        <v>30</v>
      </c>
      <c r="AA84" s="38" t="s">
        <v>173</v>
      </c>
      <c r="AB84" s="7">
        <f t="shared" si="32"/>
        <v>459</v>
      </c>
      <c r="AC84" s="8">
        <f t="shared" si="27"/>
        <v>0.42919389978213507</v>
      </c>
      <c r="AD84" s="9" t="str">
        <f t="shared" si="33"/>
        <v>GGTTCGTCTTGAAGCAATCGGTAGTATCTGCAGTCAAGTCGTAGTCGTAGGTATGGCACTTGTCGTGCGTCTAGGACGCGTTGAAGCTATCTTATTGCCCGAAGGAGCCGAAAGTCTGGGACACGTCGTGGGACGTATCGTTAGGACTATGGGACTAGTCGTCTTCGGTCTTACAAATGTTGCAATGCCCTGTGAGCTACTTATGAAACATGAATGGTCGGTCTTGTGGTCGCTTTTGTCGAAATCACCGGACAAAAAGAAGAAATATCAATTGCAAAAATAACTATAGGTACTTCTTTGAAGAAACCAAACGTGAGTTTCTAACACGACTAAATCCATTTGATCTTTGAGAAAGTCGAAGACGAATGAAGTGCGTATAATTGATGAACGAGTCGAAGTCGAAGTTGTTCAACAAGAGAGTTAGGTAGTGCCGCTTGAAAAAGTAATAGTGCAAATAAG</v>
      </c>
      <c r="AF84" s="2">
        <f t="shared" si="34"/>
        <v>158277.79999999999</v>
      </c>
      <c r="AG84" s="2">
        <f t="shared" si="35"/>
        <v>168</v>
      </c>
      <c r="AH84" s="2">
        <f t="shared" si="36"/>
        <v>79</v>
      </c>
      <c r="AI84" s="2">
        <f t="shared" si="37"/>
        <v>118</v>
      </c>
      <c r="AJ84" s="2">
        <f t="shared" si="38"/>
        <v>124</v>
      </c>
    </row>
    <row r="85" spans="1:36" ht="15" customHeight="1" x14ac:dyDescent="0.2">
      <c r="A85" s="162"/>
      <c r="B85" s="180"/>
      <c r="C85" s="5" t="s">
        <v>174</v>
      </c>
      <c r="D85" s="6" t="s">
        <v>255</v>
      </c>
      <c r="E85" s="42">
        <v>1</v>
      </c>
      <c r="F85" s="41"/>
      <c r="G85" s="50">
        <v>1</v>
      </c>
      <c r="H85" s="81">
        <v>3</v>
      </c>
      <c r="I85" s="82">
        <v>1</v>
      </c>
      <c r="J85" s="82">
        <v>1</v>
      </c>
      <c r="K85" s="82"/>
      <c r="L85" s="82"/>
      <c r="M85" s="82"/>
      <c r="N85" s="82">
        <v>2</v>
      </c>
      <c r="O85" s="82">
        <v>1</v>
      </c>
      <c r="P85" s="82"/>
      <c r="Q85" s="82"/>
      <c r="R85" s="82"/>
      <c r="S85" s="82" t="s">
        <v>267</v>
      </c>
      <c r="T85" s="83" t="s">
        <v>30</v>
      </c>
      <c r="U85" s="51">
        <f t="shared" si="25"/>
        <v>1000</v>
      </c>
      <c r="V85" s="36">
        <f t="shared" si="28"/>
        <v>262274.59999999998</v>
      </c>
      <c r="W85" s="43">
        <f t="shared" si="29"/>
        <v>0.26227459999999997</v>
      </c>
      <c r="X85" s="37">
        <f t="shared" si="30"/>
        <v>813</v>
      </c>
      <c r="Y85" s="85">
        <f t="shared" si="31"/>
        <v>0.34440344403444034</v>
      </c>
      <c r="Z85" s="37">
        <f t="shared" si="26"/>
        <v>30</v>
      </c>
      <c r="AA85" s="38" t="s">
        <v>175</v>
      </c>
      <c r="AB85" s="7">
        <f t="shared" si="32"/>
        <v>783</v>
      </c>
      <c r="AC85" s="8">
        <f t="shared" si="27"/>
        <v>0.35759897828863341</v>
      </c>
      <c r="AD85" s="9" t="str">
        <f t="shared" si="33"/>
        <v>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</v>
      </c>
      <c r="AF85" s="2">
        <f t="shared" si="34"/>
        <v>262274.59999999998</v>
      </c>
      <c r="AG85" s="2">
        <f t="shared" si="35"/>
        <v>305</v>
      </c>
      <c r="AH85" s="2">
        <f t="shared" si="36"/>
        <v>119</v>
      </c>
      <c r="AI85" s="2">
        <f t="shared" si="37"/>
        <v>161</v>
      </c>
      <c r="AJ85" s="2">
        <f t="shared" si="38"/>
        <v>228</v>
      </c>
    </row>
    <row r="86" spans="1:36" ht="15" customHeight="1" x14ac:dyDescent="0.2">
      <c r="A86" s="162"/>
      <c r="B86" s="180"/>
      <c r="C86" s="5" t="s">
        <v>176</v>
      </c>
      <c r="D86" s="6" t="s">
        <v>255</v>
      </c>
      <c r="E86" s="42">
        <v>1</v>
      </c>
      <c r="F86" s="41"/>
      <c r="G86" s="50">
        <v>1</v>
      </c>
      <c r="H86" s="81">
        <v>4</v>
      </c>
      <c r="I86" s="82">
        <v>1</v>
      </c>
      <c r="J86" s="82"/>
      <c r="K86" s="82">
        <v>1</v>
      </c>
      <c r="L86" s="82">
        <v>2</v>
      </c>
      <c r="M86" s="82">
        <v>2</v>
      </c>
      <c r="N86" s="82"/>
      <c r="O86" s="82">
        <v>1</v>
      </c>
      <c r="P86" s="82"/>
      <c r="Q86" s="82"/>
      <c r="R86" s="82"/>
      <c r="S86" s="82" t="s">
        <v>268</v>
      </c>
      <c r="T86" s="83" t="s">
        <v>30</v>
      </c>
      <c r="U86" s="51">
        <f t="shared" si="25"/>
        <v>1000</v>
      </c>
      <c r="V86" s="36">
        <f t="shared" si="28"/>
        <v>181193.19999999998</v>
      </c>
      <c r="W86" s="43">
        <f t="shared" si="29"/>
        <v>0.18119319999999997</v>
      </c>
      <c r="X86" s="37">
        <f t="shared" si="30"/>
        <v>561</v>
      </c>
      <c r="Y86" s="85">
        <f t="shared" si="31"/>
        <v>0.44919786096256686</v>
      </c>
      <c r="Z86" s="37">
        <f t="shared" si="26"/>
        <v>30</v>
      </c>
      <c r="AA86" s="38" t="s">
        <v>177</v>
      </c>
      <c r="AB86" s="7">
        <f t="shared" si="32"/>
        <v>531</v>
      </c>
      <c r="AC86" s="8">
        <f t="shared" si="27"/>
        <v>0.47457627118644063</v>
      </c>
      <c r="AD86" s="9" t="str">
        <f t="shared" si="33"/>
        <v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TGAGCTACTTATGAAACATGAATGGTCGGTCTTGTGGTCGCTTTTGTCGAAATCACCGAAGTGCGTATAATTGATGAACGAGTCGAAGTCGAAGTTGTTCAACAAGAGAGTTAGGTAGTGCC</v>
      </c>
      <c r="AF86" s="2">
        <f t="shared" si="34"/>
        <v>181193.19999999998</v>
      </c>
      <c r="AG86" s="2">
        <f t="shared" si="35"/>
        <v>156</v>
      </c>
      <c r="AH86" s="2">
        <f t="shared" si="36"/>
        <v>104</v>
      </c>
      <c r="AI86" s="2">
        <f t="shared" si="37"/>
        <v>148</v>
      </c>
      <c r="AJ86" s="2">
        <f t="shared" si="38"/>
        <v>153</v>
      </c>
    </row>
    <row r="87" spans="1:36" ht="15" customHeight="1" x14ac:dyDescent="0.2">
      <c r="A87" s="162"/>
      <c r="B87" s="180"/>
      <c r="C87" s="5" t="s">
        <v>178</v>
      </c>
      <c r="D87" s="6" t="s">
        <v>255</v>
      </c>
      <c r="E87" s="42">
        <v>1</v>
      </c>
      <c r="F87" s="41">
        <v>1</v>
      </c>
      <c r="G87" s="50">
        <v>1</v>
      </c>
      <c r="H87" s="81">
        <v>1</v>
      </c>
      <c r="I87" s="82"/>
      <c r="J87" s="82"/>
      <c r="K87" s="82"/>
      <c r="L87" s="82"/>
      <c r="M87" s="82"/>
      <c r="N87" s="82"/>
      <c r="O87" s="82"/>
      <c r="P87" s="82"/>
      <c r="Q87" s="82" t="s">
        <v>12</v>
      </c>
      <c r="R87" s="82" t="s">
        <v>29</v>
      </c>
      <c r="S87" s="82" t="s">
        <v>268</v>
      </c>
      <c r="T87" s="83" t="s">
        <v>14</v>
      </c>
      <c r="U87" s="51">
        <f t="shared" si="25"/>
        <v>1000</v>
      </c>
      <c r="V87" s="36">
        <f t="shared" si="28"/>
        <v>98599.2</v>
      </c>
      <c r="W87" s="43">
        <f t="shared" si="29"/>
        <v>9.8599199999999998E-2</v>
      </c>
      <c r="X87" s="37">
        <f t="shared" si="30"/>
        <v>306</v>
      </c>
      <c r="Y87" s="85">
        <f t="shared" si="31"/>
        <v>0.434640522875817</v>
      </c>
      <c r="Z87" s="37">
        <f t="shared" si="26"/>
        <v>30</v>
      </c>
      <c r="AA87" s="38" t="s">
        <v>179</v>
      </c>
      <c r="AB87" s="7">
        <f t="shared" si="32"/>
        <v>276</v>
      </c>
      <c r="AC87" s="8">
        <f t="shared" si="27"/>
        <v>0.48188405797101452</v>
      </c>
      <c r="AD87" s="9" t="str">
        <f t="shared" si="33"/>
        <v>GAGATTTCTACGTTGCTGACAAAGAGGATGACCGTGACGCAAGGTCTTTGAGTGAGACACATGAGGCTAACGGCGTCCACTATACCATGTGGTGTGGAAGCGTCTTTGACCGTAGCGTATAGACGTTTTGCAATGGCGTCTTGTTCATTGGGGCTGGTTTCGACTGTCGCTCAGTCTACTCTTTCAACAGTACTTCGACTACCTTCTTCCATTTGACCGACTTTAGCGAAAGCCATACCGATGAAGGTAGCGACTTTCCGTCGTTCCCAAATTAGT</v>
      </c>
      <c r="AF87" s="2">
        <f t="shared" si="34"/>
        <v>98599.2</v>
      </c>
      <c r="AG87" s="2">
        <f t="shared" si="35"/>
        <v>92</v>
      </c>
      <c r="AH87" s="2">
        <f t="shared" si="36"/>
        <v>64</v>
      </c>
      <c r="AI87" s="2">
        <f t="shared" si="37"/>
        <v>69</v>
      </c>
      <c r="AJ87" s="2">
        <f t="shared" si="38"/>
        <v>81</v>
      </c>
    </row>
    <row r="88" spans="1:36" ht="15" customHeight="1" x14ac:dyDescent="0.2">
      <c r="A88" s="162"/>
      <c r="B88" s="180"/>
      <c r="C88" s="93" t="s">
        <v>180</v>
      </c>
      <c r="D88" s="94" t="s">
        <v>255</v>
      </c>
      <c r="E88" s="95">
        <v>1</v>
      </c>
      <c r="F88" s="96">
        <v>1</v>
      </c>
      <c r="G88" s="97">
        <v>1</v>
      </c>
      <c r="H88" s="98">
        <v>1</v>
      </c>
      <c r="I88" s="99"/>
      <c r="J88" s="99"/>
      <c r="K88" s="99"/>
      <c r="L88" s="99"/>
      <c r="M88" s="99"/>
      <c r="N88" s="99"/>
      <c r="O88" s="99"/>
      <c r="P88" s="99"/>
      <c r="Q88" s="99" t="s">
        <v>12</v>
      </c>
      <c r="R88" s="99" t="s">
        <v>29</v>
      </c>
      <c r="S88" s="99" t="s">
        <v>268</v>
      </c>
      <c r="T88" s="100" t="s">
        <v>14</v>
      </c>
      <c r="U88" s="101">
        <f t="shared" si="25"/>
        <v>1000</v>
      </c>
      <c r="V88" s="102">
        <f t="shared" si="28"/>
        <v>70734.8</v>
      </c>
      <c r="W88" s="103">
        <f t="shared" si="29"/>
        <v>7.07348E-2</v>
      </c>
      <c r="X88" s="104">
        <f t="shared" si="30"/>
        <v>219</v>
      </c>
      <c r="Y88" s="105">
        <f t="shared" si="31"/>
        <v>0.40639269406392697</v>
      </c>
      <c r="Z88" s="104">
        <f t="shared" si="26"/>
        <v>30</v>
      </c>
      <c r="AA88" s="106" t="s">
        <v>181</v>
      </c>
      <c r="AB88" s="107">
        <f t="shared" si="32"/>
        <v>189</v>
      </c>
      <c r="AC88" s="108">
        <f t="shared" si="27"/>
        <v>0.47089947089947093</v>
      </c>
      <c r="AD88" s="109" t="str">
        <f t="shared" si="33"/>
        <v>GCAGATACTACCGATTGCTTCAAGACGAACCTTAGTTGGCACTTTAGCAACTGCACTAGTTGAAATGGCGAGCACAACTATTTTGACCATACTGAGTCTGGCAACCAAGATCACCACCACATAAACTGGACGTTCTGGGCTAACTATGAGCGCCACGACCAACCCGACCACTTAGGAAGTTCAGAGAAT</v>
      </c>
      <c r="AF88" s="2">
        <f t="shared" si="34"/>
        <v>70734.8</v>
      </c>
      <c r="AG88" s="2">
        <f t="shared" si="35"/>
        <v>89</v>
      </c>
      <c r="AH88" s="2">
        <f t="shared" si="36"/>
        <v>50</v>
      </c>
      <c r="AI88" s="2">
        <f t="shared" si="37"/>
        <v>39</v>
      </c>
      <c r="AJ88" s="2">
        <f t="shared" si="38"/>
        <v>41</v>
      </c>
    </row>
    <row r="89" spans="1:36" ht="15" customHeight="1" x14ac:dyDescent="0.2">
      <c r="A89" s="162"/>
      <c r="B89" s="180"/>
      <c r="C89" s="5" t="s">
        <v>182</v>
      </c>
      <c r="D89" s="6"/>
      <c r="E89" s="42"/>
      <c r="F89" s="41"/>
      <c r="G89" s="50">
        <v>1</v>
      </c>
      <c r="H89" s="81">
        <v>9</v>
      </c>
      <c r="I89" s="82"/>
      <c r="J89" s="82">
        <v>1</v>
      </c>
      <c r="K89" s="82"/>
      <c r="L89" s="82"/>
      <c r="M89" s="82"/>
      <c r="N89" s="82"/>
      <c r="O89" s="82">
        <v>1</v>
      </c>
      <c r="P89" s="82"/>
      <c r="Q89" s="82"/>
      <c r="R89" s="82"/>
      <c r="S89" s="82" t="s">
        <v>268</v>
      </c>
      <c r="T89" s="83" t="s">
        <v>30</v>
      </c>
      <c r="U89" s="51"/>
      <c r="V89" s="36"/>
      <c r="W89" s="43"/>
      <c r="X89" s="37">
        <f t="shared" si="30"/>
        <v>4674</v>
      </c>
      <c r="Y89" s="85">
        <f t="shared" si="31"/>
        <v>0.40179717586649555</v>
      </c>
      <c r="Z89" s="37">
        <f t="shared" si="26"/>
        <v>30</v>
      </c>
      <c r="AA89" s="38" t="s">
        <v>272</v>
      </c>
      <c r="AB89" s="7">
        <f t="shared" si="32"/>
        <v>4644</v>
      </c>
      <c r="AC89" s="8">
        <f t="shared" si="27"/>
        <v>0.40439276485788112</v>
      </c>
      <c r="AD89" s="9" t="str">
        <f t="shared" si="33"/>
        <v>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</v>
      </c>
      <c r="AF89" s="2">
        <f t="shared" si="34"/>
        <v>1505581.8</v>
      </c>
      <c r="AG89" s="2">
        <f t="shared" si="35"/>
        <v>1494</v>
      </c>
      <c r="AH89" s="2">
        <f t="shared" si="36"/>
        <v>834</v>
      </c>
      <c r="AI89" s="2">
        <f t="shared" si="37"/>
        <v>1044</v>
      </c>
      <c r="AJ89" s="2">
        <f t="shared" si="38"/>
        <v>1302</v>
      </c>
    </row>
    <row r="90" spans="1:36" ht="15" customHeight="1" x14ac:dyDescent="0.2">
      <c r="A90" s="162"/>
      <c r="B90" s="180"/>
      <c r="C90" s="5" t="s">
        <v>183</v>
      </c>
      <c r="D90" s="6"/>
      <c r="E90" s="42"/>
      <c r="F90" s="41"/>
      <c r="G90" s="50">
        <v>1</v>
      </c>
      <c r="H90" s="81">
        <v>2</v>
      </c>
      <c r="I90" s="82">
        <v>1</v>
      </c>
      <c r="J90" s="82"/>
      <c r="K90" s="82"/>
      <c r="L90" s="82"/>
      <c r="M90" s="82"/>
      <c r="N90" s="82">
        <v>1</v>
      </c>
      <c r="O90" s="82"/>
      <c r="P90" s="82"/>
      <c r="Q90" s="82"/>
      <c r="R90" s="82"/>
      <c r="S90" s="82" t="s">
        <v>268</v>
      </c>
      <c r="T90" s="83" t="s">
        <v>30</v>
      </c>
      <c r="U90" s="51"/>
      <c r="V90" s="36"/>
      <c r="W90" s="43"/>
      <c r="X90" s="37">
        <f t="shared" si="30"/>
        <v>2481</v>
      </c>
      <c r="Y90" s="85">
        <f t="shared" si="31"/>
        <v>0.36154776299879077</v>
      </c>
      <c r="Z90" s="37">
        <f t="shared" si="26"/>
        <v>30</v>
      </c>
      <c r="AA90" s="38" t="s">
        <v>184</v>
      </c>
      <c r="AB90" s="7">
        <f t="shared" si="32"/>
        <v>2451</v>
      </c>
      <c r="AC90" s="8">
        <f t="shared" si="27"/>
        <v>0.3659730722154223</v>
      </c>
      <c r="AD90" s="9" t="str">
        <f t="shared" si="33"/>
        <v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</v>
      </c>
      <c r="AF90" s="2">
        <f t="shared" si="34"/>
        <v>799279.2</v>
      </c>
      <c r="AG90" s="2">
        <f t="shared" si="35"/>
        <v>865</v>
      </c>
      <c r="AH90" s="2">
        <f t="shared" si="36"/>
        <v>386</v>
      </c>
      <c r="AI90" s="2">
        <f t="shared" si="37"/>
        <v>511</v>
      </c>
      <c r="AJ90" s="2">
        <f t="shared" si="38"/>
        <v>719</v>
      </c>
    </row>
    <row r="91" spans="1:36" ht="15" customHeight="1" x14ac:dyDescent="0.2">
      <c r="A91" s="162"/>
      <c r="B91" s="180"/>
      <c r="C91" s="5" t="s">
        <v>185</v>
      </c>
      <c r="D91" s="6"/>
      <c r="E91" s="42"/>
      <c r="F91" s="41"/>
      <c r="G91" s="50">
        <v>1</v>
      </c>
      <c r="H91" s="81">
        <v>11</v>
      </c>
      <c r="I91" s="82"/>
      <c r="J91" s="82"/>
      <c r="K91" s="82">
        <v>1</v>
      </c>
      <c r="L91" s="82">
        <v>1</v>
      </c>
      <c r="M91" s="82"/>
      <c r="N91" s="82">
        <v>2</v>
      </c>
      <c r="O91" s="82">
        <v>1</v>
      </c>
      <c r="P91" s="82"/>
      <c r="Q91" s="82"/>
      <c r="R91" s="82"/>
      <c r="S91" s="82" t="s">
        <v>268</v>
      </c>
      <c r="T91" s="83" t="s">
        <v>30</v>
      </c>
      <c r="U91" s="51"/>
      <c r="V91" s="36"/>
      <c r="W91" s="43"/>
      <c r="X91" s="37">
        <f t="shared" si="30"/>
        <v>2749</v>
      </c>
      <c r="Y91" s="85">
        <f t="shared" si="31"/>
        <v>0.43834121498726808</v>
      </c>
      <c r="Z91" s="37">
        <f t="shared" si="26"/>
        <v>30</v>
      </c>
      <c r="AA91" s="38" t="s">
        <v>186</v>
      </c>
      <c r="AB91" s="7">
        <f t="shared" si="32"/>
        <v>2719</v>
      </c>
      <c r="AC91" s="8">
        <f t="shared" si="27"/>
        <v>0.44317763883780803</v>
      </c>
      <c r="AD91" s="9" t="str">
        <f t="shared" si="33"/>
        <v>GGCAAGACGAATCTGCGTCAACGCTAAAGGCCGTCAAAAAGCAAGAGGGCGTCGCGCCTGGGAAAAAGGTAGTCAAGAAACCATCAAGCTTAAATGTCGGGAAATTGGGTTTGCGCCGCCTTCA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</v>
      </c>
      <c r="AF91" s="2">
        <f t="shared" si="34"/>
        <v>886146.79999999993</v>
      </c>
      <c r="AG91" s="2">
        <f t="shared" si="35"/>
        <v>823</v>
      </c>
      <c r="AH91" s="2">
        <f t="shared" si="36"/>
        <v>542</v>
      </c>
      <c r="AI91" s="2">
        <f t="shared" si="37"/>
        <v>663</v>
      </c>
      <c r="AJ91" s="2">
        <f t="shared" si="38"/>
        <v>721</v>
      </c>
    </row>
    <row r="92" spans="1:36" ht="15" customHeight="1" x14ac:dyDescent="0.2">
      <c r="A92" s="162"/>
      <c r="B92" s="180"/>
      <c r="C92" s="5" t="s">
        <v>187</v>
      </c>
      <c r="D92" s="6"/>
      <c r="E92" s="42"/>
      <c r="F92" s="41"/>
      <c r="G92" s="50">
        <v>1</v>
      </c>
      <c r="H92" s="81">
        <v>10</v>
      </c>
      <c r="I92" s="82"/>
      <c r="J92" s="82">
        <v>1</v>
      </c>
      <c r="K92" s="82">
        <v>1</v>
      </c>
      <c r="L92" s="82">
        <v>3</v>
      </c>
      <c r="M92" s="82">
        <v>3</v>
      </c>
      <c r="N92" s="82">
        <v>4</v>
      </c>
      <c r="O92" s="82">
        <v>1</v>
      </c>
      <c r="P92" s="82"/>
      <c r="Q92" s="82"/>
      <c r="R92" s="82"/>
      <c r="S92" s="82" t="s">
        <v>268</v>
      </c>
      <c r="T92" s="83" t="s">
        <v>30</v>
      </c>
      <c r="U92" s="51"/>
      <c r="V92" s="36"/>
      <c r="W92" s="43"/>
      <c r="X92" s="37">
        <f t="shared" si="30"/>
        <v>1063</v>
      </c>
      <c r="Y92" s="85">
        <f t="shared" si="31"/>
        <v>0.44402634054562562</v>
      </c>
      <c r="Z92" s="37">
        <f t="shared" si="26"/>
        <v>30</v>
      </c>
      <c r="AA92" s="38" t="s">
        <v>188</v>
      </c>
      <c r="AB92" s="7">
        <f t="shared" si="32"/>
        <v>1033</v>
      </c>
      <c r="AC92" s="8">
        <f t="shared" si="27"/>
        <v>0.45692158760890611</v>
      </c>
      <c r="AD92" s="9" t="str">
        <f t="shared" si="33"/>
        <v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</v>
      </c>
      <c r="AF92" s="2">
        <f t="shared" si="34"/>
        <v>342690.60000000003</v>
      </c>
      <c r="AG92" s="2">
        <f t="shared" si="35"/>
        <v>311</v>
      </c>
      <c r="AH92" s="2">
        <f t="shared" si="36"/>
        <v>213</v>
      </c>
      <c r="AI92" s="2">
        <f t="shared" si="37"/>
        <v>259</v>
      </c>
      <c r="AJ92" s="2">
        <f t="shared" si="38"/>
        <v>280</v>
      </c>
    </row>
    <row r="93" spans="1:36" ht="15" customHeight="1" x14ac:dyDescent="0.2">
      <c r="A93" s="162"/>
      <c r="B93" s="180"/>
      <c r="C93" s="5" t="s">
        <v>189</v>
      </c>
      <c r="D93" s="6"/>
      <c r="E93" s="42"/>
      <c r="F93" s="41"/>
      <c r="G93" s="50">
        <v>1</v>
      </c>
      <c r="H93" s="81">
        <v>6</v>
      </c>
      <c r="I93" s="82">
        <v>1</v>
      </c>
      <c r="J93" s="82">
        <v>1</v>
      </c>
      <c r="K93" s="82"/>
      <c r="L93" s="82">
        <v>1</v>
      </c>
      <c r="M93" s="82"/>
      <c r="N93" s="82">
        <v>2</v>
      </c>
      <c r="O93" s="82">
        <v>1</v>
      </c>
      <c r="P93" s="82"/>
      <c r="Q93" s="82"/>
      <c r="R93" s="82"/>
      <c r="S93" s="82" t="s">
        <v>268</v>
      </c>
      <c r="T93" s="83" t="s">
        <v>30</v>
      </c>
      <c r="U93" s="51"/>
      <c r="V93" s="36"/>
      <c r="W93" s="43"/>
      <c r="X93" s="37">
        <f t="shared" si="30"/>
        <v>787</v>
      </c>
      <c r="Y93" s="85">
        <f t="shared" si="31"/>
        <v>0.37992376111817028</v>
      </c>
      <c r="Z93" s="37">
        <f t="shared" si="26"/>
        <v>30</v>
      </c>
      <c r="AA93" s="38" t="s">
        <v>190</v>
      </c>
      <c r="AB93" s="7">
        <f t="shared" si="32"/>
        <v>757</v>
      </c>
      <c r="AC93" s="8">
        <f t="shared" si="27"/>
        <v>0.39498018494055487</v>
      </c>
      <c r="AD93" s="9" t="str">
        <f t="shared" si="33"/>
        <v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</v>
      </c>
      <c r="AF93" s="2">
        <f t="shared" si="34"/>
        <v>253835.39999999997</v>
      </c>
      <c r="AG93" s="2">
        <f t="shared" si="35"/>
        <v>292</v>
      </c>
      <c r="AH93" s="2">
        <f t="shared" si="36"/>
        <v>142</v>
      </c>
      <c r="AI93" s="2">
        <f t="shared" si="37"/>
        <v>157</v>
      </c>
      <c r="AJ93" s="2">
        <f t="shared" si="38"/>
        <v>196</v>
      </c>
    </row>
    <row r="94" spans="1:36" ht="15" customHeight="1" x14ac:dyDescent="0.2">
      <c r="A94" s="162"/>
      <c r="B94" s="180"/>
      <c r="C94" s="5" t="s">
        <v>191</v>
      </c>
      <c r="D94" s="6"/>
      <c r="E94" s="42"/>
      <c r="F94" s="41"/>
      <c r="G94" s="50">
        <v>1</v>
      </c>
      <c r="H94" s="81">
        <v>5</v>
      </c>
      <c r="I94" s="82">
        <v>1</v>
      </c>
      <c r="J94" s="82">
        <v>1</v>
      </c>
      <c r="K94" s="82"/>
      <c r="L94" s="82">
        <v>1</v>
      </c>
      <c r="M94" s="82"/>
      <c r="N94" s="82">
        <v>1</v>
      </c>
      <c r="O94" s="82">
        <v>1</v>
      </c>
      <c r="P94" s="82"/>
      <c r="Q94" s="82"/>
      <c r="R94" s="82"/>
      <c r="S94" s="82" t="s">
        <v>268</v>
      </c>
      <c r="T94" s="83" t="s">
        <v>30</v>
      </c>
      <c r="U94" s="51"/>
      <c r="V94" s="36"/>
      <c r="W94" s="43"/>
      <c r="X94" s="37">
        <f t="shared" si="30"/>
        <v>944</v>
      </c>
      <c r="Y94" s="85">
        <f t="shared" si="31"/>
        <v>0.3771186440677966</v>
      </c>
      <c r="Z94" s="37">
        <f t="shared" si="26"/>
        <v>30</v>
      </c>
      <c r="AA94" s="38" t="s">
        <v>192</v>
      </c>
      <c r="AB94" s="7">
        <f t="shared" si="32"/>
        <v>914</v>
      </c>
      <c r="AC94" s="8">
        <f t="shared" si="27"/>
        <v>0.38949671772428884</v>
      </c>
      <c r="AD94" s="9" t="str">
        <f t="shared" si="33"/>
        <v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</v>
      </c>
      <c r="AF94" s="2">
        <f t="shared" si="34"/>
        <v>304486.79999999993</v>
      </c>
      <c r="AG94" s="2">
        <f t="shared" si="35"/>
        <v>337</v>
      </c>
      <c r="AH94" s="2">
        <f t="shared" si="36"/>
        <v>159</v>
      </c>
      <c r="AI94" s="2">
        <f t="shared" si="37"/>
        <v>197</v>
      </c>
      <c r="AJ94" s="2">
        <f t="shared" si="38"/>
        <v>251</v>
      </c>
    </row>
    <row r="95" spans="1:36" ht="15" customHeight="1" thickBot="1" x14ac:dyDescent="0.25">
      <c r="A95" s="162"/>
      <c r="B95" s="181"/>
      <c r="C95" s="127" t="s">
        <v>193</v>
      </c>
      <c r="D95" s="128"/>
      <c r="E95" s="129"/>
      <c r="F95" s="130"/>
      <c r="G95" s="131">
        <v>1</v>
      </c>
      <c r="H95" s="132">
        <v>6</v>
      </c>
      <c r="I95" s="133">
        <v>1</v>
      </c>
      <c r="J95" s="133">
        <v>1</v>
      </c>
      <c r="K95" s="133"/>
      <c r="L95" s="133">
        <v>2</v>
      </c>
      <c r="M95" s="133">
        <v>2</v>
      </c>
      <c r="N95" s="133">
        <v>2</v>
      </c>
      <c r="O95" s="133">
        <v>1</v>
      </c>
      <c r="P95" s="133"/>
      <c r="Q95" s="133"/>
      <c r="R95" s="133"/>
      <c r="S95" s="133" t="s">
        <v>268</v>
      </c>
      <c r="T95" s="134" t="s">
        <v>30</v>
      </c>
      <c r="U95" s="135"/>
      <c r="V95" s="136"/>
      <c r="W95" s="137"/>
      <c r="X95" s="138">
        <f t="shared" si="30"/>
        <v>1116</v>
      </c>
      <c r="Y95" s="139">
        <f t="shared" si="31"/>
        <v>0.39157706093189959</v>
      </c>
      <c r="Z95" s="138">
        <f t="shared" si="26"/>
        <v>30</v>
      </c>
      <c r="AA95" s="140" t="s">
        <v>194</v>
      </c>
      <c r="AB95" s="141">
        <f t="shared" si="32"/>
        <v>1086</v>
      </c>
      <c r="AC95" s="142">
        <f t="shared" si="27"/>
        <v>0.40239410681399634</v>
      </c>
      <c r="AD95" s="143" t="str">
        <f t="shared" si="33"/>
        <v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</v>
      </c>
      <c r="AF95" s="2">
        <f t="shared" si="34"/>
        <v>360064.19999999995</v>
      </c>
      <c r="AG95" s="2">
        <f t="shared" si="35"/>
        <v>361</v>
      </c>
      <c r="AH95" s="2">
        <f t="shared" si="36"/>
        <v>179</v>
      </c>
      <c r="AI95" s="2">
        <f t="shared" si="37"/>
        <v>258</v>
      </c>
      <c r="AJ95" s="2">
        <f t="shared" si="38"/>
        <v>318</v>
      </c>
    </row>
    <row r="96" spans="1:36" ht="15" customHeight="1" x14ac:dyDescent="0.2">
      <c r="A96" s="162"/>
      <c r="B96" s="182" t="s">
        <v>227</v>
      </c>
      <c r="C96" s="5" t="s">
        <v>195</v>
      </c>
      <c r="D96" s="6" t="s">
        <v>256</v>
      </c>
      <c r="E96" s="42">
        <v>1</v>
      </c>
      <c r="F96" s="41"/>
      <c r="G96" s="50">
        <v>1</v>
      </c>
      <c r="H96" s="81">
        <v>5</v>
      </c>
      <c r="I96" s="82"/>
      <c r="J96" s="82">
        <v>1</v>
      </c>
      <c r="K96" s="82"/>
      <c r="L96" s="82"/>
      <c r="M96" s="82">
        <v>8</v>
      </c>
      <c r="N96" s="82"/>
      <c r="O96" s="82">
        <v>1</v>
      </c>
      <c r="P96" s="82"/>
      <c r="Q96" s="82"/>
      <c r="R96" s="82"/>
      <c r="S96" s="82" t="s">
        <v>267</v>
      </c>
      <c r="T96" s="83" t="s">
        <v>14</v>
      </c>
      <c r="U96" s="51">
        <f t="shared" si="25"/>
        <v>1000</v>
      </c>
      <c r="V96" s="36">
        <f t="shared" si="28"/>
        <v>805337.39999999991</v>
      </c>
      <c r="W96" s="43">
        <f t="shared" si="29"/>
        <v>0.80533739999999987</v>
      </c>
      <c r="X96" s="37">
        <f t="shared" si="30"/>
        <v>2492</v>
      </c>
      <c r="Y96" s="85">
        <f t="shared" si="31"/>
        <v>0.3635634028892456</v>
      </c>
      <c r="Z96" s="37">
        <f t="shared" si="26"/>
        <v>30</v>
      </c>
      <c r="AA96" s="38" t="s">
        <v>196</v>
      </c>
      <c r="AB96" s="7">
        <f t="shared" si="32"/>
        <v>2462</v>
      </c>
      <c r="AC96" s="8">
        <f t="shared" si="27"/>
        <v>0.36799350121852148</v>
      </c>
      <c r="AD96" s="9" t="str">
        <f t="shared" si="33"/>
        <v>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</v>
      </c>
      <c r="AF96" s="2">
        <f t="shared" si="34"/>
        <v>805337.39999999991</v>
      </c>
      <c r="AG96" s="2">
        <f t="shared" si="35"/>
        <v>918</v>
      </c>
      <c r="AH96" s="2">
        <f t="shared" si="36"/>
        <v>358</v>
      </c>
      <c r="AI96" s="2">
        <f t="shared" si="37"/>
        <v>548</v>
      </c>
      <c r="AJ96" s="2">
        <f t="shared" si="38"/>
        <v>668</v>
      </c>
    </row>
    <row r="97" spans="1:36" ht="15" customHeight="1" x14ac:dyDescent="0.2">
      <c r="A97" s="162"/>
      <c r="B97" s="182"/>
      <c r="C97" s="5" t="s">
        <v>197</v>
      </c>
      <c r="D97" s="6" t="s">
        <v>256</v>
      </c>
      <c r="E97" s="42">
        <v>1</v>
      </c>
      <c r="F97" s="41"/>
      <c r="G97" s="50">
        <v>1</v>
      </c>
      <c r="H97" s="81">
        <v>6</v>
      </c>
      <c r="I97" s="82">
        <v>1</v>
      </c>
      <c r="J97" s="82">
        <v>1</v>
      </c>
      <c r="K97" s="82"/>
      <c r="L97" s="82"/>
      <c r="M97" s="82">
        <v>6</v>
      </c>
      <c r="N97" s="82"/>
      <c r="O97" s="82"/>
      <c r="P97" s="82"/>
      <c r="Q97" s="82"/>
      <c r="R97" s="82"/>
      <c r="S97" s="82" t="s">
        <v>267</v>
      </c>
      <c r="T97" s="83" t="s">
        <v>14</v>
      </c>
      <c r="U97" s="51">
        <f t="shared" si="25"/>
        <v>1000</v>
      </c>
      <c r="V97" s="36">
        <f t="shared" si="28"/>
        <v>736212.39999999991</v>
      </c>
      <c r="W97" s="43">
        <f t="shared" si="29"/>
        <v>0.73621239999999988</v>
      </c>
      <c r="X97" s="37">
        <f t="shared" si="30"/>
        <v>2277</v>
      </c>
      <c r="Y97" s="85">
        <f t="shared" si="31"/>
        <v>0.3684672815107598</v>
      </c>
      <c r="Z97" s="37">
        <f t="shared" si="26"/>
        <v>30</v>
      </c>
      <c r="AA97" s="38" t="s">
        <v>198</v>
      </c>
      <c r="AB97" s="7">
        <f t="shared" si="32"/>
        <v>2247</v>
      </c>
      <c r="AC97" s="8">
        <f t="shared" si="27"/>
        <v>0.37338673787271914</v>
      </c>
      <c r="AD97" s="9" t="str">
        <f t="shared" si="33"/>
        <v>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</v>
      </c>
      <c r="AF97" s="2">
        <f t="shared" si="34"/>
        <v>736212.39999999991</v>
      </c>
      <c r="AG97" s="2">
        <f t="shared" si="35"/>
        <v>845</v>
      </c>
      <c r="AH97" s="2">
        <f t="shared" si="36"/>
        <v>333</v>
      </c>
      <c r="AI97" s="2">
        <f t="shared" si="37"/>
        <v>506</v>
      </c>
      <c r="AJ97" s="2">
        <f t="shared" si="38"/>
        <v>593</v>
      </c>
    </row>
    <row r="98" spans="1:36" ht="15" customHeight="1" x14ac:dyDescent="0.2">
      <c r="A98" s="162"/>
      <c r="B98" s="182"/>
      <c r="C98" s="5" t="s">
        <v>199</v>
      </c>
      <c r="D98" s="6" t="s">
        <v>256</v>
      </c>
      <c r="E98" s="42">
        <v>1</v>
      </c>
      <c r="F98" s="41">
        <v>1</v>
      </c>
      <c r="G98" s="50">
        <v>1</v>
      </c>
      <c r="H98" s="81">
        <v>5</v>
      </c>
      <c r="I98" s="82"/>
      <c r="J98" s="82">
        <v>1</v>
      </c>
      <c r="K98" s="82"/>
      <c r="L98" s="82"/>
      <c r="M98" s="82">
        <v>8</v>
      </c>
      <c r="N98" s="82"/>
      <c r="O98" s="82"/>
      <c r="P98" s="82"/>
      <c r="Q98" s="82"/>
      <c r="R98" s="82"/>
      <c r="S98" s="82" t="s">
        <v>267</v>
      </c>
      <c r="T98" s="83" t="s">
        <v>14</v>
      </c>
      <c r="U98" s="51">
        <f t="shared" si="25"/>
        <v>1000</v>
      </c>
      <c r="V98" s="36">
        <f t="shared" ref="V98:V99" si="39">AF98</f>
        <v>816777.6</v>
      </c>
      <c r="W98" s="43">
        <f t="shared" ref="W98:W99" si="40">U98*V98/1000000000</f>
        <v>0.81677759999999999</v>
      </c>
      <c r="X98" s="37">
        <f t="shared" ref="X98:X99" si="41">LEN(AA98)</f>
        <v>2528</v>
      </c>
      <c r="Y98" s="85">
        <f t="shared" ref="Y98:Y99" si="42" xml:space="preserve"> (1 - LEN(SUBSTITUTE(SUBSTITUTE(AA98,"G",""),"C",""))/LEN(AA98))</f>
        <v>0.35957278481012656</v>
      </c>
      <c r="Z98" s="37">
        <f t="shared" si="26"/>
        <v>30</v>
      </c>
      <c r="AA98" s="38" t="s">
        <v>200</v>
      </c>
      <c r="AB98" s="7">
        <f t="shared" ref="AB98:AB99" si="43">X98-Z98</f>
        <v>2498</v>
      </c>
      <c r="AC98" s="8">
        <f t="shared" si="27"/>
        <v>0.36389111289031228</v>
      </c>
      <c r="AD98" s="9" t="str">
        <f t="shared" ref="AD98:AD99" si="44">LEFT(AA98,X98-Z98)</f>
        <v>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</v>
      </c>
      <c r="AF98" s="2">
        <f t="shared" ref="AF98:AF99" si="45">AG98*329.2+AJ98*306.2+AH98*305.2+AI98*345.2+159</f>
        <v>816777.6</v>
      </c>
      <c r="AG98" s="2">
        <f t="shared" ref="AG98:AG99" si="46">LEN(SUBSTITUTE(SUBSTITUTE(SUBSTITUTE(AA98,"C",""),"G",""),"T",""))</f>
        <v>938</v>
      </c>
      <c r="AH98" s="2">
        <f t="shared" ref="AH98:AH99" si="47">LEN(SUBSTITUTE(SUBSTITUTE(SUBSTITUTE(AA98,"A",""),"G",""),"T",""))</f>
        <v>362</v>
      </c>
      <c r="AI98" s="2">
        <f t="shared" ref="AI98:AI99" si="48">LEN(SUBSTITUTE(SUBSTITUTE(SUBSTITUTE(AA98,"A",""),"C",""),"T",""))</f>
        <v>547</v>
      </c>
      <c r="AJ98" s="2">
        <f t="shared" ref="AJ98:AJ99" si="49">LEN(SUBSTITUTE(SUBSTITUTE(SUBSTITUTE(AA98,"A",""),"C",""),"G",""))</f>
        <v>681</v>
      </c>
    </row>
    <row r="99" spans="1:36" ht="15" customHeight="1" x14ac:dyDescent="0.2">
      <c r="A99" s="162"/>
      <c r="B99" s="182"/>
      <c r="C99" s="5" t="s">
        <v>201</v>
      </c>
      <c r="D99" s="6" t="s">
        <v>256</v>
      </c>
      <c r="E99" s="42">
        <v>1</v>
      </c>
      <c r="F99" s="41">
        <v>1</v>
      </c>
      <c r="G99" s="50">
        <v>1</v>
      </c>
      <c r="H99" s="81">
        <v>3</v>
      </c>
      <c r="I99" s="82">
        <v>1</v>
      </c>
      <c r="J99" s="82">
        <v>1</v>
      </c>
      <c r="K99" s="82"/>
      <c r="L99" s="82"/>
      <c r="M99" s="82">
        <v>1</v>
      </c>
      <c r="N99" s="82"/>
      <c r="O99" s="82"/>
      <c r="P99" s="82">
        <v>1</v>
      </c>
      <c r="Q99" s="82"/>
      <c r="R99" s="82"/>
      <c r="S99" s="82" t="s">
        <v>267</v>
      </c>
      <c r="T99" s="83" t="s">
        <v>14</v>
      </c>
      <c r="U99" s="51">
        <f t="shared" si="25"/>
        <v>1000</v>
      </c>
      <c r="V99" s="36">
        <f t="shared" si="39"/>
        <v>148304.59999999998</v>
      </c>
      <c r="W99" s="43">
        <f t="shared" si="40"/>
        <v>0.14830459999999998</v>
      </c>
      <c r="X99" s="37">
        <f t="shared" si="41"/>
        <v>458</v>
      </c>
      <c r="Y99" s="85">
        <f t="shared" si="42"/>
        <v>0.29475982532751088</v>
      </c>
      <c r="Z99" s="37">
        <f t="shared" si="26"/>
        <v>30</v>
      </c>
      <c r="AA99" s="38" t="s">
        <v>202</v>
      </c>
      <c r="AB99" s="7">
        <f t="shared" si="43"/>
        <v>428</v>
      </c>
      <c r="AC99" s="8">
        <f t="shared" si="27"/>
        <v>0.31542056074766356</v>
      </c>
      <c r="AD99" s="9" t="str">
        <f t="shared" si="44"/>
        <v>GGCTATAGAAAATGATATCATAACTATAACGAATATAACAGCAAATTAAAATGCACTGGATAATAAAAATTAAACTAATATTTGTAGTTAGTGGTGCAGATTTGAACGAACAGTCAGGCGAAATGGAAGTAATAGATGATTCATGGACGATAAGTCATTAAGACATCGAAGACTGTTTTGTTGTTATGGCAGAAACAGACAAAATATCAGGCTACAAAAATGTATCAGAGCATTAACATGAAAAATCCTAAGAGATCGACGAAGTTATCGACTAAATTGTTGTAATCCAAGAGGCTGATTGACGTTTAGAAGTAAGTGGCAATTTGGTTTAAAACAACGATAATAAAGGTTGCGAAGAAATATAAAAAGTAGTCACATAACACTGACATTATTAAATTTAGATAGACTTTACCGCTAAAACTGTAGTT</v>
      </c>
      <c r="AF99" s="2">
        <f t="shared" si="45"/>
        <v>148304.59999999998</v>
      </c>
      <c r="AG99" s="2">
        <f t="shared" si="46"/>
        <v>207</v>
      </c>
      <c r="AH99" s="2">
        <f t="shared" si="47"/>
        <v>53</v>
      </c>
      <c r="AI99" s="2">
        <f t="shared" si="48"/>
        <v>82</v>
      </c>
      <c r="AJ99" s="2">
        <f t="shared" si="49"/>
        <v>116</v>
      </c>
    </row>
    <row r="100" spans="1:36" ht="15" customHeight="1" x14ac:dyDescent="0.2">
      <c r="A100" s="162"/>
      <c r="B100" s="182"/>
      <c r="C100" s="5" t="s">
        <v>203</v>
      </c>
      <c r="D100" s="6" t="s">
        <v>256</v>
      </c>
      <c r="E100" s="42">
        <v>1</v>
      </c>
      <c r="F100" s="41">
        <v>1</v>
      </c>
      <c r="G100" s="50">
        <v>1</v>
      </c>
      <c r="H100" s="81">
        <v>5</v>
      </c>
      <c r="I100" s="82"/>
      <c r="J100" s="82">
        <v>1</v>
      </c>
      <c r="K100" s="82"/>
      <c r="L100" s="82"/>
      <c r="M100" s="82">
        <v>8</v>
      </c>
      <c r="N100" s="82"/>
      <c r="O100" s="82">
        <v>1</v>
      </c>
      <c r="P100" s="82"/>
      <c r="Q100" s="82"/>
      <c r="R100" s="82"/>
      <c r="S100" s="82" t="s">
        <v>267</v>
      </c>
      <c r="T100" s="83" t="s">
        <v>14</v>
      </c>
      <c r="U100" s="51">
        <f t="shared" si="25"/>
        <v>1000</v>
      </c>
      <c r="V100" s="36">
        <f t="shared" ref="V100" si="50">AF100</f>
        <v>805337.39999999991</v>
      </c>
      <c r="W100" s="43">
        <f t="shared" ref="W100" si="51">U100*V100/1000000000</f>
        <v>0.80533739999999987</v>
      </c>
      <c r="X100" s="37">
        <f t="shared" ref="X100:X104" si="52">LEN(AA100)</f>
        <v>2492</v>
      </c>
      <c r="Y100" s="85">
        <f t="shared" ref="Y100:Y104" si="53" xml:space="preserve"> (1 - LEN(SUBSTITUTE(SUBSTITUTE(AA100,"G",""),"C",""))/LEN(AA100))</f>
        <v>0.3635634028892456</v>
      </c>
      <c r="Z100" s="37">
        <f t="shared" si="26"/>
        <v>30</v>
      </c>
      <c r="AA100" s="38" t="s">
        <v>204</v>
      </c>
      <c r="AB100" s="7">
        <f t="shared" ref="AB100:AB104" si="54">X100-Z100</f>
        <v>2462</v>
      </c>
      <c r="AC100" s="8">
        <f t="shared" si="27"/>
        <v>0.36799350121852148</v>
      </c>
      <c r="AD100" s="9" t="str">
        <f t="shared" ref="AD100:AD104" si="55">LEFT(AA100,X100-Z100)</f>
        <v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</v>
      </c>
      <c r="AF100" s="2">
        <f t="shared" ref="AF100:AF104" si="56">AG100*329.2+AJ100*306.2+AH100*305.2+AI100*345.2+159</f>
        <v>805337.39999999991</v>
      </c>
      <c r="AG100" s="2">
        <f t="shared" ref="AG100:AG104" si="57">LEN(SUBSTITUTE(SUBSTITUTE(SUBSTITUTE(AA100,"C",""),"G",""),"T",""))</f>
        <v>918</v>
      </c>
      <c r="AH100" s="2">
        <f t="shared" ref="AH100:AH104" si="58">LEN(SUBSTITUTE(SUBSTITUTE(SUBSTITUTE(AA100,"A",""),"G",""),"T",""))</f>
        <v>358</v>
      </c>
      <c r="AI100" s="2">
        <f t="shared" ref="AI100:AI104" si="59">LEN(SUBSTITUTE(SUBSTITUTE(SUBSTITUTE(AA100,"A",""),"C",""),"T",""))</f>
        <v>548</v>
      </c>
      <c r="AJ100" s="2">
        <f t="shared" ref="AJ100:AJ104" si="60">LEN(SUBSTITUTE(SUBSTITUTE(SUBSTITUTE(AA100,"A",""),"C",""),"G",""))</f>
        <v>668</v>
      </c>
    </row>
    <row r="101" spans="1:36" ht="15" customHeight="1" x14ac:dyDescent="0.2">
      <c r="A101" s="162"/>
      <c r="B101" s="182"/>
      <c r="C101" s="5" t="s">
        <v>205</v>
      </c>
      <c r="D101" s="6" t="s">
        <v>256</v>
      </c>
      <c r="E101" s="42">
        <v>1</v>
      </c>
      <c r="F101" s="41">
        <v>1</v>
      </c>
      <c r="G101" s="50">
        <v>1</v>
      </c>
      <c r="H101" s="81">
        <v>5</v>
      </c>
      <c r="I101" s="82"/>
      <c r="J101" s="82"/>
      <c r="K101" s="82"/>
      <c r="L101" s="82"/>
      <c r="M101" s="82"/>
      <c r="N101" s="82"/>
      <c r="O101" s="82">
        <v>1</v>
      </c>
      <c r="P101" s="82">
        <v>1</v>
      </c>
      <c r="Q101" s="82"/>
      <c r="R101" s="82"/>
      <c r="S101" s="82" t="s">
        <v>267</v>
      </c>
      <c r="T101" s="83" t="s">
        <v>14</v>
      </c>
      <c r="U101" s="51">
        <f t="shared" si="25"/>
        <v>1000</v>
      </c>
      <c r="V101" s="36">
        <f t="shared" ref="V101:V102" si="61">AF101</f>
        <v>316573.8</v>
      </c>
      <c r="W101" s="43">
        <f t="shared" ref="W101:W102" si="62">U101*V101/1000000000</f>
        <v>0.31657380000000002</v>
      </c>
      <c r="X101" s="37">
        <f t="shared" ref="X101:X103" si="63">LEN(AA101)</f>
        <v>979</v>
      </c>
      <c r="Y101" s="85">
        <f t="shared" ref="Y101:Y103" si="64" xml:space="preserve"> (1 - LEN(SUBSTITUTE(SUBSTITUTE(AA101,"G",""),"C",""))/LEN(AA101))</f>
        <v>0.33299284984678246</v>
      </c>
      <c r="Z101" s="37">
        <f t="shared" si="26"/>
        <v>30</v>
      </c>
      <c r="AA101" s="38" t="s">
        <v>206</v>
      </c>
      <c r="AB101" s="7">
        <f t="shared" ref="AB101:AB103" si="65">X101-Z101</f>
        <v>949</v>
      </c>
      <c r="AC101" s="8">
        <f t="shared" si="27"/>
        <v>0.34351949420442573</v>
      </c>
      <c r="AD101" s="9" t="str">
        <f t="shared" ref="AD101:AD103" si="66">LEFT(AA101,X101-Z101)</f>
        <v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</v>
      </c>
      <c r="AF101" s="2">
        <f t="shared" ref="AF101:AF103" si="67">AG101*329.2+AJ101*306.2+AH101*305.2+AI101*345.2+159</f>
        <v>316573.8</v>
      </c>
      <c r="AG101" s="2">
        <f t="shared" ref="AG101:AG103" si="68">LEN(SUBSTITUTE(SUBSTITUTE(SUBSTITUTE(AA101,"C",""),"G",""),"T",""))</f>
        <v>397</v>
      </c>
      <c r="AH101" s="2">
        <f t="shared" ref="AH101:AH103" si="69">LEN(SUBSTITUTE(SUBSTITUTE(SUBSTITUTE(AA101,"A",""),"G",""),"T",""))</f>
        <v>130</v>
      </c>
      <c r="AI101" s="2">
        <f t="shared" ref="AI101:AI103" si="70">LEN(SUBSTITUTE(SUBSTITUTE(SUBSTITUTE(AA101,"A",""),"C",""),"T",""))</f>
        <v>196</v>
      </c>
      <c r="AJ101" s="2">
        <f t="shared" ref="AJ101:AJ103" si="71">LEN(SUBSTITUTE(SUBSTITUTE(SUBSTITUTE(AA101,"A",""),"C",""),"G",""))</f>
        <v>256</v>
      </c>
    </row>
    <row r="102" spans="1:36" ht="15" customHeight="1" x14ac:dyDescent="0.2">
      <c r="A102" s="162"/>
      <c r="B102" s="182"/>
      <c r="C102" s="93" t="s">
        <v>207</v>
      </c>
      <c r="D102" s="94" t="s">
        <v>256</v>
      </c>
      <c r="E102" s="95">
        <v>1</v>
      </c>
      <c r="F102" s="96"/>
      <c r="G102" s="97">
        <v>1</v>
      </c>
      <c r="H102" s="98">
        <v>6</v>
      </c>
      <c r="I102" s="99"/>
      <c r="J102" s="99"/>
      <c r="K102" s="99">
        <v>1</v>
      </c>
      <c r="L102" s="99">
        <v>1</v>
      </c>
      <c r="M102" s="99"/>
      <c r="N102" s="99">
        <v>1</v>
      </c>
      <c r="O102" s="99">
        <v>1</v>
      </c>
      <c r="P102" s="99">
        <v>1</v>
      </c>
      <c r="Q102" s="99"/>
      <c r="R102" s="99"/>
      <c r="S102" s="99" t="s">
        <v>268</v>
      </c>
      <c r="T102" s="100" t="s">
        <v>14</v>
      </c>
      <c r="U102" s="101">
        <f>69000/69</f>
        <v>1000</v>
      </c>
      <c r="V102" s="102">
        <f t="shared" si="61"/>
        <v>297206.8</v>
      </c>
      <c r="W102" s="103">
        <f t="shared" si="62"/>
        <v>0.29720679999999999</v>
      </c>
      <c r="X102" s="104">
        <f t="shared" si="63"/>
        <v>919</v>
      </c>
      <c r="Y102" s="105">
        <f t="shared" si="64"/>
        <v>0.33297062023939061</v>
      </c>
      <c r="Z102" s="104">
        <f t="shared" si="26"/>
        <v>30</v>
      </c>
      <c r="AA102" s="106" t="s">
        <v>208</v>
      </c>
      <c r="AB102" s="107">
        <f t="shared" si="65"/>
        <v>889</v>
      </c>
      <c r="AC102" s="108">
        <f t="shared" si="27"/>
        <v>0.34420697412823398</v>
      </c>
      <c r="AD102" s="109" t="str">
        <f t="shared" si="66"/>
        <v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TTTAATAACAAATTAAGTGACTTATCGCGGAAGAGAGAACAATAGATTGGATTAAAAAGTTGTAGTAAACCACAACGAAGTTAGGTAGCTGGTAAGGTTATAGATGCGTTCTGTCGTTGTAGTCCCAATGAACATAGTATGGTTTCGCATAGTAACTGACCTAAAAGACCGCCACATAGTGAAAATACTTAAAACGCAAGTTTCATAGGATTAAGTGGTAGAGGCTATAGAAAATGATATCATAACTATAACGAATATAACAGCAAATTAAAATGATAATAAAAATTAAACTAATATTTGTAGTTAGTGTCAGGCGAAATGGAAGTAATAGATGATTCATGGACGATAAGTCATTAAGACATCGAAGACTGTTTTGGATGTAGACATATTTGTAGAACATTAAAGAAAGATATGAGTTCTTTATTTCAAAAACATAGATGGTTGGCTGGTTAGCAACGTCAAAGCCCACAGTATCTAATGTTGTTATGGCAGAAACAGACAAAATATCAGGCTACAAAAATGTATCAGAGCATTAACATG</v>
      </c>
      <c r="AF102" s="2">
        <f t="shared" si="67"/>
        <v>297206.8</v>
      </c>
      <c r="AG102" s="2">
        <f t="shared" si="68"/>
        <v>372</v>
      </c>
      <c r="AH102" s="2">
        <f t="shared" si="69"/>
        <v>121</v>
      </c>
      <c r="AI102" s="2">
        <f t="shared" si="70"/>
        <v>185</v>
      </c>
      <c r="AJ102" s="2">
        <f t="shared" si="71"/>
        <v>241</v>
      </c>
    </row>
    <row r="103" spans="1:36" ht="15" customHeight="1" x14ac:dyDescent="0.2">
      <c r="A103" s="162"/>
      <c r="B103" s="182"/>
      <c r="C103" s="5" t="s">
        <v>209</v>
      </c>
      <c r="D103" s="6"/>
      <c r="E103" s="42"/>
      <c r="F103" s="41"/>
      <c r="G103" s="50">
        <v>1</v>
      </c>
      <c r="H103" s="81">
        <v>10</v>
      </c>
      <c r="I103" s="82"/>
      <c r="J103" s="82">
        <v>1</v>
      </c>
      <c r="K103" s="82"/>
      <c r="L103" s="82"/>
      <c r="M103" s="82">
        <v>3</v>
      </c>
      <c r="N103" s="82"/>
      <c r="O103" s="82">
        <v>1</v>
      </c>
      <c r="P103" s="82"/>
      <c r="Q103" s="82"/>
      <c r="R103" s="82"/>
      <c r="S103" s="82" t="s">
        <v>268</v>
      </c>
      <c r="T103" s="83" t="s">
        <v>14</v>
      </c>
      <c r="U103" s="51"/>
      <c r="V103" s="36"/>
      <c r="W103" s="43"/>
      <c r="X103" s="37">
        <f t="shared" si="63"/>
        <v>2356</v>
      </c>
      <c r="Y103" s="85">
        <f t="shared" si="64"/>
        <v>0.36247877758913416</v>
      </c>
      <c r="Z103" s="37">
        <f t="shared" si="26"/>
        <v>30</v>
      </c>
      <c r="AA103" s="38" t="s">
        <v>210</v>
      </c>
      <c r="AB103" s="7">
        <f t="shared" si="65"/>
        <v>2326</v>
      </c>
      <c r="AC103" s="8">
        <f t="shared" si="27"/>
        <v>0.36715391229578676</v>
      </c>
      <c r="AD103" s="9" t="str">
        <f t="shared" si="66"/>
        <v>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TAATAAAAATTAAACTAATATTTGTAGTTAGTGGTGCAGATTTGAACGAACAGTCAGGCGAAATGGAAGTAATAGATGATTCATGGACGATAAGTCATTAAGACATCGAAGACTGTTTTG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</v>
      </c>
      <c r="AF103" s="2">
        <f t="shared" si="67"/>
        <v>762201.2</v>
      </c>
      <c r="AG103" s="2">
        <f t="shared" si="68"/>
        <v>903</v>
      </c>
      <c r="AH103" s="2">
        <f t="shared" si="69"/>
        <v>336</v>
      </c>
      <c r="AI103" s="2">
        <f t="shared" si="70"/>
        <v>518</v>
      </c>
      <c r="AJ103" s="2">
        <f t="shared" si="71"/>
        <v>599</v>
      </c>
    </row>
    <row r="104" spans="1:36" ht="15" customHeight="1" x14ac:dyDescent="0.2">
      <c r="A104" s="162"/>
      <c r="B104" s="182"/>
      <c r="C104" s="5" t="s">
        <v>211</v>
      </c>
      <c r="D104" s="6"/>
      <c r="E104" s="42"/>
      <c r="F104" s="41"/>
      <c r="G104" s="50">
        <v>1</v>
      </c>
      <c r="H104" s="81">
        <v>12</v>
      </c>
      <c r="I104" s="82">
        <v>1</v>
      </c>
      <c r="J104" s="82">
        <v>1</v>
      </c>
      <c r="K104" s="82"/>
      <c r="L104" s="82"/>
      <c r="M104" s="82"/>
      <c r="N104" s="82"/>
      <c r="O104" s="82"/>
      <c r="P104" s="82"/>
      <c r="Q104" s="82"/>
      <c r="R104" s="82"/>
      <c r="S104" s="82" t="s">
        <v>268</v>
      </c>
      <c r="T104" s="83" t="s">
        <v>14</v>
      </c>
      <c r="U104" s="51"/>
      <c r="V104" s="36"/>
      <c r="W104" s="43"/>
      <c r="X104" s="37">
        <f t="shared" si="52"/>
        <v>2890</v>
      </c>
      <c r="Y104" s="85">
        <f t="shared" si="53"/>
        <v>0.35778546712802772</v>
      </c>
      <c r="Z104" s="37">
        <f t="shared" si="26"/>
        <v>30</v>
      </c>
      <c r="AA104" s="38" t="s">
        <v>212</v>
      </c>
      <c r="AB104" s="7">
        <f t="shared" si="54"/>
        <v>2860</v>
      </c>
      <c r="AC104" s="8">
        <f t="shared" si="27"/>
        <v>0.36153846153846159</v>
      </c>
      <c r="AD104" s="9" t="str">
        <f t="shared" si="55"/>
        <v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</v>
      </c>
      <c r="AF104" s="2">
        <f t="shared" si="56"/>
        <v>934474.99999999988</v>
      </c>
      <c r="AG104" s="2">
        <f t="shared" si="57"/>
        <v>1104</v>
      </c>
      <c r="AH104" s="2">
        <f t="shared" si="58"/>
        <v>408</v>
      </c>
      <c r="AI104" s="2">
        <f t="shared" si="59"/>
        <v>626</v>
      </c>
      <c r="AJ104" s="2">
        <f t="shared" si="60"/>
        <v>752</v>
      </c>
    </row>
    <row r="105" spans="1:36" ht="15" customHeight="1" x14ac:dyDescent="0.2">
      <c r="A105" s="162"/>
      <c r="B105" s="182"/>
      <c r="C105" s="5" t="s">
        <v>213</v>
      </c>
      <c r="D105" s="6"/>
      <c r="E105" s="42"/>
      <c r="F105" s="41"/>
      <c r="G105" s="50">
        <v>1</v>
      </c>
      <c r="H105" s="81">
        <v>9</v>
      </c>
      <c r="I105" s="82">
        <v>1</v>
      </c>
      <c r="J105" s="82">
        <v>1</v>
      </c>
      <c r="K105" s="82"/>
      <c r="L105" s="82"/>
      <c r="M105" s="82">
        <v>3</v>
      </c>
      <c r="N105" s="82"/>
      <c r="O105" s="82">
        <v>1</v>
      </c>
      <c r="P105" s="82"/>
      <c r="Q105" s="82"/>
      <c r="R105" s="82"/>
      <c r="S105" s="82" t="s">
        <v>268</v>
      </c>
      <c r="T105" s="83" t="s">
        <v>14</v>
      </c>
      <c r="U105" s="51"/>
      <c r="V105" s="36"/>
      <c r="W105" s="43"/>
      <c r="X105" s="37">
        <f t="shared" si="30"/>
        <v>2570</v>
      </c>
      <c r="Y105" s="85">
        <f t="shared" si="31"/>
        <v>0.36031128404669266</v>
      </c>
      <c r="Z105" s="37">
        <f t="shared" si="26"/>
        <v>30</v>
      </c>
      <c r="AA105" s="38" t="s">
        <v>214</v>
      </c>
      <c r="AB105" s="7">
        <f t="shared" si="32"/>
        <v>2540</v>
      </c>
      <c r="AC105" s="8">
        <f t="shared" si="27"/>
        <v>0.36456692913385824</v>
      </c>
      <c r="AD105" s="9" t="str">
        <f t="shared" si="33"/>
        <v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</v>
      </c>
      <c r="AF105" s="2">
        <f t="shared" si="34"/>
        <v>830830.99999999988</v>
      </c>
      <c r="AG105" s="2">
        <f t="shared" si="35"/>
        <v>968</v>
      </c>
      <c r="AH105" s="2">
        <f t="shared" si="36"/>
        <v>366</v>
      </c>
      <c r="AI105" s="2">
        <f t="shared" si="37"/>
        <v>560</v>
      </c>
      <c r="AJ105" s="2">
        <f t="shared" si="38"/>
        <v>676</v>
      </c>
    </row>
    <row r="106" spans="1:36" ht="15" customHeight="1" thickBot="1" x14ac:dyDescent="0.25">
      <c r="A106" s="163"/>
      <c r="B106" s="183"/>
      <c r="C106" s="127" t="s">
        <v>215</v>
      </c>
      <c r="D106" s="128"/>
      <c r="E106" s="129"/>
      <c r="F106" s="130"/>
      <c r="G106" s="131">
        <v>1</v>
      </c>
      <c r="H106" s="132">
        <v>5</v>
      </c>
      <c r="I106" s="133"/>
      <c r="J106" s="133">
        <v>1</v>
      </c>
      <c r="K106" s="133"/>
      <c r="L106" s="133"/>
      <c r="M106" s="133"/>
      <c r="N106" s="133"/>
      <c r="O106" s="133"/>
      <c r="P106" s="133">
        <v>1</v>
      </c>
      <c r="Q106" s="133"/>
      <c r="R106" s="133"/>
      <c r="S106" s="133" t="s">
        <v>268</v>
      </c>
      <c r="T106" s="134" t="s">
        <v>14</v>
      </c>
      <c r="U106" s="135"/>
      <c r="V106" s="136"/>
      <c r="W106" s="137"/>
      <c r="X106" s="138">
        <f t="shared" si="30"/>
        <v>1129</v>
      </c>
      <c r="Y106" s="139">
        <f t="shared" si="31"/>
        <v>0.32949512843224094</v>
      </c>
      <c r="Z106" s="138">
        <f t="shared" si="26"/>
        <v>30</v>
      </c>
      <c r="AA106" s="140" t="s">
        <v>216</v>
      </c>
      <c r="AB106" s="141">
        <f t="shared" si="32"/>
        <v>1099</v>
      </c>
      <c r="AC106" s="142">
        <f t="shared" si="27"/>
        <v>0.33848953594176523</v>
      </c>
      <c r="AD106" s="143" t="str">
        <f t="shared" si="33"/>
        <v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</v>
      </c>
      <c r="AF106" s="2">
        <f t="shared" si="34"/>
        <v>364871.8</v>
      </c>
      <c r="AG106" s="2">
        <f t="shared" si="35"/>
        <v>455</v>
      </c>
      <c r="AH106" s="2">
        <f t="shared" si="36"/>
        <v>149</v>
      </c>
      <c r="AI106" s="2">
        <f t="shared" si="37"/>
        <v>223</v>
      </c>
      <c r="AJ106" s="2">
        <f t="shared" si="38"/>
        <v>302</v>
      </c>
    </row>
    <row r="107" spans="1:36" s="11" customFormat="1" ht="15" customHeight="1" x14ac:dyDescent="0.2">
      <c r="D107" s="33" t="s">
        <v>245</v>
      </c>
      <c r="E107" s="171">
        <f>SUM(E7:E106)</f>
        <v>68</v>
      </c>
      <c r="F107" s="149">
        <f>SUM(F7:F106)</f>
        <v>44</v>
      </c>
      <c r="G107" s="154">
        <f>SUM(G7:G106)</f>
        <v>100</v>
      </c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V107" s="144"/>
      <c r="W107" s="145"/>
      <c r="Y107" s="92"/>
      <c r="AA107" s="13"/>
      <c r="AC107" s="12"/>
      <c r="AD107" s="13"/>
    </row>
    <row r="108" spans="1:36" s="14" customFormat="1" ht="15" customHeight="1" x14ac:dyDescent="0.2"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5"/>
      <c r="U108" s="15" t="s">
        <v>246</v>
      </c>
      <c r="V108" s="16" t="s">
        <v>244</v>
      </c>
      <c r="W108" s="44" t="s">
        <v>236</v>
      </c>
      <c r="X108" s="17" t="s">
        <v>238</v>
      </c>
      <c r="Y108" s="86" t="s">
        <v>230</v>
      </c>
      <c r="Z108" s="18" t="s">
        <v>239</v>
      </c>
      <c r="AA108" s="19"/>
      <c r="AC108" s="20"/>
      <c r="AD108" s="19"/>
    </row>
    <row r="109" spans="1:36" s="14" customFormat="1" ht="15" customHeight="1" x14ac:dyDescent="0.2">
      <c r="A109" s="150"/>
      <c r="B109" s="11"/>
      <c r="C109" s="150"/>
      <c r="D109" s="151"/>
      <c r="E109" s="150"/>
      <c r="F109" s="150"/>
      <c r="G109" s="150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6" t="s">
        <v>232</v>
      </c>
      <c r="U109" s="164">
        <f t="shared" ref="U109:Z109" si="72">AVERAGE(U7:U108)</f>
        <v>1014.3620770545084</v>
      </c>
      <c r="V109" s="21">
        <f t="shared" si="72"/>
        <v>365805.45217391307</v>
      </c>
      <c r="W109" s="45">
        <f t="shared" si="72"/>
        <v>0.36564720215866109</v>
      </c>
      <c r="X109" s="21">
        <f t="shared" si="72"/>
        <v>1398.66</v>
      </c>
      <c r="Y109" s="87">
        <f t="shared" si="72"/>
        <v>0.41204384590982762</v>
      </c>
      <c r="Z109" s="22">
        <f t="shared" si="72"/>
        <v>30</v>
      </c>
      <c r="AA109" s="23"/>
      <c r="AB109" s="24">
        <f>AVERAGE(AB7:AB106)</f>
        <v>1368.66</v>
      </c>
      <c r="AC109" s="25">
        <f>AVERAGE(AC7:AC108)</f>
        <v>0.42685285595208666</v>
      </c>
      <c r="AD109" s="23"/>
    </row>
    <row r="110" spans="1:36" s="14" customFormat="1" ht="15" customHeight="1" x14ac:dyDescent="0.2">
      <c r="A110" s="146"/>
      <c r="B110" s="11"/>
      <c r="C110" s="146"/>
      <c r="D110" s="147"/>
      <c r="E110" s="146"/>
      <c r="F110" s="146"/>
      <c r="G110" s="146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7" t="s">
        <v>235</v>
      </c>
      <c r="U110" s="165">
        <f t="shared" ref="U110:Z110" si="73">MEDIAN(U7:U108)</f>
        <v>1000</v>
      </c>
      <c r="V110" s="26">
        <f t="shared" si="73"/>
        <v>262274.59999999998</v>
      </c>
      <c r="W110" s="46">
        <f t="shared" si="73"/>
        <v>0.26491019999999993</v>
      </c>
      <c r="X110" s="26">
        <f t="shared" si="73"/>
        <v>1114.5</v>
      </c>
      <c r="Y110" s="88">
        <f t="shared" si="73"/>
        <v>0.4217246325642639</v>
      </c>
      <c r="Z110" s="27">
        <f t="shared" si="73"/>
        <v>30</v>
      </c>
      <c r="AA110" s="19"/>
      <c r="AB110" s="28">
        <f>MEDIAN(AB7:AB106)</f>
        <v>1084.5</v>
      </c>
      <c r="AC110" s="29">
        <f>MEDIAN(AC7:AC108)</f>
        <v>0.43416937880288664</v>
      </c>
      <c r="AD110" s="19"/>
    </row>
    <row r="111" spans="1:36" s="14" customFormat="1" ht="15" customHeight="1" x14ac:dyDescent="0.2">
      <c r="A111" s="146"/>
      <c r="B111" s="11"/>
      <c r="C111" s="146"/>
      <c r="D111" s="147"/>
      <c r="E111" s="146"/>
      <c r="F111" s="146"/>
      <c r="G111" s="146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8" t="s">
        <v>233</v>
      </c>
      <c r="U111" s="166">
        <f>MIN(U7:U106)</f>
        <v>1000</v>
      </c>
      <c r="V111" s="30">
        <f>MIN(V7:V106)</f>
        <v>61473.2</v>
      </c>
      <c r="W111" s="47">
        <f>MIN(W7:W106)</f>
        <v>0</v>
      </c>
      <c r="X111" s="30">
        <f>MIN(X7:X106)</f>
        <v>191</v>
      </c>
      <c r="Y111" s="89">
        <f>MIN(Y7:Y108)</f>
        <v>0.29475982532751088</v>
      </c>
      <c r="Z111" s="31">
        <f>MIN(Z7:Z106)</f>
        <v>30</v>
      </c>
      <c r="AA111" s="19"/>
      <c r="AB111" s="32">
        <f>MIN(AB7:AB106)</f>
        <v>161</v>
      </c>
      <c r="AC111" s="20">
        <f>MIN(AC7:AC108)</f>
        <v>0.31542056074766356</v>
      </c>
      <c r="AD111" s="19"/>
    </row>
    <row r="112" spans="1:36" s="14" customFormat="1" ht="15" customHeight="1" x14ac:dyDescent="0.2">
      <c r="A112" s="146"/>
      <c r="B112" s="11"/>
      <c r="C112" s="146"/>
      <c r="D112" s="147"/>
      <c r="E112" s="146"/>
      <c r="F112" s="146"/>
      <c r="G112" s="146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7" t="s">
        <v>234</v>
      </c>
      <c r="U112" s="165">
        <f t="shared" ref="U112:Z112" si="74">MAX(U7:U108)</f>
        <v>1976.6212397065656</v>
      </c>
      <c r="V112" s="26">
        <f t="shared" si="74"/>
        <v>816777.6</v>
      </c>
      <c r="W112" s="46">
        <f t="shared" si="74"/>
        <v>0.81677759999999999</v>
      </c>
      <c r="X112" s="26">
        <f t="shared" si="74"/>
        <v>4674</v>
      </c>
      <c r="Y112" s="88">
        <f t="shared" si="74"/>
        <v>0.51202749140893467</v>
      </c>
      <c r="Z112" s="27">
        <f t="shared" si="74"/>
        <v>30</v>
      </c>
      <c r="AA112" s="33"/>
      <c r="AB112" s="32">
        <f>MAX(AB7:AB106)</f>
        <v>4644</v>
      </c>
      <c r="AC112" s="20">
        <f>MAX(AC7:AC108)</f>
        <v>0.53985507246376807</v>
      </c>
      <c r="AD112" s="33"/>
    </row>
    <row r="113" spans="1:30" s="14" customFormat="1" ht="15" customHeight="1" x14ac:dyDescent="0.2">
      <c r="A113" s="146"/>
      <c r="B113" s="11"/>
      <c r="C113" s="146"/>
      <c r="D113" s="147"/>
      <c r="E113" s="11"/>
      <c r="F113" s="11"/>
      <c r="G113" s="11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58" t="s">
        <v>245</v>
      </c>
      <c r="U113" s="166">
        <f t="shared" ref="U113" si="75">SUM(U7:U106)</f>
        <v>68976.621239706568</v>
      </c>
      <c r="V113" s="30"/>
      <c r="W113" s="47">
        <f>SUM(W7:W106)</f>
        <v>25.229656948947614</v>
      </c>
      <c r="X113" s="30"/>
      <c r="Y113" s="89"/>
      <c r="Z113" s="31"/>
      <c r="AA113" s="34"/>
      <c r="AC113" s="20"/>
      <c r="AD113" s="34"/>
    </row>
    <row r="114" spans="1:30" ht="15" customHeight="1" x14ac:dyDescent="0.2">
      <c r="D114" s="40"/>
      <c r="G114" s="67"/>
      <c r="T114" s="2"/>
      <c r="U114" s="10"/>
      <c r="V114" s="49"/>
      <c r="W114" s="2"/>
      <c r="X114" s="91"/>
      <c r="Y114" s="2"/>
      <c r="Z114" s="1"/>
      <c r="AA114" s="2"/>
      <c r="AB114" s="3"/>
      <c r="AC114" s="1"/>
      <c r="AD114" s="2"/>
    </row>
    <row r="115" spans="1:30" ht="15" customHeight="1" x14ac:dyDescent="0.2">
      <c r="A115" s="52" t="s">
        <v>265</v>
      </c>
      <c r="B115" s="53" t="s">
        <v>1</v>
      </c>
      <c r="C115" s="54"/>
      <c r="D115" s="55"/>
      <c r="E115" s="55"/>
      <c r="F115" s="55"/>
      <c r="G115" s="63"/>
      <c r="T115" s="2"/>
      <c r="U115" s="10"/>
      <c r="V115" s="49"/>
      <c r="W115" s="2"/>
      <c r="X115" s="91"/>
      <c r="Y115" s="2"/>
      <c r="Z115" s="1"/>
      <c r="AA115" s="2"/>
      <c r="AB115" s="3"/>
      <c r="AC115" s="1"/>
      <c r="AD115" s="2"/>
    </row>
    <row r="116" spans="1:30" ht="15" customHeight="1" x14ac:dyDescent="0.2">
      <c r="A116" s="56" t="s">
        <v>217</v>
      </c>
      <c r="B116" s="57" t="s">
        <v>2</v>
      </c>
      <c r="C116" s="11"/>
      <c r="D116" s="58"/>
      <c r="E116" s="58"/>
      <c r="F116" s="58"/>
      <c r="G116" s="64"/>
      <c r="T116" s="2"/>
      <c r="U116" s="10"/>
      <c r="V116" s="49"/>
      <c r="W116" s="2"/>
      <c r="X116" s="91"/>
      <c r="Y116" s="2"/>
      <c r="Z116" s="1"/>
      <c r="AA116" s="2"/>
      <c r="AB116" s="3"/>
      <c r="AC116" s="1"/>
      <c r="AD116" s="2"/>
    </row>
    <row r="117" spans="1:30" ht="15" customHeight="1" x14ac:dyDescent="0.2">
      <c r="A117" s="56" t="s">
        <v>218</v>
      </c>
      <c r="B117" s="57" t="s">
        <v>3</v>
      </c>
      <c r="C117" s="11"/>
      <c r="D117" s="58"/>
      <c r="E117" s="58"/>
      <c r="F117" s="58"/>
      <c r="G117" s="64"/>
      <c r="T117" s="2"/>
      <c r="U117" s="10"/>
      <c r="V117" s="49"/>
      <c r="W117" s="2"/>
      <c r="X117" s="91"/>
      <c r="Y117" s="2"/>
      <c r="Z117" s="1"/>
      <c r="AA117" s="2"/>
      <c r="AB117" s="3"/>
      <c r="AC117" s="1"/>
      <c r="AD117" s="2"/>
    </row>
    <row r="118" spans="1:30" ht="15" customHeight="1" x14ac:dyDescent="0.2">
      <c r="A118" s="56" t="s">
        <v>258</v>
      </c>
      <c r="B118" s="57" t="s">
        <v>4</v>
      </c>
      <c r="C118" s="11"/>
      <c r="D118" s="58"/>
      <c r="E118" s="58"/>
      <c r="F118" s="58"/>
      <c r="G118" s="64"/>
      <c r="T118" s="2"/>
      <c r="U118" s="10"/>
      <c r="V118" s="49"/>
      <c r="W118" s="2"/>
      <c r="X118" s="91"/>
      <c r="Y118" s="2"/>
      <c r="Z118" s="1"/>
      <c r="AA118" s="2"/>
      <c r="AB118" s="3"/>
      <c r="AC118" s="1"/>
      <c r="AD118" s="2"/>
    </row>
    <row r="119" spans="1:30" ht="15" customHeight="1" x14ac:dyDescent="0.2">
      <c r="A119" s="56" t="s">
        <v>259</v>
      </c>
      <c r="B119" s="57" t="s">
        <v>5</v>
      </c>
      <c r="C119" s="11"/>
      <c r="D119" s="58"/>
      <c r="E119" s="58"/>
      <c r="F119" s="58"/>
      <c r="G119" s="64"/>
      <c r="T119" s="2"/>
      <c r="U119" s="10"/>
      <c r="V119" s="49"/>
      <c r="W119" s="2"/>
      <c r="X119" s="91"/>
      <c r="Y119" s="2"/>
      <c r="Z119" s="1"/>
      <c r="AA119" s="2"/>
      <c r="AB119" s="3"/>
      <c r="AC119" s="1"/>
      <c r="AD119" s="2"/>
    </row>
    <row r="120" spans="1:30" ht="15" customHeight="1" x14ac:dyDescent="0.2">
      <c r="A120" s="56" t="s">
        <v>260</v>
      </c>
      <c r="B120" s="57" t="s">
        <v>6</v>
      </c>
      <c r="C120" s="11"/>
      <c r="D120" s="58"/>
      <c r="E120" s="58"/>
      <c r="F120" s="58"/>
      <c r="G120" s="64"/>
      <c r="T120" s="2"/>
      <c r="U120" s="10"/>
      <c r="V120" s="49"/>
      <c r="W120" s="2"/>
      <c r="X120" s="91"/>
      <c r="Y120" s="2"/>
      <c r="Z120" s="1"/>
      <c r="AA120" s="2"/>
      <c r="AB120" s="3"/>
      <c r="AC120" s="1"/>
      <c r="AD120" s="2"/>
    </row>
    <row r="121" spans="1:30" ht="15" customHeight="1" x14ac:dyDescent="0.2">
      <c r="A121" s="56" t="s">
        <v>261</v>
      </c>
      <c r="B121" s="57" t="s">
        <v>7</v>
      </c>
      <c r="C121" s="11"/>
      <c r="D121" s="58"/>
      <c r="E121" s="58"/>
      <c r="F121" s="58"/>
      <c r="G121" s="64"/>
      <c r="T121" s="2"/>
      <c r="U121" s="10"/>
      <c r="V121" s="49"/>
      <c r="W121" s="2"/>
      <c r="X121" s="91"/>
      <c r="Y121" s="2"/>
      <c r="Z121" s="1"/>
      <c r="AA121" s="2"/>
      <c r="AB121" s="3"/>
      <c r="AC121" s="1"/>
      <c r="AD121" s="2"/>
    </row>
    <row r="122" spans="1:30" ht="15" customHeight="1" x14ac:dyDescent="0.2">
      <c r="A122" s="56" t="s">
        <v>219</v>
      </c>
      <c r="B122" s="57" t="s">
        <v>8</v>
      </c>
      <c r="C122" s="11"/>
      <c r="D122" s="58"/>
      <c r="E122" s="58"/>
      <c r="F122" s="58"/>
      <c r="G122" s="64"/>
      <c r="T122" s="2"/>
      <c r="U122" s="10"/>
      <c r="V122" s="49"/>
      <c r="W122" s="2"/>
      <c r="X122" s="91"/>
      <c r="Y122" s="2"/>
      <c r="Z122" s="1"/>
      <c r="AA122" s="2"/>
      <c r="AB122" s="3"/>
      <c r="AC122" s="1"/>
      <c r="AD122" s="2"/>
    </row>
    <row r="123" spans="1:30" ht="15" customHeight="1" x14ac:dyDescent="0.2">
      <c r="A123" s="56" t="s">
        <v>220</v>
      </c>
      <c r="B123" s="57" t="s">
        <v>262</v>
      </c>
      <c r="C123" s="11"/>
      <c r="D123" s="58"/>
      <c r="E123" s="58"/>
      <c r="F123" s="58"/>
      <c r="G123" s="64"/>
      <c r="T123" s="2"/>
      <c r="U123" s="10"/>
      <c r="V123" s="49"/>
      <c r="W123" s="2"/>
      <c r="X123" s="91"/>
      <c r="Y123" s="2"/>
      <c r="Z123" s="1"/>
      <c r="AA123" s="2"/>
      <c r="AB123" s="3"/>
      <c r="AC123" s="1"/>
      <c r="AD123" s="2"/>
    </row>
    <row r="124" spans="1:30" ht="15" customHeight="1" x14ac:dyDescent="0.2">
      <c r="A124" s="56" t="s">
        <v>263</v>
      </c>
      <c r="B124" s="57" t="s">
        <v>9</v>
      </c>
      <c r="C124" s="11"/>
      <c r="D124" s="58"/>
      <c r="E124" s="58"/>
      <c r="F124" s="58"/>
      <c r="G124" s="64"/>
      <c r="T124" s="2"/>
      <c r="U124" s="10"/>
      <c r="V124" s="49"/>
      <c r="W124" s="2"/>
      <c r="X124" s="91"/>
      <c r="Y124" s="2"/>
      <c r="Z124" s="1"/>
      <c r="AA124" s="2"/>
      <c r="AB124" s="3"/>
      <c r="AC124" s="1"/>
      <c r="AD124" s="2"/>
    </row>
    <row r="125" spans="1:30" ht="15" customHeight="1" x14ac:dyDescent="0.2">
      <c r="A125" s="56" t="s">
        <v>264</v>
      </c>
      <c r="B125" s="57" t="s">
        <v>10</v>
      </c>
      <c r="C125" s="11"/>
      <c r="D125" s="58"/>
      <c r="E125" s="58"/>
      <c r="F125" s="58"/>
      <c r="G125" s="64"/>
      <c r="T125" s="2"/>
      <c r="U125" s="10"/>
      <c r="V125" s="49"/>
      <c r="W125" s="2"/>
      <c r="X125" s="91"/>
      <c r="Y125" s="2"/>
      <c r="Z125" s="1"/>
      <c r="AA125" s="2"/>
      <c r="AB125" s="3"/>
      <c r="AC125" s="1"/>
      <c r="AD125" s="2"/>
    </row>
    <row r="126" spans="1:30" ht="15" customHeight="1" x14ac:dyDescent="0.2">
      <c r="A126" s="56" t="s">
        <v>266</v>
      </c>
      <c r="B126" s="57" t="s">
        <v>269</v>
      </c>
      <c r="C126" s="11"/>
      <c r="D126" s="58"/>
      <c r="E126" s="58"/>
      <c r="F126" s="58"/>
      <c r="G126" s="64"/>
      <c r="T126" s="2"/>
      <c r="U126" s="10"/>
      <c r="V126" s="49"/>
      <c r="W126" s="2"/>
      <c r="X126" s="91"/>
      <c r="Y126" s="2"/>
      <c r="Z126" s="1"/>
      <c r="AA126" s="2"/>
      <c r="AB126" s="3"/>
      <c r="AC126" s="1"/>
      <c r="AD126" s="2"/>
    </row>
    <row r="127" spans="1:30" ht="15" customHeight="1" x14ac:dyDescent="0.2">
      <c r="A127" s="59" t="s">
        <v>270</v>
      </c>
      <c r="B127" s="60" t="s">
        <v>271</v>
      </c>
      <c r="C127" s="61"/>
      <c r="D127" s="62"/>
      <c r="E127" s="62"/>
      <c r="F127" s="62"/>
      <c r="G127" s="65"/>
      <c r="T127" s="2"/>
      <c r="U127" s="10"/>
      <c r="V127" s="49"/>
      <c r="W127" s="2"/>
      <c r="X127" s="91"/>
      <c r="Y127" s="2"/>
      <c r="Z127" s="1"/>
      <c r="AA127" s="2"/>
      <c r="AB127" s="3"/>
      <c r="AC127" s="1"/>
      <c r="AD127" s="2"/>
    </row>
    <row r="128" spans="1:30" ht="15" customHeight="1" x14ac:dyDescent="0.2">
      <c r="D128" s="40"/>
      <c r="G128" s="67"/>
      <c r="T128" s="2"/>
      <c r="U128" s="10"/>
      <c r="V128" s="49"/>
      <c r="W128" s="2"/>
      <c r="X128" s="91"/>
      <c r="Y128" s="2"/>
      <c r="Z128" s="1"/>
      <c r="AA128" s="2"/>
      <c r="AB128" s="3"/>
      <c r="AC128" s="1"/>
      <c r="AD128" s="2"/>
    </row>
  </sheetData>
  <mergeCells count="16">
    <mergeCell ref="AB5:AD5"/>
    <mergeCell ref="B7:B18"/>
    <mergeCell ref="B28:B42"/>
    <mergeCell ref="B43:B53"/>
    <mergeCell ref="E5:G5"/>
    <mergeCell ref="B5:B6"/>
    <mergeCell ref="C5:C6"/>
    <mergeCell ref="D5:D6"/>
    <mergeCell ref="U5:U6"/>
    <mergeCell ref="V5:AA5"/>
    <mergeCell ref="H5:T5"/>
    <mergeCell ref="A5:A6"/>
    <mergeCell ref="B54:B70"/>
    <mergeCell ref="B71:B95"/>
    <mergeCell ref="B96:B106"/>
    <mergeCell ref="B19:B2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SIRV isoform mix 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Paul</dc:creator>
  <cp:lastModifiedBy>Michaela Mihaylova</cp:lastModifiedBy>
  <dcterms:created xsi:type="dcterms:W3CDTF">2015-11-26T12:47:43Z</dcterms:created>
  <dcterms:modified xsi:type="dcterms:W3CDTF">2018-08-14T11:02:41Z</dcterms:modified>
</cp:coreProperties>
</file>