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ata Inspection" sheetId="2" r:id="rId5"/>
    <sheet state="visible" name="Analysis of Mortality" sheetId="3" r:id="rId6"/>
    <sheet state="visible" name="Analysis of Potential Mortality" sheetId="4" r:id="rId7"/>
    <sheet state="visible" name="Analysis of Modern Factors" sheetId="5" r:id="rId8"/>
    <sheet state="visible" name="Forecasting" sheetId="6" r:id="rId9"/>
  </sheets>
  <definedNames/>
  <calcPr/>
  <pivotCaches>
    <pivotCache cacheId="0" r:id="rId10"/>
  </pivotCaches>
</workbook>
</file>

<file path=xl/sharedStrings.xml><?xml version="1.0" encoding="utf-8"?>
<sst xmlns="http://schemas.openxmlformats.org/spreadsheetml/2006/main" count="5992" uniqueCount="257">
  <si>
    <t>Country</t>
  </si>
  <si>
    <t>Year</t>
  </si>
  <si>
    <t>Status</t>
  </si>
  <si>
    <t>Life expectancy</t>
  </si>
  <si>
    <t>Adult Mortality</t>
  </si>
  <si>
    <t>Infant Deaths</t>
  </si>
  <si>
    <t>Alcohol</t>
  </si>
  <si>
    <t>Percentage Expenditure</t>
  </si>
  <si>
    <t>Hepatitis B</t>
  </si>
  <si>
    <t>Measles</t>
  </si>
  <si>
    <t>BMI</t>
  </si>
  <si>
    <t>Under-Five Deaths</t>
  </si>
  <si>
    <t>Polio</t>
  </si>
  <si>
    <t>Total Expenditure</t>
  </si>
  <si>
    <t>Diphtheria</t>
  </si>
  <si>
    <t>HIV/AIDS</t>
  </si>
  <si>
    <t>GDP</t>
  </si>
  <si>
    <t>Population</t>
  </si>
  <si>
    <t>Thinness  1-19 Years</t>
  </si>
  <si>
    <t>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</si>
  <si>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</si>
  <si>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</si>
  <si>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</si>
  <si>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</si>
  <si>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</si>
  <si>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</si>
  <si>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</si>
  <si>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</si>
  <si>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</si>
  <si>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</si>
  <si>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</si>
  <si>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</si>
  <si>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</si>
  <si>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</si>
  <si>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</si>
  <si>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</si>
  <si>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</si>
  <si>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</si>
  <si>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</si>
  <si>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</si>
  <si>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</si>
  <si>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</si>
  <si>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</si>
  <si>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</si>
  <si>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</si>
  <si>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</si>
  <si>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</si>
  <si>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</si>
  <si>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</si>
  <si>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</si>
  <si>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</si>
  <si>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</si>
  <si>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</si>
  <si>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</si>
  <si>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</si>
  <si>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</si>
  <si>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</si>
  <si>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</si>
  <si>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</si>
  <si>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</si>
  <si>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</si>
  <si>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</si>
  <si>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</si>
  <si>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</si>
  <si>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</si>
  <si>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</si>
  <si>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</si>
  <si>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</si>
  <si>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</si>
  <si>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</si>
  <si>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</si>
  <si>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</si>
  <si>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</si>
  <si>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</si>
  <si>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</si>
  <si>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</si>
  <si>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</si>
  <si>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</si>
  <si>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</si>
  <si>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</si>
  <si>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</si>
  <si>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</si>
  <si>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</si>
  <si>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</si>
  <si>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</si>
  <si>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</si>
  <si>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</si>
  <si>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</si>
  <si>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</si>
  <si>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</si>
  <si>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</si>
  <si>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</si>
  <si>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</si>
  <si>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</si>
  <si>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</si>
  <si>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</si>
  <si>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</si>
  <si>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</si>
  <si>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</si>
  <si>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</si>
  <si>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</si>
  <si>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</si>
  <si>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</si>
  <si>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</si>
  <si>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</si>
  <si>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</si>
  <si>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</si>
  <si>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</si>
  <si>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</si>
  <si>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</si>
  <si>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</si>
  <si>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</si>
  <si>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</si>
  <si>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</si>
  <si>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</si>
  <si>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</si>
  <si>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</si>
  <si>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</si>
  <si>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</si>
  <si>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</si>
  <si>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</si>
  <si>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</si>
  <si>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</si>
  <si>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</si>
  <si>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</si>
  <si>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</si>
  <si>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</si>
  <si>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</si>
  <si>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</si>
  <si>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</si>
  <si>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</si>
  <si>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</si>
  <si>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</si>
  <si>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</si>
  <si>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</si>
  <si>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</si>
  <si>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</si>
  <si>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</si>
  <si>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</si>
  <si>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</si>
  <si>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</si>
  <si>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</si>
  <si>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</si>
  <si>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</si>
  <si>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</si>
  <si>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</si>
  <si>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</si>
  <si>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</si>
  <si>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</si>
  <si>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</si>
  <si>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</si>
  <si>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</si>
  <si>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</si>
  <si>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</si>
  <si>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</si>
  <si>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</si>
  <si>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</si>
  <si>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</si>
  <si>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</si>
  <si>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</si>
  <si>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</si>
  <si>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</si>
  <si>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</si>
  <si>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</si>
  <si>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</si>
  <si>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</si>
  <si>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</si>
  <si>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</si>
  <si>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</si>
  <si>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</si>
  <si>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</si>
  <si>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</si>
  <si>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</si>
  <si>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</si>
  <si>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</si>
  <si>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</si>
  <si>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</si>
  <si>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</si>
  <si>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</si>
  <si>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</si>
  <si>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</si>
  <si>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</si>
  <si>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</si>
  <si>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</si>
  <si>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</si>
  <si>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</si>
  <si>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</si>
  <si>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</si>
  <si>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</si>
  <si>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</si>
  <si>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</si>
  <si>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</si>
  <si>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</si>
  <si>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</si>
  <si>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</si>
  <si>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</si>
  <si>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</si>
  <si>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</si>
  <si>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</si>
  <si>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</si>
  <si>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</si>
  <si>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</si>
  <si>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</si>
  <si>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</si>
  <si>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</si>
  <si>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</si>
  <si>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</si>
  <si>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</si>
  <si>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</si>
  <si>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</si>
  <si>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</si>
  <si>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</si>
  <si>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</si>
  <si>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</si>
  <si>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</si>
  <si>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</si>
  <si>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</si>
  <si>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Total</t>
  </si>
  <si>
    <t>Missing Data</t>
  </si>
  <si>
    <t xml:space="preserve">Categorical Data Values </t>
  </si>
  <si>
    <t>Numerical Data Values</t>
  </si>
  <si>
    <t xml:space="preserve">Status </t>
  </si>
  <si>
    <t>Minimum</t>
  </si>
  <si>
    <t>Median</t>
  </si>
  <si>
    <t xml:space="preserve">Maximum </t>
  </si>
  <si>
    <t>Mode</t>
  </si>
  <si>
    <t>Mean</t>
  </si>
  <si>
    <t>Standard Deviation</t>
  </si>
  <si>
    <t>AVG Life expectancy</t>
  </si>
  <si>
    <t>AVG Adult Mortality</t>
  </si>
  <si>
    <t>AVG Infant Deaths</t>
  </si>
  <si>
    <t>AVG Under-Five Deaths</t>
  </si>
  <si>
    <t xml:space="preserve">Correlation </t>
  </si>
  <si>
    <t xml:space="preserve">Adult Mortatlity </t>
  </si>
  <si>
    <t xml:space="preserve">Under-Five Deaths </t>
  </si>
  <si>
    <t xml:space="preserve">Life Expectancy </t>
  </si>
  <si>
    <t>Grand Total</t>
  </si>
  <si>
    <t>AVG Alcohol</t>
  </si>
  <si>
    <t>AVG BMI</t>
  </si>
  <si>
    <t>AVG Measles</t>
  </si>
  <si>
    <t>AVG HIV/AIDS Deaths</t>
  </si>
  <si>
    <t xml:space="preserve">Measles </t>
  </si>
  <si>
    <t>SUM of Hepatitis B</t>
  </si>
  <si>
    <t>SUM of Polio</t>
  </si>
  <si>
    <t>SUM of Diphtheria</t>
  </si>
  <si>
    <t>AVERAGE of GDP</t>
  </si>
  <si>
    <t>AVERAGE of Percentage Expenditure</t>
  </si>
  <si>
    <t>AVERAGE of Total Expenditure</t>
  </si>
  <si>
    <t>AVERAGE of Schooling</t>
  </si>
  <si>
    <t xml:space="preserve">Corelation </t>
  </si>
  <si>
    <t xml:space="preserve">Hepatitis B </t>
  </si>
  <si>
    <t xml:space="preserve">Total Expenditure </t>
  </si>
  <si>
    <t>Predicted Life Expectancy</t>
  </si>
  <si>
    <t>Absolute Deviation</t>
  </si>
  <si>
    <t>Mean Absolute Deviation</t>
  </si>
  <si>
    <t xml:space="preserve">Predicted Life Expectancy </t>
  </si>
  <si>
    <t>Mean Absolute Variation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</si>
</sst>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10.0"/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center" readingOrder="0"/>
    </xf>
    <xf borderId="0" fillId="2" fontId="1" numFmtId="2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0" fillId="0" fontId="2" numFmtId="0" xfId="0" applyFont="1"/>
    <xf borderId="0" fillId="0" fontId="2" numFmtId="2" xfId="0" applyFont="1" applyNumberFormat="1"/>
    <xf borderId="0" fillId="0" fontId="1" numFmtId="0" xfId="0" applyAlignment="1" applyFont="1">
      <alignment horizontal="right" readingOrder="0"/>
    </xf>
    <xf borderId="0" fillId="3" fontId="1" numFmtId="0" xfId="0" applyAlignment="1" applyFill="1" applyFont="1">
      <alignment horizontal="left" readingOrder="0"/>
    </xf>
    <xf borderId="0" fillId="3" fontId="1" numFmtId="0" xfId="0" applyFont="1"/>
    <xf borderId="0" fillId="3" fontId="1" numFmtId="2" xfId="0" applyFont="1" applyNumberFormat="1"/>
    <xf borderId="0" fillId="4" fontId="1" numFmtId="0" xfId="0" applyFill="1" applyFont="1"/>
    <xf borderId="0" fillId="4" fontId="1" numFmtId="2" xfId="0" applyFont="1" applyNumberFormat="1"/>
    <xf borderId="0" fillId="0" fontId="1" numFmtId="2" xfId="0" applyFont="1" applyNumberFormat="1"/>
    <xf borderId="0" fillId="5" fontId="1" numFmtId="0" xfId="0" applyAlignment="1" applyFill="1" applyFont="1">
      <alignment readingOrder="0"/>
    </xf>
    <xf borderId="0" fillId="5" fontId="2" numFmtId="0" xfId="0" applyFont="1"/>
    <xf borderId="0" fillId="2" fontId="2" numFmtId="0" xfId="0" applyFont="1"/>
    <xf borderId="0" fillId="2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7" fontId="0" numFmtId="0" xfId="0" applyFill="1" applyFont="1"/>
    <xf borderId="0" fillId="0" fontId="2" numFmtId="1" xfId="0" applyFont="1" applyNumberFormat="1"/>
    <xf borderId="0" fillId="0" fontId="2" numFmtId="164" xfId="0" applyFont="1" applyNumberFormat="1"/>
    <xf borderId="1" fillId="2" fontId="1" numFmtId="0" xfId="0" applyAlignment="1" applyBorder="1" applyFont="1">
      <alignment readingOrder="0"/>
    </xf>
    <xf borderId="0" fillId="8" fontId="1" numFmtId="0" xfId="0" applyFill="1" applyFont="1"/>
    <xf borderId="0" fillId="8" fontId="3" numFmtId="1" xfId="0" applyAlignment="1" applyFont="1" applyNumberFormat="1">
      <alignment horizontal="right"/>
    </xf>
    <xf borderId="0" fillId="8" fontId="2" numFmtId="2" xfId="0" applyAlignment="1" applyFont="1" applyNumberFormat="1">
      <alignment horizontal="right"/>
    </xf>
    <xf borderId="1" fillId="8" fontId="2" numFmtId="0" xfId="0" applyBorder="1" applyFont="1"/>
    <xf borderId="0" fillId="8" fontId="2" numFmtId="0" xfId="0" applyFont="1"/>
    <xf borderId="0" fillId="8" fontId="3" numFmtId="2" xfId="0" applyAlignment="1" applyFont="1" applyNumberFormat="1">
      <alignment horizontal="right"/>
    </xf>
    <xf borderId="0" fillId="0" fontId="1" numFmtId="0" xfId="0" applyFont="1"/>
    <xf borderId="0" fillId="0" fontId="4" numFmtId="2" xfId="0" applyFont="1" applyNumberFormat="1"/>
    <xf borderId="0" fillId="0" fontId="4" numFmtId="1" xfId="0" applyFont="1" applyNumberFormat="1"/>
    <xf borderId="1" fillId="4" fontId="1" numFmtId="0" xfId="0" applyAlignment="1" applyBorder="1" applyFont="1">
      <alignment horizontal="center" readingOrder="0"/>
    </xf>
    <xf borderId="1" fillId="4" fontId="2" numFmtId="0" xfId="0" applyAlignment="1" applyBorder="1" applyFont="1">
      <alignment readingOrder="0"/>
    </xf>
    <xf borderId="1" fillId="0" fontId="2" numFmtId="0" xfId="0" applyBorder="1" applyFont="1"/>
    <xf borderId="1" fillId="4" fontId="1" numFmtId="0" xfId="0" applyAlignment="1" applyBorder="1" applyFont="1">
      <alignment readingOrder="0"/>
    </xf>
    <xf borderId="1" fillId="9" fontId="1" numFmtId="0" xfId="0" applyAlignment="1" applyBorder="1" applyFill="1" applyFont="1">
      <alignment horizontal="center" readingOrder="0"/>
    </xf>
    <xf borderId="1" fillId="9" fontId="1" numFmtId="1" xfId="0" applyAlignment="1" applyBorder="1" applyFont="1" applyNumberFormat="1">
      <alignment horizontal="center" readingOrder="0"/>
    </xf>
    <xf borderId="2" fillId="9" fontId="1" numFmtId="0" xfId="0" applyAlignment="1" applyBorder="1" applyFont="1">
      <alignment horizontal="center" readingOrder="0"/>
    </xf>
    <xf borderId="3" fillId="10" fontId="1" numFmtId="0" xfId="0" applyAlignment="1" applyBorder="1" applyFill="1" applyFont="1">
      <alignment horizontal="center" readingOrder="0"/>
    </xf>
    <xf borderId="4" fillId="11" fontId="1" numFmtId="0" xfId="0" applyAlignment="1" applyBorder="1" applyFill="1" applyFont="1">
      <alignment horizontal="center" readingOrder="0"/>
    </xf>
    <xf borderId="5" fillId="11" fontId="1" numFmtId="0" xfId="0" applyAlignment="1" applyBorder="1" applyFont="1">
      <alignment horizontal="center" readingOrder="0"/>
    </xf>
    <xf borderId="6" fillId="11" fontId="1" numFmtId="0" xfId="0" applyAlignment="1" applyBorder="1" applyFont="1">
      <alignment readingOrder="0"/>
    </xf>
    <xf borderId="7" fillId="1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1" xfId="0" applyBorder="1" applyFont="1" applyNumberFormat="1"/>
    <xf borderId="2" fillId="0" fontId="2" numFmtId="0" xfId="0" applyBorder="1" applyFont="1"/>
    <xf borderId="3" fillId="0" fontId="2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Alignment="1" applyBorder="1" applyFont="1">
      <alignment readingOrder="0"/>
    </xf>
    <xf borderId="7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0000FF"/>
          <bgColor rgb="FF0000F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666666"/>
          <bgColor rgb="FF6666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Life Expectancy Over Adult Mortality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Data!$E$1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7620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Data!$D$2:$D$2939</c:f>
            </c:numRef>
          </c:xVal>
          <c:yVal>
            <c:numRef>
              <c:f>Data!$E$2:$E$2939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9285312"/>
        <c:axId val="764678370"/>
      </c:scatterChart>
      <c:valAx>
        <c:axId val="99928531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Life Expectancy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4678370"/>
      </c:valAx>
      <c:valAx>
        <c:axId val="7646783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Adult Mortality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92853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Life Expectancy Over Infant Deaths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Data!$F$1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7620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Data!$D$2:$D$2939</c:f>
            </c:numRef>
          </c:xVal>
          <c:yVal>
            <c:numRef>
              <c:f>Data!$F$2:$F$2939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257079"/>
        <c:axId val="908216196"/>
      </c:scatterChart>
      <c:valAx>
        <c:axId val="22125707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Life Expectancy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8216196"/>
      </c:valAx>
      <c:valAx>
        <c:axId val="9082161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Infant Deaths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12570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Life Expectancy Over Under 5 Deaths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Data!$L$1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7620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Data!$D$2:$D$2939</c:f>
            </c:numRef>
          </c:xVal>
          <c:yVal>
            <c:numRef>
              <c:f>Data!$L$2:$L$2939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4286946"/>
        <c:axId val="547291964"/>
      </c:scatterChart>
      <c:valAx>
        <c:axId val="200428694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Life Expectancy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7291964"/>
      </c:valAx>
      <c:valAx>
        <c:axId val="5472919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Under 5 Deaths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42869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Life Expectancy/Alcohol Consumption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Data!$G$1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76200">
                <a:solidFill>
                  <a:srgbClr val="000000">
                    <a:alpha val="90196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Data!$D$2:$D$2939</c:f>
            </c:numRef>
          </c:xVal>
          <c:yVal>
            <c:numRef>
              <c:f>Data!$G$2:$G$2939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508217"/>
        <c:axId val="263350538"/>
      </c:scatterChart>
      <c:valAx>
        <c:axId val="64250821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-36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3350538"/>
      </c:valAx>
      <c:valAx>
        <c:axId val="2633505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Alcohol Comsumption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25082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Life Expectancy/BMI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Data!$K$1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7620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Data!$D$2:$D$2939</c:f>
            </c:numRef>
          </c:xVal>
          <c:yVal>
            <c:numRef>
              <c:f>Data!$K$2:$K$2939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4025291"/>
        <c:axId val="684657894"/>
      </c:scatterChart>
      <c:valAx>
        <c:axId val="89402529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-36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4657894"/>
      </c:valAx>
      <c:valAx>
        <c:axId val="6846578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BMI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40252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Life Expectancy/Measles Cases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Data!$J$1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76200">
                <a:solidFill>
                  <a:srgbClr val="5B0F00">
                    <a:alpha val="90196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Data!$D$2:$D$2939</c:f>
            </c:numRef>
          </c:xVal>
          <c:yVal>
            <c:numRef>
              <c:f>Data!$J$2:$J$2939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543492"/>
        <c:axId val="965561794"/>
      </c:scatterChart>
      <c:valAx>
        <c:axId val="55554349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-36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5561794"/>
      </c:valAx>
      <c:valAx>
        <c:axId val="9655617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 of Measles Cases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55434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Life Expectancy/HIV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Data!$P$1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76200">
                <a:solidFill>
                  <a:srgbClr val="000000">
                    <a:alpha val="90196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Data!$D$2:$D$2939</c:f>
            </c:numRef>
          </c:xVal>
          <c:yVal>
            <c:numRef>
              <c:f>Data!$P$2:$P$2939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8576948"/>
        <c:axId val="221181259"/>
      </c:scatterChart>
      <c:valAx>
        <c:axId val="163857694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-36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1181259"/>
      </c:valAx>
      <c:valAx>
        <c:axId val="2211812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Alcohol Comsumption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85769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Life Expectancy Over Hep B Vaccines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Data!$I$1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7620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Data!$D$2:$D$2939</c:f>
            </c:numRef>
          </c:xVal>
          <c:yVal>
            <c:numRef>
              <c:f>Data!$I$2:$I$2939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512480"/>
        <c:axId val="1257477969"/>
      </c:scatterChart>
      <c:valAx>
        <c:axId val="74451248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Life Expectancy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7477969"/>
      </c:valAx>
      <c:valAx>
        <c:axId val="12574779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Hep B Vaccine 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45124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Life Expectancy Over Polio Vaccines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Data!$M$1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7620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Data!$D$2:$D$2939</c:f>
            </c:numRef>
          </c:xVal>
          <c:yVal>
            <c:numRef>
              <c:f>Data!$M$2:$M$2939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6350479"/>
        <c:axId val="376565019"/>
      </c:scatterChart>
      <c:valAx>
        <c:axId val="139635047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Life Expectancy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6565019"/>
      </c:valAx>
      <c:valAx>
        <c:axId val="3765650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Polio Vaccine 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63504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Life Expectancy Over Diphtheria Vaccines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Data!$O$1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7620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Data!$D$2:$D$2939</c:f>
            </c:numRef>
          </c:xVal>
          <c:yVal>
            <c:numRef>
              <c:f>Data!$O$2:$O$2939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866131"/>
        <c:axId val="1890723920"/>
      </c:scatterChart>
      <c:valAx>
        <c:axId val="60786613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Life Expectancy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0723920"/>
      </c:valAx>
      <c:valAx>
        <c:axId val="18907239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Diptheria Vaccine 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78661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Life Expectancy Over GDP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Data!$Q$1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7620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Data!$D$2:$D$2939</c:f>
            </c:numRef>
          </c:xVal>
          <c:yVal>
            <c:numRef>
              <c:f>Data!$Q$2:$Q$2939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362561"/>
        <c:axId val="687277638"/>
      </c:scatterChart>
      <c:valAx>
        <c:axId val="70236256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Life Expectancy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7277638"/>
      </c:valAx>
      <c:valAx>
        <c:axId val="6872776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GDP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23625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Life Expectancy Over % Expenditure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Data!$Q$1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7620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Data!$H$2:$H$2939</c:f>
            </c:numRef>
          </c:xVal>
          <c:yVal>
            <c:numRef>
              <c:f>Data!$Q$2:$Q$2939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7254194"/>
        <c:axId val="1552758832"/>
      </c:scatterChart>
      <c:valAx>
        <c:axId val="187725419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Life Expectancy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2758832"/>
      </c:valAx>
      <c:valAx>
        <c:axId val="15527588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 Expenditure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72541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Life Expectancy Over Total Expenditure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Data!$N$1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7620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Data!$D$2:$D$2939</c:f>
            </c:numRef>
          </c:xVal>
          <c:yVal>
            <c:numRef>
              <c:f>Data!$N$2:$N$2939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7841"/>
        <c:axId val="852864809"/>
      </c:scatterChart>
      <c:valAx>
        <c:axId val="454784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Life Expectancy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2864809"/>
      </c:valAx>
      <c:valAx>
        <c:axId val="8528648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Expenditure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478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Life Expectancy Over Schooling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Data!$V$1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7620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Data!$D$2:$D$2939</c:f>
            </c:numRef>
          </c:xVal>
          <c:yVal>
            <c:numRef>
              <c:f>Data!$V$2:$V$2939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5150535"/>
        <c:axId val="1596830960"/>
      </c:scatterChart>
      <c:valAx>
        <c:axId val="206515053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Life Expectancy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6830960"/>
      </c:valAx>
      <c:valAx>
        <c:axId val="15968309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Years of Schooling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51505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Relationship Id="rId4" Type="http://schemas.openxmlformats.org/officeDocument/2006/relationships/chart" Target="../charts/chart7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5" Type="http://schemas.openxmlformats.org/officeDocument/2006/relationships/chart" Target="../charts/chart12.xml"/><Relationship Id="rId6" Type="http://schemas.openxmlformats.org/officeDocument/2006/relationships/chart" Target="../charts/chart13.xml"/><Relationship Id="rId7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1495425</xdr:colOff>
      <xdr:row>1</xdr:row>
      <xdr:rowOff>209550</xdr:rowOff>
    </xdr:from>
    <xdr:ext cx="5286375" cy="32004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18</xdr:row>
      <xdr:rowOff>0</xdr:rowOff>
    </xdr:from>
    <xdr:ext cx="5286375" cy="3228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581025</xdr:colOff>
      <xdr:row>17</xdr:row>
      <xdr:rowOff>209550</xdr:rowOff>
    </xdr:from>
    <xdr:ext cx="5286375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1504950</xdr:colOff>
      <xdr:row>1</xdr:row>
      <xdr:rowOff>209550</xdr:rowOff>
    </xdr:from>
    <xdr:ext cx="4791075" cy="31908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17</xdr:row>
      <xdr:rowOff>200025</xdr:rowOff>
    </xdr:from>
    <xdr:ext cx="65151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1504950</xdr:colOff>
      <xdr:row>17</xdr:row>
      <xdr:rowOff>200025</xdr:rowOff>
    </xdr:from>
    <xdr:ext cx="4791075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942975</xdr:colOff>
      <xdr:row>1</xdr:row>
      <xdr:rowOff>209550</xdr:rowOff>
    </xdr:from>
    <xdr:ext cx="4791075" cy="31908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1466850</xdr:colOff>
      <xdr:row>1</xdr:row>
      <xdr:rowOff>209550</xdr:rowOff>
    </xdr:from>
    <xdr:ext cx="4295775" cy="31908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333375</xdr:colOff>
      <xdr:row>1</xdr:row>
      <xdr:rowOff>209550</xdr:rowOff>
    </xdr:from>
    <xdr:ext cx="4133850" cy="31908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17</xdr:row>
      <xdr:rowOff>200025</xdr:rowOff>
    </xdr:from>
    <xdr:ext cx="4924425" cy="31908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571500</xdr:colOff>
      <xdr:row>17</xdr:row>
      <xdr:rowOff>200025</xdr:rowOff>
    </xdr:from>
    <xdr:ext cx="4924425" cy="31908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6</xdr:col>
      <xdr:colOff>1628775</xdr:colOff>
      <xdr:row>17</xdr:row>
      <xdr:rowOff>200025</xdr:rowOff>
    </xdr:from>
    <xdr:ext cx="4924425" cy="31908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10</xdr:col>
      <xdr:colOff>847725</xdr:colOff>
      <xdr:row>17</xdr:row>
      <xdr:rowOff>200025</xdr:rowOff>
    </xdr:from>
    <xdr:ext cx="4924425" cy="319087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15</xdr:col>
      <xdr:colOff>371475</xdr:colOff>
      <xdr:row>17</xdr:row>
      <xdr:rowOff>200025</xdr:rowOff>
    </xdr:from>
    <xdr:ext cx="4924425" cy="3190875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V2939" sheet="Data"/>
  </cacheSource>
  <cacheFields>
    <cacheField name="Country" numFmtId="0">
      <sharedItems>
        <s v="Afghanistan"/>
        <s v="Albania"/>
        <s v="Algeri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lize"/>
        <s v="Benin"/>
        <s v="Bhutan"/>
        <s v="Bolivia (Plurinational State of)"/>
        <s v="Bosnia and Herzegovina"/>
        <s v="Botswana"/>
        <s v="Brazil"/>
        <s v="Brunei Darussalam"/>
        <s v="Bulgaria"/>
        <s v="Burkina Faso"/>
        <s v="Burundi"/>
        <s v="Côte d'Ivoire"/>
        <s v="Cabo Verde"/>
        <s v="Cambodia"/>
        <s v="Cameroon"/>
        <s v="Canada"/>
        <s v="Central African Republic"/>
        <s v="Chad"/>
        <s v="Chile"/>
        <s v="China"/>
        <s v="Colombia"/>
        <s v="Comoros"/>
        <s v="Congo"/>
        <s v="Cook Islands"/>
        <s v="Costa Rica"/>
        <s v="Croatia"/>
        <s v="Cuba"/>
        <s v="Cyprus"/>
        <s v="Czechia"/>
        <s v="Democratic People's Republic of Korea"/>
        <s v="Democratic Republic of the Congo"/>
        <s v="Denmark"/>
        <s v="Djibouti"/>
        <s v="Dominica"/>
        <s v="Dominican Republic"/>
        <s v="Ecuador"/>
        <s v="Egypt"/>
        <s v="El Salvador"/>
        <s v="Equatorial Guinea"/>
        <s v="Eritrea"/>
        <s v="Estonia"/>
        <s v="Ethiopia"/>
        <s v="Fiji"/>
        <s v="Finland"/>
        <s v="France"/>
        <s v="Gabon"/>
        <s v="Gambia"/>
        <s v="Georgia"/>
        <s v="Germany"/>
        <s v="Ghana"/>
        <s v="Greece"/>
        <s v="Grenada"/>
        <s v="Guatemala"/>
        <s v="Guinea"/>
        <s v="Guinea-Bissau"/>
        <s v="Guyana"/>
        <s v="Haiti"/>
        <s v="Honduras"/>
        <s v="Hungary"/>
        <s v="Iceland"/>
        <s v="India"/>
        <s v="Indonesia"/>
        <s v="Iran (Islamic Republic of)"/>
        <s v="Iraq"/>
        <s v="Ireland"/>
        <s v="Israel"/>
        <s v="Italy"/>
        <s v="Jamaica"/>
        <s v="Japan"/>
        <s v="Jordan"/>
        <s v="Kazakhstan"/>
        <s v="Kenya"/>
        <s v="Kiribati"/>
        <s v="Kuwait"/>
        <s v="Kyrgyzstan"/>
        <s v="Lao People's Democratic Republic"/>
        <s v="Latvia"/>
        <s v="Lebanon"/>
        <s v="Lesotho"/>
        <s v="Liberia"/>
        <s v="Libya"/>
        <s v="Lithuania"/>
        <s v="Luxembourg"/>
        <s v="Madagascar"/>
        <s v="Malawi"/>
        <s v="Malaysia"/>
        <s v="Maldives"/>
        <s v="Mali"/>
        <s v="Malta"/>
        <s v="Marshall Islands"/>
        <s v="Mauritania"/>
        <s v="Mauritius"/>
        <s v="Mexico"/>
        <s v="Micronesia (Federated States of)"/>
        <s v="Monaco"/>
        <s v="Mongolia"/>
        <s v="Montenegro"/>
        <s v="Morocco"/>
        <s v="Mozambique"/>
        <s v="Myanmar"/>
        <s v="Namibia"/>
        <s v="Nauru"/>
        <s v="Nepal"/>
        <s v="Netherlands"/>
        <s v="New Zealand"/>
        <s v="Nicaragua"/>
        <s v="Niger"/>
        <s v="Nigeria"/>
        <s v="Niue"/>
        <s v="Norway"/>
        <s v="Oman"/>
        <s v="Pakistan"/>
        <s v="Palau"/>
        <s v="Panama"/>
        <s v="Papua New Guinea"/>
        <s v="Paraguay"/>
        <s v="Peru"/>
        <s v="Philippines"/>
        <s v="Poland"/>
        <s v="Portugal"/>
        <s v="Qatar"/>
        <s v="Republic of Korea"/>
        <s v="Republic of Moldova"/>
        <s v="Romania"/>
        <s v="Russian Federation"/>
        <s v="Rwanda"/>
        <s v="Saint Kitts and Nevis"/>
        <s v="Saint Lucia"/>
        <s v="Saint Vincent and the Grenadines"/>
        <s v="Samoa"/>
        <s v="San Marino"/>
        <s v="Sao Tome and Principe"/>
        <s v="Saudi Arabia"/>
        <s v="Senegal"/>
        <s v="Serbia"/>
        <s v="Seychelles"/>
        <s v="Sierra Leone"/>
        <s v="Singapore"/>
        <s v="Slovakia"/>
        <s v="Slovenia"/>
        <s v="Solomon Islands"/>
        <s v="Somalia"/>
        <s v="South Africa"/>
        <s v="South Sudan"/>
        <s v="Spain"/>
        <s v="Sri Lanka"/>
        <s v="Sudan"/>
        <s v="Suriname"/>
        <s v="Swaziland"/>
        <s v="Sweden"/>
        <s v="Switzerland"/>
        <s v="Syrian Arab Republic"/>
        <s v="Tajikistan"/>
        <s v="Thailand"/>
        <s v="The former Yugoslav republic of Macedonia"/>
        <s v="Timor-Leste"/>
        <s v="Togo"/>
        <s v="Tonga"/>
        <s v="Trinidad and Tobago"/>
        <s v="Tunisia"/>
        <s v="Turkey"/>
        <s v="Turkmenistan"/>
        <s v="Tuvalu"/>
        <s v="Uganda"/>
        <s v="Ukraine"/>
        <s v="United Arab Emirates"/>
        <s v="United Kingdom of Great Britain and Northern Ireland"/>
        <s v="United Republic of Tanzania"/>
        <s v="United States of America"/>
        <s v="Uruguay"/>
        <s v="Uzbekistan"/>
        <s v="Vanuatu"/>
        <s v="Venezuela (Bolivarian Republic of)"/>
        <s v="Viet Nam"/>
        <s v="Yemen"/>
        <s v="Zambia"/>
        <s v="Zimbabwe"/>
      </sharedItems>
    </cacheField>
    <cacheField name="Year" numFmtId="0">
      <sharedItems containsSemiMixedTypes="0" containsString="0" containsNumber="1" containsInteger="1">
        <n v="2015.0"/>
        <n v="2014.0"/>
        <n v="2013.0"/>
        <n v="2012.0"/>
        <n v="2011.0"/>
        <n v="2010.0"/>
        <n v="2009.0"/>
        <n v="2008.0"/>
        <n v="2007.0"/>
        <n v="2006.0"/>
        <n v="2005.0"/>
        <n v="2004.0"/>
        <n v="2003.0"/>
        <n v="2002.0"/>
        <n v="2001.0"/>
        <n v="2000.0"/>
      </sharedItems>
    </cacheField>
    <cacheField name="Status" numFmtId="0">
      <sharedItems>
        <s v="Developing"/>
        <s v="Developed"/>
      </sharedItems>
    </cacheField>
    <cacheField name="Life expectancy" numFmtId="0">
      <sharedItems containsString="0" containsBlank="1" containsNumber="1">
        <n v="65.0"/>
        <n v="59.9"/>
        <n v="59.5"/>
        <n v="59.2"/>
        <n v="58.8"/>
        <n v="58.6"/>
        <n v="58.1"/>
        <n v="57.5"/>
        <n v="57.3"/>
        <n v="57.0"/>
        <n v="56.7"/>
        <n v="56.2"/>
        <n v="55.3"/>
        <n v="54.8"/>
        <n v="77.8"/>
        <n v="77.5"/>
        <n v="77.2"/>
        <n v="76.9"/>
        <n v="76.6"/>
        <n v="76.2"/>
        <n v="76.1"/>
        <n v="75.3"/>
        <n v="75.9"/>
        <n v="74.2"/>
        <n v="73.5"/>
        <n v="73.0"/>
        <n v="72.8"/>
        <n v="73.3"/>
        <n v="73.6"/>
        <n v="72.6"/>
        <n v="75.6"/>
        <n v="75.4"/>
        <n v="75.1"/>
        <n v="74.9"/>
        <n v="74.7"/>
        <n v="74.4"/>
        <n v="74.1"/>
        <n v="73.8"/>
        <n v="73.4"/>
        <n v="72.9"/>
        <n v="72.3"/>
        <n v="71.7"/>
        <n v="71.6"/>
        <n v="71.4"/>
        <n v="71.3"/>
        <n v="52.4"/>
        <n v="51.7"/>
        <n v="51.1"/>
        <n v="56.0"/>
        <n v="51.0"/>
        <n v="49.6"/>
        <n v="49.1"/>
        <n v="48.7"/>
        <n v="48.2"/>
        <n v="47.7"/>
        <n v="47.4"/>
        <n v="47.1"/>
        <n v="46.8"/>
        <n v="46.5"/>
        <n v="45.7"/>
        <n v="45.3"/>
        <n v="76.4"/>
        <n v="75.7"/>
        <n v="75.2"/>
        <n v="75.0"/>
        <n v="74.8"/>
        <n v="74.6"/>
        <n v="74.0"/>
        <n v="76.3"/>
        <n v="76.0"/>
        <n v="75.5"/>
        <n v="73.9"/>
        <n v="73.2"/>
        <n v="72.7"/>
        <n v="72.0"/>
        <n v="82.8"/>
        <n v="82.7"/>
        <n v="82.5"/>
        <n v="82.3"/>
        <n v="82.0"/>
        <n v="81.9"/>
        <n v="81.7"/>
        <n v="81.3"/>
        <n v="81.2"/>
        <n v="81.0"/>
        <n v="86.0"/>
        <n v="83.0"/>
        <n v="79.9"/>
        <n v="79.5"/>
        <n v="81.5"/>
        <n v="81.4"/>
        <n v="81.1"/>
        <n v="88.0"/>
        <n v="84.0"/>
        <n v="79.8"/>
        <n v="79.4"/>
        <n v="79.3"/>
        <n v="78.8"/>
        <n v="78.7"/>
        <n v="78.6"/>
        <n v="78.1"/>
        <n v="72.5"/>
        <n v="72.2"/>
        <n v="71.9"/>
        <n v="71.1"/>
        <n v="78.0"/>
        <n v="69.2"/>
        <n v="68.4"/>
        <n v="67.8"/>
        <n v="67.5"/>
        <n v="66.6"/>
        <n v="74.5"/>
        <n v="73.1"/>
        <n v="76.8"/>
        <n v="76.7"/>
        <n v="76.5"/>
        <n v="75.8"/>
        <n v="71.8"/>
        <n v="71.0"/>
        <n v="77.0"/>
        <n v="69.9"/>
        <n v="69.5"/>
        <n v="69.1"/>
        <n v="68.6"/>
        <n v="68.2"/>
        <n v="67.3"/>
        <n v="66.8"/>
        <n v="66.3"/>
        <n v="65.8"/>
        <n v="65.3"/>
        <n v="73.7"/>
        <n v="70.0"/>
        <n v="69.8"/>
        <n v="68.9"/>
        <n v="68.1"/>
        <n v="67.7"/>
        <n v="67.2"/>
        <n v="68.0"/>
        <n v="89.0"/>
        <n v="87.0"/>
        <n v="80.0"/>
        <n v="78.9"/>
        <n v="78.3"/>
        <n v="77.6"/>
        <n v="69.4"/>
        <n v="69.6"/>
        <n v="69.0"/>
        <n v="68.7"/>
        <n v="68.5"/>
        <n v="68.3"/>
        <n v="60.0"/>
        <n v="59.7"/>
        <n v="59.3"/>
        <n v="59.1"/>
        <n v="58.7"/>
        <n v="58.4"/>
        <n v="57.6"/>
        <n v="57.1"/>
        <n v="56.8"/>
        <n v="56.5"/>
        <n v="56.1"/>
        <n v="55.8"/>
        <n v="55.6"/>
        <n v="55.5"/>
        <n v="55.4"/>
        <n v="67.9"/>
        <n v="67.4"/>
        <n v="67.0"/>
        <n v="66.5"/>
        <n v="64.2"/>
        <n v="63.3"/>
        <n v="62.5"/>
        <n v="61.7"/>
        <n v="62.0"/>
        <n v="69.3"/>
        <n v="66.2"/>
        <n v="65.7"/>
        <n v="65.1"/>
        <n v="64.5"/>
        <n v="63.9"/>
        <n v="62.6"/>
        <n v="77.4"/>
        <n v="63.4"/>
        <n v="62.2"/>
        <n v="61.1"/>
        <n v="56.9"/>
        <n v="48.1"/>
        <n v="46.4"/>
        <n v="46.0"/>
        <n v="46.7"/>
        <n v="47.8"/>
        <n v="77.7"/>
        <n v="77.1"/>
        <n v="74.3"/>
        <n v="72.1"/>
        <n v="59.0"/>
        <n v="54.3"/>
        <n v="53.3"/>
        <n v="51.6"/>
        <n v="59.6"/>
        <n v="58.0"/>
        <n v="57.4"/>
        <n v="54.1"/>
        <n v="53.4"/>
        <n v="52.6"/>
        <n v="51.9"/>
        <n v="51.5"/>
        <n v="51.3"/>
        <n v="52.8"/>
        <n v="52.3"/>
        <n v="52.0"/>
        <n v="54.0"/>
        <n v="49.9"/>
        <n v="49.4"/>
        <n v="48.0"/>
        <n v="47.9"/>
        <n v="72.4"/>
        <n v="66.1"/>
        <n v="65.6"/>
        <n v="64.1"/>
        <n v="62.9"/>
        <n v="61.5"/>
        <n v="63.0"/>
        <n v="58.5"/>
        <n v="57.7"/>
        <n v="56.4"/>
        <n v="55.9"/>
        <n v="54.2"/>
        <n v="53.6"/>
        <n v="52.1"/>
        <n v="51.8"/>
        <n v="51.4"/>
        <n v="82.2"/>
        <n v="81.8"/>
        <n v="81.6"/>
        <n v="85.0"/>
        <n v="79.7"/>
        <n v="79.1"/>
        <n v="52.5"/>
        <n v="53.0"/>
        <n v="49.8"/>
        <n v="49.2"/>
        <n v="48.6"/>
        <n v="47.6"/>
        <n v="46.3"/>
        <n v="45.9"/>
        <n v="45.6"/>
        <n v="53.1"/>
        <n v="52.2"/>
        <n v="51.2"/>
        <n v="48.5"/>
        <n v="48.4"/>
        <n v="79.6"/>
        <n v="78.4"/>
        <n v="77.9"/>
        <n v="77.3"/>
        <n v="71.5"/>
        <n v="63.5"/>
        <n v="63.2"/>
        <n v="61.8"/>
        <n v="61.3"/>
        <n v="61.0"/>
        <n v="66.0"/>
        <n v="59.8"/>
        <n v="64.7"/>
        <n v="63.7"/>
        <n v="59.4"/>
        <n v="58.2"/>
        <n v="53.2"/>
        <n v="52.7"/>
        <n v="52.9"/>
        <m/>
        <n v="79.2"/>
        <n v="79.0"/>
        <n v="78.5"/>
        <n v="78.2"/>
        <n v="67.6"/>
        <n v="65.4"/>
        <n v="58.3"/>
        <n v="57.9"/>
        <n v="56.3"/>
        <n v="55.7"/>
        <n v="55.0"/>
        <n v="53.5"/>
        <n v="62.7"/>
        <n v="69.7"/>
        <n v="71.2"/>
        <n v="68.8"/>
        <n v="54.4"/>
        <n v="53.8"/>
        <n v="64.4"/>
        <n v="64.0"/>
        <n v="63.6"/>
        <n v="62.1"/>
        <n v="61.4"/>
        <n v="64.8"/>
        <n v="57.2"/>
        <n v="82.4"/>
        <n v="65.5"/>
        <n v="64.6"/>
        <n v="62.8"/>
        <n v="62.3"/>
        <n v="61.6"/>
        <n v="56.6"/>
        <n v="62.4"/>
        <n v="61.9"/>
        <n v="61.2"/>
        <n v="58.9"/>
        <n v="57.8"/>
        <n v="54.7"/>
        <n v="53.9"/>
        <n v="65.9"/>
        <n v="65.2"/>
        <n v="63.1"/>
        <n v="36.3"/>
        <n v="82.1"/>
        <n v="66.4"/>
        <n v="66.9"/>
        <n v="66.7"/>
        <n v="83.7"/>
        <n v="83.5"/>
        <n v="83.3"/>
        <n v="82.6"/>
        <n v="64.9"/>
        <n v="64.3"/>
        <n v="67.1"/>
        <n v="53.7"/>
        <n v="46.2"/>
        <n v="44.5"/>
        <n v="44.8"/>
        <n v="45.5"/>
        <n v="49.3"/>
        <n v="50.0"/>
        <n v="63.8"/>
        <n v="45.1"/>
        <n v="44.6"/>
        <n v="44.0"/>
        <n v="43.5"/>
        <n v="43.1"/>
        <n v="49.5"/>
        <n v="49.0"/>
        <n v="55.1"/>
        <n v="55.2"/>
        <n v="54.5"/>
        <n v="48.3"/>
        <n v="49.7"/>
        <n v="48.9"/>
        <n v="44.3"/>
        <n v="43.3"/>
        <n v="42.3"/>
        <n v="41.5"/>
        <n v="41.0"/>
        <n v="39.0"/>
        <n v="83.1"/>
        <n v="82.9"/>
        <n v="54.9"/>
        <n v="83.4"/>
        <n v="83.2"/>
        <n v="54.6"/>
        <n v="48.8"/>
        <n v="46.6"/>
        <n v="43.8"/>
        <n v="45.4"/>
      </sharedItems>
    </cacheField>
    <cacheField name="Adult Mortality" numFmtId="0">
      <sharedItems containsString="0" containsBlank="1" containsNumber="1" containsInteger="1">
        <n v="263.0"/>
        <n v="271.0"/>
        <n v="268.0"/>
        <n v="272.0"/>
        <n v="275.0"/>
        <n v="279.0"/>
        <n v="281.0"/>
        <n v="287.0"/>
        <n v="295.0"/>
        <n v="291.0"/>
        <n v="293.0"/>
        <n v="3.0"/>
        <n v="316.0"/>
        <n v="321.0"/>
        <n v="74.0"/>
        <n v="8.0"/>
        <n v="84.0"/>
        <n v="86.0"/>
        <n v="88.0"/>
        <n v="91.0"/>
        <n v="1.0"/>
        <n v="9.0"/>
        <n v="99.0"/>
        <n v="15.0"/>
        <n v="17.0"/>
        <n v="18.0"/>
        <n v="14.0"/>
        <n v="11.0"/>
        <n v="19.0"/>
        <n v="112.0"/>
        <n v="113.0"/>
        <n v="116.0"/>
        <n v="119.0"/>
        <n v="123.0"/>
        <n v="126.0"/>
        <n v="129.0"/>
        <n v="132.0"/>
        <n v="136.0"/>
        <n v="146.0"/>
        <n v="145.0"/>
        <n v="335.0"/>
        <n v="348.0"/>
        <n v="355.0"/>
        <n v="358.0"/>
        <n v="361.0"/>
        <n v="365.0"/>
        <n v="369.0"/>
        <n v="371.0"/>
        <n v="375.0"/>
        <n v="381.0"/>
        <n v="382.0"/>
        <n v="386.0"/>
        <n v="388.0"/>
        <n v="391.0"/>
        <n v="44.0"/>
        <n v="48.0"/>
        <n v="13.0"/>
        <n v="131.0"/>
        <n v="133.0"/>
        <n v="134.0"/>
        <n v="138.0"/>
        <n v="142.0"/>
        <n v="144.0"/>
        <n v="147.0"/>
        <n v="149.0"/>
        <n v="151.0"/>
        <n v="153.0"/>
        <n v="154.0"/>
        <n v="156.0"/>
        <n v="118.0"/>
        <n v="12.0"/>
        <n v="121.0"/>
        <n v="127.0"/>
        <n v="137.0"/>
        <n v="128.0"/>
        <n v="141.0"/>
        <n v="59.0"/>
        <n v="6.0"/>
        <n v="61.0"/>
        <n v="63.0"/>
        <n v="64.0"/>
        <n v="66.0"/>
        <n v="67.0"/>
        <n v="69.0"/>
        <n v="71.0"/>
        <n v="73.0"/>
        <n v="75.0"/>
        <n v="78.0"/>
        <n v="65.0"/>
        <n v="68.0"/>
        <n v="7.0"/>
        <n v="77.0"/>
        <n v="76.0"/>
        <n v="81.0"/>
        <n v="85.0"/>
        <n v="92.0"/>
        <n v="96.0"/>
        <n v="125.0"/>
        <n v="162.0"/>
        <n v="16.0"/>
        <n v="172.0"/>
        <n v="167.0"/>
        <n v="161.0"/>
        <n v="168.0"/>
        <n v="171.0"/>
        <n v="174.0"/>
        <n v="189.0"/>
        <n v="192.0"/>
        <n v="79.0"/>
        <n v="83.0"/>
        <n v="87.0"/>
        <n v="135.0"/>
        <n v="152.0"/>
        <n v="155.0"/>
        <n v="158.0"/>
        <n v="164.0"/>
        <n v="173.0"/>
        <n v="98.0"/>
        <n v="111.0"/>
        <n v="115.0"/>
        <n v="117.0"/>
        <n v="196.0"/>
        <n v="199.0"/>
        <n v="23.0"/>
        <n v="194.0"/>
        <n v="232.0"/>
        <n v="222.0"/>
        <n v="226.0"/>
        <n v="224.0"/>
        <n v="243.0"/>
        <n v="252.0"/>
        <n v="247.0"/>
        <n v="253.0"/>
        <n v="262.0"/>
        <n v="254.0"/>
        <n v="89.0"/>
        <n v="95.0"/>
        <n v="175.0"/>
        <n v="177.0"/>
        <n v="188.0"/>
        <n v="186.0"/>
        <n v="184.0"/>
        <n v="181.0"/>
        <n v="191.0"/>
        <n v="197.0"/>
        <n v="21.0"/>
        <n v="249.0"/>
        <n v="251.0"/>
        <n v="259.0"/>
        <n v="278.0"/>
        <n v="283.0"/>
        <n v="284.0"/>
        <n v="285.0"/>
        <n v="211.0"/>
        <n v="216.0"/>
        <n v="219.0"/>
        <n v="223.0"/>
        <n v="225.0"/>
        <n v="228.0"/>
        <n v="234.0"/>
        <n v="238.0"/>
        <n v="245.0"/>
        <n v="273.0"/>
        <n v="282.0"/>
        <n v="29.0"/>
        <n v="312.0"/>
        <n v="198.0"/>
        <n v="22.0"/>
        <n v="27.0"/>
        <n v="94.0"/>
        <n v="97.0"/>
        <n v="256.0"/>
        <n v="286.0"/>
        <n v="325.0"/>
        <n v="349.0"/>
        <n v="393.0"/>
        <n v="427.0"/>
        <n v="436.0"/>
        <n v="491.0"/>
        <n v="566.0"/>
        <n v="652.0"/>
        <n v="693.0"/>
        <n v="699.0"/>
        <n v="679.0"/>
        <n v="647.0"/>
        <n v="148.0"/>
        <n v="157.0"/>
        <n v="159.0"/>
        <n v="163.0"/>
        <n v="176.0"/>
        <n v="179.0"/>
        <n v="183.0"/>
        <n v="93.0"/>
        <n v="139.0"/>
        <n v="26.0"/>
        <n v="288.0"/>
        <n v="32.0"/>
        <n v="313.0"/>
        <n v="323.0"/>
        <n v="332.0"/>
        <n v="338.0"/>
        <n v="344.0"/>
        <n v="297.0"/>
        <n v="33.0"/>
        <n v="35.0"/>
        <n v="378.0"/>
        <n v="387.0"/>
        <n v="385.0"/>
        <n v="397.0"/>
        <n v="47.0"/>
        <n v="412.0"/>
        <n v="415.0"/>
        <n v="419.0"/>
        <n v="417.0"/>
        <n v="426.0"/>
        <n v="437.0"/>
        <n v="443.0"/>
        <n v="452.0"/>
        <n v="466.0"/>
        <n v="472.0"/>
        <n v="473.0"/>
        <n v="467.0"/>
        <n v="461.0"/>
        <n v="114.0"/>
        <n v="122.0"/>
        <n v="124.0"/>
        <n v="195.0"/>
        <n v="24.0"/>
        <n v="274.0"/>
        <n v="357.0"/>
        <n v="366.0"/>
        <n v="364.0"/>
        <n v="37.0"/>
        <n v="373.0"/>
        <n v="395.0"/>
        <n v="394.0"/>
        <n v="4.0"/>
        <n v="41.0"/>
        <n v="72.0"/>
        <n v="82.0"/>
        <n v="451.0"/>
        <n v="439.0"/>
        <n v="446.0"/>
        <n v="453.0"/>
        <n v="477.0"/>
        <n v="495.0"/>
        <n v="56.0"/>
        <n v="511.0"/>
        <n v="512.0"/>
        <n v="51.0"/>
        <n v="58.0"/>
        <n v="54.0"/>
        <n v="49.0"/>
        <n v="356.0"/>
        <n v="362.0"/>
        <n v="367.0"/>
        <n v="414.0"/>
        <n v="46.0"/>
        <n v="45.0"/>
        <n v="43.0"/>
        <n v="143.0"/>
        <n v="165.0"/>
        <n v="227.0"/>
        <n v="233.0"/>
        <n v="237.0"/>
        <n v="241.0"/>
        <n v="246.0"/>
        <n v="255.0"/>
        <n v="266.0"/>
        <n v="269.0"/>
        <n v="267.0"/>
        <n v="298.0"/>
        <n v="314.0"/>
        <n v="354.0"/>
        <n v="368.0"/>
        <n v="424.0"/>
        <n v="416.0"/>
        <m/>
        <n v="52.0"/>
        <n v="53.0"/>
        <n v="57.0"/>
        <n v="62.0"/>
        <n v="166.0"/>
        <n v="258.0"/>
        <n v="277.0"/>
        <n v="292.0"/>
        <n v="299.0"/>
        <n v="36.0"/>
        <n v="341.0"/>
        <n v="34.0"/>
        <n v="346.0"/>
        <n v="289.0"/>
        <n v="296.0"/>
        <n v="39.0"/>
        <n v="318.0"/>
        <n v="326.0"/>
        <n v="322.0"/>
        <n v="178.0"/>
        <n v="28.0"/>
        <n v="214.0"/>
        <n v="213.0"/>
        <n v="215.0"/>
        <n v="218.0"/>
        <n v="327.0"/>
        <n v="337.0"/>
        <n v="339.0"/>
        <n v="336.0"/>
        <n v="334.0"/>
        <n v="261.0"/>
        <n v="311.0"/>
        <n v="329.0"/>
        <n v="342.0"/>
        <n v="343.0"/>
        <n v="345.0"/>
        <n v="593.0"/>
        <n v="328.0"/>
        <n v="363.0"/>
        <n v="372.0"/>
        <n v="2.0"/>
        <n v="221.0"/>
        <n v="229.0"/>
        <n v="276.0"/>
        <n v="294.0"/>
        <n v="31.0"/>
        <n v="315.0"/>
        <n v="257.0"/>
        <n v="38.0"/>
        <n v="169.0"/>
        <n v="187.0"/>
        <n v="182.0"/>
        <n v="193.0"/>
        <n v="317.0"/>
        <n v="217.0"/>
        <n v="244.0"/>
        <n v="682.0"/>
        <n v="185.0"/>
        <n v="5.0"/>
        <n v="55.0"/>
        <n v="236.0"/>
        <n v="235.0"/>
        <n v="432.0"/>
        <n v="434.0"/>
        <n v="428.0"/>
        <n v="212.0"/>
        <n v="265.0"/>
        <n v="484.0"/>
        <n v="522.0"/>
        <n v="518.0"/>
        <n v="513.0"/>
        <n v="527.0"/>
        <n v="592.0"/>
        <n v="633.0"/>
        <n v="654.0"/>
        <n v="675.0"/>
        <n v="666.0"/>
        <n v="648.0"/>
        <n v="622.0"/>
        <n v="586.0"/>
        <n v="543.0"/>
        <n v="42.0"/>
        <n v="333.0"/>
        <n v="248.0"/>
        <n v="377.0"/>
        <n v="441.0"/>
        <n v="462.0"/>
        <n v="525.0"/>
        <n v="559.0"/>
        <n v="587.0"/>
        <n v="615.0"/>
        <n v="613.0"/>
        <n v="599.0"/>
        <n v="588.0"/>
        <n v="25.0"/>
        <n v="231.0"/>
        <n v="425.0"/>
        <n v="429.0"/>
        <n v="239.0"/>
        <n v="242.0"/>
        <n v="431.0"/>
        <n v="483.0"/>
        <n v="471.0"/>
        <n v="374.0"/>
        <n v="376.0"/>
        <n v="396.0"/>
        <n v="331.0"/>
        <n v="438.0"/>
        <n v="413.0"/>
        <n v="463.0"/>
        <n v="411.0"/>
        <n v="418.0"/>
        <n v="433.0"/>
        <n v="464.0"/>
        <n v="496.0"/>
        <n v="519.0"/>
        <n v="533.0"/>
        <n v="352.0"/>
        <n v="347.0"/>
        <n v="449.0"/>
        <n v="486.0"/>
        <n v="498.0"/>
        <n v="497.0"/>
        <n v="485.0"/>
        <n v="459.0"/>
        <n v="359.0"/>
        <n v="383.0"/>
        <n v="564.0"/>
        <n v="568.0"/>
        <n v="536.0"/>
        <n v="351.0"/>
        <n v="523.0"/>
        <n v="539.0"/>
        <n v="554.0"/>
        <n v="454.0"/>
        <n v="457.0"/>
        <n v="487.0"/>
        <n v="526.0"/>
        <n v="578.0"/>
        <n v="611.0"/>
        <n v="614.0"/>
        <n v="399.0"/>
        <n v="632.0"/>
        <n v="717.0"/>
        <n v="723.0"/>
        <n v="715.0"/>
        <n v="686.0"/>
        <n v="665.0"/>
      </sharedItems>
    </cacheField>
    <cacheField name="Infant Deaths" numFmtId="0">
      <sharedItems containsSemiMixedTypes="0" containsString="0" containsNumber="1" containsInteger="1">
        <n v="62.0"/>
        <n v="64.0"/>
        <n v="66.0"/>
        <n v="69.0"/>
        <n v="71.0"/>
        <n v="74.0"/>
        <n v="77.0"/>
        <n v="80.0"/>
        <n v="82.0"/>
        <n v="84.0"/>
        <n v="85.0"/>
        <n v="87.0"/>
        <n v="88.0"/>
        <n v="0.0"/>
        <n v="1.0"/>
        <n v="21.0"/>
        <n v="20.0"/>
        <n v="19.0"/>
        <n v="67.0"/>
        <n v="72.0"/>
        <n v="75.0"/>
        <n v="78.0"/>
        <n v="81.0"/>
        <n v="90.0"/>
        <n v="92.0"/>
        <n v="94.0"/>
        <n v="95.0"/>
        <n v="96.0"/>
        <n v="97.0"/>
        <n v="8.0"/>
        <n v="9.0"/>
        <n v="10.0"/>
        <n v="11.0"/>
        <n v="12.0"/>
        <n v="5.0"/>
        <n v="6.0"/>
        <n v="7.0"/>
        <n v="98.0"/>
        <n v="104.0"/>
        <n v="111.0"/>
        <n v="118.0"/>
        <n v="126.0"/>
        <n v="135.0"/>
        <n v="144.0"/>
        <n v="154.0"/>
        <n v="164.0"/>
        <n v="174.0"/>
        <n v="185.0"/>
        <n v="196.0"/>
        <n v="207.0"/>
        <n v="219.0"/>
        <n v="231.0"/>
        <n v="25.0"/>
        <n v="13.0"/>
        <n v="14.0"/>
        <n v="15.0"/>
        <n v="2.0"/>
        <n v="42.0"/>
        <n v="44.0"/>
        <n v="46.0"/>
        <n v="49.0"/>
        <n v="51.0"/>
        <n v="54.0"/>
        <n v="57.0"/>
        <n v="61.0"/>
        <n v="65.0"/>
        <n v="70.0"/>
        <n v="103.0"/>
        <n v="38.0"/>
        <n v="39.0"/>
        <n v="40.0"/>
        <n v="41.0"/>
        <n v="43.0"/>
        <n v="45.0"/>
        <n v="47.0"/>
        <n v="48.0"/>
        <n v="22.0"/>
        <n v="23.0"/>
        <n v="24.0"/>
        <n v="58.0"/>
        <n v="59.0"/>
        <n v="60.0"/>
        <n v="63.0"/>
        <n v="16.0"/>
        <n v="17.0"/>
        <n v="18.0"/>
        <n v="27.0"/>
        <n v="50.0"/>
        <n v="53.0"/>
        <n v="56.0"/>
        <n v="157.0"/>
        <n v="171.0"/>
        <n v="201.0"/>
        <n v="215.0"/>
        <n v="248.0"/>
        <n v="266.0"/>
        <n v="285.0"/>
        <n v="307.0"/>
        <n v="332.0"/>
        <n v="360.0"/>
        <n v="391.0"/>
        <n v="422.0"/>
        <n v="457.0"/>
        <n v="490.0"/>
        <n v="236.0"/>
        <n v="237.0"/>
        <n v="238.0"/>
        <n v="239.0"/>
        <n v="235.0"/>
        <n v="233.0"/>
        <n v="232.0"/>
        <n v="229.0"/>
        <n v="227.0"/>
        <n v="226.0"/>
        <n v="55.0"/>
        <n v="3.0"/>
        <n v="4.0"/>
        <n v="136.0"/>
        <n v="140.0"/>
        <n v="145.0"/>
        <n v="150.0"/>
        <n v="156.0"/>
        <n v="162.0"/>
        <n v="169.0"/>
        <n v="177.0"/>
        <n v="186.0"/>
        <n v="206.0"/>
        <n v="217.0"/>
        <n v="228.0"/>
        <n v="246.0"/>
        <n v="253.0"/>
        <n v="37.0"/>
        <n v="26.0"/>
        <n v="28.0"/>
        <n v="29.0"/>
        <n v="30.0"/>
        <n v="31.0"/>
        <n v="32.0"/>
        <n v="33.0"/>
        <n v="34.0"/>
        <n v="35.0"/>
        <n v="36.0"/>
        <n v="910.0"/>
        <n v="957.0"/>
        <n v="1000.0"/>
        <n v="1100.0"/>
        <n v="1200.0"/>
        <n v="1300.0"/>
        <n v="1400.0"/>
        <n v="1500.0"/>
        <n v="1600.0"/>
        <n v="1700.0"/>
        <n v="1800.0"/>
        <n v="114.0"/>
        <n v="119.0"/>
        <n v="124.0"/>
        <n v="129.0"/>
        <n v="134.0"/>
        <n v="138.0"/>
        <n v="143.0"/>
        <n v="149.0"/>
        <n v="159.0"/>
        <n v="163.0"/>
        <n v="173.0"/>
        <n v="182.0"/>
        <n v="187.0"/>
        <n v="68.0"/>
        <n v="76.0"/>
        <n v="52.0"/>
        <n v="93.0"/>
        <n v="73.0"/>
        <n v="483.0"/>
        <n v="498.0"/>
        <n v="505.0"/>
        <n v="513.0"/>
        <n v="521.0"/>
        <n v="527.0"/>
        <n v="536.0"/>
        <n v="542.0"/>
        <n v="549.0"/>
        <n v="556.0"/>
        <n v="563.0"/>
        <n v="567.0"/>
        <n v="571.0"/>
        <n v="574.0"/>
        <n v="576.0"/>
        <n v="352.0"/>
        <n v="359.0"/>
        <n v="365.0"/>
        <n v="369.0"/>
        <n v="371.0"/>
        <n v="372.0"/>
        <n v="367.0"/>
        <n v="364.0"/>
        <n v="366.0"/>
        <n v="377.0"/>
        <n v="385.0"/>
        <n v="79.0"/>
        <n v="99.0"/>
        <n v="109.0"/>
        <n v="112.0"/>
        <n v="115.0"/>
        <n v="116.0"/>
        <n v="86.0"/>
        <n v="89.0"/>
        <n v="91.0"/>
        <n v="100.0"/>
        <n v="106.0"/>
        <n v="110.0"/>
      </sharedItems>
    </cacheField>
    <cacheField name="Alcohol" numFmtId="0">
      <sharedItems containsString="0" containsBlank="1" containsNumber="1">
        <n v="0.01"/>
        <n v="0.03"/>
        <n v="0.02"/>
        <n v="4.6"/>
        <n v="4.51"/>
        <n v="4.76"/>
        <n v="5.14"/>
        <n v="5.37"/>
        <n v="5.28"/>
        <n v="5.79"/>
        <n v="5.61"/>
        <n v="5.58"/>
        <n v="5.31"/>
        <n v="5.16"/>
        <n v="4.54"/>
        <n v="4.29"/>
        <n v="3.73"/>
        <n v="4.25"/>
        <n v="3.66"/>
        <m/>
        <n v="0.53"/>
        <n v="0.66"/>
        <n v="0.56"/>
        <n v="0.45"/>
        <n v="0.5"/>
        <n v="0.46"/>
        <n v="0.44"/>
        <n v="0.36"/>
        <n v="0.34"/>
        <n v="0.23"/>
        <n v="0.25"/>
        <n v="8.33"/>
        <n v="8.1"/>
        <n v="8.24"/>
        <n v="8.06"/>
        <n v="7.8"/>
        <n v="7.01"/>
        <n v="7.07"/>
        <n v="6.35"/>
        <n v="5.84"/>
        <n v="5.04"/>
        <n v="3.53"/>
        <n v="3.49"/>
        <n v="2.82"/>
        <n v="2.58"/>
        <n v="1.85"/>
        <n v="8.56"/>
        <n v="8.58"/>
        <n v="8.18"/>
        <n v="7.84"/>
        <n v="7.82"/>
        <n v="8.27"/>
        <n v="8.64"/>
        <n v="8.93"/>
        <n v="8.15"/>
        <n v="7.28"/>
        <n v="7.16"/>
        <n v="7.21"/>
        <n v="7.51"/>
        <n v="7.27"/>
        <n v="7.93"/>
        <n v="8.28"/>
        <n v="8.35"/>
        <n v="8.11"/>
        <n v="8.41"/>
        <n v="8.16"/>
        <n v="7.75"/>
        <n v="7.53"/>
        <n v="7.63"/>
        <n v="7.62"/>
        <n v="7.81"/>
        <n v="7.76"/>
        <n v="7.68"/>
        <n v="3.91"/>
        <n v="3.79"/>
        <n v="3.89"/>
        <n v="4.09"/>
        <n v="4.23"/>
        <n v="3.96"/>
        <n v="3.99"/>
        <n v="4.01"/>
        <n v="3.81"/>
        <n v="3.03"/>
        <n v="2.86"/>
        <n v="2.9"/>
        <n v="9.71"/>
        <n v="9.87"/>
        <n v="10.03"/>
        <n v="10.3"/>
        <n v="10.52"/>
        <n v="10.62"/>
        <n v="10.76"/>
        <n v="10.56"/>
        <n v="10.31"/>
        <n v="9.84"/>
        <n v="9.97"/>
        <n v="9.53"/>
        <n v="10.17"/>
        <n v="12.32"/>
        <n v="11.82"/>
        <n v="12.26"/>
        <n v="12.04"/>
        <n v="12.1"/>
        <n v="11.3"/>
        <n v="12.0"/>
        <n v="12.5"/>
        <n v="12.4"/>
        <n v="12.2"/>
        <n v="13.2"/>
        <n v="2.14"/>
        <n v="1.98"/>
        <n v="2.1"/>
        <n v="1.18"/>
        <n v="1.02"/>
        <n v="0.85"/>
        <n v="0.73"/>
        <n v="0.62"/>
        <n v="0.55"/>
        <n v="0.51"/>
        <n v="0.65"/>
        <n v="9.45"/>
        <n v="9.42"/>
        <n v="9.5"/>
        <n v="9.34"/>
        <n v="9.19"/>
        <n v="9.29"/>
        <n v="10.15"/>
        <n v="10.75"/>
        <n v="11.07"/>
        <n v="10.49"/>
        <n v="10.1"/>
        <n v="10.68"/>
        <n v="10.85"/>
        <n v="11.64"/>
        <n v="12.15"/>
        <n v="1.57"/>
        <n v="1.65"/>
        <n v="1.7"/>
        <n v="1.66"/>
        <n v="1.93"/>
        <n v="1.95"/>
        <n v="2.0"/>
        <n v="2.05"/>
        <n v="2.16"/>
        <n v="1.99"/>
        <n v="2.15"/>
        <n v="8.82"/>
        <n v="8.74"/>
        <n v="8.61"/>
        <n v="8.51"/>
        <n v="8.46"/>
        <n v="8.95"/>
        <n v="8.47"/>
        <n v="8.39"/>
        <n v="8.01"/>
        <n v="7.65"/>
        <n v="7.59"/>
        <n v="7.38"/>
        <n v="7.43"/>
        <n v="13.94"/>
        <n v="14.66"/>
        <n v="16.35"/>
        <n v="17.31"/>
        <n v="14.44"/>
        <n v="14.09"/>
        <n v="14.67"/>
        <n v="14.22"/>
        <n v="12.6"/>
        <n v="11.01"/>
        <n v="12.05"/>
        <n v="11.17"/>
        <n v="12.23"/>
        <n v="10.74"/>
        <n v="12.98"/>
        <n v="11.77"/>
        <n v="10.08"/>
        <n v="10.11"/>
        <n v="10.22"/>
        <n v="10.05"/>
        <n v="10.47"/>
        <n v="10.25"/>
        <n v="10.98"/>
        <n v="12.27"/>
        <n v="11.28"/>
        <n v="11.29"/>
        <n v="11.21"/>
        <n v="6.58"/>
        <n v="6.56"/>
        <n v="6.66"/>
        <n v="6.64"/>
        <n v="6.76"/>
        <n v="6.85"/>
        <n v="7.22"/>
        <n v="7.24"/>
        <n v="6.48"/>
        <n v="6.25"/>
        <n v="6.2"/>
        <n v="5.67"/>
        <n v="4.99"/>
        <n v="4.9"/>
        <n v="4.79"/>
        <n v="1.4"/>
        <n v="1.33"/>
        <n v="1.16"/>
        <n v="1.28"/>
        <n v="1.12"/>
        <n v="1.19"/>
        <n v="1.13"/>
        <n v="1.15"/>
        <n v="1.35"/>
        <n v="1.23"/>
        <n v="1.29"/>
        <n v="1.34"/>
        <n v="0.28"/>
        <n v="0.17"/>
        <n v="0.21"/>
        <n v="0.16"/>
        <n v="0.29"/>
        <n v="0.96"/>
        <n v="0.52"/>
        <n v="0.14"/>
        <n v="3.62"/>
        <n v="3.78"/>
        <n v="3.93"/>
        <n v="3.95"/>
        <n v="3.87"/>
        <n v="3.77"/>
        <n v="3.47"/>
        <n v="3.23"/>
        <n v="2.66"/>
        <n v="2.37"/>
        <n v="2.26"/>
        <n v="2.2"/>
        <n v="2.32"/>
        <n v="4.03"/>
        <n v="4.12"/>
        <n v="4.61"/>
        <n v="4.64"/>
        <n v="4.75"/>
        <n v="5.13"/>
        <n v="4.82"/>
        <n v="4.56"/>
        <n v="4.14"/>
        <n v="3.84"/>
        <n v="3.85"/>
        <n v="3.64"/>
        <n v="5.76"/>
        <n v="5.99"/>
        <n v="5.01"/>
        <n v="6.21"/>
        <n v="6.45"/>
        <n v="6.37"/>
        <n v="5.51"/>
        <n v="6.41"/>
        <n v="5.48"/>
        <n v="7.32"/>
        <n v="7.55"/>
        <n v="7.58"/>
        <n v="7.52"/>
        <n v="7.33"/>
        <n v="7.19"/>
        <n v="7.1"/>
        <n v="6.97"/>
        <n v="6.95"/>
        <n v="7.0"/>
        <n v="7.13"/>
        <n v="7.26"/>
        <n v="0.97"/>
        <n v="0.88"/>
        <n v="0.67"/>
        <n v="0.11"/>
        <n v="0.12"/>
        <n v="0.13"/>
        <n v="0.47"/>
        <n v="0.37"/>
        <n v="12.03"/>
        <n v="12.06"/>
        <n v="10.99"/>
        <n v="10.67"/>
        <n v="10.8"/>
        <n v="10.93"/>
        <n v="10.89"/>
        <n v="10.39"/>
        <n v="10.48"/>
        <n v="10.96"/>
        <n v="11.19"/>
        <n v="10.2"/>
        <n v="10.72"/>
        <n v="9.69"/>
        <n v="4.55"/>
        <n v="4.5"/>
        <n v="4.58"/>
        <n v="4.73"/>
        <n v="4.88"/>
        <n v="4.53"/>
        <n v="3.71"/>
        <n v="4.16"/>
        <n v="4.05"/>
        <n v="4.33"/>
        <n v="5.54"/>
        <n v="5.72"/>
        <n v="5.98"/>
        <n v="6.09"/>
        <n v="6.61"/>
        <n v="3.15"/>
        <n v="3.24"/>
        <n v="3.13"/>
        <n v="2.92"/>
        <n v="2.69"/>
        <n v="2.65"/>
        <n v="3.11"/>
        <n v="3.08"/>
        <n v="3.12"/>
        <n v="3.45"/>
        <n v="5.07"/>
        <n v="4.45"/>
        <n v="4.26"/>
        <n v="4.19"/>
        <n v="3.82"/>
        <n v="2.12"/>
        <n v="2.13"/>
        <n v="2.24"/>
        <n v="2.08"/>
        <n v="2.03"/>
        <n v="1.38"/>
        <n v="1.44"/>
        <n v="1.43"/>
        <n v="1.71"/>
        <n v="1.51"/>
        <n v="6.19"/>
        <n v="6.15"/>
        <n v="5.89"/>
        <n v="5.9"/>
        <n v="5.44"/>
        <n v="5.22"/>
        <n v="5.03"/>
        <n v="4.71"/>
        <n v="4.43"/>
        <n v="8.2"/>
        <n v="8.3"/>
        <n v="8.4"/>
        <n v="8.0"/>
        <n v="7.7"/>
        <n v="7.6"/>
        <n v="1.67"/>
        <n v="1.56"/>
        <n v="1.52"/>
        <n v="1.5"/>
        <n v="1.54"/>
        <n v="1.49"/>
        <n v="1.47"/>
        <n v="0.64"/>
        <n v="0.42"/>
        <n v="0.41"/>
        <n v="0.3"/>
        <n v="7.2"/>
        <n v="7.67"/>
        <n v="7.31"/>
        <n v="7.39"/>
        <n v="7.57"/>
        <n v="6.32"/>
        <n v="6.06"/>
        <n v="6.1"/>
        <n v="6.24"/>
        <n v="5.78"/>
        <n v="5.74"/>
        <n v="5.63"/>
        <n v="5.75"/>
        <n v="4.27"/>
        <n v="3.88"/>
        <n v="3.28"/>
        <n v="3.04"/>
        <n v="2.96"/>
        <n v="2.91"/>
        <n v="2.84"/>
        <n v="3.06"/>
        <n v="4.38"/>
        <n v="4.41"/>
        <n v="4.44"/>
        <n v="4.37"/>
        <n v="4.28"/>
        <n v="4.34"/>
        <n v="4.66"/>
        <n v="0.15"/>
        <n v="0.24"/>
        <n v="0.27"/>
        <n v="0.26"/>
        <n v="0.08"/>
        <n v="0.09"/>
        <n v="2.75"/>
        <n v="2.25"/>
        <n v="2.45"/>
        <n v="2.55"/>
        <n v="2.3"/>
        <n v="3.42"/>
        <n v="3.34"/>
        <n v="3.41"/>
        <n v="3.58"/>
        <n v="4.07"/>
        <n v="4.22"/>
        <n v="4.2"/>
        <n v="4.15"/>
        <n v="4.1"/>
        <n v="4.04"/>
        <n v="4.17"/>
        <n v="12.14"/>
        <n v="12.39"/>
        <n v="11.49"/>
        <n v="12.19"/>
        <n v="12.21"/>
        <n v="12.56"/>
        <n v="11.83"/>
        <n v="11.59"/>
        <n v="13.11"/>
        <n v="13.78"/>
        <n v="13.39"/>
        <n v="13.15"/>
        <n v="12.73"/>
        <n v="4.18"/>
        <n v="4.13"/>
        <n v="4.48"/>
        <n v="4.39"/>
        <n v="3.92"/>
        <n v="9.04"/>
        <n v="10.55"/>
        <n v="10.69"/>
        <n v="11.32"/>
        <n v="12.01"/>
        <n v="11.56"/>
        <n v="11.47"/>
        <n v="11.41"/>
        <n v="13.03"/>
        <n v="11.68"/>
        <n v="10.16"/>
        <n v="9.56"/>
        <n v="12.68"/>
        <n v="12.45"/>
        <n v="12.71"/>
        <n v="12.43"/>
        <n v="12.69"/>
        <n v="13.23"/>
        <n v="13.25"/>
        <n v="13.43"/>
        <n v="13.19"/>
        <n v="13.24"/>
        <n v="13.01"/>
        <n v="13.47"/>
        <n v="13.36"/>
        <n v="13.22"/>
        <n v="3.35"/>
        <n v="3.61"/>
        <n v="3.39"/>
        <n v="3.16"/>
        <n v="3.21"/>
        <n v="2.53"/>
        <n v="3.52"/>
        <n v="1.82"/>
        <n v="1.81"/>
        <n v="2.09"/>
        <n v="1.53"/>
        <n v="1.83"/>
        <n v="1.9"/>
        <n v="9.64"/>
        <n v="9.26"/>
        <n v="10.28"/>
        <n v="10.7"/>
        <n v="11.02"/>
        <n v="11.27"/>
        <n v="11.54"/>
        <n v="11.34"/>
        <n v="11.69"/>
        <n v="0.38"/>
        <n v="0.39"/>
        <n v="0.49"/>
        <n v="1.03"/>
        <n v="0.95"/>
        <n v="5.92"/>
        <n v="5.93"/>
        <n v="5.91"/>
        <n v="6.02"/>
        <n v="6.05"/>
        <n v="6.12"/>
        <n v="5.71"/>
        <n v="6.43"/>
        <n v="6.13"/>
        <n v="3.76"/>
        <n v="3.63"/>
        <n v="3.54"/>
        <n v="3.65"/>
        <n v="3.69"/>
        <n v="0.22"/>
        <n v="0.18"/>
        <n v="2.52"/>
        <n v="2.42"/>
        <n v="2.48"/>
        <n v="2.36"/>
        <n v="2.68"/>
        <n v="2.83"/>
        <n v="2.77"/>
        <n v="3.1"/>
        <n v="2.97"/>
        <n v="2.88"/>
        <n v="2.79"/>
        <n v="11.89"/>
        <n v="9.93"/>
        <n v="7.97"/>
        <n v="8.34"/>
        <n v="6.86"/>
        <n v="6.28"/>
        <n v="6.01"/>
        <n v="4.46"/>
        <n v="0.61"/>
        <n v="0.63"/>
        <n v="1.07"/>
        <n v="0.83"/>
        <n v="14.97"/>
        <n v="15.04"/>
        <n v="16.99"/>
        <n v="17.87"/>
        <n v="16.58"/>
        <n v="15.52"/>
        <n v="15.07"/>
        <n v="11.48"/>
        <n v="1.86"/>
        <n v="1.84"/>
        <n v="1.32"/>
        <n v="1.17"/>
        <n v="1.06"/>
        <n v="1.22"/>
        <n v="0.99"/>
        <n v="0.86"/>
        <n v="0.79"/>
        <n v="0.8"/>
        <n v="2.31"/>
        <n v="2.06"/>
        <n v="2.02"/>
        <n v="1.63"/>
        <n v="1.76"/>
        <n v="8.8"/>
        <n v="8.97"/>
        <n v="9.24"/>
        <n v="9.81"/>
        <n v="9.72"/>
        <n v="9.96"/>
        <n v="10.26"/>
        <n v="10.45"/>
        <n v="9.95"/>
        <n v="9.89"/>
        <n v="9.31"/>
        <n v="9.25"/>
        <n v="8.94"/>
        <n v="8.59"/>
        <n v="11.5"/>
        <n v="11.1"/>
        <n v="11.8"/>
        <n v="11.7"/>
        <n v="11.9"/>
        <n v="13.18"/>
        <n v="13.49"/>
        <n v="13.89"/>
        <n v="13.63"/>
        <n v="8.86"/>
        <n v="8.9"/>
        <n v="8.85"/>
        <n v="8.75"/>
        <n v="9.02"/>
        <n v="7.72"/>
        <n v="8.13"/>
        <n v="6.47"/>
        <n v="8.87"/>
        <n v="3.48"/>
        <n v="2.99"/>
        <n v="2.64"/>
        <n v="2.93"/>
        <n v="2.51"/>
        <n v="2.47"/>
        <n v="2.18"/>
        <n v="7.71"/>
        <n v="8.14"/>
        <n v="7.17"/>
        <n v="8.65"/>
        <n v="6.18"/>
        <n v="4.7"/>
        <n v="3.74"/>
        <n v="3.36"/>
        <n v="2.72"/>
        <n v="2.76"/>
        <n v="11.03"/>
        <n v="10.94"/>
        <n v="11.18"/>
        <n v="11.2"/>
        <n v="11.22"/>
        <n v="11.36"/>
        <n v="11.76"/>
        <n v="11.67"/>
        <n v="11.92"/>
        <n v="12.25"/>
        <n v="12.46"/>
        <n v="12.91"/>
        <n v="1.64"/>
        <n v="1.69"/>
        <n v="1.78"/>
        <n v="1.25"/>
        <n v="1.46"/>
        <n v="1.6"/>
        <n v="7.46"/>
        <n v="8.02"/>
        <n v="9.0"/>
        <n v="9.08"/>
        <n v="9.51"/>
        <n v="9.67"/>
        <n v="9.46"/>
        <n v="8.09"/>
        <n v="8.62"/>
        <n v="8.48"/>
        <n v="8.42"/>
        <n v="8.25"/>
        <n v="8.07"/>
        <n v="7.91"/>
        <n v="8.92"/>
        <n v="9.06"/>
        <n v="8.43"/>
        <n v="9.75"/>
        <n v="10.71"/>
        <n v="9.61"/>
        <n v="9.4"/>
        <n v="1.88"/>
        <n v="2.21"/>
        <n v="2.4"/>
        <n v="2.38"/>
        <n v="2.35"/>
        <n v="2.41"/>
        <n v="2.63"/>
        <n v="0.2"/>
        <n v="0.19"/>
        <n v="3.57"/>
        <n v="2.98"/>
        <n v="3.22"/>
        <n v="7.64"/>
        <n v="7.56"/>
        <n v="7.49"/>
        <n v="7.04"/>
        <n v="7.35"/>
        <n v="7.73"/>
        <n v="6.71"/>
        <n v="6.63"/>
        <n v="5.68"/>
        <n v="5.85"/>
        <n v="5.95"/>
        <n v="6.08"/>
        <n v="5.57"/>
        <n v="6.22"/>
        <n v="2.87"/>
        <n v="3.14"/>
        <n v="3.02"/>
        <n v="3.09"/>
        <n v="2.74"/>
        <n v="2.61"/>
        <n v="10.88"/>
        <n v="11.51"/>
        <n v="10.78"/>
        <n v="11.46"/>
        <n v="12.55"/>
        <n v="13.16"/>
        <n v="12.94"/>
        <n v="13.28"/>
        <n v="13.29"/>
        <n v="12.22"/>
        <n v="7.45"/>
        <n v="8.49"/>
        <n v="7.05"/>
        <n v="6.79"/>
        <n v="6.17"/>
        <n v="3.07"/>
        <n v="3.0"/>
        <n v="2.5"/>
        <n v="1.59"/>
        <n v="1.37"/>
        <n v="1.27"/>
        <n v="1.2"/>
        <n v="1.1"/>
        <n v="1.0"/>
        <n v="0.93"/>
        <n v="0.07"/>
        <n v="0.06"/>
        <n v="0.05"/>
        <n v="0.32"/>
        <n v="11.72"/>
        <n v="11.88"/>
        <n v="12.66"/>
        <n v="13.59"/>
        <n v="13.44"/>
        <n v="13.31"/>
        <n v="13.32"/>
        <n v="14.17"/>
        <n v="14.27"/>
        <n v="14.07"/>
        <n v="2.62"/>
        <n v="2.78"/>
        <n v="2.67"/>
        <n v="2.33"/>
        <n v="2.23"/>
        <n v="6.98"/>
        <n v="7.25"/>
        <n v="7.96"/>
        <n v="8.37"/>
        <n v="8.44"/>
        <n v="8.98"/>
        <n v="9.3"/>
        <n v="9.78"/>
        <n v="3.83"/>
        <n v="3.55"/>
        <n v="3.33"/>
        <n v="3.51"/>
        <n v="3.59"/>
        <n v="3.67"/>
        <n v="3.46"/>
        <n v="6.9"/>
        <n v="7.09"/>
        <n v="7.11"/>
        <n v="7.29"/>
        <n v="7.99"/>
        <n v="7.83"/>
        <n v="7.87"/>
        <n v="8.03"/>
        <n v="0.4"/>
        <n v="0.43"/>
        <n v="0.59"/>
        <n v="0.6"/>
        <n v="0.54"/>
        <n v="6.29"/>
        <n v="6.82"/>
        <n v="6.83"/>
        <n v="7.44"/>
        <n v="7.08"/>
        <n v="6.94"/>
        <n v="6.55"/>
        <n v="6.0"/>
        <n v="1.8"/>
        <n v="1.73"/>
        <n v="1.97"/>
        <n v="0.48"/>
        <n v="0.68"/>
        <n v="0.76"/>
        <n v="0.1"/>
        <n v="2.73"/>
        <n v="2.39"/>
        <n v="2.81"/>
        <n v="3.31"/>
        <n v="5.39"/>
        <n v="5.18"/>
        <n v="5.1"/>
        <n v="5.0"/>
        <n v="3.68"/>
        <n v="10.37"/>
        <n v="10.21"/>
        <n v="10.14"/>
        <n v="9.8"/>
        <n v="9.85"/>
        <n v="11.84"/>
        <n v="12.12"/>
        <n v="10.4"/>
        <n v="9.92"/>
        <n v="8.81"/>
        <n v="6.68"/>
        <n v="1.58"/>
        <n v="1.62"/>
        <n v="1.72"/>
        <n v="1.94"/>
        <n v="2.19"/>
        <n v="2.71"/>
        <n v="2.95"/>
        <n v="3.72"/>
        <n v="3.75"/>
        <n v="4.24"/>
        <n v="4.21"/>
        <n v="4.4"/>
        <n v="15.19"/>
        <n v="15.14"/>
        <n v="12.9"/>
        <n v="13.3"/>
        <n v="13.4"/>
        <n v="12.7"/>
        <n v="12.3"/>
        <n v="11.0"/>
        <n v="11.12"/>
        <n v="11.42"/>
        <n v="11.53"/>
        <n v="11.75"/>
        <n v="11.98"/>
        <n v="12.42"/>
        <n v="12.61"/>
        <n v="12.89"/>
        <n v="13.14"/>
        <n v="0.87"/>
        <n v="0.91"/>
        <n v="0.71"/>
        <n v="0.72"/>
        <n v="0.81"/>
        <n v="0.9"/>
        <n v="1.05"/>
        <n v="1.08"/>
        <n v="1.04"/>
        <n v="1.11"/>
        <n v="1.92"/>
        <n v="1.75"/>
        <n v="0.57"/>
        <n v="6.91"/>
        <n v="7.14"/>
        <n v="8.84"/>
        <n v="6.53"/>
        <n v="6.7"/>
        <n v="5.73"/>
        <n v="5.62"/>
        <n v="5.59"/>
        <n v="2.49"/>
        <n v="3.94"/>
        <n v="4.08"/>
        <n v="5.26"/>
        <n v="5.23"/>
        <n v="5.29"/>
        <n v="5.3"/>
        <n v="5.21"/>
        <n v="5.27"/>
        <n v="5.36"/>
        <n v="5.35"/>
        <n v="5.11"/>
        <n v="4.93"/>
        <n v="4.77"/>
        <n v="4.86"/>
        <n v="1.89"/>
        <n v="5.8"/>
        <n v="1.31"/>
        <n v="2.43"/>
        <n v="4.98"/>
        <n v="5.38"/>
        <n v="0.58"/>
        <n v="0.94"/>
        <n v="1.48"/>
        <n v="1.68"/>
        <n v="1.14"/>
        <n v="0.7"/>
        <n v="0.33"/>
        <n v="0.35"/>
        <n v="5.12"/>
        <n v="4.94"/>
        <n v="4.89"/>
        <n v="4.8"/>
        <n v="5.09"/>
        <n v="8.68"/>
        <n v="9.05"/>
        <n v="8.96"/>
        <n v="9.33"/>
        <n v="9.23"/>
        <n v="9.62"/>
        <n v="9.79"/>
        <n v="9.68"/>
        <n v="10.06"/>
        <n v="8.7"/>
        <n v="9.07"/>
        <n v="9.18"/>
        <n v="9.2"/>
        <n v="9.47"/>
        <n v="9.49"/>
        <n v="9.15"/>
        <n v="8.91"/>
        <n v="9.13"/>
        <n v="3.38"/>
        <n v="3.7"/>
        <n v="3.5"/>
        <n v="8.54"/>
        <n v="9.55"/>
        <n v="9.66"/>
        <n v="9.76"/>
        <n v="9.58"/>
        <n v="5.97"/>
        <n v="6.59"/>
        <n v="6.75"/>
        <n v="6.6"/>
        <n v="6.04"/>
        <n v="5.49"/>
        <n v="0.04"/>
        <n v="6.74"/>
        <n v="6.89"/>
        <n v="6.87"/>
        <n v="6.16"/>
        <n v="5.53"/>
        <n v="5.69"/>
        <n v="5.52"/>
        <n v="5.43"/>
        <n v="0.82"/>
        <n v="0.84"/>
        <n v="5.65"/>
        <n v="6.14"/>
        <n v="6.38"/>
        <n v="5.66"/>
        <n v="6.78"/>
        <n v="4.83"/>
        <n v="4.72"/>
        <n v="4.69"/>
        <n v="4.85"/>
        <n v="4.59"/>
        <n v="4.52"/>
        <n v="5.02"/>
        <n v="4.96"/>
        <n v="4.42"/>
        <n v="11.63"/>
        <n v="10.81"/>
        <n v="10.59"/>
        <n v="11.4"/>
        <n v="10.9"/>
        <n v="7.74"/>
        <n v="9.88"/>
        <n v="10.0"/>
        <n v="11.96"/>
        <n v="12.35"/>
        <n v="12.57"/>
        <n v="13.33"/>
        <n v="13.45"/>
        <n v="14.21"/>
        <n v="1.24"/>
        <n v="8.83"/>
        <n v="9.03"/>
        <n v="11.45"/>
        <n v="10.33"/>
        <n v="9.99"/>
        <n v="8.45"/>
        <n v="8.36"/>
        <n v="9.59"/>
        <n v="9.1"/>
        <n v="10.6"/>
        <n v="9.82"/>
        <n v="8.78"/>
        <n v="10.12"/>
        <n v="10.58"/>
        <n v="11.04"/>
        <n v="11.05"/>
        <n v="11.79"/>
        <n v="11.57"/>
        <n v="10.87"/>
        <n v="10.18"/>
        <n v="7.92"/>
        <n v="6.39"/>
        <n v="6.88"/>
        <n v="9.73"/>
        <n v="10.43"/>
        <n v="11.09"/>
        <n v="12.09"/>
        <n v="11.93"/>
        <n v="11.85"/>
        <n v="6.93"/>
        <n v="7.02"/>
        <n v="6.92"/>
        <n v="5.42"/>
        <n v="3.01"/>
        <n v="3.97"/>
        <n v="3.3"/>
        <n v="3.43"/>
        <n v="4.36"/>
        <n v="5.46"/>
        <n v="6.54"/>
        <n v="9.09"/>
        <n v="9.16"/>
        <n v="9.38"/>
        <n v="9.65"/>
        <n v="9.54"/>
        <n v="9.6"/>
        <n v="7.42"/>
        <n v="6.51"/>
        <n v="6.33"/>
        <n v="8.12"/>
        <n v="7.41"/>
        <n v="11.15"/>
        <n v="6.72"/>
        <n v="3.86"/>
        <n v="3.8"/>
        <n v="4.06"/>
        <n v="1.79"/>
        <n v="1.55"/>
        <n v="1.45"/>
        <n v="10.24"/>
        <n v="10.13"/>
        <n v="10.63"/>
        <n v="11.37"/>
        <n v="10.73"/>
        <n v="11.06"/>
        <n v="10.46"/>
        <n v="10.95"/>
        <n v="10.61"/>
        <n v="10.32"/>
        <n v="11.14"/>
        <n v="11.58"/>
        <n v="1.21"/>
        <n v="1.09"/>
        <n v="7.34"/>
        <n v="8.19"/>
        <n v="8.5"/>
        <n v="8.69"/>
        <n v="6.96"/>
        <n v="7.3"/>
        <n v="9.35"/>
        <n v="11.86"/>
        <n v="9.86"/>
        <n v="2.56"/>
        <n v="2.8"/>
        <n v="2.29"/>
        <n v="1.96"/>
        <n v="1.77"/>
        <n v="2.01"/>
        <n v="1.74"/>
        <n v="5.64"/>
        <n v="4.47"/>
        <n v="5.2"/>
        <n v="4.87"/>
        <n v="5.55"/>
        <n v="5.08"/>
        <n v="7.4"/>
        <n v="6.5"/>
        <n v="10.01"/>
        <n v="10.29"/>
        <n v="10.44"/>
        <n v="10.82"/>
        <n v="11.26"/>
        <n v="0.78"/>
        <n v="0.92"/>
        <n v="1.41"/>
        <n v="6.07"/>
        <n v="5.88"/>
        <n v="6.26"/>
        <n v="2.07"/>
        <n v="3.27"/>
        <n v="1.01"/>
        <n v="5.82"/>
        <n v="4.68"/>
        <n v="1.39"/>
        <n v="1.3"/>
        <n v="1.36"/>
        <n v="1.26"/>
        <n v="1.42"/>
        <n v="2.85"/>
        <n v="9.63"/>
        <n v="10.09"/>
        <n v="10.42"/>
        <n v="10.57"/>
        <n v="8.71"/>
        <n v="4.31"/>
        <n v="4.49"/>
        <n v="1.91"/>
        <n v="10.66"/>
        <n v="10.79"/>
        <n v="11.61"/>
        <n v="11.44"/>
        <n v="10.91"/>
        <n v="3.98"/>
        <n v="3.44"/>
        <n v="2.34"/>
        <n v="3.37"/>
        <n v="8.67"/>
        <n v="8.55"/>
        <n v="8.63"/>
        <n v="8.52"/>
        <n v="8.21"/>
        <n v="6.03"/>
        <n v="5.77"/>
        <n v="6.67"/>
        <n v="5.86"/>
        <n v="6.65"/>
        <n v="6.3"/>
        <n v="8.05"/>
        <n v="4.0"/>
        <n v="2.7"/>
        <n v="2.59"/>
        <n v="2.57"/>
        <n v="2.46"/>
        <n v="2.44"/>
        <n v="3.56"/>
        <n v="4.57"/>
      </sharedItems>
    </cacheField>
    <cacheField name="Percentage Expenditure" numFmtId="2">
      <sharedItems containsSemiMixedTypes="0" containsString="0" containsNumber="1">
        <n v="71.27962362"/>
        <n v="73.52358168"/>
        <n v="73.21924272"/>
        <n v="78.1842153"/>
        <n v="7.097108703"/>
        <n v="79.67936736"/>
        <n v="56.76221682"/>
        <n v="25.87392536"/>
        <n v="10.91015598"/>
        <n v="17.17151751"/>
        <n v="1.388647732"/>
        <n v="15.29606643"/>
        <n v="11.08905273"/>
        <n v="16.88735091"/>
        <n v="10.5747282"/>
        <n v="10.42496"/>
        <n v="364.9752287"/>
        <n v="428.7490668"/>
        <n v="430.8769785"/>
        <n v="412.4433563"/>
        <n v="437.0621"/>
        <n v="41.82275719"/>
        <n v="348.0559517"/>
        <n v="36.62206845"/>
        <n v="32.24655228"/>
        <n v="3.3021542"/>
        <n v="26.99312143"/>
        <n v="221.8428"/>
        <n v="14.71928882"/>
        <n v="104.5169157"/>
        <n v="96.20557078"/>
        <n v="91.71154052"/>
        <n v="0.0"/>
        <n v="54.2373183"/>
        <n v="544.4507432"/>
        <n v="555.9260834"/>
        <n v="509.0020405"/>
        <n v="430.7175861"/>
        <n v="352.0636419"/>
        <n v="43.08717334"/>
        <n v="320.3239241"/>
        <n v="270.2401962"/>
        <n v="2.548922758"/>
        <n v="220.393699"/>
        <n v="25.0185226"/>
        <n v="148.5119843"/>
        <n v="147.9860714"/>
        <n v="154.4559436"/>
        <n v="23.965612"/>
        <n v="35.95857279"/>
        <n v="256.1225243"/>
        <n v="239.8913921"/>
        <n v="191.6537407"/>
        <n v="212.9229325"/>
        <n v="249.9101958"/>
        <n v="184.8213446"/>
        <n v="25.08688824"/>
        <n v="98.19145117"/>
        <n v="8.8667775"/>
        <n v="35.93349121"/>
        <n v="24.037942"/>
        <n v="30.35993647"/>
        <n v="15.88149254"/>
        <n v="2422.999774"/>
        <n v="1991.430372"/>
        <n v="2156.229842"/>
        <n v="1810.875316"/>
        <n v="1983.956937"/>
        <n v="149.3587355"/>
        <n v="180.7762695"/>
        <n v="257.9665308"/>
        <n v="216.3146941"/>
        <n v="1455.608186"/>
        <n v="22.86295206"/>
        <n v="1158.065259"/>
        <n v="927.4075855"/>
        <n v="163.7676978"/>
        <n v="1127.74347"/>
        <n v="847.3717463"/>
        <n v="1001.796332"/>
        <n v="1133.558003"/>
        <n v="1504.329462"/>
        <n v="187.610955"/>
        <n v="1398.042623"/>
        <n v="1413.73543"/>
        <n v="1105.659031"/>
        <n v="961.1774676"/>
        <n v="96.16653429"/>
        <n v="719.3663797"/>
        <n v="57.58467352"/>
        <n v="470.1869145"/>
        <n v="123.0128671"/>
        <n v="1349.025282"/>
        <n v="295.6087143"/>
        <n v="279.4290812"/>
        <n v="274.1526986"/>
        <n v="260.9963826"/>
        <n v="224.3212014"/>
        <n v="201.1855461"/>
        <n v="2.8888979"/>
        <n v="44.57219966"/>
        <n v="244.5352767"/>
        <n v="20.21822828"/>
        <n v="97.74087744"/>
        <n v="7.341493148"/>
        <n v="57.17810403"/>
        <n v="53.19373012"/>
        <n v="32.75626853"/>
        <n v="10769.36305"/>
        <n v="11734.85381"/>
        <n v="11714.99858"/>
        <n v="10986.26527"/>
        <n v="8875.786493"/>
        <n v="7172.275229"/>
        <n v="8547.292357"/>
        <n v="872.5986092"/>
        <n v="6187.062017"/>
        <n v="579.1331637"/>
        <n v="588.568371"/>
        <n v="3829.550928"/>
        <n v="46.3871819"/>
        <n v="3064.301144"/>
        <n v="347.18736"/>
        <n v="8350.193523"/>
        <n v="90.58501176"/>
        <n v="7878.372355"/>
        <n v="8272.306757"/>
        <n v="7423.228774"/>
        <n v="8053.557638"/>
        <n v="8329.731655"/>
        <n v="7453.8644"/>
        <n v="69.92899358"/>
        <n v="5992.588029"/>
        <n v="5316.877456"/>
        <n v="504.4308735"/>
        <n v="3979.057728"/>
        <n v="3582.848308"/>
        <n v="3557.455507"/>
        <n v="306.1824313"/>
        <n v="275.6514934"/>
        <n v="285.6103912"/>
        <n v="263.142699"/>
        <n v="246.5686008"/>
        <n v="22.48638351"/>
        <n v="206.2616134"/>
        <n v="176.0107106"/>
        <n v="105.6337264"/>
        <n v="81.28883085"/>
        <n v="8.59680496"/>
        <n v="42.41491183"/>
        <n v="39.33253687"/>
        <n v="4.104190077"/>
        <n v="35.09462644"/>
        <n v="367.2556742"/>
        <n v="3.968695982"/>
        <n v="2211.215778"/>
        <n v="197.7734681"/>
        <n v="266.7696122"/>
        <n v="332.9347646"/>
        <n v="231.5478912"/>
        <n v="278.3602806"/>
        <n v="170.7374027"/>
        <n v="1553.468944"/>
        <n v="1380.228095"/>
        <n v="1214.558167"/>
        <n v="106.4303336"/>
        <n v="1150.418063"/>
        <n v="167.7270642"/>
        <n v="10.44640334"/>
        <n v="52.82986467"/>
        <n v="59.2589257"/>
        <n v="62.34988484"/>
        <n v="62.65945432"/>
        <n v="53.26400378"/>
        <n v="42.48865034"/>
        <n v="46.36536703"/>
        <n v="42.3304549"/>
        <n v="38.05462002"/>
        <n v="4.11469667"/>
        <n v="35.48458957"/>
        <n v="0.397228764"/>
        <n v="3.395069781"/>
        <n v="3.69633051"/>
        <n v="294.9056584"/>
        <n v="263.0372838"/>
        <n v="260.0043858"/>
        <n v="173.9825629"/>
        <n v="154.9630863"/>
        <n v="327.1618128"/>
        <n v="25.52277112"/>
        <n v="1641.30981"/>
        <n v="181.5000856"/>
        <n v="1311.440423"/>
        <n v="166.0083443"/>
        <n v="13.5139917"/>
        <n v="133.099491"/>
        <n v="138.1664627"/>
        <n v="1140.615754"/>
        <n v="1147.1114"/>
        <n v="1109.854619"/>
        <n v="91.70962117"/>
        <n v="846.9113071"/>
        <n v="8.49409518"/>
        <n v="434.7985025"/>
        <n v="501.8056141"/>
        <n v="464.077513"/>
        <n v="364.426052"/>
        <n v="45.65007798"/>
        <n v="42.33443901"/>
        <n v="23.83578594"/>
        <n v="145.4233629"/>
        <n v="14.06141699"/>
        <n v="24.24947846"/>
        <n v="7163.348923"/>
        <n v="702.359357"/>
        <n v="664.4738975"/>
        <n v="713.5297354"/>
        <n v="665.7356115"/>
        <n v="671.9376566"/>
        <n v="7191.051507"/>
        <n v="640.3560918"/>
        <n v="5579.199083"/>
        <n v="5068.214488"/>
        <n v="5160.508378"/>
        <n v="507.306164"/>
        <n v="320.3177664"/>
        <n v="2943.375396"/>
        <n v="287.2084529"/>
        <n v="670.0920883"/>
        <n v="629.2018591"/>
        <n v="582.8027185"/>
        <n v="605.6286892"/>
        <n v="569.9527122"/>
        <n v="549.8096097"/>
        <n v="51.25232422"/>
        <n v="69.63051047"/>
        <n v="387.3324928"/>
        <n v="365.799896"/>
        <n v="325.6807462"/>
        <n v="312.7995946"/>
        <n v="262.8299189"/>
        <n v="251.6586929"/>
        <n v="219.0239836"/>
        <n v="90.12206791"/>
        <n v="87.4080423"/>
        <n v="9.80407467"/>
        <n v="110.2633619"/>
        <n v="94.25737917"/>
        <n v="71.01399249"/>
        <n v="7.615430126"/>
        <n v="7.49281752"/>
        <n v="75.91429496"/>
        <n v="7.106997355"/>
        <n v="10.73628066"/>
        <n v="8.931827297"/>
        <n v="40.48815233"/>
        <n v="45.33476384"/>
        <n v="37.38182018"/>
        <n v="209.3921344"/>
        <n v="19.79057439"/>
        <n v="188.7373664"/>
        <n v="289.8524057"/>
        <n v="244.0391949"/>
        <n v="27.48907048"/>
        <n v="302.667579"/>
        <n v="283.806236"/>
        <n v="169.2023968"/>
        <n v="145.5965445"/>
        <n v="2.586698228"/>
        <n v="19.15664091"/>
        <n v="151.9755193"/>
        <n v="8.574029812"/>
        <n v="93.35872844"/>
        <n v="732.8662491"/>
        <n v="75.61062911"/>
        <n v="693.8226461"/>
        <n v="7.959131146"/>
        <n v="630.3883564"/>
        <n v="645.021302"/>
        <n v="66.04635027"/>
        <n v="8.240355867"/>
        <n v="38.25414065"/>
        <n v="45.71354264"/>
        <n v="3.479918859"/>
        <n v="39.86518043"/>
        <n v="151.1399301"/>
        <n v="143.2947487"/>
        <n v="165.6168642"/>
        <n v="662.802194"/>
        <n v="1.117811275"/>
        <n v="12.83447357"/>
        <n v="668.9562854"/>
        <n v="547.0386679"/>
        <n v="426.7855662"/>
        <n v="476.8625872"/>
        <n v="512.5887995"/>
        <n v="76.31867911"/>
        <n v="629.8425643"/>
        <n v="469.5823898"/>
        <n v="299.3671252"/>
        <n v="6.3300072"/>
        <n v="306.9527349"/>
        <n v="250.8916484"/>
        <n v="83.16465362"/>
        <n v="916.270845"/>
        <n v="843.1946259"/>
        <n v="1084.999766"/>
        <n v="1111.191325"/>
        <n v="564.5233902"/>
        <n v="526.3780636"/>
        <n v="394.9321299"/>
        <n v="30.30374691"/>
        <n v="23.76370075"/>
        <n v="186.6090485"/>
        <n v="15.85781237"/>
        <n v="140.9824766"/>
        <n v="149.4802091"/>
        <n v="179.4777293"/>
        <n v="269.1432784"/>
        <n v="2845.306444"/>
        <n v="3192.634413"/>
        <n v="295.7730171"/>
        <n v="2218.364226"/>
        <n v="1873.686852"/>
        <n v="2538.941033"/>
        <n v="2048.557422"/>
        <n v="24.97532919"/>
        <n v="179.7147814"/>
        <n v="1504.30004"/>
        <n v="1406.51194"/>
        <n v="941.7036868"/>
        <n v="1078.66244"/>
        <n v="11.79686108"/>
        <n v="153.1400362"/>
        <n v="149.659879"/>
        <n v="851.450672"/>
        <n v="875.1495189"/>
        <n v="766.4454884"/>
        <n v="661.5144334"/>
        <n v="107.9826127"/>
        <n v="591.5100978"/>
        <n v="508.6304588"/>
        <n v="456.3404657"/>
        <n v="384.1473028"/>
        <n v="32.38616103"/>
        <n v="33.26778134"/>
        <n v="25.06262895"/>
        <n v="15.2357274"/>
        <n v="8.386339501"/>
        <n v="88.97040214"/>
        <n v="78.76987363"/>
        <n v="85.55592906"/>
        <n v="90.46018236"/>
        <n v="81.14304705"/>
        <n v="107.7988339"/>
        <n v="73.92730583"/>
        <n v="64.24025208"/>
        <n v="8.769989329"/>
        <n v="56.96108089"/>
        <n v="41.60951275"/>
        <n v="3.195566831"/>
        <n v="23.1016899"/>
        <n v="19.83929597"/>
        <n v="41.25159038"/>
        <n v="40.15128458"/>
        <n v="38.73170505"/>
        <n v="3.595980333"/>
        <n v="31.14187566"/>
        <n v="2.030494673"/>
        <n v="15.99415192"/>
        <n v="1.72659515"/>
        <n v="21.24915339"/>
        <n v="1.747440948"/>
        <n v="11.22655347"/>
        <n v="6.545263634"/>
        <n v="9.660010196"/>
        <n v="10.61917585"/>
        <n v="9.696689164"/>
        <n v="414.0242418"/>
        <n v="325.6298627"/>
        <n v="33.55888998"/>
        <n v="4.409153436"/>
        <n v="286.8907303"/>
        <n v="339.9777364"/>
        <n v="360.6208825"/>
        <n v="345.463714"/>
        <n v="26.45133197"/>
        <n v="3.349816965"/>
        <n v="240.139715"/>
        <n v="209.0865"/>
        <n v="155.2072669"/>
        <n v="150.7434862"/>
        <n v="122.5744699"/>
        <n v="12.17952064"/>
        <n v="8.758214538"/>
        <n v="6.914723983"/>
        <n v="60.18591771"/>
        <n v="56.88416481"/>
        <n v="48.35423978"/>
        <n v="53.10009046"/>
        <n v="57.73516711"/>
        <n v="51.50447119"/>
        <n v="62.21817261"/>
        <n v="8.38611924"/>
        <n v="55.59543946"/>
        <n v="30.91060554"/>
        <n v="27.68971051"/>
        <n v="0.328418056"/>
        <n v="61.39263642"/>
        <n v="63.07890158"/>
        <n v="68.55839112"/>
        <n v="83.18071241"/>
        <n v="100.8987451"/>
        <n v="9.042540892"/>
        <n v="68.7073044"/>
        <n v="7.562892922"/>
        <n v="0.962497052"/>
        <n v="73.03276195"/>
        <n v="7.177302132"/>
        <n v="67.63925302"/>
        <n v="53.70597428"/>
        <n v="41.73629221"/>
        <n v="4.720593531"/>
        <n v="102.1902168"/>
        <n v="9733.228019"/>
        <n v="9748.636237"/>
        <n v="971.9280384"/>
        <n v="8649.674911"/>
        <n v="864.94993"/>
        <n v="8433.936814"/>
        <n v="7946.743581"/>
        <n v="771.1817686"/>
        <n v="6333.177967"/>
        <n v="5513.329924"/>
        <n v="4687.845565"/>
        <n v="3895.856308"/>
        <n v="3665.089703"/>
        <n v="3787.49456"/>
        <n v="53.43964323"/>
        <n v="52.37766601"/>
        <n v="7.344808214"/>
        <n v="58.52947463"/>
        <n v="43.48359197"/>
        <n v="40.45156933"/>
        <n v="67.34137528"/>
        <n v="60.04884821"/>
        <n v="46.90117916"/>
        <n v="40.92207976"/>
        <n v="41.50111735"/>
        <n v="46.11619441"/>
        <n v="31.5941587"/>
        <n v="33.65315697"/>
        <n v="30.78382657"/>
        <n v="11.3020668"/>
        <n v="76.52382535"/>
        <n v="57.8242709"/>
        <n v="67.76269089"/>
        <n v="43.57328908"/>
        <n v="4.982900401"/>
        <n v="49.09198224"/>
        <n v="5.962923532"/>
        <n v="62.67225971"/>
        <n v="8.936064632"/>
        <n v="72.38451279"/>
        <n v="3.979243535"/>
        <n v="3.039691193"/>
        <n v="26.87439074"/>
        <n v="21.52701616"/>
        <n v="2352.999591"/>
        <n v="2442.222054"/>
        <n v="2260.777642"/>
        <n v="211.614293"/>
        <n v="177.4925143"/>
        <n v="181.525923"/>
        <n v="241.5533381"/>
        <n v="209.4875875"/>
        <n v="1275.689625"/>
        <n v="954.9644887"/>
        <n v="78.78564878"/>
        <n v="584.0993429"/>
        <n v="675.7808443"/>
        <n v="687.5116825"/>
        <n v="74.14842946"/>
        <n v="109.8743903"/>
        <n v="9.955532032"/>
        <n v="94.4344566"/>
        <n v="91.26749779"/>
        <n v="5.660754839"/>
        <n v="50.28348923"/>
        <n v="39.22509728"/>
        <n v="312.6624819"/>
        <n v="29.74342979"/>
        <n v="171.6596026"/>
        <n v="1.58668462"/>
        <n v="122.9365349"/>
        <n v="106.3590358"/>
        <n v="14.23064496"/>
        <n v="17.46057369"/>
        <n v="1435.487755"/>
        <n v="15.16255482"/>
        <n v="1487.896562"/>
        <n v="184.3073618"/>
        <n v="113.2436346"/>
        <n v="941.6464045"/>
        <n v="978.07041"/>
        <n v="780.5946749"/>
        <n v="62.43710774"/>
        <n v="531.9808176"/>
        <n v="42.17956418"/>
        <n v="417.8038898"/>
        <n v="393.8773633"/>
        <n v="404.4205858"/>
        <n v="477.1341814"/>
        <n v="73.86584922"/>
        <n v="61.57443584"/>
        <n v="78.39008571"/>
        <n v="59.6596497"/>
        <n v="47.30421873"/>
        <n v="56.98952474"/>
        <n v="93.36788979"/>
        <n v="9.087638194"/>
        <n v="77.0283958"/>
        <n v="69.9675435"/>
        <n v="7.212110766"/>
        <n v="45.09010835"/>
        <n v="29.41897495"/>
        <n v="19.71741043"/>
        <n v="35.02948624"/>
        <n v="384.5129138"/>
        <n v="386.1379123"/>
        <n v="2568.237059"/>
        <n v="2429.854745"/>
        <n v="2377.010299"/>
        <n v="24.88720369"/>
        <n v="1859.095621"/>
        <n v="150.8891479"/>
        <n v="1185.412346"/>
        <n v="1002.833273"/>
        <n v="1043.10795"/>
        <n v="1070.268999"/>
        <n v="112.9493745"/>
        <n v="868.3713593"/>
        <n v="94.17819458"/>
        <n v="1884.098811"/>
        <n v="1899.107385"/>
        <n v="1851.713262"/>
        <n v="1913.356642"/>
        <n v="206.8868182"/>
        <n v="2160.380199"/>
        <n v="2425.403891"/>
        <n v="2019.812779"/>
        <n v="1555.651986"/>
        <n v="167.2319899"/>
        <n v="1116.396502"/>
        <n v="93.67706503"/>
        <n v="11.63615139"/>
        <n v="650.9567981"/>
        <n v="649.3909871"/>
        <n v="13.6691019"/>
        <n v="95.67571176"/>
        <n v="742.1961992"/>
        <n v="102.0645784"/>
        <n v="787.2808163"/>
        <n v="818.8771016"/>
        <n v="708.6157966"/>
        <n v="750.7147641"/>
        <n v="523.4724284"/>
        <n v="518.9359221"/>
        <n v="4.484254579"/>
        <n v="60.34145124"/>
        <n v="334.7672107"/>
        <n v="322.5863149"/>
        <n v="49.34007756"/>
        <n v="207.3041936"/>
        <n v="212.0859259"/>
        <n v="2159.756205"/>
        <n v="2443.325028"/>
        <n v="283.3300258"/>
        <n v="230.2524184"/>
        <n v="239.6409938"/>
        <n v="1958.525877"/>
        <n v="1700.841534"/>
        <n v="1562.520827"/>
        <n v="1586.724172"/>
        <n v="158.7087399"/>
        <n v="1128.050886"/>
        <n v="100.8086193"/>
        <n v="950.8027925"/>
        <n v="10468.76292"/>
        <n v="10261.763"/>
        <n v="928.4170785"/>
        <n v="10251.10872"/>
        <n v="954.4865933"/>
        <n v="9765.616994"/>
        <n v="10761.18209"/>
        <n v="9703.068121"/>
        <n v="850.9544783"/>
        <n v="7627.412444"/>
        <n v="6948.839868"/>
        <n v="650.9813544"/>
        <n v="4801.546125"/>
        <n v="530.4832336"/>
        <n v="508.7496912"/>
        <n v="24.73299655"/>
        <n v="229.4410095"/>
        <n v="217.2125786"/>
        <n v="20.35974738"/>
        <n v="187.4960097"/>
        <n v="177.2671607"/>
        <n v="171.7686449"/>
        <n v="20.86878709"/>
        <n v="121.4812077"/>
        <n v="12.70325933"/>
        <n v="106.0354659"/>
        <n v="94.13302875"/>
        <n v="13.46662004"/>
        <n v="92.4978948"/>
        <n v="91.95075901"/>
        <n v="11.41955507"/>
        <n v="1088.244952"/>
        <n v="97.52211538"/>
        <n v="857.1307037"/>
        <n v="843.7876995"/>
        <n v="664.5585242"/>
        <n v="587.8828228"/>
        <n v="49.09241952"/>
        <n v="74.8217488"/>
        <n v="352.9551269"/>
        <n v="289.7418649"/>
        <n v="182.6162515"/>
        <n v="293.0196601"/>
        <n v="4.67359227"/>
        <n v="340.0239945"/>
        <n v="44.79247812"/>
        <n v="79.11626341"/>
        <n v="59.12850204"/>
        <n v="41.88087712"/>
        <n v="344.7412164"/>
        <n v="367.9285652"/>
        <n v="282.1440066"/>
        <n v="197.9303077"/>
        <n v="19.60467787"/>
        <n v="19.13983284"/>
        <n v="18.09317114"/>
        <n v="16.37920405"/>
        <n v="18.26183281"/>
        <n v="187.3843511"/>
        <n v="14.5887403"/>
        <n v="84.17527008"/>
        <n v="665.7260253"/>
        <n v="653.6925016"/>
        <n v="591.7757569"/>
        <n v="549.2783081"/>
        <n v="469.3904193"/>
        <n v="416.4338399"/>
        <n v="53.95949877"/>
        <n v="52.30172215"/>
        <n v="57.74562629"/>
        <n v="440.6027042"/>
        <n v="398.6058322"/>
        <n v="400.1342971"/>
        <n v="29.68529375"/>
        <n v="332.1056586"/>
        <n v="353.6690328"/>
        <n v="13.40477417"/>
        <n v="156.3907685"/>
        <n v="1500.412635"/>
        <n v="1493.051277"/>
        <n v="1192.696619"/>
        <n v="115.0692415"/>
        <n v="1705.678619"/>
        <n v="1024.519543"/>
        <n v="827.5979335"/>
        <n v="12.0661671"/>
        <n v="44.54768305"/>
        <n v="309.7834587"/>
        <n v="234.7874207"/>
        <n v="197.7839552"/>
        <n v="14.95451321"/>
        <n v="20.97991915"/>
        <n v="17.35739784"/>
        <n v="1.575160196"/>
        <n v="11.76572311"/>
        <n v="11.42385961"/>
        <n v="10.60269773"/>
        <n v="5.064688968"/>
        <n v="10.26097341"/>
        <n v="6.913998013"/>
        <n v="0.703132179"/>
        <n v="5.593619538"/>
        <n v="0.735940361"/>
        <n v="2700.07305"/>
        <n v="261.2914808"/>
        <n v="2263.103797"/>
        <n v="2146.945741"/>
        <n v="1802.017593"/>
        <n v="1717.088711"/>
        <n v="225.0723618"/>
        <n v="1904.12469"/>
        <n v="244.3510801"/>
        <n v="153.5045263"/>
        <n v="101.1201161"/>
        <n v="132.7233922"/>
        <n v="7.806042825"/>
        <n v="88.62945822"/>
        <n v="5.34809451"/>
        <n v="89.95805845"/>
        <n v="8.313282039"/>
        <n v="86.82551124"/>
        <n v="67.77565369"/>
        <n v="67.73374413"/>
        <n v="53.77354001"/>
        <n v="38.55783268"/>
        <n v="30.46451811"/>
        <n v="22.18952246"/>
        <n v="18.03753133"/>
        <n v="1.506962482"/>
        <n v="10.97201912"/>
        <n v="10.82452594"/>
        <n v="1.186227577"/>
        <n v="11.59481766"/>
        <n v="50.539484"/>
        <n v="460.6487805"/>
        <n v="431.4854874"/>
        <n v="401.7931045"/>
        <n v="62.08343533"/>
        <n v="60.65068446"/>
        <n v="81.04656111"/>
        <n v="5.889526221"/>
        <n v="52.1241634"/>
        <n v="64.39203443"/>
        <n v="43.99452464"/>
        <n v="253.8196705"/>
        <n v="206.071686"/>
        <n v="20.7119129"/>
        <n v="31.25834616"/>
        <n v="6164.455402"/>
        <n v="6115.496624"/>
        <n v="5889.012536"/>
        <n v="71.01620838"/>
        <n v="591.6691405"/>
        <n v="579.7384368"/>
        <n v="678.88112"/>
        <n v="6147.1323"/>
        <n v="524.7775227"/>
        <n v="4816.589613"/>
        <n v="4508.806185"/>
        <n v="3869.026302"/>
        <n v="3099.357319"/>
        <n v="2775.33544"/>
        <n v="397.7533689"/>
        <n v="6739.677606"/>
        <n v="6646.953935"/>
        <n v="751.3793553"/>
        <n v="683.9190568"/>
        <n v="72.8001211"/>
        <n v="6415.35735"/>
        <n v="7002.785925"/>
        <n v="64.73714894"/>
        <n v="5689.991931"/>
        <n v="5451.701225"/>
        <n v="5291.234786"/>
        <n v="4572.441963"/>
        <n v="3779.655273"/>
        <n v="3451.185079"/>
        <n v="3410.284431"/>
        <n v="715.2816939"/>
        <n v="154.8758879"/>
        <n v="805.3925284"/>
        <n v="133.5223672"/>
        <n v="145.318282"/>
        <n v="52.31086276"/>
        <n v="11.05422474"/>
        <n v="545.4389573"/>
        <n v="40.53719812"/>
        <n v="353.2438029"/>
        <n v="443.4750634"/>
        <n v="352.232365"/>
        <n v="22.69039905"/>
        <n v="183.6980778"/>
        <n v="218.1727473"/>
        <n v="221.482875"/>
        <n v="180.3787034"/>
        <n v="158.2576025"/>
        <n v="198.94876"/>
        <n v="194.1732658"/>
        <n v="18.5314303"/>
        <n v="151.762567"/>
        <n v="106.164686"/>
        <n v="110.1138286"/>
        <n v="9.444875415"/>
        <n v="7.132564768"/>
        <n v="70.54185252"/>
        <n v="60.55818291"/>
        <n v="57.10318825"/>
        <n v="47.81704183"/>
        <n v="941.7562909"/>
        <n v="895.8779503"/>
        <n v="839.91332"/>
        <n v="869.790735"/>
        <n v="7584.078579"/>
        <n v="7641.270645"/>
        <n v="8285.264655"/>
        <n v="7777.556353"/>
        <n v="6407.535954"/>
        <n v="6012.92584"/>
        <n v="5842.374765"/>
        <n v="582.6157028"/>
        <n v="437.1059663"/>
        <n v="4057.637383"/>
        <n v="4238.540035"/>
        <n v="97.67794571"/>
        <n v="28.66897829"/>
        <n v="151.899429"/>
        <n v="225.2219474"/>
        <n v="195.9824626"/>
        <n v="30.72290501"/>
        <n v="161.0106435"/>
        <n v="3.181373629"/>
        <n v="129.0263364"/>
        <n v="78.71123825"/>
        <n v="53.23775977"/>
        <n v="31.09435342"/>
        <n v="3.336437969"/>
        <n v="25.55981288"/>
        <n v="20.65432873"/>
        <n v="2163.043414"/>
        <n v="2183.106986"/>
        <n v="2528.992935"/>
        <n v="3192.887363"/>
        <n v="3189.754439"/>
        <n v="372.6854142"/>
        <n v="3682.88717"/>
        <n v="3632.243121"/>
        <n v="318.5806628"/>
        <n v="2785.139364"/>
        <n v="287.6124519"/>
        <n v="2124.921517"/>
        <n v="160.8897265"/>
        <n v="1403.022211"/>
        <n v="122.1823517"/>
        <n v="789.2764615"/>
        <n v="780.4459281"/>
        <n v="865.9999782"/>
        <n v="11.56715633"/>
        <n v="145.8401998"/>
        <n v="146.4384488"/>
        <n v="754.9597129"/>
        <n v="95.19375921"/>
        <n v="662.2663687"/>
        <n v="119.5548694"/>
        <n v="100.965873"/>
        <n v="77.9454329"/>
        <n v="513.3465408"/>
        <n v="81.11355954"/>
        <n v="676.5453878"/>
        <n v="657.5282797"/>
        <n v="582.1469583"/>
        <n v="484.7187892"/>
        <n v="457.7745845"/>
        <n v="443.3248254"/>
        <n v="445.4423371"/>
        <n v="472.2234994"/>
        <n v="380.9632429"/>
        <n v="352.0244894"/>
        <n v="41.50845637"/>
        <n v="288.4016258"/>
        <n v="249.3262948"/>
        <n v="25.25040918"/>
        <n v="225.0619956"/>
        <n v="238.7369808"/>
        <n v="50.57976483"/>
        <n v="5.140668848"/>
        <n v="4.344930862"/>
        <n v="42.2547904"/>
        <n v="29.74734049"/>
        <n v="24.84763562"/>
        <n v="19.68510257"/>
        <n v="1.399626733"/>
        <n v="10.3839337"/>
        <n v="1.099665984"/>
        <n v="18.93011259"/>
        <n v="2.39524067"/>
        <n v="21.3378184"/>
        <n v="19.89790929"/>
        <n v="2.215986136"/>
        <n v="50.06053544"/>
        <n v="8.20063742"/>
        <n v="0.948526366"/>
        <n v="40.45367358"/>
        <n v="53.30782696"/>
        <n v="47.12969266"/>
        <n v="28.30191127"/>
        <n v="31.06932595"/>
        <n v="21.53374936"/>
        <n v="22.09757984"/>
        <n v="13.52999556"/>
        <n v="2.527115422"/>
        <n v="24.65761755"/>
        <n v="0.868708478"/>
        <n v="6.699418747"/>
        <n v="4.141293345"/>
        <n v="345.9044258"/>
        <n v="497.4719464"/>
        <n v="536.2332523"/>
        <n v="48.02859441"/>
        <n v="466.6693698"/>
        <n v="493.3279293"/>
        <n v="362.8702271"/>
        <n v="170.6325842"/>
        <n v="17.46405901"/>
        <n v="1.776181042"/>
        <n v="16.47949015"/>
        <n v="10.9363388"/>
        <n v="15.54978677"/>
        <n v="16.75480888"/>
        <n v="5.103249438"/>
        <n v="4.989712322"/>
        <n v="26.37942542"/>
        <n v="4.106484317"/>
        <n v="36.2929176"/>
        <n v="41.30079452"/>
        <n v="63.83195683"/>
        <n v="56.77858733"/>
        <n v="6.995556386"/>
        <n v="38.10904264"/>
        <n v="64.39853344"/>
        <n v="44.25687135"/>
        <n v="50.28558223"/>
        <n v="60.77815868"/>
        <n v="74.46033036"/>
        <n v="345.3776344"/>
        <n v="311.7553193"/>
        <n v="363.5721644"/>
        <n v="32.16407994"/>
        <n v="302.1057507"/>
        <n v="286.1211446"/>
        <n v="231.9112915"/>
        <n v="222.4823338"/>
        <n v="192.9297829"/>
        <n v="203.7134882"/>
        <n v="188.2499208"/>
        <n v="194.4335736"/>
        <n v="154.8636161"/>
        <n v="15.36175284"/>
        <n v="28.80831098"/>
        <n v="160.9449342"/>
        <n v="155.1952076"/>
        <n v="164.2793407"/>
        <n v="17.82121883"/>
        <n v="19.22023996"/>
        <n v="1281.155944"/>
        <n v="181.7634078"/>
        <n v="163.3433278"/>
        <n v="1299.459306"/>
        <n v="1317.08348"/>
        <n v="146.8608016"/>
        <n v="1030.220271"/>
        <n v="8.98619805"/>
        <n v="7.601092416"/>
        <n v="75.36251406"/>
        <n v="8254.020763"/>
        <n v="764.5440691"/>
        <n v="6818.546407"/>
        <n v="7.0480925"/>
        <n v="6005.575763"/>
        <n v="687.5776358"/>
        <n v="7613.814999"/>
        <n v="12042.97366"/>
        <n v="1003.139804"/>
        <n v="10631.20379"/>
        <n v="8506.101443"/>
        <n v="725.4853161"/>
        <n v="5948.096777"/>
        <n v="5048.274426"/>
        <n v="5809.12199"/>
        <n v="86.52153895"/>
        <n v="67.67230438"/>
        <n v="64.96964491"/>
        <n v="64.6059005"/>
        <n v="57.73359864"/>
        <n v="0.844186331"/>
        <n v="43.03043312"/>
        <n v="5.234770324"/>
        <n v="34.85942671"/>
        <n v="3.5096369"/>
        <n v="27.33800857"/>
        <n v="19.4808682"/>
        <n v="17.81205644"/>
        <n v="19.00340606"/>
        <n v="19.26615743"/>
        <n v="200.0684443"/>
        <n v="22.8478308"/>
        <n v="254.4688257"/>
        <n v="211.8783404"/>
        <n v="190.5453646"/>
        <n v="125.7980678"/>
        <n v="10.26341108"/>
        <n v="102.633435"/>
        <n v="72.0159316"/>
        <n v="5.381782562"/>
        <n v="55.36107207"/>
        <n v="8.460155758"/>
        <n v="43.17867291"/>
        <n v="33.95837125"/>
        <n v="3.43334364"/>
        <n v="43.5240801"/>
        <n v="447.3695001"/>
        <n v="429.6625083"/>
        <n v="285.119726"/>
        <n v="21.82252494"/>
        <n v="185.6366983"/>
        <n v="192.1562998"/>
        <n v="146.7606488"/>
        <n v="75.25799773"/>
        <n v="59.18845152"/>
        <n v="44.12059646"/>
        <n v="746.3670453"/>
        <n v="703.5527332"/>
        <n v="6616.695125"/>
        <n v="6386.95437"/>
        <n v="4509.234803"/>
        <n v="7620.823456"/>
        <n v="9528.230574"/>
        <n v="9797.552661"/>
        <n v="9126.931178"/>
        <n v="973.681333"/>
        <n v="8040.220444"/>
        <n v="675.2134725"/>
        <n v="5092.383814"/>
        <n v="4264.579203"/>
        <n v="3794.581463"/>
        <n v="4348.33531"/>
        <n v="4279.895512"/>
        <n v="3830.184587"/>
        <n v="3793.161624"/>
        <n v="409.4109292"/>
        <n v="508.6645438"/>
        <n v="471.5533294"/>
        <n v="4.3451016"/>
        <n v="33.58620657"/>
        <n v="250.9343317"/>
        <n v="1895.342792"/>
        <n v="1731.755747"/>
        <n v="1701.195787"/>
        <n v="22.27332618"/>
        <n v="199.9341033"/>
        <n v="4831.644796"/>
        <n v="483.1916844"/>
        <n v="4793.904924"/>
        <n v="5439.691769"/>
        <n v="5219.668802"/>
        <n v="5243.316638"/>
        <n v="66.37840495"/>
        <n v="5228.821581"/>
        <n v="473.1915451"/>
        <n v="4506.255963"/>
        <n v="4270.914882"/>
        <n v="3519.258515"/>
        <n v="2883.334911"/>
        <n v="3.1222302"/>
        <n v="31.50582204"/>
        <n v="427.3054534"/>
        <n v="5.457289334"/>
        <n v="37.17108782"/>
        <n v="33.17529686"/>
        <n v="396.6270975"/>
        <n v="235.7067417"/>
        <n v="31.76575838"/>
        <n v="25.62349238"/>
        <n v="194.092569"/>
        <n v="16.97511622"/>
        <n v="192.3226305"/>
        <n v="155.5884677"/>
        <n v="211.1143318"/>
        <n v="160.2382416"/>
        <n v="24.82762854"/>
        <n v="88.83362243"/>
        <n v="94.43428615"/>
        <n v="121.5869163"/>
        <n v="9498.729062"/>
        <n v="863.0061491"/>
        <n v="899.1785285"/>
        <n v="7313.175418"/>
        <n v="6599.995239"/>
        <n v="6502.136974"/>
        <n v="6799.664423"/>
        <n v="6746.281299"/>
        <n v="578.7254273"/>
        <n v="5250.249188"/>
        <n v="5486.51208"/>
        <n v="5926.296654"/>
        <n v="63.8784522"/>
        <n v="546.6235156"/>
        <n v="67.70171064"/>
        <n v="68.86623298"/>
        <n v="715.9709092"/>
        <n v="668.7447334"/>
        <n v="535.2786404"/>
        <n v="373.2628643"/>
        <n v="313.3626015"/>
        <n v="27.44252286"/>
        <n v="32.52523612"/>
        <n v="228.7838108"/>
        <n v="259.1572375"/>
        <n v="248.697463"/>
        <n v="227.296617"/>
        <n v="24.44473709"/>
        <n v="26.4072659"/>
        <n v="235.3566066"/>
        <n v="179.170133"/>
        <n v="11.1516268"/>
        <n v="808.243302"/>
        <n v="708.3285785"/>
        <n v="499.730412"/>
        <n v="76.19868936"/>
        <n v="351.8603267"/>
        <n v="33.91660183"/>
        <n v="23.43400762"/>
        <n v="145.1022528"/>
        <n v="12.60883976"/>
        <n v="112.541157"/>
        <n v="170.9626624"/>
        <n v="165.9304977"/>
        <n v="154.2269697"/>
        <n v="109.7051836"/>
        <n v="56.58984221"/>
        <n v="7.146851404"/>
        <n v="60.5153506"/>
        <n v="59.83361364"/>
        <n v="52.60385429"/>
        <n v="39.55677502"/>
        <n v="36.29775249"/>
        <n v="35.85204668"/>
        <n v="32.73674134"/>
        <n v="3.847602867"/>
        <n v="0.681685555"/>
        <n v="97.87193319"/>
        <n v="137.2591943"/>
        <n v="147.4549755"/>
        <n v="30.46703899"/>
        <n v="18.21661422"/>
        <n v="162.2903711"/>
        <n v="167.6201552"/>
        <n v="188.7108773"/>
        <n v="18.19457876"/>
        <n v="111.7392134"/>
        <n v="10.6242741"/>
        <n v="1.76541345"/>
        <n v="70.75572222"/>
        <n v="59.97185848"/>
        <n v="11.07543331"/>
        <n v="2480.896965"/>
        <n v="2792.677582"/>
        <n v="2957.973963"/>
        <n v="2785.097712"/>
        <n v="2009.575605"/>
        <n v="3001.628237"/>
        <n v="2078.392748"/>
        <n v="2555.303869"/>
        <n v="2443.444275"/>
        <n v="239.5751391"/>
        <n v="1731.073528"/>
        <n v="159.0098727"/>
        <n v="1209.680547"/>
        <n v="113.1997845"/>
        <n v="959.925862"/>
        <n v="1542.635979"/>
        <n v="150.3116884"/>
        <n v="1356.022164"/>
        <n v="24.70841046"/>
        <n v="1109.969508"/>
        <n v="1137.6237"/>
        <n v="253.4022338"/>
        <n v="170.9884138"/>
        <n v="1099.248837"/>
        <n v="86.9255399"/>
        <n v="80.0328375"/>
        <n v="478.0644911"/>
        <n v="376.4570185"/>
        <n v="332.2751709"/>
        <n v="291.0170765"/>
        <n v="140.3771361"/>
        <n v="14.55610463"/>
        <n v="151.1526829"/>
        <n v="835.0626827"/>
        <n v="805.3956346"/>
        <n v="8.140373615"/>
        <n v="69.13924862"/>
        <n v="8.906931168"/>
        <n v="534.5795695"/>
        <n v="630.0540723"/>
        <n v="618.3614858"/>
        <n v="527.9176618"/>
        <n v="70.13207838"/>
        <n v="510.6035166"/>
        <n v="404.3879434"/>
        <n v="162.1278115"/>
        <n v="153.3443147"/>
        <n v="168.1348992"/>
        <n v="195.825251"/>
        <n v="154.8705998"/>
        <n v="104.3144732"/>
        <n v="91.85432774"/>
        <n v="9.18432717"/>
        <n v="71.15577609"/>
        <n v="57.90369752"/>
        <n v="67.91361818"/>
        <n v="5.300902041"/>
        <n v="3.53457351"/>
        <n v="38.57187011"/>
        <n v="29.86616464"/>
        <n v="54.37396957"/>
        <n v="45.04892458"/>
        <n v="48.09891474"/>
        <n v="60.44658161"/>
        <n v="41.91052416"/>
        <n v="5.592170255"/>
        <n v="40.03344077"/>
        <n v="3.686899287"/>
        <n v="15.79934152"/>
        <n v="22.39648813"/>
        <n v="17.85870796"/>
        <n v="9.758449266"/>
        <n v="10.424369"/>
        <n v="16.72142854"/>
        <n v="12.19709744"/>
        <n v="36.11567366"/>
        <n v="52.50394196"/>
        <n v="63.55170297"/>
        <n v="532.6700005"/>
        <n v="54.8789106"/>
        <n v="493.415341"/>
        <n v="472.3047034"/>
        <n v="31.80653288"/>
        <n v="295.1166511"/>
        <n v="29.13434871"/>
        <n v="362.3817951"/>
        <n v="457.3202236"/>
        <n v="2211.744178"/>
        <n v="1968.816817"/>
        <n v="1807.071336"/>
        <n v="1758.822757"/>
        <n v="1423.802386"/>
        <n v="1446.529217"/>
        <n v="1888.149904"/>
        <n v="1581.511914"/>
        <n v="116.504961"/>
        <n v="913.699529"/>
        <n v="76.36187737"/>
        <n v="80.99710054"/>
        <n v="561.9168642"/>
        <n v="42.87208671"/>
        <n v="373.2605532"/>
        <n v="16255.16198"/>
        <n v="15515.75234"/>
        <n v="2284.58215"/>
        <n v="17028.52798"/>
        <n v="2267.252192"/>
        <n v="2052.393076"/>
        <n v="18961.3486"/>
        <n v="267.051312"/>
        <n v="15345.4907"/>
        <n v="1346.246697"/>
        <n v="12372.05188"/>
        <n v="10111.38928"/>
        <n v="910.5062778"/>
        <n v="7877.33656"/>
        <n v="8246.130437"/>
        <n v="5.339065673"/>
        <n v="79.50882493"/>
        <n v="59.97914461"/>
        <n v="78.79967196"/>
        <n v="76.60442169"/>
        <n v="71.16601203"/>
        <n v="6.448762615"/>
        <n v="55.43034455"/>
        <n v="38.41870375"/>
        <n v="33.74786198"/>
        <n v="23.72796328"/>
        <n v="37.12894787"/>
        <n v="47.5262138"/>
        <n v="42.56331585"/>
        <n v="35.66125056"/>
        <n v="59.48744893"/>
        <n v="55.83107625"/>
        <n v="82.76865922"/>
        <n v="13.77617463"/>
        <n v="9.728005297"/>
        <n v="7.915071248"/>
        <n v="74.34482999"/>
        <n v="4.269511381"/>
        <n v="6.847033785"/>
        <n v="5.670640102"/>
        <n v="58.13583343"/>
        <n v="4.375316094"/>
        <n v="3.885394742"/>
        <n v="12.79760626"/>
        <n v="13.76270195"/>
        <n v="721.3655432"/>
        <n v="110.6779711"/>
        <n v="101.609245"/>
        <n v="9.23002632"/>
        <n v="65.56659662"/>
        <n v="431.5452472"/>
        <n v="438.4519214"/>
        <n v="409.9812523"/>
        <n v="365.9113978"/>
        <n v="297.5913833"/>
        <n v="315.6639322"/>
        <n v="264.2496129"/>
        <n v="216.7029481"/>
        <n v="210.2417002"/>
        <n v="23.37167228"/>
        <n v="2051.748615"/>
        <n v="1626.591186"/>
        <n v="1259.940376"/>
        <n v="1079.893546"/>
        <n v="91.13971812"/>
        <n v="100.503021"/>
        <n v="1077.712092"/>
        <n v="6.491488598"/>
        <n v="659.8499118"/>
        <n v="620.9518909"/>
        <n v="611.9093566"/>
        <n v="491.4978908"/>
        <n v="4.299053392"/>
        <n v="41.30688803"/>
        <n v="300.1621026"/>
        <n v="46.56231672"/>
        <n v="36.86104319"/>
        <n v="96.5465827"/>
        <n v="101.8113996"/>
        <n v="9.585584394"/>
        <n v="84.63438925"/>
        <n v="102.1413744"/>
        <n v="81.8405007"/>
        <n v="67.70920683"/>
        <n v="60.21211141"/>
        <n v="57.11644801"/>
        <n v="6.660451777"/>
        <n v="3.67646576"/>
        <n v="4.395885717"/>
        <n v="23.94507124"/>
        <n v="409.6000248"/>
        <n v="374.2947283"/>
        <n v="343.123395"/>
        <n v="3601.287457"/>
        <n v="278.0687051"/>
        <n v="335.5180568"/>
        <n v="2655.573684"/>
        <n v="2578.888314"/>
        <n v="2380.699796"/>
        <n v="2247.035692"/>
        <n v="203.3157499"/>
        <n v="1678.392773"/>
        <n v="1552.740429"/>
        <n v="130.0150391"/>
        <n v="134.3547253"/>
        <n v="871.8783173"/>
        <n v="80.92679802"/>
        <n v="8.88028118"/>
        <n v="62.48419552"/>
        <n v="79.27658464"/>
        <n v="8.353074798"/>
        <n v="11.14504291"/>
        <n v="61.76263795"/>
        <n v="7.35400072"/>
        <n v="55.79836969"/>
        <n v="55.12187071"/>
        <n v="5.00378288"/>
        <n v="29.65370899"/>
        <n v="4.113190741"/>
        <n v="28.782245"/>
        <n v="8.594570232"/>
        <n v="115.2784282"/>
        <n v="917.467628"/>
        <n v="915.1859205"/>
        <n v="918.807245"/>
        <n v="0.108055973"/>
        <n v="624.2361828"/>
        <n v="6.6489825"/>
        <n v="582.5143743"/>
        <n v="502.3844946"/>
        <n v="479.9234077"/>
        <n v="509.3899943"/>
        <n v="407.779262"/>
        <n v="369.6317105"/>
        <n v="70.15536981"/>
        <n v="336.3213326"/>
        <n v="168.173753"/>
        <n v="150.408875"/>
        <n v="112.696486"/>
        <n v="1117.196097"/>
        <n v="1033.039737"/>
        <n v="881.7364327"/>
        <n v="159.8772264"/>
        <n v="105.7476131"/>
        <n v="980.2537444"/>
        <n v="998.3498049"/>
        <n v="920.8284115"/>
        <n v="781.2062828"/>
        <n v="12.1859723"/>
        <n v="13.31109532"/>
        <n v="10.22840118"/>
        <n v="281.0023992"/>
        <n v="241.1958645"/>
        <n v="253.8285861"/>
        <n v="257.8403154"/>
        <n v="22.31624272"/>
        <n v="134.1678932"/>
        <n v="181.0123284"/>
        <n v="126.698109"/>
        <n v="122.1206485"/>
        <n v="98.68367951"/>
        <n v="73.24150483"/>
        <n v="56.05686428"/>
        <n v="55.60878216"/>
        <n v="61.84921903"/>
        <n v="56.431387"/>
        <n v="726.0291764"/>
        <n v="707.144691"/>
        <n v="648.1331781"/>
        <n v="666.7374371"/>
        <n v="635.4849381"/>
        <n v="489.6818699"/>
        <n v="709.1311228"/>
        <n v="678.5188944"/>
        <n v="595.7306923"/>
        <n v="527.3076721"/>
        <n v="57.12190146"/>
        <n v="495.0782963"/>
        <n v="36.48024032"/>
        <n v="33.66981355"/>
        <n v="274.5472605"/>
        <n v="198.7343495"/>
        <n v="179.8598949"/>
        <n v="19.15853732"/>
        <n v="22.0945504"/>
        <n v="183.6592186"/>
        <n v="188.2902861"/>
        <n v="171.3658969"/>
        <n v="157.6431445"/>
        <n v="127.7632005"/>
        <n v="9.469371264"/>
        <n v="100.3638322"/>
        <n v="88.16506179"/>
        <n v="66.72933871"/>
        <n v="71.11645"/>
        <n v="63.42140024"/>
        <n v="54.91159475"/>
        <n v="5.813338496"/>
        <n v="49.90987221"/>
        <n v="40.80617976"/>
        <n v="5.743393664"/>
        <n v="39.75216936"/>
        <n v="0.796915785"/>
        <n v="53.9502789"/>
        <n v="58.59644487"/>
        <n v="67.33378735"/>
        <n v="46.58195631"/>
        <n v="42.52689559"/>
        <n v="40.82597077"/>
        <n v="37.82511936"/>
        <n v="47.17250718"/>
        <n v="45.33788677"/>
        <n v="38.33793462"/>
        <n v="38.4279083"/>
        <n v="21.23698847"/>
        <n v="17.48293752"/>
        <n v="11.05247903"/>
        <n v="9.53048032"/>
        <n v="0.5305728"/>
        <n v="4.632776304"/>
        <n v="2.793843188"/>
        <n v="4.15451614"/>
        <n v="3.824212472"/>
        <n v="3.421880938"/>
        <n v="1.917164"/>
        <n v="2.511437292"/>
        <n v="751.3982719"/>
        <n v="760.6550553"/>
        <n v="796.8734263"/>
        <n v="7.896234931"/>
        <n v="719.5535161"/>
        <n v="575.6748069"/>
        <n v="59.55033546"/>
        <n v="62.11039296"/>
        <n v="459.1572399"/>
        <n v="457.7200522"/>
        <n v="368.2848258"/>
        <n v="294.6571552"/>
        <n v="203.7322893"/>
        <n v="205.8078833"/>
        <n v="35.80978512"/>
        <n v="15.60659587"/>
        <n v="8.523486403"/>
        <n v="80.15505125"/>
        <n v="80.58788376"/>
        <n v="112.1229028"/>
        <n v="84.62302524"/>
        <n v="6.19357029"/>
        <n v="70.27113179"/>
        <n v="52.22906505"/>
        <n v="45.87989927"/>
        <n v="4.259752532"/>
        <n v="31.93187316"/>
        <n v="2.79096532"/>
        <n v="23.18394594"/>
        <n v="21.92813881"/>
        <n v="17.9123368"/>
        <n v="1491.703605"/>
        <n v="1475.030397"/>
        <n v="1162.656768"/>
        <n v="1047.370244"/>
        <n v="1035.621437"/>
        <n v="96.8585885"/>
        <n v="10873.40554"/>
        <n v="9689.732784"/>
        <n v="8344.010392"/>
        <n v="6577.508136"/>
        <n v="5170.130703"/>
        <n v="4472.6114"/>
        <n v="3455.197053"/>
        <n v="3054.515582"/>
        <n v="2944.640134"/>
        <n v="1040.278436"/>
        <n v="10019.0763"/>
        <n v="924.5653683"/>
        <n v="8342.405764"/>
        <n v="6664.148708"/>
        <n v="63.57705167"/>
        <n v="6761.288966"/>
        <n v="606.3106561"/>
        <n v="496.2228007"/>
        <n v="491.055852"/>
        <n v="442.3774869"/>
        <n v="3661.792922"/>
        <n v="2892.257132"/>
        <n v="2205.98595"/>
        <n v="2143.021083"/>
        <n v="473.1238124"/>
        <n v="366.4841804"/>
        <n v="334.8174246"/>
        <n v="321.6132593"/>
        <n v="302.7045411"/>
        <n v="292.753101"/>
        <n v="275.064434"/>
        <n v="253.0007812"/>
        <n v="21.41123529"/>
        <n v="218.5716179"/>
        <n v="36.81621175"/>
        <n v="2.542436908"/>
        <n v="2.092343893"/>
        <n v="22.35595448"/>
        <n v="15.25518816"/>
        <n v="3.304039899"/>
        <n v="31.50243237"/>
        <n v="29.75517982"/>
        <n v="32.22493445"/>
        <n v="5.883760536"/>
        <n v="5.665405066"/>
        <n v="40.37835666"/>
        <n v="35.80929749"/>
        <n v="43.42193066"/>
        <n v="3.751715442"/>
        <n v="20.86118432"/>
        <n v="20.26876572"/>
        <n v="17.58722718"/>
        <n v="1.817829717"/>
        <n v="13.35783844"/>
        <n v="263.2111031"/>
        <n v="194.2032879"/>
        <n v="204.7186256"/>
        <n v="187.5733187"/>
        <n v="133.1230872"/>
        <n v="14.5676468"/>
        <n v="105.5910629"/>
        <n v="104.4746444"/>
        <n v="10.35779424"/>
        <n v="6.416252787"/>
        <n v="57.22555815"/>
        <n v="30.19550849"/>
        <n v="17.137754"/>
        <n v="15.830985"/>
        <n v="22.48177606"/>
        <n v="177.6382878"/>
        <n v="234.782883"/>
        <n v="2094.19096"/>
        <n v="277.3550522"/>
        <n v="15268.06445"/>
        <n v="142.3749426"/>
        <n v="1707.130633"/>
        <n v="14829.41215"/>
        <n v="12829.25408"/>
        <n v="11792.53465"/>
        <n v="1009.825011"/>
        <n v="880.7380617"/>
        <n v="749.6823382"/>
        <n v="6356.827282"/>
        <n v="6191.211908"/>
        <n v="166.1913728"/>
        <n v="1154.893473"/>
        <n v="1055.835493"/>
        <n v="158.27708"/>
        <n v="129.2260751"/>
        <n v="1040.629462"/>
        <n v="123.0966298"/>
        <n v="88.45038011"/>
        <n v="78.51141"/>
        <n v="854.0115758"/>
        <n v="70.46762486"/>
        <n v="65.65631302"/>
        <n v="585.9170945"/>
        <n v="564.5425663"/>
        <n v="62.86657508"/>
        <n v="62.29361092"/>
        <n v="60.18648815"/>
        <n v="59.65900139"/>
        <n v="57.87736282"/>
        <n v="0.66751505"/>
        <n v="0.697215581"/>
        <n v="5.447133608"/>
        <n v="3.912744517"/>
        <n v="40.36829999"/>
        <n v="30.59320769"/>
        <n v="28.98323119"/>
        <n v="24.23455671"/>
        <n v="22.39387584"/>
        <n v="1.766663097"/>
        <n v="18.84534312"/>
        <n v="344.6906308"/>
        <n v="1842.463782"/>
        <n v="1694.467075"/>
        <n v="201.7490628"/>
        <n v="119.2124275"/>
        <n v="1199.319976"/>
        <n v="1092.155356"/>
        <n v="956.8229765"/>
        <n v="76.2508038"/>
        <n v="631.1251711"/>
        <n v="623.9100503"/>
        <n v="527.60848"/>
        <n v="58.45976019"/>
        <n v="78.80940216"/>
        <n v="7.320514461"/>
        <n v="9.87102142"/>
        <n v="208.2311603"/>
        <n v="25.70881695"/>
        <n v="31.6357652"/>
        <n v="23.40731286"/>
        <n v="18.99961966"/>
        <n v="20.53327531"/>
        <n v="103.7277727"/>
        <n v="85.7175381"/>
        <n v="126.6142137"/>
        <n v="12.05551997"/>
        <n v="158.001946"/>
        <n v="124.3789361"/>
        <n v="110.9803062"/>
        <n v="93.37278497"/>
        <n v="62.56273841"/>
        <n v="561.7684701"/>
        <n v="573.4346982"/>
        <n v="441.8446244"/>
        <n v="472.1932825"/>
        <n v="359.9760397"/>
        <n v="30.93519548"/>
        <n v="34.73924576"/>
        <n v="318.6201852"/>
        <n v="26.18072382"/>
        <n v="20.68037294"/>
        <n v="20.60083027"/>
        <n v="155.4233076"/>
        <n v="152.8293973"/>
        <n v="233.8488603"/>
        <n v="273.5758769"/>
        <n v="973.728675"/>
        <n v="946.6521165"/>
        <n v="885.9858185"/>
        <n v="759.5380695"/>
        <n v="69.43934508"/>
        <n v="570.4532468"/>
        <n v="58.4989742"/>
        <n v="516.4037021"/>
        <n v="448.7670462"/>
        <n v="411.5645653"/>
        <n v="356.9393805"/>
        <n v="34.70333523"/>
        <n v="40.53777863"/>
        <n v="302.5359058"/>
        <n v="297.5112337"/>
        <n v="31.27232188"/>
        <n v="24.58973399"/>
        <n v="212.7418488"/>
        <n v="191.4949779"/>
        <n v="198.2563794"/>
        <n v="159.5348489"/>
        <n v="155.4767618"/>
        <n v="137.327474"/>
        <n v="121.3625467"/>
        <n v="105.7306982"/>
        <n v="13.39905105"/>
        <n v="0.901149288"/>
        <n v="0.09987219"/>
        <n v="69.0204245"/>
        <n v="11.69704463"/>
        <n v="243.808475"/>
        <n v="23.43533487"/>
        <n v="230.040097"/>
        <n v="250.0773782"/>
        <n v="220.4916851"/>
        <n v="1299.159757"/>
        <n v="15.71474837"/>
        <n v="14.3042452"/>
        <n v="9.1455559"/>
        <n v="79.41502672"/>
        <n v="648.0743453"/>
        <n v="542.0235"/>
        <n v="516.0554391"/>
        <n v="466.7383106"/>
        <n v="412.4323974"/>
        <n v="271.2545531"/>
        <n v="2698.01817"/>
        <n v="331.457035"/>
        <n v="3108.288623"/>
        <n v="3119.349824"/>
        <n v="337.1023516"/>
        <n v="3652.869332"/>
        <n v="333.3569124"/>
        <n v="2884.020194"/>
        <n v="2813.985285"/>
        <n v="276.0999798"/>
        <n v="2283.891796"/>
        <n v="1904.00231"/>
        <n v="1657.328352"/>
        <n v="167.3280168"/>
        <n v="5063.513104"/>
        <n v="515.0734795"/>
        <n v="5163.32918"/>
        <n v="4409.17067"/>
        <n v="37.76848819"/>
        <n v="3688.694288"/>
        <n v="5484.143308"/>
        <n v="44.18506273"/>
        <n v="448.5952989"/>
        <n v="4582.476081"/>
        <n v="4064.743869"/>
        <n v="4049.972347"/>
        <n v="188.6782945"/>
        <n v="170.0494537"/>
        <n v="1559.287158"/>
        <n v="1.576409172"/>
        <n v="1230.748231"/>
        <n v="1078.358105"/>
        <n v="10.32588862"/>
        <n v="983.2518091"/>
        <n v="14.96373588"/>
        <n v="128.0805702"/>
        <n v="919.1673438"/>
        <n v="665.6427546"/>
        <n v="615.4030781"/>
        <n v="431.3250367"/>
        <n v="375.1740323"/>
        <n v="37.82275031"/>
        <n v="180.1095132"/>
        <n v="152.6368899"/>
        <n v="1340.553699"/>
        <n v="1529.497771"/>
        <n v="178.8225911"/>
        <n v="184.764931"/>
        <n v="162.8088054"/>
        <n v="137.0063357"/>
        <n v="161.7301654"/>
        <n v="11.02617159"/>
        <n v="12.25184084"/>
        <n v="625.5081805"/>
        <n v="46.51559476"/>
        <n v="333.2148711"/>
        <n v="266.5416917"/>
        <n v="2.642527148"/>
        <n v="224.4600248"/>
        <n v="7.549797238"/>
        <n v="11.71090655"/>
        <n v="9.774676411"/>
        <n v="9.074569426"/>
        <n v="63.78723633"/>
        <n v="9.165614959"/>
        <n v="0.661540371"/>
        <n v="7.409771603"/>
        <n v="78.47020226"/>
        <n v="39.44666715"/>
        <n v="31.93566186"/>
        <n v="33.30286123"/>
        <n v="1.9659778"/>
        <n v="0.388253772"/>
        <n v="18.41791804"/>
        <n v="660.2777923"/>
        <n v="698.3522786"/>
        <n v="492.0552263"/>
        <n v="558.7206486"/>
        <n v="434.7940679"/>
        <n v="42.12368374"/>
        <n v="47.35260547"/>
        <n v="47.73638191"/>
        <n v="40.22855669"/>
        <n v="287.4671305"/>
        <n v="310.6117683"/>
        <n v="24.99717134"/>
        <n v="208.1688437"/>
        <n v="199.4118322"/>
        <n v="21.2543002"/>
        <n v="225.7307751"/>
        <n v="200.6600988"/>
        <n v="8.198047581"/>
        <n v="7.495401346"/>
        <n v="63.04032682"/>
        <n v="11.13608747"/>
        <n v="62.8565863"/>
        <n v="49.93698173"/>
        <n v="47.08931143"/>
        <n v="10.8139134"/>
        <n v="9.013493879"/>
        <n v="86.42744056"/>
        <n v="50.80181435"/>
        <n v="3.841228575"/>
        <n v="2017.643131"/>
        <n v="2047.113102"/>
        <n v="196.3808305"/>
        <n v="173.5755595"/>
        <n v="1197.946328"/>
        <n v="117.9227998"/>
        <n v="15.50666857"/>
        <n v="1307.89002"/>
        <n v="1395.454965"/>
        <n v="1117.048134"/>
        <n v="816.4795082"/>
        <n v="832.3688708"/>
        <n v="688.0972667"/>
        <n v="710.4952397"/>
        <n v="782.1799815"/>
        <n v="12.80528533"/>
        <n v="11.8385319"/>
        <n v="10.20659464"/>
        <n v="1.431051664"/>
        <n v="1.020071763"/>
        <n v="1.177477677"/>
        <n v="1.08833088"/>
        <n v="8.309152927"/>
        <n v="10.43022617"/>
        <n v="96.03725103"/>
        <n v="66.02236299"/>
        <n v="62.21977893"/>
        <n v="49.73511396"/>
        <n v="6.064221202"/>
        <n v="5.397368532"/>
        <n v="8.617208431"/>
        <n v="880.6403367"/>
        <n v="742.5109709"/>
        <n v="915.3190791"/>
        <n v="774.4396617"/>
        <n v="820.8109098"/>
        <n v="96.33237912"/>
        <n v="772.8700353"/>
        <n v="541.8243468"/>
        <n v="503.1115947"/>
        <n v="462.7076756"/>
        <n v="389.7515212"/>
        <n v="292.6142378"/>
        <n v="222.5065705"/>
        <n v="11.85928108"/>
        <n v="151.1045552"/>
        <n v="1521.672751"/>
        <n v="177.2633961"/>
        <n v="1121.475547"/>
        <n v="16.49232317"/>
        <n v="75.2256582"/>
        <n v="701.8526364"/>
        <n v="916.4741775"/>
        <n v="102.373909"/>
        <n v="21.4653132"/>
        <n v="12.94324581"/>
        <n v="843.1186662"/>
        <n v="562.3601848"/>
        <n v="643.7035752"/>
        <n v="601.7608115"/>
        <n v="1.443286353"/>
        <n v="1.321464076"/>
        <n v="54.56033696"/>
        <n v="54.6659175"/>
        <n v="5.347717533"/>
        <n v="49.8371267"/>
        <n v="5.379606465"/>
        <n v="45.57108889"/>
        <n v="38.00075788"/>
        <n v="42.08892911"/>
        <n v="38.52454761"/>
        <n v="38.61473209"/>
        <n v="36.59114895"/>
        <n v="33.34691455"/>
        <n v="20.39568283"/>
        <n v="7971.646361"/>
        <n v="714.3441019"/>
        <n v="6041.858981"/>
        <n v="638.0001097"/>
        <n v="4540.543752"/>
        <n v="462.9306986"/>
        <n v="3404.13099"/>
        <n v="3082.973535"/>
        <n v="2639.376955"/>
        <n v="2356.731479"/>
        <n v="204.2481892"/>
        <n v="2263.068326"/>
        <n v="142.0989818"/>
        <n v="1003.366877"/>
        <n v="1855.828806"/>
        <n v="31.13492794"/>
        <n v="259.7786785"/>
        <n v="3283.024864"/>
        <n v="3343.026219"/>
        <n v="3187.496219"/>
        <n v="3505.389434"/>
        <n v="392.9588536"/>
        <n v="3256.724028"/>
        <n v="2724.17807"/>
        <n v="2503.714258"/>
        <n v="235.3785281"/>
        <n v="203.3252124"/>
        <n v="1617.473418"/>
        <n v="196.3026243"/>
        <n v="161.4473853"/>
        <n v="3.718438799"/>
        <n v="24.73328608"/>
        <n v="247.9492284"/>
        <n v="229.6687488"/>
        <n v="29.5207994"/>
        <n v="244.3976438"/>
        <n v="19.74929219"/>
        <n v="28.90135229"/>
        <n v="240.4851202"/>
        <n v="25.31155956"/>
        <n v="195.5259417"/>
        <n v="16.83170578"/>
        <n v="156.2847968"/>
        <n v="325.1114746"/>
        <n v="4.24926073"/>
        <n v="922.0507313"/>
        <n v="978.5905287"/>
        <n v="1089.954838"/>
        <n v="123.753335"/>
        <n v="1038.885632"/>
        <n v="782.5987144"/>
        <n v="780.0336423"/>
        <n v="805.490079"/>
        <n v="732.1255305"/>
        <n v="709.3170967"/>
        <n v="622.043809"/>
        <n v="519.1563781"/>
        <n v="346.5316007"/>
        <n v="365.2585722"/>
        <n v="45.96380839"/>
        <n v="46.0744686"/>
        <n v="47.44453"/>
        <n v="38.3382324"/>
        <n v="42.98847625"/>
        <n v="423.680459"/>
        <n v="4255.781693"/>
        <n v="4873.8188"/>
        <n v="578.7417172"/>
        <n v="5047.254058"/>
        <n v="5596.535203"/>
        <n v="510.9327012"/>
        <n v="4460.390006"/>
        <n v="405.4475981"/>
        <n v="3715.370095"/>
        <n v="3205.019918"/>
        <n v="228.3543024"/>
        <n v="2044.169761"/>
        <n v="1934.398154"/>
        <n v="42.7308283"/>
        <n v="41.62053588"/>
        <n v="20.76877311"/>
        <n v="20.83302367"/>
        <n v="191.7267589"/>
        <n v="13.39092189"/>
        <n v="17.81424344"/>
        <n v="127.6377505"/>
        <n v="120.2471713"/>
        <n v="97.76637062"/>
        <n v="15.35342268"/>
        <n v="72.4280894"/>
        <n v="59.63595674"/>
        <n v="53.61278637"/>
        <n v="60.4909815"/>
        <n v="253.6086508"/>
        <n v="227.8353208"/>
        <n v="220.522192"/>
        <n v="196.6892153"/>
        <n v="172.0097884"/>
        <n v="17.0536929"/>
        <n v="128.6362711"/>
        <n v="86.13166944"/>
        <n v="60.3368571"/>
        <n v="37.59039592"/>
        <n v="37.04479956"/>
        <n v="35.35264737"/>
        <n v="30.62287548"/>
        <n v="28.88069657"/>
        <n v="30.86000992"/>
        <n v="1132.432517"/>
        <n v="1122.972967"/>
        <n v="1168.324095"/>
        <n v="989.1263558"/>
        <n v="99.08095375"/>
        <n v="885.0739766"/>
        <n v="815.4355995"/>
        <n v="685.0299083"/>
        <n v="72.800168"/>
        <n v="418.9206608"/>
        <n v="4.23257668"/>
        <n v="32.3662077"/>
        <n v="250.7112373"/>
        <n v="191.2135044"/>
        <n v="268.1837972"/>
        <n v="574.3895102"/>
        <n v="708.9556648"/>
        <n v="720.2333929"/>
        <n v="735.7090978"/>
        <n v="56.93670561"/>
        <n v="47.6164523"/>
        <n v="413.0063027"/>
        <n v="43.3664999"/>
        <n v="437.0802438"/>
        <n v="372.1651473"/>
        <n v="37.43857664"/>
        <n v="2.819124474"/>
        <n v="131.0421269"/>
        <n v="143.6197316"/>
        <n v="25.21683318"/>
        <n v="1142.212403"/>
        <n v="1212.666327"/>
        <n v="10947.02327"/>
        <n v="11477.6671"/>
        <n v="778.2477467"/>
        <n v="682.1070608"/>
        <n v="8105.590882"/>
        <n v="7593.391622"/>
        <n v="6369.516139"/>
        <n v="599.0392403"/>
        <n v="5793.363644"/>
        <n v="5067.411418"/>
        <n v="3998.09987"/>
        <n v="3554.546434"/>
        <n v="3689.7273"/>
        <n v="19479.91161"/>
        <n v="19099.04506"/>
        <n v="18379.32974"/>
        <n v="18822.86732"/>
        <n v="2198.590865"/>
        <n v="14714.82588"/>
        <n v="2084.255535"/>
        <n v="11892.33429"/>
        <n v="10598.08187"/>
        <n v="10055.34981"/>
        <n v="9495.540576"/>
        <n v="842.2768087"/>
        <n v="6853.628494"/>
        <n v="6478.346135"/>
        <n v="5834.582046"/>
        <n v="17.98136184"/>
        <n v="122.6523334"/>
        <n v="116.2585943"/>
        <n v="10.21129783"/>
        <n v="94.75639211"/>
        <n v="91.70356833"/>
        <n v="93.50075111"/>
        <n v="81.7274712"/>
        <n v="7.829008596"/>
        <n v="1.0419164"/>
        <n v="71.50892145"/>
        <n v="51.9919227"/>
        <n v="43.34099958"/>
        <n v="35.71613793"/>
        <n v="4.153362912"/>
        <n v="2.272404904"/>
        <n v="2.626234903"/>
        <n v="19.83672308"/>
        <n v="2.093721752"/>
        <n v="13.25723997"/>
        <n v="10.68147485"/>
        <n v="1.142003812"/>
        <n v="8.943006492"/>
        <n v="789.0772949"/>
        <n v="788.6873403"/>
        <n v="801.0504655"/>
        <n v="748.4451054"/>
        <n v="71.6850913"/>
        <n v="547.2101411"/>
        <n v="609.9511632"/>
        <n v="520.7639087"/>
        <n v="433.9210918"/>
        <n v="321.1953005"/>
        <n v="301.3597791"/>
        <n v="282.8364612"/>
        <n v="27.63810304"/>
        <n v="176.0625201"/>
        <n v="0.27564826"/>
        <n v="28.14578503"/>
        <n v="3.379874844"/>
        <n v="30.17998548"/>
        <n v="2.726570602"/>
        <n v="38.58376645"/>
        <n v="36.199487"/>
        <n v="36.69198927"/>
        <n v="11.75766897"/>
        <n v="28.12560496"/>
        <n v="7.127144699"/>
        <n v="8.415788935"/>
        <n v="46.3913277"/>
        <n v="5.649123424"/>
        <n v="6.556583478"/>
        <n v="49.06967155"/>
        <n v="4.877350139"/>
        <n v="48.73047089"/>
        <n v="41.60027954"/>
        <n v="39.08258546"/>
        <n v="41.96145465"/>
        <n v="77.09551224"/>
        <n v="69.35924758"/>
        <n v="0.675682939"/>
        <n v="6.226048785"/>
        <n v="36.62174288"/>
        <n v="3.989928468"/>
        <n v="2.995959823"/>
        <n v="1.995182912"/>
        <n v="2.048574874"/>
        <n v="2.02964427"/>
        <n v="565.9672173"/>
        <n v="584.9449886"/>
        <n v="63.80294988"/>
        <n v="7.033980828"/>
        <n v="471.8307668"/>
        <n v="4.783805563"/>
        <n v="569.6255035"/>
        <n v="568.8692813"/>
        <n v="503.5881956"/>
        <n v="689.9440223"/>
        <n v="423.2953509"/>
        <n v="45.85105771"/>
        <n v="310.8203382"/>
        <n v="330.1007394"/>
        <n v="40.49128897"/>
        <n v="1578.872339"/>
        <n v="167.2657906"/>
        <n v="1486.236406"/>
        <n v="144.9850711"/>
        <n v="1389.772683"/>
        <n v="128.0896289"/>
        <n v="1902.693048"/>
        <n v="136.8836683"/>
        <n v="103.3710689"/>
        <n v="1187.949491"/>
        <n v="11.85100131"/>
        <n v="78.72216127"/>
        <n v="72.03911741"/>
        <n v="516.7112481"/>
        <n v="43.59522964"/>
        <n v="604.8701316"/>
        <n v="594.6453102"/>
        <n v="585.8776761"/>
        <n v="623.2120325"/>
        <n v="64.85616718"/>
        <n v="585.6307861"/>
        <n v="53.08451654"/>
        <n v="469.6282925"/>
        <n v="420.1153538"/>
        <n v="379.5139945"/>
        <n v="379.7659054"/>
        <n v="321.7694175"/>
        <n v="262.8184944"/>
        <n v="257.2878697"/>
        <n v="264.7842196"/>
        <n v="181.9083783"/>
        <n v="188.1440348"/>
        <n v="20.75120211"/>
        <n v="1275.877569"/>
        <n v="32.78235828"/>
        <n v="106.9482898"/>
        <n v="22.67271848"/>
        <n v="115.5801103"/>
        <n v="103.523776"/>
        <n v="832.9552058"/>
        <n v="1.132766775"/>
        <n v="459.1113061"/>
        <n v="35.55729"/>
        <n v="256.4341746"/>
        <n v="421.2956602"/>
        <n v="691.1333535"/>
        <n v="63.7481117"/>
        <n v="579.4128244"/>
        <n v="490.4181326"/>
        <n v="385.325164"/>
        <n v="37.88466056"/>
        <n v="34.23979419"/>
        <n v="0.358651421"/>
        <n v="29.27235366"/>
        <n v="2.19888585"/>
        <n v="186.1013972"/>
        <n v="179.6156482"/>
        <n v="130.3784829"/>
        <n v="106.180706"/>
        <n v="88.2436347"/>
        <n v="78.28120317"/>
        <n v="14.16770158"/>
        <n v="90.76144414"/>
        <n v="92.88697859"/>
        <n v="94.49686776"/>
        <n v="116.202964"/>
        <n v="87.04534954"/>
        <n v="72.85023656"/>
        <n v="6.002527685"/>
        <n v="50.83901418"/>
        <n v="44.52614001"/>
        <n v="36.60609252"/>
        <n v="4.426792406"/>
        <n v="2.690897842"/>
        <n v="26.97625217"/>
        <n v="22.59447461"/>
        <n v="5.663849328"/>
        <n v="52.42529588"/>
        <n v="453.7830847"/>
        <n v="415.1627705"/>
        <n v="375.6835376"/>
        <n v="324.5491348"/>
        <n v="456.4586664"/>
        <n v="46.19685449"/>
        <n v="29.38172706"/>
        <n v="217.4345257"/>
        <n v="180.3537859"/>
        <n v="21.22386354"/>
        <n v="115.738974"/>
        <n v="8.897421459"/>
        <n v="7.883791474"/>
        <n v="3862.68271"/>
        <n v="377.2009132"/>
        <n v="3663.764502"/>
        <n v="387.774991"/>
        <n v="308.0660742"/>
        <n v="292.4022672"/>
        <n v="4003.908598"/>
        <n v="3759.457226"/>
        <n v="3749.941617"/>
        <n v="3427.320332"/>
        <n v="2972.448675"/>
        <n v="277.1818332"/>
        <n v="2598.842827"/>
        <n v="243.7539129"/>
        <n v="262.9589578"/>
        <n v="463.6397821"/>
        <n v="482.8039445"/>
        <n v="339.7190493"/>
        <n v="417.9117441"/>
        <n v="2331.532804"/>
        <n v="1871.736563"/>
        <n v="24.73142261"/>
        <n v="14.47305874"/>
        <n v="1712.225506"/>
        <n v="152.5448405"/>
        <n v="882.356362"/>
        <n v="160.8400141"/>
        <n v="27.46880965"/>
        <n v="421.4804282"/>
        <n v="645.9583816"/>
        <n v="0.442802404"/>
        <n v="19.1624696"/>
        <n v="16.71406295"/>
        <n v="140.6905284"/>
        <n v="119.4571154"/>
        <n v="92.81479759"/>
        <n v="13.89021225"/>
        <n v="9.290983645"/>
        <n v="77.27092119"/>
        <n v="40.13342094"/>
        <n v="34.41887163"/>
        <n v="28.52135777"/>
        <n v="24.99438738"/>
        <n v="43.66385568"/>
        <n v="48.50941741"/>
        <n v="564.8167043"/>
        <n v="447.545645"/>
        <n v="427.9885222"/>
        <n v="457.9731742"/>
        <n v="471.8626525"/>
        <n v="361.0940984"/>
        <n v="345.339056"/>
        <n v="342.4908556"/>
        <n v="43.19780767"/>
        <n v="337.2942846"/>
        <n v="334.1673373"/>
        <n v="27.29839073"/>
        <n v="171.1373611"/>
        <n v="163.105292"/>
        <n v="21.90075232"/>
        <n v="196.6675768"/>
        <n v="20.62306285"/>
        <n v="196.9152496"/>
        <n v="183.0461695"/>
        <n v="184.3649102"/>
        <n v="143.8698873"/>
        <n v="153.6783754"/>
        <n v="10.85148218"/>
        <n v="1.860003739"/>
        <n v="121.879331"/>
        <n v="8.369851529"/>
        <n v="65.78997404"/>
        <n v="54.04348047"/>
        <n v="46.83027463"/>
        <n v="45.61688038"/>
        <n v="10.82259524"/>
        <n v="10.66670728"/>
        <n v="92.60233636"/>
        <n v="63.75053034"/>
        <n v="53.30858081"/>
        <n v="1.040021112"/>
        <n v="20.84342867"/>
        <n v="29.81456607"/>
        <n v="34.26216876"/>
        <n v="8.7174087"/>
      </sharedItems>
    </cacheField>
    <cacheField name="Hepatitis B" numFmtId="0">
      <sharedItems containsString="0" containsBlank="1" containsNumber="1" containsInteger="1">
        <n v="65.0"/>
        <n v="62.0"/>
        <n v="64.0"/>
        <n v="67.0"/>
        <n v="68.0"/>
        <n v="66.0"/>
        <n v="63.0"/>
        <n v="99.0"/>
        <n v="98.0"/>
        <n v="97.0"/>
        <n v="96.0"/>
        <n v="95.0"/>
        <n v="94.0"/>
        <n v="91.0"/>
        <n v="9.0"/>
        <n v="8.0"/>
        <n v="83.0"/>
        <n v="81.0"/>
        <m/>
        <n v="77.0"/>
        <n v="75.0"/>
        <n v="72.0"/>
        <n v="61.0"/>
        <n v="69.0"/>
        <n v="73.0"/>
        <n v="85.0"/>
        <n v="84.0"/>
        <n v="88.0"/>
        <n v="93.0"/>
        <n v="89.0"/>
        <n v="78.0"/>
        <n v="55.0"/>
        <n v="92.0"/>
        <n v="86.0"/>
        <n v="44.0"/>
        <n v="33.0"/>
        <n v="74.0"/>
        <n v="52.0"/>
        <n v="49.0"/>
        <n v="5.0"/>
        <n v="51.0"/>
        <n v="21.0"/>
        <n v="45.0"/>
        <n v="11.0"/>
        <n v="87.0"/>
        <n v="18.0"/>
        <n v="56.0"/>
        <n v="7.0"/>
        <n v="6.0"/>
        <n v="76.0"/>
        <n v="82.0"/>
        <n v="79.0"/>
        <n v="15.0"/>
        <n v="36.0"/>
        <n v="48.0"/>
        <n v="1.0"/>
        <n v="4.0"/>
        <n v="42.0"/>
        <n v="28.0"/>
        <n v="14.0"/>
        <n v="47.0"/>
        <n v="23.0"/>
        <n v="46.0"/>
        <n v="37.0"/>
        <n v="39.0"/>
        <n v="24.0"/>
        <n v="17.0"/>
        <n v="27.0"/>
        <n v="25.0"/>
        <n v="16.0"/>
        <n v="2.0"/>
        <n v="35.0"/>
        <n v="29.0"/>
        <n v="26.0"/>
        <n v="54.0"/>
        <n v="57.0"/>
        <n v="38.0"/>
        <n v="59.0"/>
        <n v="71.0"/>
        <n v="43.0"/>
        <n v="58.0"/>
        <n v="41.0"/>
        <n v="31.0"/>
        <n v="12.0"/>
        <n v="32.0"/>
        <n v="22.0"/>
        <n v="53.0"/>
        <n v="19.0"/>
      </sharedItems>
    </cacheField>
    <cacheField name="Measles" numFmtId="0">
      <sharedItems containsSemiMixedTypes="0" containsString="0" containsNumber="1" containsInteger="1">
        <n v="1154.0"/>
        <n v="492.0"/>
        <n v="430.0"/>
        <n v="2787.0"/>
        <n v="3013.0"/>
        <n v="1989.0"/>
        <n v="2861.0"/>
        <n v="1599.0"/>
        <n v="1141.0"/>
        <n v="1990.0"/>
        <n v="1296.0"/>
        <n v="466.0"/>
        <n v="798.0"/>
        <n v="2486.0"/>
        <n v="8762.0"/>
        <n v="6532.0"/>
        <n v="0.0"/>
        <n v="9.0"/>
        <n v="28.0"/>
        <n v="10.0"/>
        <n v="22.0"/>
        <n v="68.0"/>
        <n v="6.0"/>
        <n v="7.0"/>
        <n v="8.0"/>
        <n v="16.0"/>
        <n v="18.0"/>
        <n v="662.0"/>
        <n v="63.0"/>
        <n v="25.0"/>
        <n v="112.0"/>
        <n v="103.0"/>
        <n v="107.0"/>
        <n v="217.0"/>
        <n v="944.0"/>
        <n v="2302.0"/>
        <n v="3289.0"/>
        <n v="15374.0"/>
        <n v="5862.0"/>
        <n v="2686.0"/>
        <n v="118.0"/>
        <n v="11699.0"/>
        <n v="8523.0"/>
        <n v="4458.0"/>
        <n v="1449.0"/>
        <n v="1190.0"/>
        <n v="2807.0"/>
        <n v="265.0"/>
        <n v="1014.0"/>
        <n v="765.0"/>
        <n v="258.0"/>
        <n v="29.0"/>
        <n v="1196.0"/>
        <n v="11945.0"/>
        <n v="9046.0"/>
        <n v="2219.0"/>
        <n v="1.0"/>
        <n v="2.0"/>
        <n v="3.0"/>
        <n v="17.0"/>
        <n v="33.0"/>
        <n v="13.0"/>
        <n v="137.0"/>
        <n v="2281.0"/>
        <n v="1783.0"/>
        <n v="4.0"/>
        <n v="40.0"/>
        <n v="69.0"/>
        <n v="15.0"/>
        <n v="74.0"/>
        <n v="340.0"/>
        <n v="158.0"/>
        <n v="199.0"/>
        <n v="190.0"/>
        <n v="70.0"/>
        <n v="104.0"/>
        <n v="65.0"/>
        <n v="11.0"/>
        <n v="91.0"/>
        <n v="32.0"/>
        <n v="141.0"/>
        <n v="108.0"/>
        <n v="309.0"/>
        <n v="117.0"/>
        <n v="36.0"/>
        <n v="52.0"/>
        <n v="49.0"/>
        <n v="448.0"/>
        <n v="20.0"/>
        <n v="23.0"/>
        <n v="90.0"/>
        <n v="164.0"/>
        <n v="5.0"/>
        <n v="222.0"/>
        <n v="1238.0"/>
        <n v="827.0"/>
        <n v="1978.0"/>
        <n v="4353.0"/>
        <n v="574.0"/>
        <n v="210.0"/>
        <n v="46.0"/>
        <n v="12.0"/>
        <n v="240.0"/>
        <n v="289.0"/>
        <n v="237.0"/>
        <n v="1986.0"/>
        <n v="5625.0"/>
        <n v="788.0"/>
        <n v="718.0"/>
        <n v="2660.0"/>
        <n v="2924.0"/>
        <n v="6192.0"/>
        <n v="25934.0"/>
        <n v="9743.0"/>
        <n v="4067.0"/>
        <n v="3484.0"/>
        <n v="4414.0"/>
        <n v="5098.0"/>
        <n v="64.0"/>
        <n v="50.0"/>
        <n v="149.0"/>
        <n v="21.0"/>
        <n v="14.0"/>
        <n v="45.0"/>
        <n v="47.0"/>
        <n v="39.0"/>
        <n v="109.0"/>
        <n v="576.0"/>
        <n v="98.0"/>
        <n v="26.0"/>
        <n v="61.0"/>
        <n v="44.0"/>
        <n v="83.0"/>
        <n v="55.0"/>
        <n v="786.0"/>
        <n v="637.0"/>
        <n v="288.0"/>
        <n v="426.0"/>
        <n v="392.0"/>
        <n v="1461.0"/>
        <n v="928.0"/>
        <n v="341.0"/>
        <n v="176.0"/>
        <n v="262.0"/>
        <n v="1588.0"/>
        <n v="5859.0"/>
        <n v="4244.0"/>
        <n v="27.0"/>
        <n v="756.0"/>
        <n v="418.0"/>
        <n v="122.0"/>
        <n v="1677.0"/>
        <n v="3000.0"/>
        <n v="166.0"/>
        <n v="43.0"/>
        <n v="853.0"/>
        <n v="184.0"/>
        <n v="59.0"/>
        <n v="2672.0"/>
        <n v="214.0"/>
        <n v="876.0"/>
        <n v="220.0"/>
        <n v="57.0"/>
        <n v="24.0"/>
        <n v="42.0"/>
        <n v="157.0"/>
        <n v="22004.0"/>
        <n v="2249.0"/>
        <n v="99.0"/>
        <n v="343.0"/>
        <n v="375.0"/>
        <n v="7362.0"/>
        <n v="860.0"/>
        <n v="2511.0"/>
        <n v="54118.0"/>
        <n v="395.0"/>
        <n v="125.0"/>
        <n v="253.0"/>
        <n v="77.0"/>
        <n v="2946.0"/>
        <n v="1744.0"/>
        <n v="4174.0"/>
        <n v="6074.0"/>
        <n v="129.0"/>
        <n v="495.0"/>
        <n v="305.0"/>
        <n v="173.0"/>
        <n v="784.0"/>
        <n v="224.0"/>
        <n v="1016.0"/>
        <n v="18363.0"/>
        <n v="48.0"/>
        <n v="628.0"/>
        <n v="441.0"/>
        <n v="183.0"/>
        <n v="115.0"/>
        <n v="3466.0"/>
        <n v="4770.0"/>
        <n v="5882.0"/>
        <n v="5790.0"/>
        <n v="5729.0"/>
        <n v="722.0"/>
        <n v="1156.0"/>
        <n v="4779.0"/>
        <n v="4211.0"/>
        <n v="394.0"/>
        <n v="188.0"/>
        <n v="264.0"/>
        <n v="352.0"/>
        <n v="653.0"/>
        <n v="1361.0"/>
        <n v="3761.0"/>
        <n v="12237.0"/>
        <n v="1809.0"/>
        <n v="831.0"/>
        <n v="760.0"/>
        <n v="609.0"/>
        <n v="504.0"/>
        <n v="251.0"/>
        <n v="100.0"/>
        <n v="196.0"/>
        <n v="605.0"/>
        <n v="358.0"/>
        <n v="899.0"/>
        <n v="1448.0"/>
        <n v="23934.0"/>
        <n v="14629.0"/>
        <n v="195.0"/>
        <n v="803.0"/>
        <n v="62.0"/>
        <n v="101.0"/>
        <n v="34.0"/>
        <n v="206.0"/>
        <n v="150.0"/>
        <n v="596.0"/>
        <n v="679.0"/>
        <n v="471.0"/>
        <n v="1233.0"/>
        <n v="652.0"/>
        <n v="938.0"/>
        <n v="2837.0"/>
        <n v="3207.0"/>
        <n v="1275.0"/>
        <n v="226.0"/>
        <n v="120.0"/>
        <n v="8650.0"/>
        <n v="194.0"/>
        <n v="165.0"/>
        <n v="1594.0"/>
        <n v="10324.0"/>
        <n v="15801.0"/>
        <n v="7277.0"/>
        <n v="24908.0"/>
        <n v="3546.0"/>
        <n v="42361.0"/>
        <n v="52628.0"/>
        <n v="26883.0"/>
        <n v="6183.0"/>
        <n v="9943.0"/>
        <n v="38159.0"/>
        <n v="52461.0"/>
        <n v="131441.0"/>
        <n v="109023.0"/>
        <n v="99602.0"/>
        <n v="124219.0"/>
        <n v="70549.0"/>
        <n v="71879.0"/>
        <n v="58341.0"/>
        <n v="88962.0"/>
        <n v="71093.0"/>
        <n v="139.0"/>
        <n v="85.0"/>
        <n v="912.0"/>
        <n v="1359.0"/>
        <n v="71.0"/>
        <n v="124.0"/>
        <n v="260.0"/>
        <n v="315.0"/>
        <n v="84.0"/>
        <n v="126.0"/>
        <n v="146.0"/>
        <n v="3524.0"/>
        <n v="3712.0"/>
        <n v="2788.0"/>
        <n v="2152.0"/>
        <n v="1678.0"/>
        <n v="51.0"/>
        <n v="54.0"/>
        <n v="19.0"/>
        <n v="30.0"/>
        <n v="3550.0"/>
        <n v="5020.0"/>
        <n v="33711.0"/>
        <n v="88381.0"/>
        <n v="72029.0"/>
        <n v="133802.0"/>
        <n v="5407.0"/>
        <n v="12461.0"/>
        <n v="55577.0"/>
        <n v="80123.0"/>
        <n v="182485.0"/>
        <n v="44934.0"/>
        <n v="21956.0"/>
        <n v="30466.0"/>
        <n v="8072.0"/>
        <n v="8282.0"/>
        <n v="709.0"/>
        <n v="143.0"/>
        <n v="298.0"/>
        <n v="37.0"/>
        <n v="79.0"/>
        <n v="113.0"/>
        <n v="72.0"/>
        <n v="257.0"/>
        <n v="5432.0"/>
        <n v="1314.0"/>
        <n v="405.0"/>
        <n v="245.0"/>
        <n v="608.0"/>
        <n v="668.0"/>
        <n v="1684.0"/>
        <n v="953.0"/>
        <n v="80.0"/>
        <n v="2150.0"/>
        <n v="2633.0"/>
        <n v="1250.0"/>
        <n v="321.0"/>
        <n v="78.0"/>
        <n v="436.0"/>
        <n v="38.0"/>
        <n v="1339.0"/>
        <n v="198.0"/>
        <n v="127.0"/>
        <n v="82.0"/>
        <n v="128.0"/>
        <n v="376.0"/>
        <n v="460.0"/>
        <n v="204.0"/>
        <n v="789.0"/>
        <n v="17745.0"/>
        <n v="12739.0"/>
        <n v="5253.0"/>
        <n v="4347.0"/>
        <n v="3255.0"/>
        <n v="4235.0"/>
        <n v="1176.0"/>
        <n v="3511.0"/>
        <n v="1446.0"/>
        <n v="1451.0"/>
        <n v="357.0"/>
        <n v="73.0"/>
        <n v="228.0"/>
        <n v="3332.0"/>
        <n v="2366.0"/>
        <n v="1660.0"/>
        <n v="136.0"/>
        <n v="304.0"/>
        <n v="267.0"/>
        <n v="272.0"/>
        <n v="14949.0"/>
        <n v="5048.0"/>
        <n v="1541.0"/>
        <n v="604.0"/>
        <n v="4448.0"/>
        <n v="5185.0"/>
        <n v="10000.0"/>
        <n v="110.0"/>
        <n v="5129.0"/>
        <n v="119.0"/>
        <n v="336.0"/>
        <n v="431.0"/>
        <n v="3188.0"/>
        <n v="7872.0"/>
        <n v="31.0"/>
        <n v="56.0"/>
        <n v="334.0"/>
        <n v="1356.0"/>
        <n v="6847.0"/>
        <n v="216.0"/>
        <n v="35.0"/>
        <n v="2464.0"/>
        <n v="443.0"/>
        <n v="1771.0"/>
        <n v="1607.0"/>
        <n v="780.0"/>
        <n v="917.0"/>
        <n v="567.0"/>
        <n v="2307.0"/>
        <n v="778.0"/>
        <n v="121.0"/>
        <n v="779.0"/>
        <n v="4657.0"/>
        <n v="6024.0"/>
        <n v="319.0"/>
        <n v="1613.0"/>
        <n v="641.0"/>
        <n v="420.0"/>
        <n v="435.0"/>
        <n v="60.0"/>
        <n v="1939.0"/>
        <n v="12289.0"/>
        <n v="13476.0"/>
        <n v="23068.0"/>
        <n v="243.0"/>
        <n v="175.0"/>
        <n v="53.0"/>
        <n v="89.0"/>
        <n v="2497.0"/>
        <n v="2151.0"/>
        <n v="7408.0"/>
        <n v="11294.0"/>
        <n v="153.0"/>
        <n v="3526.0"/>
        <n v="1158.0"/>
        <n v="159.0"/>
        <n v="992.0"/>
        <n v="90387.0"/>
        <n v="79563.0"/>
        <n v="13822.0"/>
        <n v="18668.0"/>
        <n v="33634.0"/>
        <n v="31458.0"/>
        <n v="56188.0"/>
        <n v="44258.0"/>
        <n v="41144.0"/>
        <n v="64185.0"/>
        <n v="36711.0"/>
        <n v="55443.0"/>
        <n v="47147.0"/>
        <n v="40044.0"/>
        <n v="51780.0"/>
        <n v="38835.0"/>
        <n v="15099.0"/>
        <n v="12943.0"/>
        <n v="8419.0"/>
        <n v="15489.0"/>
        <n v="21893.0"/>
        <n v="18869.0"/>
        <n v="20818.0"/>
        <n v="15369.0"/>
        <n v="19456.0"/>
        <n v="20422.0"/>
        <n v="15853.0"/>
        <n v="29171.0"/>
        <n v="24457.0"/>
        <n v="14492.0"/>
        <n v="3825.0"/>
        <n v="3344.0"/>
        <n v="615.0"/>
        <n v="189.0"/>
        <n v="332.0"/>
        <n v="538.0"/>
        <n v="133.0"/>
        <n v="11644.0"/>
        <n v="9554.0"/>
        <n v="9582.0"/>
        <n v="11874.0"/>
        <n v="1433.0"/>
        <n v="1317.0"/>
        <n v="669.0"/>
        <n v="30328.0"/>
        <n v="5494.0"/>
        <n v="230.0"/>
        <n v="474.0"/>
        <n v="908.0"/>
        <n v="9081.0"/>
        <n v="4088.0"/>
        <n v="726.0"/>
        <n v="285.0"/>
        <n v="87.0"/>
        <n v="95.0"/>
        <n v="584.0"/>
        <n v="241.0"/>
        <n v="211.0"/>
        <n v="931.0"/>
        <n v="539.0"/>
        <n v="116.0"/>
        <n v="5189.0"/>
        <n v="372.0"/>
        <n v="351.0"/>
        <n v="1617.0"/>
        <n v="439.0"/>
        <n v="135.0"/>
        <n v="599.0"/>
        <n v="10982.0"/>
        <n v="9385.0"/>
        <n v="1457.0"/>
        <n v="462.0"/>
        <n v="229.0"/>
        <n v="434.0"/>
        <n v="450.0"/>
        <n v="741.0"/>
        <n v="11015.0"/>
        <n v="520.0"/>
        <n v="8752.0"/>
        <n v="8286.0"/>
        <n v="33812.0"/>
        <n v="22552.0"/>
        <n v="22497.0"/>
        <n v="41.0"/>
        <n v="76.0"/>
        <n v="526.0"/>
        <n v="16118.0"/>
        <n v="2204.0"/>
        <n v="94.0"/>
        <n v="354.0"/>
        <n v="2395.0"/>
        <n v="1218.0"/>
        <n v="1282.0"/>
        <n v="1516.0"/>
        <n v="1847.0"/>
        <n v="766.0"/>
        <n v="11304.0"/>
        <n v="21002.0"/>
        <n v="17779.0"/>
        <n v="318.0"/>
        <n v="339.0"/>
        <n v="174.0"/>
        <n v="58.0"/>
        <n v="295.0"/>
        <n v="1491.0"/>
        <n v="1810.0"/>
        <n v="2070.0"/>
        <n v="1761.0"/>
        <n v="373.0"/>
        <n v="956.0"/>
        <n v="618.0"/>
        <n v="213.0"/>
        <n v="516.0"/>
        <n v="179.0"/>
        <n v="172.0"/>
        <n v="2488.0"/>
        <n v="660.0"/>
        <n v="1060.0"/>
        <n v="279.0"/>
        <n v="2200.0"/>
        <n v="142.0"/>
        <n v="131.0"/>
        <n v="1379.0"/>
        <n v="5977.0"/>
        <n v="320.0"/>
        <n v="329.0"/>
        <n v="292.0"/>
        <n v="2771.0"/>
        <n v="3890.0"/>
        <n v="633.0"/>
        <n v="35558.0"/>
        <n v="62233.0"/>
        <n v="10795.0"/>
        <n v="9357.0"/>
        <n v="35256.0"/>
        <n v="118712.0"/>
        <n v="1116.0"/>
        <n v="167.0"/>
        <n v="92.0"/>
        <n v="1318.0"/>
        <n v="221.0"/>
        <n v="1868.0"/>
        <n v="1569.0"/>
        <n v="564.0"/>
        <n v="1407.0"/>
        <n v="632.0"/>
        <n v="408.0"/>
        <n v="2198.0"/>
        <n v="6187.0"/>
        <n v="1395.0"/>
        <n v="75.0"/>
        <n v="926.0"/>
        <n v="215.0"/>
        <n v="290.0"/>
        <n v="1719.0"/>
        <n v="2939.0"/>
        <n v="232.0"/>
        <n v="717.0"/>
        <n v="4464.0"/>
        <n v="1578.0"/>
        <n v="234.0"/>
        <n v="1292.0"/>
        <n v="322.0"/>
        <n v="5039.0"/>
        <n v="3611.0"/>
        <n v="883.0"/>
        <n v="1398.0"/>
        <n v="777.0"/>
        <n v="140.0"/>
        <n v="20359.0"/>
        <n v="1205.0"/>
        <n v="10677.0"/>
        <n v="925.0"/>
        <n v="982.0"/>
        <n v="834.0"/>
        <n v="1455.0"/>
        <n v="2248.0"/>
        <n v="1217.0"/>
        <n v="6399.0"/>
        <n v="10841.0"/>
        <n v="6000.0"/>
        <n v="2724.0"/>
        <n v="7368.0"/>
        <n v="145.0"/>
        <n v="177.0"/>
        <n v="2321.0"/>
        <n v="12598.0"/>
        <n v="9396.0"/>
        <n v="28898.0"/>
        <n v="7155.0"/>
        <n v="7085.0"/>
        <n v="7375.0"/>
        <n v="1010.0"/>
        <n v="2175.0"/>
        <n v="2046.0"/>
        <n v="333.0"/>
        <n v="1088.0"/>
        <n v="314.0"/>
        <n v="1329.0"/>
        <n v="830.0"/>
        <n v="736.0"/>
        <n v="2519.0"/>
        <n v="845.0"/>
        <n v="212.0"/>
        <n v="477.0"/>
        <n v="1028.0"/>
        <n v="86.0"/>
        <n v="3138.0"/>
        <n v="4076.0"/>
        <n v="1278.0"/>
        <n v="416.0"/>
        <n v="469.0"/>
        <n v="1279.0"/>
        <n v="1861.0"/>
        <n v="3362.0"/>
        <n v="2359.0"/>
        <n v="2089.0"/>
        <n v="1415.0"/>
        <n v="2838.0"/>
        <n v="5023.0"/>
        <n v="12074.0"/>
        <n v="13344.0"/>
        <n v="6749.0"/>
        <n v="10849.0"/>
        <n v="9397.0"/>
        <n v="2632.0"/>
        <n v="1019.0"/>
        <n v="280.0"/>
        <n v="597.0"/>
        <n v="66.0"/>
        <n v="7693.0"/>
        <n v="1142.0"/>
        <n v="1224.0"/>
        <n v="771.0"/>
        <n v="801.0"/>
        <n v="282.0"/>
        <n v="2183.0"/>
        <n v="63057.0"/>
        <n v="54190.0"/>
        <n v="31584.0"/>
        <n v="61208.0"/>
        <n v="21319.0"/>
        <n v="12423.0"/>
        <n v="6855.0"/>
        <n v="52852.0"/>
        <n v="6447.0"/>
        <n v="18843.0"/>
        <n v="8491.0"/>
        <n v="1272.0"/>
        <n v="9960.0"/>
        <n v="2613.0"/>
        <n v="704.0"/>
        <n v="110927.0"/>
        <n v="31521.0"/>
        <n v="141258.0"/>
        <n v="42007.0"/>
        <n v="168107.0"/>
        <n v="212183.0"/>
        <n v="386.0"/>
        <n v="1370.0"/>
        <n v="8749.0"/>
        <n v="8046.0"/>
        <n v="4386.0"/>
        <n v="4321.0"/>
        <n v="863.0"/>
        <n v="1129.0"/>
        <n v="2801.0"/>
        <n v="7641.0"/>
        <n v="2981.0"/>
        <n v="4248.0"/>
        <n v="4740.0"/>
        <n v="3903.0"/>
        <n v="3849.0"/>
        <n v="2064.0"/>
        <n v="2299.0"/>
        <n v="1222.0"/>
        <n v="1385.0"/>
        <n v="3863.0"/>
        <n v="17620.0"/>
        <n v="4023.0"/>
        <n v="7135.0"/>
        <n v="619.0"/>
        <n v="58848.0"/>
        <n v="2920.0"/>
        <n v="1536.0"/>
        <n v="6538.0"/>
        <n v="6368.0"/>
        <n v="1469.0"/>
        <n v="530.0"/>
        <n v="3025.0"/>
        <n v="10511.0"/>
        <n v="7003.0"/>
        <n v="7360.0"/>
        <n v="7120.0"/>
        <n v="160.0"/>
        <n v="361.0"/>
        <n v="144.0"/>
        <n v="442.0"/>
        <n v="114.0"/>
        <n v="23060.0"/>
        <n v="32647.0"/>
        <n v="4929.0"/>
        <n v="457.0"/>
        <n v="687.0"/>
        <n v="1159.0"/>
        <n v="7450.0"/>
        <n v="4189.0"/>
        <n v="193.0"/>
        <n v="353.0"/>
        <n v="3196.0"/>
        <n v="5043.0"/>
        <n v="843.0"/>
        <n v="4711.0"/>
        <n v="2339.0"/>
        <n v="2123.0"/>
        <n v="629.0"/>
        <n v="1147.0"/>
        <n v="454.0"/>
        <n v="2444.0"/>
        <n v="3291.0"/>
        <n v="580.0"/>
        <n v="2072.0"/>
        <n v="4800.0"/>
        <n v="494.0"/>
        <n v="1064.0"/>
        <n v="2738.0"/>
        <n v="896.0"/>
        <n v="2095.0"/>
        <n v="219.0"/>
        <n v="154.0"/>
        <n v="1164.0"/>
        <n v="294.0"/>
        <n v="362.0"/>
        <n v="4648.0"/>
        <n v="807.0"/>
        <n v="1880.0"/>
        <n v="1208.0"/>
        <n v="311.0"/>
        <n v="155.0"/>
        <n v="428.0"/>
        <n v="999.0"/>
        <n v="1519.0"/>
        <n v="18184.0"/>
        <n v="24789.0"/>
        <n v="5839.0"/>
        <n v="383.0"/>
        <n v="370.0"/>
        <n v="201.0"/>
        <n v="607.0"/>
        <n v="1006.0"/>
        <n v="678.0"/>
        <n v="1865.0"/>
        <n v="1089.0"/>
        <n v="586.0"/>
        <n v="568.0"/>
        <n v="649.0"/>
        <n v="3575.0"/>
        <n v="138.0"/>
        <n v="148.0"/>
        <n v="96.0"/>
        <n v="7497.0"/>
        <n v="10229.0"/>
        <n v="3173.0"/>
        <n v="9983.0"/>
        <n v="17298.0"/>
        <n v="1081.0"/>
        <n v="1149.0"/>
        <n v="12008.0"/>
        <n v="8257.0"/>
        <n v="9559.0"/>
        <n v="3571.0"/>
        <n v="3965.0"/>
        <n v="12499.0"/>
        <n v="5857.0"/>
        <n v="81.0"/>
        <n v="244.0"/>
        <n v="1043.0"/>
        <n v="1166.0"/>
        <n v="1459.0"/>
        <n v="878.0"/>
        <n v="525.0"/>
        <n v="1952.0"/>
        <n v="1256.0"/>
        <n v="1204.0"/>
        <n v="3802.0"/>
        <n v="302.0"/>
        <n v="297.0"/>
        <n v="256.0"/>
        <n v="67.0"/>
        <n v="152.0"/>
        <n v="1568.0"/>
        <n v="1686.0"/>
        <n v="2107.0"/>
        <n v="16527.0"/>
        <n v="3585.0"/>
        <n v="676.0"/>
        <n v="2813.0"/>
        <n v="5616.0"/>
        <n v="680.0"/>
        <n v="327.0"/>
        <n v="1374.0"/>
        <n v="9562.0"/>
        <n v="4381.0"/>
        <n v="4529.0"/>
        <n v="4362.0"/>
        <n v="2875.0"/>
        <n v="313.0"/>
        <n v="350.0"/>
        <n v="621.0"/>
        <n v="958.0"/>
        <n v="2022.0"/>
        <n v="1015.0"/>
        <n v="700.0"/>
        <n v="594.0"/>
        <n v="740.0"/>
        <n v="403.0"/>
        <n v="517.0"/>
        <n v="2144.0"/>
        <n v="927.0"/>
        <n v="192.0"/>
        <n v="2641.0"/>
        <n v="5197.0"/>
        <n v="3156.0"/>
        <n v="2583.0"/>
        <n v="6071.0"/>
        <n v="7790.0"/>
        <n v="3893.0"/>
        <n v="3588.0"/>
        <n v="4165.0"/>
        <n v="4519.0"/>
        <n v="10315.0"/>
        <n v="7319.0"/>
        <n v="4074.0"/>
        <n v="701.0"/>
        <n v="763.0"/>
        <n v="203.0"/>
        <n v="577.0"/>
        <n v="238.0"/>
        <n v="187.0"/>
        <n v="425.0"/>
        <n v="363.0"/>
        <n v="1833.0"/>
        <n v="3578.0"/>
        <n v="231.0"/>
        <n v="342.0"/>
        <n v="565.0"/>
        <n v="7405.0"/>
        <n v="349.0"/>
        <n v="111.0"/>
        <n v="6200.0"/>
        <n v="8927.0"/>
        <n v="5844.0"/>
        <n v="7823.0"/>
        <n v="30509.0"/>
        <n v="16244.0"/>
        <n v="478.0"/>
        <n v="7878.0"/>
        <n v="2027.0"/>
        <n v="3312.0"/>
        <n v="1313.0"/>
        <n v="1601.0"/>
        <n v="1319.0"/>
        <n v="3776.0"/>
        <n v="5736.0"/>
        <n v="29429.0"/>
        <n v="49871.0"/>
        <n v="48543.0"/>
        <n v="42554.0"/>
        <n v="105.0"/>
        <n v="12746.0"/>
        <n v="1333.0"/>
        <n v="1005.0"/>
        <n v="42724.0"/>
        <n v="2392.0"/>
        <n v="411.0"/>
        <n v="7587.0"/>
        <n v="16970.0"/>
        <n v="817.0"/>
        <n v="347.0"/>
        <n v="344.0"/>
        <n v="132.0"/>
        <n v="1919.0"/>
        <n v="2092.0"/>
        <n v="1112.0"/>
        <n v="1212.0"/>
        <n v="1445.0"/>
        <n v="1022.0"/>
        <n v="764.0"/>
        <n v="88.0"/>
        <n v="185.0"/>
        <n v="1668.0"/>
        <n v="1622.0"/>
        <n v="1574.0"/>
        <n v="3413.0"/>
        <n v="7726.0"/>
        <n v="2362.0"/>
        <n v="1419.0"/>
        <n v="1673.0"/>
        <n v="5131.0"/>
        <n v="11847.0"/>
        <n v="14649.0"/>
        <n v="667.0"/>
        <n v="476.0"/>
        <n v="823.0"/>
        <n v="737.0"/>
        <n v="15033.0"/>
        <n v="1123.0"/>
        <n v="578.0"/>
        <n v="750.0"/>
        <n v="2809.0"/>
        <n v="6582.0"/>
        <n v="410.0"/>
        <n v="2297.0"/>
        <n v="6755.0"/>
        <n v="12058.0"/>
        <n v="16512.0"/>
        <n v="468.0"/>
        <n v="815.0"/>
        <n v="400.0"/>
        <n v="2177.0"/>
        <n v="2676.0"/>
        <n v="510.0"/>
        <n v="130.0"/>
        <n v="8079.0"/>
        <n v="6285.0"/>
        <n v="12708.0"/>
        <n v="8536.0"/>
        <n v="890.0"/>
        <n v="485.0"/>
        <n v="13234.0"/>
        <n v="15754.0"/>
        <n v="535.0"/>
        <n v="459.0"/>
        <n v="881.0"/>
        <n v="25036.0"/>
        <n v="16997.0"/>
        <n v="30930.0"/>
        <n v="9696.0"/>
        <n v="242.0"/>
        <n v="998.0"/>
        <n v="529.0"/>
        <n v="1483.0"/>
      </sharedItems>
    </cacheField>
    <cacheField name="BMI" numFmtId="0">
      <sharedItems containsString="0" containsBlank="1" containsNumber="1">
        <n v="19.1"/>
        <n v="18.6"/>
        <n v="18.1"/>
        <n v="17.6"/>
        <n v="17.2"/>
        <n v="16.7"/>
        <n v="16.2"/>
        <n v="15.7"/>
        <n v="15.2"/>
        <n v="14.7"/>
        <n v="14.2"/>
        <n v="13.8"/>
        <n v="13.4"/>
        <n v="13.0"/>
        <n v="12.6"/>
        <n v="12.2"/>
        <n v="58.0"/>
        <n v="57.2"/>
        <n v="56.5"/>
        <n v="55.8"/>
        <n v="55.1"/>
        <n v="54.3"/>
        <n v="53.5"/>
        <n v="52.6"/>
        <n v="51.7"/>
        <n v="5.8"/>
        <n v="49.9"/>
        <n v="48.9"/>
        <n v="47.9"/>
        <n v="46.9"/>
        <n v="46.0"/>
        <n v="45.0"/>
        <n v="59.5"/>
        <n v="58.4"/>
        <n v="56.1"/>
        <n v="55.0"/>
        <n v="53.9"/>
        <n v="52.8"/>
        <n v="51.8"/>
        <n v="49.8"/>
        <n v="47.0"/>
        <n v="46.1"/>
        <n v="45.3"/>
        <n v="44.4"/>
        <n v="23.3"/>
        <n v="22.7"/>
        <n v="22.1"/>
        <n v="21.5"/>
        <n v="21.0"/>
        <n v="2.4"/>
        <n v="19.8"/>
        <n v="19.3"/>
        <n v="18.8"/>
        <n v="18.2"/>
        <n v="17.7"/>
        <n v="16.8"/>
        <n v="16.3"/>
        <n v="15.8"/>
        <n v="15.4"/>
        <n v="47.7"/>
        <n v="46.4"/>
        <n v="45.7"/>
        <n v="45.1"/>
        <n v="43.8"/>
        <n v="43.2"/>
        <n v="42.6"/>
        <n v="42.0"/>
        <n v="41.4"/>
        <n v="4.8"/>
        <n v="4.1"/>
        <n v="39.5"/>
        <n v="38.9"/>
        <n v="38.2"/>
        <n v="62.8"/>
        <n v="62.2"/>
        <n v="61.6"/>
        <n v="61.0"/>
        <n v="6.4"/>
        <n v="59.8"/>
        <n v="59.2"/>
        <n v="58.6"/>
        <n v="57.5"/>
        <n v="56.9"/>
        <n v="56.3"/>
        <n v="55.7"/>
        <n v="54.6"/>
        <n v="54.0"/>
        <n v="54.9"/>
        <n v="54.1"/>
        <n v="53.3"/>
        <n v="51.9"/>
        <n v="51.2"/>
        <n v="5.7"/>
        <n v="5.1"/>
        <n v="49.7"/>
        <n v="49.2"/>
        <n v="48.8"/>
        <n v="48.4"/>
        <n v="48.1"/>
        <n v="47.8"/>
        <n v="47.4"/>
        <n v="47.1"/>
        <n v="66.6"/>
        <n v="66.1"/>
        <n v="65.5"/>
        <n v="65.0"/>
        <n v="64.4"/>
        <n v="63.9"/>
        <n v="63.4"/>
        <n v="62.9"/>
        <n v="62.5"/>
        <n v="62.0"/>
        <n v="61.5"/>
        <n v="6.9"/>
        <n v="6.3"/>
        <n v="59.6"/>
        <n v="59.0"/>
        <n v="58.2"/>
        <n v="57.6"/>
        <n v="57.1"/>
        <n v="56.6"/>
        <n v="55.2"/>
        <n v="54.7"/>
        <n v="54.2"/>
        <n v="53.7"/>
        <n v="53.2"/>
        <n v="52.7"/>
        <n v="52.2"/>
        <n v="5.6"/>
        <n v="52.5"/>
        <n v="51.5"/>
        <n v="48.0"/>
        <n v="47.3"/>
        <n v="46.6"/>
        <n v="45.9"/>
        <n v="44.7"/>
        <n v="44.2"/>
        <n v="43.6"/>
        <n v="43.1"/>
        <n v="42.1"/>
        <n v="64.5"/>
        <n v="63.8"/>
        <n v="63.2"/>
        <n v="62.6"/>
        <n v="61.3"/>
        <n v="6.7"/>
        <n v="6.1"/>
        <n v="59.4"/>
        <n v="58.7"/>
        <n v="58.1"/>
        <n v="57.4"/>
        <n v="56.7"/>
        <n v="56.0"/>
        <n v="54.4"/>
        <n v="63.6"/>
        <n v="6.8"/>
        <n v="59.3"/>
        <n v="58.5"/>
        <n v="56.8"/>
        <n v="55.6"/>
        <n v="54.8"/>
        <n v="54.5"/>
        <n v="18.3"/>
        <n v="17.0"/>
        <n v="16.4"/>
        <n v="14.6"/>
        <n v="14.0"/>
        <n v="13.5"/>
        <n v="12.5"/>
        <n v="12.0"/>
        <n v="11.6"/>
        <n v="11.2"/>
        <n v="1.8"/>
        <n v="1.4"/>
        <n v="53.0"/>
        <n v="51.4"/>
        <n v="46.2"/>
        <n v="45.4"/>
        <n v="44.6"/>
        <n v="43.0"/>
        <n v="62.3"/>
        <n v="61.7"/>
        <n v="61.1"/>
        <n v="6.5"/>
        <n v="59.9"/>
        <n v="57.7"/>
        <n v="56.2"/>
        <n v="55.3"/>
        <n v="63.7"/>
        <n v="63.0"/>
        <n v="61.9"/>
        <n v="6.6"/>
        <n v="6.2"/>
        <n v="5.9"/>
        <n v="49.3"/>
        <n v="48.5"/>
        <n v="46.3"/>
        <n v="25.7"/>
        <n v="25.2"/>
        <n v="24.6"/>
        <n v="24.1"/>
        <n v="23.5"/>
        <n v="23.0"/>
        <n v="22.5"/>
        <n v="22.0"/>
        <n v="2.5"/>
        <n v="2.1"/>
        <n v="19.7"/>
        <n v="19.2"/>
        <n v="18.4"/>
        <n v="24.5"/>
        <n v="23.6"/>
        <n v="21.9"/>
        <n v="21.1"/>
        <n v="2.3"/>
        <n v="19.5"/>
        <n v="18.0"/>
        <n v="17.4"/>
        <n v="16.1"/>
        <n v="15.5"/>
        <n v="14.9"/>
        <n v="14.4"/>
        <n v="13.9"/>
        <n v="48.6"/>
        <n v="46.7"/>
        <n v="44.0"/>
        <n v="43.3"/>
        <n v="53.1"/>
        <n v="52.1"/>
        <n v="51.0"/>
        <n v="5.5"/>
        <n v="49.4"/>
        <n v="48.2"/>
        <n v="47.6"/>
        <n v="37.9"/>
        <n v="37.3"/>
        <n v="36.8"/>
        <n v="36.2"/>
        <n v="35.7"/>
        <n v="35.2"/>
        <n v="34.7"/>
        <n v="34.2"/>
        <n v="33.7"/>
        <n v="33.2"/>
        <n v="32.7"/>
        <n v="32.2"/>
        <n v="31.6"/>
        <n v="31.1"/>
        <n v="3.5"/>
        <n v="29.9"/>
        <n v="53.6"/>
        <n v="52.0"/>
        <n v="51.1"/>
        <n v="5.3"/>
        <n v="44.5"/>
        <n v="43.7"/>
        <n v="41.2"/>
        <n v="4.2"/>
        <n v="39.2"/>
        <n v="37.2"/>
        <n v="31.2"/>
        <n v="3.1"/>
        <n v="29.1"/>
        <n v="28.0"/>
        <n v="27.0"/>
        <n v="26.1"/>
        <n v="65.7"/>
        <n v="65.1"/>
        <n v="63.3"/>
        <n v="62.7"/>
        <n v="62.1"/>
        <n v="59.7"/>
        <n v="59.1"/>
        <n v="57.0"/>
        <n v="19.4"/>
        <n v="17.1"/>
        <n v="16.6"/>
        <n v="15.6"/>
        <n v="15.1"/>
        <n v="13.7"/>
        <n v="13.3"/>
        <n v="12.9"/>
        <n v="18.7"/>
        <n v="14.8"/>
        <n v="14.5"/>
        <n v="14.1"/>
        <n v="12.8"/>
        <n v="27.4"/>
        <n v="26.8"/>
        <n v="26.2"/>
        <n v="25.6"/>
        <n v="25.0"/>
        <n v="24.4"/>
        <n v="23.8"/>
        <n v="23.2"/>
        <n v="22.6"/>
        <n v="2.9"/>
        <n v="19.9"/>
        <n v="31.3"/>
        <n v="29.7"/>
        <n v="29.0"/>
        <n v="28.2"/>
        <n v="27.5"/>
        <n v="25.5"/>
        <n v="24.9"/>
        <n v="24.3"/>
        <n v="23.7"/>
        <n v="19.6"/>
        <n v="18.9"/>
        <n v="15.9"/>
        <n v="15.3"/>
        <n v="14.3"/>
        <n v="13.1"/>
        <n v="12.4"/>
        <n v="12.1"/>
        <n v="28.4"/>
        <n v="27.8"/>
        <n v="27.2"/>
        <n v="26.6"/>
        <n v="26.0"/>
        <n v="25.4"/>
        <n v="22.8"/>
        <n v="22.3"/>
        <n v="21.8"/>
        <n v="21.3"/>
        <n v="67.0"/>
        <n v="66.4"/>
        <n v="65.8"/>
        <n v="65.3"/>
        <n v="64.7"/>
        <n v="64.1"/>
        <n v="6.0"/>
        <n v="57.8"/>
        <n v="21.6"/>
        <n v="21.2"/>
        <n v="2.7"/>
        <n v="2.2"/>
        <n v="19.0"/>
        <n v="17.9"/>
        <n v="17.5"/>
        <n v="16.5"/>
        <n v="63.1"/>
        <n v="61.8"/>
        <n v="61.2"/>
        <n v="55.4"/>
        <n v="32.9"/>
        <n v="31.9"/>
        <n v="3.9"/>
        <n v="3.0"/>
        <n v="28.1"/>
        <n v="27.3"/>
        <n v="26.5"/>
        <n v="23.4"/>
        <n v="57.9"/>
        <n v="56.4"/>
        <n v="51.3"/>
        <n v="49.0"/>
        <n v="47.5"/>
        <n v="24.2"/>
        <n v="2.6"/>
        <n v="17.3"/>
        <n v="23.9"/>
        <n v="21.7"/>
        <n v="82.8"/>
        <n v="55.5"/>
        <n v="53.4"/>
        <n v="52.4"/>
        <n v="48.3"/>
        <n v="61.4"/>
        <n v="53.8"/>
        <n v="5.4"/>
        <n v="58.3"/>
        <n v="57.3"/>
        <n v="65.6"/>
        <n v="64.0"/>
        <n v="32.4"/>
        <n v="31.8"/>
        <n v="3.8"/>
        <n v="3.3"/>
        <n v="29.2"/>
        <n v="28.7"/>
        <n v="27.7"/>
        <n v="26.7"/>
        <n v="17.8"/>
        <n v="16.9"/>
        <n v="58.8"/>
        <n v="55.9"/>
        <n v="35.0"/>
        <n v="34.4"/>
        <n v="33.8"/>
        <n v="31.7"/>
        <n v="3.6"/>
        <n v="3.2"/>
        <n v="29.8"/>
        <n v="29.4"/>
        <n v="28.6"/>
        <n v="58.9"/>
        <n v="47.2"/>
        <n v="44.1"/>
        <n v="5.0"/>
        <n v="46.5"/>
        <n v="45.8"/>
        <n v="44.3"/>
        <n v="52.9"/>
        <n v="52.3"/>
        <n v="24.0"/>
        <n v="16.0"/>
        <n v="13.6"/>
        <n v="13.2"/>
        <n v="12.3"/>
        <n v="5.2"/>
        <n v="36.3"/>
        <n v="35.8"/>
        <n v="34.6"/>
        <n v="34.1"/>
        <n v="33.5"/>
        <n v="33.0"/>
        <n v="31.4"/>
        <n v="24.8"/>
        <n v="22.2"/>
        <n v="18.5"/>
        <n v="22.4"/>
        <n v="66.5"/>
        <n v="66.0"/>
        <n v="65.4"/>
        <n v="64.9"/>
        <n v="64.3"/>
        <n v="62.4"/>
        <n v="45.6"/>
        <n v="43.9"/>
        <n v="42.4"/>
        <n v="41.8"/>
        <n v="41.1"/>
        <n v="4.5"/>
        <n v="39.9"/>
        <n v="39.4"/>
        <n v="38.8"/>
        <n v="37.7"/>
        <n v="45.2"/>
        <n v="41.7"/>
        <n v="4.4"/>
        <n v="2.8"/>
        <n v="26.3"/>
        <n v="23.1"/>
        <n v="41.6"/>
        <n v="4.9"/>
        <n v="4.3"/>
        <n v="39.6"/>
        <n v="39.0"/>
        <n v="38.4"/>
        <n v="37.8"/>
        <n v="37.1"/>
        <n v="36.4"/>
        <n v="4.7"/>
        <n v="38.5"/>
        <n v="37.5"/>
        <n v="36.5"/>
        <n v="35.6"/>
        <n v="34.8"/>
        <n v="34.0"/>
        <n v="46.8"/>
        <n v="43.5"/>
        <n v="42.8"/>
        <n v="64.8"/>
        <n v="64.2"/>
        <n v="11.8"/>
        <n v="11.4"/>
        <n v="24.7"/>
        <n v="22.9"/>
        <n v="45.5"/>
        <n v="44.9"/>
        <n v="49.5"/>
        <n v="64.6"/>
        <n v="42.5"/>
        <n v="26.9"/>
        <n v="26.4"/>
        <n v="25.9"/>
        <n v="44.8"/>
        <n v="77.6"/>
        <n v="77.1"/>
        <n v="76.7"/>
        <n v="76.2"/>
        <n v="75.7"/>
        <n v="75.2"/>
        <n v="74.6"/>
        <n v="74.1"/>
        <n v="73.4"/>
        <n v="72.8"/>
        <n v="72.1"/>
        <n v="71.4"/>
        <n v="7.6"/>
        <n v="69.7"/>
        <n v="68.8"/>
        <n v="67.9"/>
        <n v="7.8"/>
        <n v="7.2"/>
        <n v="69.5"/>
        <n v="69.0"/>
        <n v="68.4"/>
        <n v="67.5"/>
        <n v="67.1"/>
        <n v="66.7"/>
        <n v="66.3"/>
        <n v="65.9"/>
        <n v="42.2"/>
        <n v="38.0"/>
        <n v="37.0"/>
        <n v="36.0"/>
        <n v="12.7"/>
        <n v="63.5"/>
        <n v="32.6"/>
        <n v="32.0"/>
        <n v="28.8"/>
        <n v="28.3"/>
        <n v="27.9"/>
        <n v="2.0"/>
        <n v="15.0"/>
        <n v="4.6"/>
        <n v="37.4"/>
        <n v="35.3"/>
        <n v="33.4"/>
        <n v="32.5"/>
        <n v="3.7"/>
        <n v="25.1"/>
        <n v="69.6"/>
        <n v="69.2"/>
        <n v="68.0"/>
        <n v="67.6"/>
        <n v="81.6"/>
        <n v="33.3"/>
        <n v="32.8"/>
        <n v="32.3"/>
        <n v="25.8"/>
        <n v="25.3"/>
        <n v="69.4"/>
        <n v="68.7"/>
        <n v="68.1"/>
        <n v="65.2"/>
        <m/>
        <n v="41.3"/>
        <n v="39.8"/>
        <n v="39.1"/>
        <n v="49.1"/>
        <n v="34.9"/>
        <n v="31.0"/>
        <n v="87.3"/>
        <n v="11.9"/>
        <n v="66.9"/>
        <n v="77.3"/>
        <n v="83.3"/>
        <n v="43.4"/>
        <n v="42.7"/>
        <n v="41.9"/>
        <n v="69.3"/>
        <n v="67.7"/>
        <n v="3.4"/>
        <n v="29.5"/>
        <n v="48.7"/>
        <n v="21.4"/>
        <n v="42.9"/>
        <n v="41.0"/>
        <n v="74.7"/>
        <n v="74.3"/>
        <n v="73.8"/>
        <n v="72.9"/>
        <n v="72.5"/>
        <n v="72.0"/>
        <n v="7.9"/>
        <n v="7.3"/>
        <n v="68.9"/>
        <n v="68.2"/>
        <n v="67.4"/>
        <n v="29.3"/>
        <n v="28.5"/>
        <n v="67.3"/>
        <n v="35.5"/>
        <n v="27.6"/>
        <n v="27.1"/>
        <n v="32.1"/>
        <n v="31.5"/>
        <n v="29.6"/>
        <n v="28.9"/>
        <n v="51.6"/>
        <n v="38.7"/>
        <n v="36.6"/>
        <n v="35.9"/>
        <n v="33.6"/>
        <n v="74.8"/>
        <n v="73.3"/>
        <n v="72.7"/>
        <n v="71.5"/>
        <n v="7.1"/>
        <n v="68.6"/>
        <n v="67.8"/>
        <n v="66.2"/>
        <n v="39.3"/>
        <n v="37.6"/>
        <n v="4.0"/>
        <n v="38.1"/>
        <n v="79.3"/>
        <n v="69.1"/>
        <n v="11.3"/>
        <n v="1.9"/>
        <n v="1.0"/>
        <n v="9.6"/>
        <n v="9.2"/>
        <n v="35.1"/>
        <n v="34.5"/>
        <n v="33.9"/>
      </sharedItems>
    </cacheField>
    <cacheField name="Under-Five Deaths" numFmtId="0">
      <sharedItems containsSemiMixedTypes="0" containsString="0" containsNumber="1" containsInteger="1">
        <n v="83.0"/>
        <n v="86.0"/>
        <n v="89.0"/>
        <n v="93.0"/>
        <n v="97.0"/>
        <n v="102.0"/>
        <n v="106.0"/>
        <n v="110.0"/>
        <n v="113.0"/>
        <n v="116.0"/>
        <n v="118.0"/>
        <n v="120.0"/>
        <n v="122.0"/>
        <n v="0.0"/>
        <n v="1.0"/>
        <n v="24.0"/>
        <n v="23.0"/>
        <n v="22.0"/>
        <n v="25.0"/>
        <n v="98.0"/>
        <n v="101.0"/>
        <n v="105.0"/>
        <n v="115.0"/>
        <n v="121.0"/>
        <n v="127.0"/>
        <n v="133.0"/>
        <n v="138.0"/>
        <n v="143.0"/>
        <n v="148.0"/>
        <n v="152.0"/>
        <n v="155.0"/>
        <n v="157.0"/>
        <n v="159.0"/>
        <n v="160.0"/>
        <n v="9.0"/>
        <n v="10.0"/>
        <n v="11.0"/>
        <n v="12.0"/>
        <n v="13.0"/>
        <n v="14.0"/>
        <n v="2.0"/>
        <n v="6.0"/>
        <n v="7.0"/>
        <n v="8.0"/>
        <n v="130.0"/>
        <n v="139.0"/>
        <n v="150.0"/>
        <n v="161.0"/>
        <n v="173.0"/>
        <n v="186.0"/>
        <n v="201.0"/>
        <n v="215.0"/>
        <n v="231.0"/>
        <n v="247.0"/>
        <n v="264.0"/>
        <n v="280.0"/>
        <n v="298.0"/>
        <n v="316.0"/>
        <n v="39.0"/>
        <n v="40.0"/>
        <n v="15.0"/>
        <n v="16.0"/>
        <n v="17.0"/>
        <n v="18.0"/>
        <n v="19.0"/>
        <n v="20.0"/>
        <n v="3.0"/>
        <n v="4.0"/>
        <n v="47.0"/>
        <n v="49.0"/>
        <n v="52.0"/>
        <n v="54.0"/>
        <n v="57.0"/>
        <n v="61.0"/>
        <n v="64.0"/>
        <n v="68.0"/>
        <n v="73.0"/>
        <n v="79.0"/>
        <n v="85.0"/>
        <n v="100.0"/>
        <n v="109.0"/>
        <n v="63.0"/>
        <n v="66.0"/>
        <n v="71.0"/>
        <n v="74.0"/>
        <n v="77.0"/>
        <n v="80.0"/>
        <n v="91.0"/>
        <n v="92.0"/>
        <n v="31.0"/>
        <n v="32.0"/>
        <n v="33.0"/>
        <n v="34.0"/>
        <n v="35.0"/>
        <n v="36.0"/>
        <n v="37.0"/>
        <n v="38.0"/>
        <n v="41.0"/>
        <n v="81.0"/>
        <n v="82.0"/>
        <n v="84.0"/>
        <n v="87.0"/>
        <n v="90.0"/>
        <n v="94.0"/>
        <n v="95.0"/>
        <n v="21.0"/>
        <n v="26.0"/>
        <n v="29.0"/>
        <n v="76.0"/>
        <n v="99.0"/>
        <n v="78.0"/>
        <n v="75.0"/>
        <n v="183.0"/>
        <n v="198.0"/>
        <n v="216.0"/>
        <n v="233.0"/>
        <n v="251.0"/>
        <n v="268.0"/>
        <n v="288.0"/>
        <n v="308.0"/>
        <n v="332.0"/>
        <n v="360.0"/>
        <n v="392.0"/>
        <n v="427.0"/>
        <n v="467.0"/>
        <n v="511.0"/>
        <n v="558.0"/>
        <n v="608.0"/>
        <n v="312.0"/>
        <n v="314.0"/>
        <n v="317.0"/>
        <n v="319.0"/>
        <n v="321.0"/>
        <n v="323.0"/>
        <n v="324.0"/>
        <n v="326.0"/>
        <n v="327.0"/>
        <n v="329.0"/>
        <n v="330.0"/>
        <n v="331.0"/>
        <n v="60.0"/>
        <n v="62.0"/>
        <n v="65.0"/>
        <n v="70.0"/>
        <n v="72.0"/>
        <n v="5.0"/>
        <n v="194.0"/>
        <n v="202.0"/>
        <n v="211.0"/>
        <n v="221.0"/>
        <n v="243.0"/>
        <n v="256.0"/>
        <n v="270.0"/>
        <n v="286.0"/>
        <n v="304.0"/>
        <n v="342.0"/>
        <n v="377.0"/>
        <n v="404.0"/>
        <n v="55.0"/>
        <n v="56.0"/>
        <n v="58.0"/>
        <n v="59.0"/>
        <n v="42.0"/>
        <n v="43.0"/>
        <n v="44.0"/>
        <n v="46.0"/>
        <n v="48.0"/>
        <n v="51.0"/>
        <n v="53.0"/>
        <n v="27.0"/>
        <n v="28.0"/>
        <n v="1100.0"/>
        <n v="1200.0"/>
        <n v="1300.0"/>
        <n v="1400.0"/>
        <n v="1500.0"/>
        <n v="1600.0"/>
        <n v="1700.0"/>
        <n v="1800.0"/>
        <n v="1900.0"/>
        <n v="2000.0"/>
        <n v="2100.0"/>
        <n v="2200.0"/>
        <n v="2300.0"/>
        <n v="2400.0"/>
        <n v="2500.0"/>
        <n v="136.0"/>
        <n v="142.0"/>
        <n v="154.0"/>
        <n v="167.0"/>
        <n v="174.0"/>
        <n v="181.0"/>
        <n v="188.0"/>
        <n v="237.0"/>
        <n v="222.0"/>
        <n v="229.0"/>
        <n v="30.0"/>
        <n v="104.0"/>
        <n v="108.0"/>
        <n v="112.0"/>
        <n v="45.0"/>
        <n v="50.0"/>
        <n v="88.0"/>
        <n v="96.0"/>
        <n v="103.0"/>
        <n v="111.0"/>
        <n v="117.0"/>
        <n v="124.0"/>
        <n v="132.0"/>
        <n v="69.0"/>
        <n v="114.0"/>
        <n v="128.0"/>
        <n v="747.0"/>
        <n v="759.0"/>
        <n v="773.0"/>
        <n v="788.0"/>
        <n v="802.0"/>
        <n v="817.0"/>
        <n v="832.0"/>
        <n v="848.0"/>
        <n v="863.0"/>
        <n v="879.0"/>
        <n v="893.0"/>
        <n v="907.0"/>
        <n v="918.0"/>
        <n v="928.0"/>
        <n v="936.0"/>
        <n v="943.0"/>
        <n v="433.0"/>
        <n v="442.0"/>
        <n v="450.0"/>
        <n v="456.0"/>
        <n v="459.0"/>
        <n v="461.0"/>
        <n v="460.0"/>
        <n v="458.0"/>
        <n v="466.0"/>
        <n v="474.0"/>
        <n v="483.0"/>
        <n v="495.0"/>
        <n v="119.0"/>
        <n v="137.0"/>
        <n v="145.0"/>
        <n v="164.0"/>
        <n v="187.0"/>
        <n v="191.0"/>
        <n v="126.0"/>
        <n v="131.0"/>
        <n v="135.0"/>
        <n v="141.0"/>
        <n v="149.0"/>
        <n v="166.0"/>
      </sharedItems>
    </cacheField>
    <cacheField name="Polio" numFmtId="0">
      <sharedItems containsString="0" containsBlank="1" containsNumber="1" containsInteger="1">
        <n v="6.0"/>
        <n v="58.0"/>
        <n v="62.0"/>
        <n v="67.0"/>
        <n v="68.0"/>
        <n v="66.0"/>
        <n v="63.0"/>
        <n v="64.0"/>
        <n v="5.0"/>
        <n v="41.0"/>
        <n v="36.0"/>
        <n v="35.0"/>
        <n v="24.0"/>
        <n v="99.0"/>
        <n v="98.0"/>
        <n v="97.0"/>
        <n v="95.0"/>
        <n v="94.0"/>
        <n v="92.0"/>
        <n v="88.0"/>
        <n v="86.0"/>
        <n v="87.0"/>
        <n v="89.0"/>
        <n v="7.0"/>
        <n v="75.0"/>
        <n v="73.0"/>
        <n v="81.0"/>
        <n v="65.0"/>
        <n v="39.0"/>
        <n v="4.0"/>
        <n v="37.0"/>
        <n v="3.0"/>
        <n v="96.0"/>
        <n v="93.0"/>
        <n v="91.0"/>
        <n v="85.0"/>
        <n v="9.0"/>
        <n v="83.0"/>
        <n v="84.0"/>
        <n v="82.0"/>
        <n v="71.0"/>
        <n v="8.0"/>
        <n v="79.0"/>
        <n v="78.0"/>
        <n v="77.0"/>
        <n v="53.0"/>
        <n v="74.0"/>
        <n v="76.0"/>
        <n v="69.0"/>
        <n v="45.0"/>
        <n v="72.0"/>
        <n v="54.0"/>
        <n v="59.0"/>
        <n v="61.0"/>
        <n v="57.0"/>
        <n v="47.0"/>
        <n v="23.0"/>
        <n v="46.0"/>
        <n v="44.0"/>
        <n v="42.0"/>
        <n v="38.0"/>
        <n v="52.0"/>
        <n v="51.0"/>
        <n v="43.0"/>
        <n v="32.0"/>
        <n v="49.0"/>
        <n v="31.0"/>
        <n v="26.0"/>
        <n v="17.0"/>
        <n v="55.0"/>
        <n v="48.0"/>
        <n v="56.0"/>
        <m/>
        <n v="33.0"/>
      </sharedItems>
    </cacheField>
    <cacheField name="Total Expenditure" numFmtId="0">
      <sharedItems containsString="0" containsBlank="1" containsNumber="1">
        <n v="8.16"/>
        <n v="8.18"/>
        <n v="8.13"/>
        <n v="8.52"/>
        <n v="7.87"/>
        <n v="9.2"/>
        <n v="9.42"/>
        <n v="8.33"/>
        <n v="6.73"/>
        <n v="7.43"/>
        <n v="8.7"/>
        <n v="8.79"/>
        <n v="8.82"/>
        <n v="7.76"/>
        <n v="7.8"/>
        <n v="8.2"/>
        <n v="6.0"/>
        <n v="5.88"/>
        <n v="5.66"/>
        <n v="5.59"/>
        <n v="5.71"/>
        <n v="5.34"/>
        <n v="5.79"/>
        <n v="5.87"/>
        <n v="6.1"/>
        <n v="5.86"/>
        <n v="6.12"/>
        <n v="6.38"/>
        <n v="6.27"/>
        <n v="6.3"/>
        <n v="6.26"/>
        <m/>
        <n v="7.21"/>
        <n v="7.12"/>
        <n v="6.14"/>
        <n v="5.29"/>
        <n v="5.12"/>
        <n v="5.36"/>
        <n v="4.2"/>
        <n v="3.82"/>
        <n v="3.36"/>
        <n v="3.24"/>
        <n v="3.54"/>
        <n v="3.6"/>
        <n v="3.73"/>
        <n v="3.84"/>
        <n v="3.49"/>
        <n v="3.31"/>
        <n v="4.26"/>
        <n v="3.3"/>
        <n v="3.38"/>
        <n v="3.39"/>
        <n v="4.37"/>
        <n v="4.54"/>
        <n v="4.1"/>
        <n v="4.71"/>
        <n v="4.41"/>
        <n v="3.63"/>
        <n v="5.38"/>
        <n v="2.79"/>
        <n v="5.54"/>
        <n v="5.33"/>
        <n v="5.39"/>
        <n v="5.65"/>
        <n v="5.63"/>
        <n v="4.86"/>
        <n v="4.69"/>
        <n v="4.27"/>
        <n v="4.34"/>
        <n v="4.21"/>
        <n v="4.53"/>
        <n v="4.48"/>
        <n v="4.13"/>
        <n v="4.79"/>
        <n v="4.99"/>
        <n v="5.2"/>
        <n v="5.89"/>
        <n v="6.55"/>
        <n v="7.63"/>
        <n v="6.66"/>
        <n v="6.49"/>
        <n v="6.68"/>
        <n v="6.85"/>
        <n v="6.84"/>
        <n v="8.22"/>
        <n v="8.31"/>
        <n v="9.38"/>
        <n v="9.21"/>
        <n v="4.55"/>
        <n v="3.71"/>
        <n v="4.56"/>
        <n v="3.8"/>
        <n v="4.31"/>
        <n v="4.58"/>
        <n v="5.25"/>
        <n v="5.5"/>
        <n v="5.56"/>
        <n v="5.4"/>
        <n v="5.94"/>
        <n v="6.25"/>
        <n v="9.36"/>
        <n v="9.5"/>
        <n v="8.78"/>
        <n v="8.53"/>
        <n v="8.49"/>
        <n v="8.45"/>
        <n v="8.57"/>
        <n v="8.32"/>
        <n v="8.39"/>
        <n v="8.8"/>
        <n v="11.21"/>
        <n v="11.14"/>
        <n v="11.17"/>
        <n v="1.94"/>
        <n v="11.19"/>
        <n v="1.6"/>
        <n v="1.4"/>
        <n v="1.35"/>
        <n v="1.53"/>
        <n v="1.56"/>
        <n v="1.48"/>
        <n v="1.27"/>
        <n v="1.12"/>
        <n v="6.4"/>
        <n v="5.37"/>
        <n v="5.1"/>
        <n v="5.85"/>
        <n v="6.17"/>
        <n v="7.86"/>
        <n v="7.92"/>
        <n v="6.56"/>
        <n v="4.47"/>
        <n v="4.67"/>
        <n v="7.74"/>
        <n v="7.5"/>
        <n v="7.44"/>
        <n v="7.3"/>
        <n v="6.93"/>
        <n v="5.95"/>
        <n v="6.2"/>
        <n v="5.62"/>
        <n v="5.26"/>
        <n v="5.15"/>
        <n v="5.21"/>
        <n v="4.98"/>
        <n v="3.4"/>
        <n v="3.64"/>
        <n v="3.79"/>
        <n v="3.17"/>
        <n v="3.16"/>
        <n v="3.37"/>
        <n v="3.74"/>
        <n v="3.89"/>
        <n v="3.51"/>
        <n v="2.82"/>
        <n v="2.88"/>
        <n v="2.91"/>
        <n v="2.85"/>
        <n v="2.8"/>
        <n v="2.68"/>
        <n v="2.62"/>
        <n v="2.51"/>
        <n v="2.59"/>
        <n v="2.47"/>
        <n v="2.33"/>
        <n v="7.47"/>
        <n v="7.57"/>
        <n v="6.67"/>
        <n v="6.21"/>
        <n v="5.64"/>
        <n v="5.27"/>
        <n v="5.82"/>
        <n v="5.76"/>
        <n v="5.47"/>
        <n v="5.16"/>
        <n v="5.69"/>
        <n v="6.7"/>
        <n v="4.92"/>
        <n v="5.55"/>
        <n v="6.9"/>
        <n v="6.44"/>
        <n v="6.34"/>
        <n v="6.89"/>
        <n v="6.59"/>
        <n v="6.47"/>
        <n v="6.62"/>
        <n v="6.13"/>
        <n v="1.59"/>
        <n v="1.57"/>
        <n v="1.54"/>
        <n v="1.42"/>
        <n v="1.17"/>
        <n v="1.39"/>
        <n v="9.6"/>
        <n v="9.25"/>
        <n v="9.17"/>
        <n v="9.24"/>
        <n v="9.32"/>
        <n v="9.3"/>
        <n v="8.46"/>
        <n v="8.29"/>
        <n v="8.12"/>
        <n v="5.45"/>
        <n v="5.61"/>
        <n v="5.81"/>
        <n v="5.9"/>
        <n v="4.76"/>
        <n v="4.4"/>
        <n v="4.45"/>
        <n v="4.39"/>
        <n v="4.38"/>
        <n v="4.5"/>
        <n v="3.98"/>
        <n v="4.59"/>
        <n v="4.95"/>
        <n v="4.46"/>
        <n v="4.75"/>
        <n v="4.73"/>
        <n v="4.63"/>
        <n v="3.57"/>
        <n v="3.83"/>
        <n v="3.7"/>
        <n v="5.17"/>
        <n v="6.58"/>
        <n v="5.28"/>
        <n v="4.9"/>
        <n v="7.75"/>
        <n v="5.91"/>
        <n v="6.91"/>
        <n v="6.33"/>
        <n v="5.96"/>
        <n v="5.49"/>
        <n v="5.44"/>
        <n v="5.0"/>
        <n v="4.96"/>
        <n v="5.19"/>
        <n v="5.67"/>
        <n v="5.22"/>
        <n v="5.3"/>
        <n v="6.53"/>
        <n v="6.31"/>
        <n v="9.57"/>
        <n v="9.46"/>
        <n v="9.94"/>
        <n v="9.71"/>
        <n v="9.58"/>
        <n v="9.64"/>
        <n v="8.58"/>
        <n v="8.37"/>
        <n v="8.28"/>
        <n v="8.5"/>
        <n v="9.4"/>
        <n v="7.94"/>
        <n v="7.1"/>
        <n v="7.16"/>
        <n v="7.9"/>
        <n v="5.41"/>
        <n v="5.84"/>
        <n v="6.39"/>
        <n v="4.93"/>
        <n v="4.65"/>
        <n v="5.73"/>
        <n v="4.64"/>
        <n v="8.48"/>
        <n v="8.26"/>
        <n v="8.9"/>
        <n v="8.27"/>
        <n v="8.65"/>
        <n v="8.24"/>
        <n v="8.36"/>
        <n v="7.7"/>
        <n v="6.94"/>
        <n v="7.13"/>
        <n v="7.19"/>
        <n v="2.65"/>
        <n v="2.61"/>
        <n v="2.3"/>
        <n v="2.25"/>
        <n v="2.73"/>
        <n v="2.23"/>
        <n v="2.32"/>
        <n v="2.24"/>
        <n v="3.1"/>
        <n v="3.9"/>
        <n v="3.5"/>
        <n v="8.44"/>
        <n v="7.93"/>
        <n v="7.11"/>
        <n v="6.88"/>
        <n v="7.24"/>
        <n v="6.78"/>
        <n v="6.61"/>
        <n v="6.41"/>
        <n v="7.41"/>
        <n v="7.23"/>
        <n v="7.17"/>
        <n v="6.77"/>
        <n v="6.63"/>
        <n v="6.87"/>
        <n v="6.45"/>
        <n v="4.85"/>
        <n v="5.6"/>
        <n v="7.54"/>
        <n v="8.3"/>
        <n v="8.21"/>
        <n v="6.96"/>
        <n v="1.3"/>
        <n v="11.49"/>
        <n v="9.84"/>
        <n v="5.72"/>
        <n v="6.42"/>
        <n v="6.32"/>
        <n v="6.35"/>
        <n v="5.24"/>
        <n v="4.29"/>
        <n v="4.61"/>
        <n v="4.6"/>
        <n v="4.83"/>
        <n v="4.24"/>
        <n v="3.96"/>
        <n v="4.3"/>
        <n v="5.11"/>
        <n v="4.81"/>
        <n v="5.68"/>
        <n v="5.93"/>
        <n v="6.24"/>
        <n v="6.36"/>
        <n v="3.75"/>
        <n v="6.43"/>
        <n v="6.74"/>
        <n v="5.7"/>
        <n v="5.18"/>
        <n v="4.97"/>
        <n v="4.7"/>
        <n v="1.45"/>
        <n v="1.67"/>
        <n v="1.78"/>
        <n v="1.82"/>
        <n v="11.2"/>
        <n v="9.83"/>
        <n v="9.75"/>
        <n v="9.56"/>
        <n v="9.54"/>
        <n v="9.37"/>
        <n v="9.1"/>
        <n v="8.67"/>
        <n v="3.62"/>
        <n v="3.58"/>
        <n v="3.99"/>
        <n v="4.16"/>
        <n v="3.95"/>
        <n v="3.42"/>
        <n v="3.0"/>
        <n v="2.95"/>
        <n v="2.92"/>
        <n v="3.35"/>
        <n v="3.32"/>
        <n v="3.91"/>
        <n v="6.28"/>
        <n v="7.79"/>
        <n v="7.53"/>
        <n v="7.0"/>
        <n v="6.97"/>
        <n v="7.39"/>
        <n v="6.18"/>
        <n v="6.69"/>
        <n v="7.34"/>
        <n v="6.48"/>
        <n v="6.51"/>
        <n v="4.89"/>
        <n v="5.8"/>
        <n v="4.32"/>
        <n v="4.52"/>
        <n v="4.66"/>
        <n v="4.72"/>
        <n v="4.82"/>
        <n v="7.2"/>
        <n v="6.64"/>
        <n v="6.76"/>
        <n v="6.11"/>
        <n v="5.92"/>
        <n v="6.75"/>
        <n v="5.13"/>
        <n v="4.57"/>
        <n v="3.65"/>
        <n v="2.86"/>
        <n v="3.56"/>
        <n v="2.29"/>
        <n v="2.27"/>
        <n v="2.9"/>
        <n v="2.54"/>
        <n v="2.37"/>
        <n v="2.42"/>
        <n v="2.56"/>
        <n v="2.45"/>
        <n v="2.44"/>
        <n v="2.13"/>
        <n v="9.31"/>
        <n v="9.47"/>
        <n v="9.73"/>
        <n v="9.66"/>
        <n v="9.69"/>
        <n v="7.82"/>
        <n v="8.23"/>
        <n v="7.25"/>
        <n v="7.83"/>
        <n v="8.25"/>
        <n v="6.95"/>
        <n v="6.19"/>
        <n v="7.66"/>
        <n v="11.6"/>
        <n v="9.48"/>
        <n v="8.59"/>
        <n v="1.19"/>
        <n v="11.78"/>
        <n v="1.79"/>
        <n v="7.67"/>
        <n v="9.39"/>
        <n v="6.5"/>
        <n v="7.37"/>
        <n v="7.46"/>
        <n v="7.4"/>
        <n v="6.37"/>
        <n v="6.83"/>
        <n v="5.78"/>
        <n v="5.77"/>
        <n v="7.49"/>
        <n v="7.55"/>
        <n v="7.85"/>
        <n v="6.82"/>
        <n v="6.52"/>
        <n v="6.8"/>
        <n v="4.33"/>
        <n v="3.77"/>
        <n v="3.53"/>
        <n v="3.61"/>
        <n v="3.14"/>
        <n v="3.34"/>
        <n v="3.2"/>
        <n v="2.67"/>
        <n v="1.8"/>
        <n v="11.25"/>
        <n v="1.98"/>
        <n v="1.87"/>
        <n v="11.8"/>
        <n v="11.47"/>
        <n v="1.18"/>
        <n v="9.99"/>
        <n v="9.92"/>
        <n v="9.77"/>
        <n v="9.67"/>
        <n v="9.51"/>
        <n v="9.33"/>
        <n v="9.14"/>
        <n v="8.95"/>
        <n v="8.71"/>
        <n v="8.84"/>
        <n v="7.72"/>
        <n v="6.22"/>
        <n v="5.75"/>
        <n v="5.58"/>
        <n v="4.12"/>
        <n v="4.22"/>
        <n v="4.28"/>
        <n v="5.53"/>
        <n v="9.16"/>
        <n v="7.29"/>
        <n v="6.46"/>
        <n v="4.62"/>
        <n v="3.86"/>
        <n v="5.46"/>
        <n v="4.8"/>
        <n v="5.97"/>
        <n v="6.81"/>
        <n v="7.61"/>
        <n v="8.17"/>
        <n v="4.0"/>
        <n v="3.29"/>
        <n v="5.32"/>
        <n v="2.31"/>
        <n v="1.63"/>
        <n v="2.4"/>
        <n v="2.5"/>
        <n v="2.98"/>
        <n v="3.69"/>
        <n v="2.97"/>
        <n v="4.43"/>
        <n v="5.83"/>
        <n v="6.6"/>
        <n v="4.84"/>
        <n v="4.88"/>
        <n v="6.86"/>
        <n v="4.23"/>
        <n v="4.36"/>
        <n v="4.49"/>
        <n v="3.68"/>
        <n v="3.48"/>
        <n v="3.28"/>
        <n v="3.87"/>
        <n v="9.68"/>
        <n v="9.55"/>
        <n v="8.35"/>
        <n v="8.38"/>
        <n v="8.43"/>
        <n v="8.15"/>
        <n v="7.81"/>
        <n v="7.22"/>
        <n v="11.54"/>
        <n v="11.56"/>
        <n v="11.44"/>
        <n v="11.33"/>
        <n v="11.28"/>
        <n v="1.43"/>
        <n v="1.22"/>
        <n v="9.89"/>
        <n v="3.44"/>
        <n v="3.13"/>
        <n v="3.12"/>
        <n v="3.41"/>
        <n v="3.43"/>
        <n v="2.76"/>
        <n v="3.26"/>
        <n v="3.22"/>
        <n v="3.23"/>
        <n v="2.89"/>
        <n v="5.52"/>
        <n v="4.35"/>
        <n v="7.42"/>
        <n v="1.5"/>
        <n v="8.99"/>
        <n v="8.6"/>
        <n v="8.72"/>
        <n v="11.3"/>
        <n v="11.16"/>
        <n v="1.99"/>
        <n v="1.93"/>
        <n v="11.4"/>
        <n v="1.34"/>
        <n v="1.52"/>
        <n v="1.37"/>
        <n v="1.62"/>
        <n v="1.15"/>
        <n v="1.1"/>
        <n v="4.51"/>
        <n v="9.26"/>
        <n v="9.18"/>
        <n v="9.76"/>
        <n v="9.41"/>
        <n v="9.34"/>
        <n v="8.61"/>
        <n v="8.47"/>
        <n v="7.6"/>
        <n v="6.15"/>
        <n v="5.99"/>
        <n v="6.79"/>
        <n v="6.65"/>
        <n v="6.71"/>
        <n v="3.85"/>
        <n v="3.21"/>
        <n v="3.45"/>
        <n v="3.76"/>
        <n v="3.46"/>
        <n v="4.94"/>
        <n v="6.57"/>
        <n v="7.32"/>
        <n v="7.56"/>
        <n v="8.1"/>
        <n v="9.88"/>
        <n v="1.41"/>
        <n v="9.15"/>
        <n v="9.78"/>
        <n v="8.4"/>
        <n v="7.89"/>
        <n v="7.28"/>
        <n v="7.84"/>
        <n v="7.33"/>
        <n v="7.51"/>
        <n v="8.42"/>
        <n v="8.86"/>
        <n v="8.75"/>
        <n v="8.68"/>
        <n v="9.12"/>
        <n v="8.96"/>
        <n v="9.59"/>
        <n v="1.7"/>
        <n v="9.86"/>
        <n v="9.28"/>
        <n v="4.25"/>
        <n v="2.93"/>
        <n v="2.71"/>
        <n v="2.74"/>
        <n v="2.83"/>
        <n v="2.81"/>
        <n v="2.53"/>
        <n v="6.98"/>
        <n v="5.42"/>
        <n v="3.93"/>
        <n v="7.78"/>
        <n v="8.76"/>
        <n v="9.53"/>
        <n v="8.64"/>
        <n v="7.27"/>
        <n v="7.73"/>
        <n v="7.36"/>
        <n v="7.38"/>
        <n v="7.35"/>
        <n v="9.22"/>
        <n v="9.27"/>
        <n v="8.89"/>
        <n v="8.11"/>
        <n v="7.91"/>
        <n v="4.87"/>
        <n v="1.23"/>
        <n v="1.25"/>
        <n v="8.19"/>
        <n v="8.0"/>
        <n v="7.45"/>
        <n v="8.88"/>
        <n v="9.9"/>
        <n v="9.65"/>
        <n v="4.42"/>
        <n v="3.19"/>
        <n v="3.47"/>
        <n v="5.57"/>
        <n v="5.23"/>
        <n v="3.97"/>
        <n v="4.17"/>
        <n v="4.68"/>
        <n v="1.21"/>
        <n v="12.24"/>
        <n v="12.23"/>
        <n v="13.66"/>
        <n v="9.98"/>
        <n v="9.0"/>
        <n v="2.57"/>
        <n v="2.38"/>
        <n v="5.43"/>
        <n v="2.0"/>
        <n v="2.12"/>
        <n v="2.2"/>
        <n v="2.75"/>
        <n v="2.77"/>
        <n v="4.14"/>
        <n v="4.91"/>
        <n v="6.29"/>
        <n v="6.99"/>
        <n v="8.83"/>
        <n v="8.91"/>
        <n v="1.9"/>
        <n v="1.86"/>
        <n v="11.7"/>
        <n v="11.79"/>
        <n v="9.8"/>
        <n v="8.85"/>
        <n v="6.92"/>
        <n v="11.23"/>
        <n v="11.87"/>
        <n v="14.39"/>
        <n v="11.83"/>
        <n v="1.24"/>
        <n v="8.77"/>
        <n v="4.77"/>
        <n v="2.63"/>
        <n v="7.18"/>
        <n v="7.68"/>
        <n v="7.95"/>
        <n v="7.48"/>
        <n v="4.15"/>
        <n v="11.38"/>
        <n v="1.96"/>
        <n v="12.6"/>
        <n v="11.67"/>
        <n v="13.73"/>
        <n v="9.52"/>
        <n v="9.95"/>
        <n v="8.93"/>
        <n v="17.24"/>
        <n v="2.87"/>
        <n v="5.31"/>
        <n v="3.78"/>
        <n v="5.35"/>
        <n v="13.71"/>
        <n v="13.38"/>
        <n v="12.77"/>
        <n v="13.76"/>
        <n v="13.83"/>
        <n v="13.44"/>
        <n v="12.94"/>
        <n v="11.99"/>
        <n v="11.92"/>
        <n v="12.11"/>
        <n v="1.64"/>
        <n v="7.88"/>
        <n v="5.48"/>
        <n v="4.44"/>
        <n v="4.18"/>
        <n v="6.23"/>
        <n v="6.16"/>
        <n v="2.28"/>
        <n v="2.16"/>
        <n v="2.22"/>
        <n v="1.92"/>
        <n v="1.68"/>
        <n v="1.83"/>
        <n v="1.97"/>
        <n v="1.84"/>
        <n v="7.15"/>
        <n v="11.1"/>
        <n v="1.29"/>
        <n v="8.34"/>
        <n v="11.53"/>
        <n v="11.24"/>
        <n v="7.71"/>
        <n v="7.58"/>
        <n v="3.67"/>
        <n v="3.66"/>
        <n v="4.11"/>
        <n v="2.43"/>
        <n v="3.25"/>
        <n v="2.84"/>
        <n v="9.72"/>
        <n v="9.49"/>
        <n v="9.44"/>
        <n v="9.85"/>
        <n v="9.62"/>
        <n v="3.55"/>
        <n v="2.52"/>
        <n v="2.49"/>
        <n v="2.1"/>
        <n v="3.18"/>
        <n v="2.7"/>
        <n v="2.94"/>
        <n v="4.78"/>
        <n v="7.69"/>
        <n v="9.81"/>
        <n v="1.49"/>
        <n v="1.33"/>
        <n v="3.94"/>
        <n v="9.74"/>
        <n v="1.44"/>
        <n v="2.19"/>
        <n v="2.15"/>
        <n v="2.58"/>
        <n v="2.18"/>
        <n v="1.32"/>
        <n v="1.61"/>
        <n v="12.8"/>
        <n v="12.49"/>
        <n v="11.41"/>
        <n v="1.88"/>
        <n v="1.2"/>
        <n v="6.72"/>
        <n v="8.63"/>
        <n v="3.92"/>
        <n v="3.88"/>
        <n v="3.72"/>
        <n v="11.12"/>
        <n v="1.28"/>
        <n v="3.59"/>
        <n v="2.64"/>
        <n v="11.9"/>
        <n v="11.59"/>
        <n v="11.98"/>
        <n v="13.13"/>
        <n v="12.25"/>
        <n v="11.66"/>
        <n v="11.69"/>
        <n v="11.96"/>
        <n v="13.63"/>
        <n v="7.96"/>
        <n v="8.51"/>
        <n v="9.23"/>
        <n v="9.29"/>
        <n v="9.7"/>
        <n v="7.98"/>
        <n v="8.62"/>
        <n v="7.77"/>
        <n v="7.99"/>
        <n v="3.81"/>
        <n v="7.97"/>
        <n v="2.96"/>
        <n v="7.14"/>
        <n v="11.93"/>
        <n v="11.97"/>
        <n v="8.92"/>
        <n v="11.71"/>
        <n v="11.0"/>
        <n v="9.91"/>
        <n v="5.98"/>
        <n v="0.76"/>
        <n v="0.92"/>
        <n v="0.74"/>
        <n v="0.37"/>
        <n v="0.65"/>
        <n v="1.31"/>
        <n v="2.48"/>
        <n v="7.26"/>
        <n v="6.54"/>
        <n v="16.61"/>
        <n v="2.46"/>
        <n v="2.72"/>
        <n v="7.31"/>
        <n v="17.14"/>
        <n v="16.9"/>
        <n v="17.2"/>
        <n v="17.6"/>
        <n v="17.0"/>
        <n v="16.2"/>
        <n v="15.57"/>
        <n v="15.27"/>
        <n v="15.15"/>
        <n v="15.14"/>
        <n v="15.6"/>
        <n v="14.55"/>
        <n v="13.7"/>
        <n v="8.74"/>
        <n v="8.55"/>
        <n v="11.15"/>
        <n v="3.52"/>
      </sharedItems>
    </cacheField>
    <cacheField name="Diphtheria" numFmtId="0">
      <sharedItems containsString="0" containsBlank="1" containsNumber="1" containsInteger="1">
        <n v="65.0"/>
        <n v="62.0"/>
        <n v="64.0"/>
        <n v="67.0"/>
        <n v="68.0"/>
        <n v="66.0"/>
        <n v="63.0"/>
        <n v="58.0"/>
        <n v="5.0"/>
        <n v="41.0"/>
        <n v="36.0"/>
        <n v="33.0"/>
        <n v="24.0"/>
        <n v="99.0"/>
        <n v="98.0"/>
        <n v="97.0"/>
        <n v="95.0"/>
        <n v="93.0"/>
        <n v="88.0"/>
        <n v="86.0"/>
        <n v="87.0"/>
        <n v="89.0"/>
        <n v="77.0"/>
        <n v="75.0"/>
        <n v="71.0"/>
        <n v="6.0"/>
        <n v="69.0"/>
        <n v="73.0"/>
        <n v="34.0"/>
        <n v="38.0"/>
        <n v="4.0"/>
        <n v="28.0"/>
        <n v="94.0"/>
        <n v="91.0"/>
        <n v="96.0"/>
        <n v="83.0"/>
        <n v="9.0"/>
        <n v="92.0"/>
        <n v="85.0"/>
        <n v="84.0"/>
        <n v="81.0"/>
        <n v="79.0"/>
        <n v="78.0"/>
        <n v="76.0"/>
        <n v="82.0"/>
        <n v="8.0"/>
        <n v="74.0"/>
        <n v="7.0"/>
        <n v="72.0"/>
        <n v="45.0"/>
        <n v="61.0"/>
        <n v="54.0"/>
        <n v="59.0"/>
        <n v="47.0"/>
        <n v="23.0"/>
        <n v="42.0"/>
        <n v="48.0"/>
        <n v="51.0"/>
        <n v="44.0"/>
        <n v="37.0"/>
        <n v="46.0"/>
        <n v="39.0"/>
        <n v="19.0"/>
        <n v="25.0"/>
        <n v="21.0"/>
        <n v="26.0"/>
        <n v="31.0"/>
        <n v="56.0"/>
        <n v="3.0"/>
        <n v="53.0"/>
        <n v="16.0"/>
        <n v="2.0"/>
        <n v="43.0"/>
        <n v="35.0"/>
        <n v="32.0"/>
        <n v="57.0"/>
        <n v="49.0"/>
        <n v="55.0"/>
        <n v="52.0"/>
        <m/>
        <n v="29.0"/>
        <n v="27.0"/>
      </sharedItems>
    </cacheField>
    <cacheField name="HIV/AIDS" numFmtId="0">
      <sharedItems containsSemiMixedTypes="0" containsString="0" containsNumber="1">
        <n v="0.1"/>
        <n v="1.9"/>
        <n v="2.0"/>
        <n v="2.3"/>
        <n v="2.6"/>
        <n v="2.5"/>
        <n v="2.4"/>
        <n v="2.1"/>
        <n v="0.2"/>
        <n v="0.4"/>
        <n v="0.8"/>
        <n v="0.7"/>
        <n v="0.9"/>
        <n v="0.5"/>
        <n v="0.3"/>
        <n v="0.6"/>
        <n v="1.5"/>
        <n v="1.0"/>
        <n v="1.1"/>
        <n v="1.2"/>
        <n v="1.3"/>
        <n v="1.4"/>
        <n v="1.6"/>
        <n v="1.8"/>
        <n v="2.2"/>
        <n v="2.8"/>
        <n v="4.4"/>
        <n v="5.5"/>
        <n v="6.2"/>
        <n v="9.0"/>
        <n v="12.7"/>
        <n v="13.4"/>
        <n v="14.4"/>
        <n v="20.6"/>
        <n v="28.4"/>
        <n v="31.9"/>
        <n v="34.6"/>
        <n v="37.2"/>
        <n v="38.8"/>
        <n v="1.7"/>
        <n v="2.9"/>
        <n v="3.2"/>
        <n v="3.6"/>
        <n v="4.0"/>
        <n v="3.4"/>
        <n v="3.8"/>
        <n v="4.3"/>
        <n v="4.8"/>
        <n v="5.1"/>
        <n v="5.2"/>
        <n v="5.3"/>
        <n v="3.3"/>
        <n v="3.7"/>
        <n v="4.1"/>
        <n v="5.8"/>
        <n v="6.1"/>
        <n v="6.5"/>
        <n v="6.7"/>
        <n v="6.9"/>
        <n v="7.0"/>
        <n v="7.1"/>
        <n v="3.5"/>
        <n v="4.6"/>
        <n v="4.9"/>
        <n v="6.3"/>
        <n v="7.2"/>
        <n v="7.4"/>
        <n v="7.5"/>
        <n v="7.7"/>
        <n v="7.8"/>
        <n v="7.9"/>
        <n v="4.5"/>
        <n v="6.6"/>
        <n v="7.3"/>
        <n v="8.3"/>
        <n v="10.0"/>
        <n v="11.2"/>
        <n v="12.0"/>
        <n v="12.8"/>
        <n v="13.9"/>
        <n v="14.3"/>
        <n v="3.1"/>
        <n v="3.9"/>
        <n v="4.7"/>
        <n v="5.0"/>
        <n v="3.0"/>
        <n v="5.9"/>
        <n v="6.8"/>
        <n v="7.6"/>
        <n v="2.7"/>
        <n v="4.2"/>
        <n v="5.7"/>
        <n v="8.2"/>
        <n v="6.0"/>
        <n v="8.0"/>
        <n v="8.9"/>
        <n v="10.7"/>
        <n v="10.9"/>
        <n v="11.1"/>
        <n v="11.0"/>
        <n v="10.1"/>
        <n v="9.5"/>
        <n v="5.6"/>
        <n v="5.4"/>
        <n v="6.4"/>
        <n v="9.1"/>
        <n v="10.3"/>
        <n v="11.6"/>
        <n v="13.2"/>
        <n v="14.5"/>
        <n v="15.7"/>
        <n v="16.9"/>
        <n v="18.1"/>
        <n v="9.3"/>
        <n v="9.4"/>
        <n v="9.6"/>
        <n v="10.5"/>
        <n v="18.2"/>
        <n v="27.3"/>
        <n v="30.0"/>
        <n v="34.1"/>
        <n v="34.8"/>
        <n v="33.8"/>
        <n v="32.5"/>
        <n v="31.2"/>
        <n v="29.8"/>
        <n v="13.7"/>
        <n v="14.9"/>
        <n v="19.3"/>
        <n v="21.1"/>
        <n v="22.4"/>
        <n v="23.4"/>
        <n v="24.2"/>
        <n v="24.7"/>
        <n v="25.1"/>
        <n v="25.5"/>
        <n v="10.8"/>
        <n v="11.3"/>
        <n v="12.6"/>
        <n v="14.1"/>
        <n v="16.3"/>
        <n v="16.2"/>
        <n v="15.9"/>
        <n v="15.3"/>
        <n v="12.2"/>
        <n v="8.7"/>
        <n v="11.7"/>
        <n v="15.2"/>
        <n v="19.2"/>
        <n v="22.1"/>
        <n v="24.0"/>
        <n v="24.6"/>
        <n v="23.9"/>
        <n v="22.8"/>
        <n v="8.1"/>
        <n v="8.5"/>
        <n v="19.0"/>
        <n v="23.5"/>
        <n v="26.4"/>
        <n v="28.1"/>
        <n v="29.5"/>
        <n v="29.7"/>
        <n v="28.9"/>
        <n v="26.6"/>
        <n v="21.3"/>
        <n v="9.8"/>
        <n v="21.6"/>
        <n v="33.7"/>
        <n v="40.2"/>
        <n v="40.7"/>
        <n v="43.7"/>
        <n v="49.1"/>
        <n v="50.3"/>
        <n v="50.6"/>
        <n v="49.9"/>
        <n v="48.8"/>
        <n v="46.4"/>
        <n v="8.4"/>
        <n v="8.6"/>
        <n v="11.5"/>
        <n v="12.1"/>
        <n v="12.5"/>
        <n v="11.9"/>
        <n v="13.6"/>
        <n v="17.0"/>
        <n v="17.6"/>
        <n v="18.4"/>
        <n v="18.6"/>
        <n v="18.7"/>
        <n v="8.8"/>
        <n v="13.3"/>
        <n v="20.5"/>
        <n v="23.7"/>
        <n v="26.8"/>
        <n v="30.3"/>
        <n v="33.6"/>
        <n v="36.7"/>
        <n v="39.8"/>
        <n v="42.1"/>
        <n v="43.5"/>
      </sharedItems>
    </cacheField>
    <cacheField name="GDP" numFmtId="2">
      <sharedItems containsString="0" containsBlank="1" containsNumber="1">
        <n v="584.25921"/>
        <n v="612.696514"/>
        <n v="631.744976"/>
        <n v="669.959"/>
        <n v="63.537231"/>
        <n v="553.32894"/>
        <n v="445.8932979"/>
        <n v="373.3611163"/>
        <n v="369.835796"/>
        <n v="272.56377"/>
        <n v="25.2941299"/>
        <n v="219.1413528"/>
        <n v="198.7285436"/>
        <n v="187.84595"/>
        <n v="117.49698"/>
        <n v="114.56"/>
        <n v="3954.22783"/>
        <n v="4575.763787"/>
        <n v="4414.72314"/>
        <n v="4247.61438"/>
        <n v="4437.17868"/>
        <n v="494.358832"/>
        <n v="4114.136545"/>
        <n v="437.539647"/>
        <n v="363.13685"/>
        <n v="35.1293"/>
        <n v="279.142931"/>
        <n v="2416.588235"/>
        <n v="189.681557"/>
        <n v="1453.642777"/>
        <n v="1326.97339"/>
        <n v="1175.788981"/>
        <n v="4132.76292"/>
        <n v="547.8517"/>
        <n v="5471.866766"/>
        <n v="5564.82566"/>
        <n v="5432.2523"/>
        <n v="4463.394675"/>
        <n v="3868.83123"/>
        <n v="495.254866"/>
        <n v="3935.183343"/>
        <n v="3464.6179"/>
        <n v="31.122378"/>
        <n v="2598.9823"/>
        <n v="294.33556"/>
        <n v="1774.33673"/>
        <n v="1732.857979"/>
        <n v="1757.17797"/>
        <n v="3695.793748"/>
        <n v="479.31224"/>
        <n v="484.616884"/>
        <n v="4598.249988"/>
        <n v="4299.12889"/>
        <n v="3529.53482"/>
        <n v="3347.84485"/>
        <n v="3868.578883"/>
        <n v="2878.837144"/>
        <n v="262.415149"/>
        <n v="1443.991929"/>
        <n v="141.86844"/>
        <n v="779.468356"/>
        <n v="711.181716"/>
        <n v="526.168743"/>
        <n v="555.2969419"/>
        <n v="13566.9541"/>
        <n v="12888.29667"/>
        <n v="12224.86416"/>
        <n v="12565.44197"/>
        <n v="11929.34991"/>
        <n v="12126.87614"/>
        <n v="1312.46692"/>
        <n v="1473.31923"/>
        <n v="14252.29452"/>
        <n v="12724.39377"/>
        <n v="11371.93895"/>
        <n v="1352.8374"/>
        <n v="9739.82556"/>
        <n v="9386.716452"/>
        <n v="9358.154162"/>
        <n v="9875.161736"/>
        <n v="13467.1236"/>
        <n v="12245.25645"/>
        <n v="12976.63642"/>
        <n v="12969.7712"/>
        <n v="12726.9836"/>
        <n v="1276.265"/>
        <n v="8161.36966"/>
        <n v="8953.359275"/>
        <n v="7193.61764"/>
        <n v="5878.76127"/>
        <n v="576.883829"/>
        <n v="4251.574348"/>
        <n v="333.4376"/>
        <n v="2579.193168"/>
        <n v="717.694674"/>
        <n v="7669.273916"/>
        <n v="369.654776"/>
        <n v="3994.712355"/>
        <n v="3843.591213"/>
        <n v="3684.8481"/>
        <n v="3526.978143"/>
        <n v="3218.381655"/>
        <n v="2993.832531"/>
        <n v="41.26997"/>
        <n v="3138.8873"/>
        <n v="2158.299"/>
        <n v="1643.758397"/>
        <n v="1191.96192"/>
        <n v="93.1661567"/>
        <n v="783.261699"/>
        <n v="694.435119"/>
        <n v="622.7427477"/>
        <n v="56554.3876"/>
        <n v="62214.6912"/>
        <n v="67792.3386"/>
        <n v="67677.63477"/>
        <n v="62245.129"/>
        <n v="51874.848"/>
        <n v="42742.99898"/>
        <n v="49664.6854"/>
        <n v="4991.98289"/>
        <n v="36118.28381"/>
        <n v="3416.71483"/>
        <n v="3472.37977"/>
        <n v="23465.38559"/>
        <n v="281.81763"/>
        <n v="19517.84168"/>
        <n v="2169.921"/>
        <n v="43665.947"/>
        <n v="51322.63997"/>
        <n v="554.71532"/>
        <n v="48333.57273"/>
        <n v="51126.74139"/>
        <n v="46657.629"/>
        <n v="47654.18721"/>
        <n v="51386.37665"/>
        <n v="46586.6525"/>
        <n v="443.99361"/>
        <n v="38242.4252"/>
        <n v="36693.4262"/>
        <n v="3212.9355"/>
        <n v="26351.37568"/>
        <n v="24489.73553"/>
        <n v="24517.26745"/>
        <n v="55.31382"/>
        <n v="7891.299776"/>
        <n v="7875.756953"/>
        <n v="7496.335728"/>
        <n v="7189.691229"/>
        <n v="5842.85784"/>
        <n v="495.294791"/>
        <n v="5574.6382"/>
        <n v="3851.437869"/>
        <n v="2473.85776"/>
        <n v="1578.4239"/>
        <n v="145.2163"/>
        <n v="883.6439965"/>
        <n v="763.73858"/>
        <n v="73.6838434"/>
        <n v="655.974326"/>
        <m/>
        <n v="22688.87824"/>
        <n v="24983.3792"/>
        <n v="251.18329"/>
        <n v="23649.36661"/>
        <n v="2281.1242"/>
        <n v="2722.1389"/>
        <n v="19356.67236"/>
        <n v="2367.56535"/>
        <n v="2977.1153"/>
        <n v="1937.99549"/>
        <n v="17959.17854"/>
        <n v="15846.47641"/>
        <n v="14221.99259"/>
        <n v="1312.33457"/>
        <n v="12868.211"/>
        <n v="13636.34668"/>
        <n v="121.15812"/>
        <n v="184.56543"/>
        <n v="951.8894535"/>
        <n v="856.342857"/>
        <n v="835.789341"/>
        <n v="757.6717572"/>
        <n v="681.125368"/>
        <n v="615.7775411"/>
        <n v="541.651484"/>
        <n v="494.51466"/>
        <n v="484.155471"/>
        <n v="46.7579167"/>
        <n v="432.7388972"/>
        <n v="4.6135745"/>
        <n v="42.5981152"/>
        <n v="45.63371"/>
        <n v="15557.8381"/>
        <n v="15359.66971"/>
        <n v="15472.7814"/>
        <n v="15384.8749"/>
        <n v="15534.1574"/>
        <n v="1595.91232"/>
        <n v="16523.32388"/>
        <n v="1657.3228"/>
        <n v="16462.48556"/>
        <n v="15646.5591"/>
        <n v="14223.86576"/>
        <n v="12868.8639"/>
        <n v="1228.5447"/>
        <n v="11675.39395"/>
        <n v="11513.87189"/>
        <n v="11568.1111"/>
        <n v="5949.11677"/>
        <n v="8318.429294"/>
        <n v="7978.825443"/>
        <n v="694.243915"/>
        <n v="6519.71753"/>
        <n v="63.38877"/>
        <n v="5176.172649"/>
        <n v="6376.183153"/>
        <n v="4735.484827"/>
        <n v="3848.215966"/>
        <n v="3126.71767"/>
        <n v="2378.33927"/>
        <n v="1819.525644"/>
        <n v="1479.383142"/>
        <n v="1244.373185"/>
        <n v="1276.28834"/>
        <n v="4356.875"/>
        <n v="47439.39684"/>
        <n v="4651.38647"/>
        <n v="4474.5717"/>
        <n v="4772.77415"/>
        <n v="4438.23741"/>
        <n v="4488.5615"/>
        <n v="48424.58927"/>
        <n v="4443.83131"/>
        <n v="38852.3613"/>
        <n v="36967.28292"/>
        <n v="35589.71295"/>
        <n v="3743.95693"/>
        <n v="2552.3328"/>
        <n v="23121.56635"/>
        <n v="2327.4591"/>
        <n v="4849.997495"/>
        <n v="4852.223666"/>
        <n v="4688.538443"/>
        <n v="4673.63848"/>
        <n v="4516.24675"/>
        <n v="4344.15177"/>
        <n v="4258.788611"/>
        <n v="447.22796"/>
        <n v="4324.876427"/>
        <n v="4187.3783"/>
        <n v="3933.332215"/>
        <n v="3831.53819"/>
        <n v="3679.99523"/>
        <n v="3556.561825"/>
        <n v="3419.275719"/>
        <n v="3364.423711"/>
        <n v="783.94791"/>
        <n v="943.686575"/>
        <n v="915.2674586"/>
        <n v="837.9551"/>
        <n v="825.9427854"/>
        <n v="757.695974"/>
        <n v="793.45243"/>
        <n v="82.1513498"/>
        <n v="76.535419"/>
        <n v="625.8392"/>
        <n v="61.799977"/>
        <n v="583.493514"/>
        <n v="519.2922847"/>
        <n v="418.6985763"/>
        <n v="378.73654"/>
        <n v="374.1923942"/>
        <n v="2613.645177"/>
        <n v="2522.7968"/>
        <n v="235.882889"/>
        <n v="2422.816"/>
        <n v="2458.45976"/>
        <n v="2178.921383"/>
        <n v="177.234497"/>
        <n v="1795.18137"/>
        <n v="1741.142552"/>
        <n v="1335.45696"/>
        <n v="1247.61392"/>
        <n v="197.45788"/>
        <n v="997.7417141"/>
        <n v="885.6382245"/>
        <n v="87.9387673"/>
        <n v="765.8632358"/>
        <n v="4574.9787"/>
        <n v="5193.94932"/>
        <n v="535.86555"/>
        <n v="4716.673325"/>
        <n v="55.156834"/>
        <n v="4611.47298"/>
        <n v="4697.89732"/>
        <n v="575.31664"/>
        <n v="418.292176"/>
        <n v="344.321698"/>
        <n v="2968.41186"/>
        <n v="265.642661"/>
        <n v="2214.732246"/>
        <n v="1761.537647"/>
        <n v="1524.41222"/>
        <n v="1461.7552"/>
        <n v="6532.651"/>
        <n v="7497.762376"/>
        <n v="77.625783"/>
        <n v="729.231453"/>
        <n v="7645.21469"/>
        <n v="6346.15624"/>
        <n v="5185.729845"/>
        <n v="5623.379566"/>
        <n v="5714.47937"/>
        <n v="5374.554867"/>
        <n v="5351.253732"/>
        <n v="4896.583835"/>
        <n v="4163.6596"/>
        <n v="355.618382"/>
        <n v="3128.97793"/>
        <n v="3349.68823"/>
        <n v="8757.2622"/>
        <n v="1226.61731"/>
        <n v="12216.9446"/>
        <n v="12291.46685"/>
        <n v="13167.47289"/>
        <n v="11224.1548"/>
        <n v="8553.3847"/>
        <n v="8787.61375"/>
        <n v="7313.557962"/>
        <n v="586.145975"/>
        <n v="477.182746"/>
        <n v="3623.47667"/>
        <n v="359.587582"/>
        <n v="2819.649531"/>
        <n v="3146.95177"/>
        <n v="3739.11936"/>
        <n v="3967.8951"/>
        <n v="4159.8652"/>
        <n v="44597.27968"/>
        <n v="47651.2599"/>
        <n v="4717.273"/>
        <n v="35268.1117"/>
        <n v="27965.4754"/>
        <n v="37951.286"/>
        <n v="32672.36717"/>
        <n v="398.96692"/>
        <n v="2612.13345"/>
        <n v="21896.6527"/>
        <n v="18555.56649"/>
        <n v="16846.2198"/>
        <n v="16468.12886"/>
        <n v="188.44826"/>
        <n v="6993.47736"/>
        <n v="7853.335191"/>
        <n v="7674.86559"/>
        <n v="7378.25539"/>
        <n v="7813.83499"/>
        <n v="6843.263289"/>
        <n v="6955.987733"/>
        <n v="7296.122479"/>
        <n v="5932.899677"/>
        <n v="4513.13628"/>
        <n v="3893.68998"/>
        <n v="3381.57837"/>
        <n v="271.46824"/>
        <n v="287.534843"/>
        <n v="1764.97387"/>
        <n v="169.28586"/>
        <n v="615.592225"/>
        <n v="75.1464113"/>
        <n v="699.452847"/>
        <n v="673.8227"/>
        <n v="666.842783"/>
        <n v="575.4464527"/>
        <n v="552.7455521"/>
        <n v="569.7612784"/>
        <n v="475.11122"/>
        <n v="422.6332374"/>
        <n v="46.998871"/>
        <n v="371.323865"/>
        <n v="332.344351"/>
        <n v="26.7635413"/>
        <n v="235.4912324"/>
        <n v="226.4759814"/>
        <n v="33.681223"/>
        <n v="312.7489794"/>
        <n v="282.7555252"/>
        <n v="265.285651"/>
        <n v="26.479973"/>
        <n v="231.1943256"/>
        <n v="24.944652"/>
        <n v="196.2472628"/>
        <n v="17.79995"/>
        <n v="165.8794176"/>
        <n v="15.57434"/>
        <n v="127.4296648"/>
        <n v="112.849373"/>
        <n v="122.4335893"/>
        <n v="133.7427689"/>
        <n v="135.9984455"/>
        <n v="2954.119467"/>
        <n v="3529.61843"/>
        <n v="3558.796314"/>
        <n v="348.482762"/>
        <n v="367.429453"/>
        <n v="3312.825985"/>
        <n v="3444.5566"/>
        <n v="3638.95946"/>
        <n v="3112.285712"/>
        <n v="234.28992"/>
        <n v="248.13459"/>
        <n v="1976.45856"/>
        <n v="1768.92132"/>
        <n v="1373.515636"/>
        <n v="1268.884564"/>
        <n v="1239.377855"/>
        <n v="1163.18977"/>
        <n v="198.687123"/>
        <n v="128.419568"/>
        <n v="95.244132"/>
        <n v="882.491462"/>
        <n v="785.6928841"/>
        <n v="738.2326684"/>
        <n v="745.7877873"/>
        <n v="631.675789"/>
        <n v="539.8791529"/>
        <n v="474.2238766"/>
        <n v="48.615184"/>
        <n v="362.4213785"/>
        <n v="339.676984"/>
        <n v="321.22634"/>
        <n v="3.685949"/>
        <n v="1244.429421"/>
        <n v="1441.1417"/>
        <n v="1365.34419"/>
        <n v="1255.648189"/>
        <n v="1295.649726"/>
        <n v="1182.869227"/>
        <n v="123.19538"/>
        <n v="1233.524316"/>
        <n v="111.71186"/>
        <n v="12.989164"/>
        <n v="952.1872484"/>
        <n v="93.211716"/>
        <n v="824.8689393"/>
        <n v="676.397661"/>
        <n v="614.6729339"/>
        <n v="68.414399"/>
        <n v="43315.744"/>
        <n v="544.43376"/>
        <n v="52413.72116"/>
        <n v="52496.69487"/>
        <n v="5282.2176"/>
        <n v="47447.4762"/>
        <n v="4773.45436"/>
        <n v="46596.33599"/>
        <n v="44544.5268"/>
        <n v="4386.69948"/>
        <n v="36189.58838"/>
        <n v="31979.87195"/>
        <n v="28172.14883"/>
        <n v="24167.8431"/>
        <n v="23691.59472"/>
        <n v="24124.16917"/>
        <n v="348.381417"/>
        <n v="377.132274"/>
        <n v="337.4849614"/>
        <n v="486.41114"/>
        <n v="494.336779"/>
        <n v="446.4434494"/>
        <n v="449.961839"/>
        <n v="456.8614334"/>
        <n v="397.148467"/>
        <n v="347.673678"/>
        <n v="327.1149461"/>
        <n v="313.21598"/>
        <n v="286.25819"/>
        <n v="253.768343"/>
        <n v="243.1586486"/>
        <n v="243.5429317"/>
        <n v="777.248751"/>
        <n v="125.998515"/>
        <n v="986.13177"/>
        <n v="973.472574"/>
        <n v="989.2363633"/>
        <n v="896.5697341"/>
        <n v="84.455939"/>
        <n v="929.772391"/>
        <n v="81.683884"/>
        <n v="712.1847694"/>
        <n v="66.2421396"/>
        <n v="454.6765879"/>
        <n v="292.5914364"/>
        <n v="22.854821"/>
        <n v="197.3156442"/>
        <n v="166.231785"/>
        <n v="13653.2264"/>
        <n v="14817.37778"/>
        <n v="15941.39722"/>
        <n v="15431.9293"/>
        <n v="1475.69242"/>
        <n v="1286.17764"/>
        <n v="1243.32824"/>
        <n v="1781.3668"/>
        <n v="1526.87746"/>
        <n v="9484.681227"/>
        <n v="7615.3468"/>
        <n v="621.828325"/>
        <n v="4787.699532"/>
        <n v="4463.545867"/>
        <n v="4595.666327"/>
        <n v="511.368479"/>
        <n v="869.211938"/>
        <n v="7683.5238"/>
        <n v="777.77594"/>
        <n v="6337.882993"/>
        <n v="5633.79616"/>
        <n v="456.512487"/>
        <n v="3838.434292"/>
        <n v="3471.247547"/>
        <n v="2695.366223"/>
        <n v="299.229676"/>
        <n v="1753.4178"/>
        <n v="158.668462"/>
        <n v="1288.642924"/>
        <n v="1148.5857"/>
        <n v="153.1824"/>
        <n v="959.372181"/>
        <n v="644.525556"/>
        <n v="7913.383432"/>
        <n v="83.5863"/>
        <n v="7884.984429"/>
        <n v="7227.73968"/>
        <n v="625.65544"/>
        <n v="5148.422113"/>
        <n v="5433.7245"/>
        <n v="4674.21961"/>
        <n v="379.78776"/>
        <n v="3386.256"/>
        <n v="274.249442"/>
        <n v="2246.257472"/>
        <n v="2355.725857"/>
        <n v="2395.856551"/>
        <n v="2472.197831"/>
        <n v="727.6463868"/>
        <n v="852.954379"/>
        <n v="834.341949"/>
        <n v="788.632653"/>
        <n v="829.7586885"/>
        <n v="769.1742883"/>
        <n v="778.5454199"/>
        <n v="795.97519"/>
        <n v="72.759313"/>
        <n v="648.38717"/>
        <n v="621.93372"/>
        <n v="616.4197236"/>
        <n v="544.566526"/>
        <n v="433.2691451"/>
        <n v="395.9319363"/>
        <n v="375.8528566"/>
        <n v="1146.36273"/>
        <n v="1647.44179"/>
        <n v="1569.66631"/>
        <n v="9985.36959"/>
        <n v="9186.59639"/>
        <n v="8199.414621"/>
        <n v="689.396224"/>
        <n v="6911.136136"/>
        <n v="612.623418"/>
        <n v="5245.187372"/>
        <n v="4697.11135"/>
        <n v="4425.57467"/>
        <n v="4167.71417"/>
        <n v="462.14965"/>
        <n v="3981.52847"/>
        <n v="388.363689"/>
        <n v="11579.6674"/>
        <n v="13467.46827"/>
        <n v="13574.749"/>
        <n v="13235.97757"/>
        <n v="14539.18421"/>
        <n v="1355.74586"/>
        <n v="14157.14416"/>
        <n v="15893.8656"/>
        <n v="13546.69872"/>
        <n v="11363.41845"/>
        <n v="1224.2459"/>
        <n v="9365.742468"/>
        <n v="785.881418"/>
        <n v="653.71637"/>
        <n v="5245.421419"/>
        <n v="4919.62869"/>
        <n v="762.261218"/>
        <n v="75.5199"/>
        <n v="676.15344"/>
        <n v="6425.941119"/>
        <n v="675.92436"/>
        <n v="5676.14143"/>
        <n v="5484.7763"/>
        <n v="5376.447622"/>
        <n v="5184.494227"/>
        <n v="4669.6916"/>
        <n v="3779.577"/>
        <n v="339.716256"/>
        <n v="3192.669378"/>
        <n v="2994.339988"/>
        <n v="2832.188893"/>
        <n v="2741.11542"/>
        <n v="2375.1127"/>
        <n v="2734.88382"/>
        <n v="2797.96736"/>
        <n v="28951.15556"/>
        <n v="32233.83942"/>
        <n v="3818.46396"/>
        <n v="3215.8159"/>
        <n v="3539.7488"/>
        <n v="31386.63265"/>
        <n v="27169.99256"/>
        <n v="25324.48666"/>
        <n v="23932.49128"/>
        <n v="2293.4789"/>
        <n v="16372.29152"/>
        <n v="1562.92433"/>
        <n v="14672.8826"/>
        <n v="5314.64416"/>
        <n v="62425.5392"/>
        <n v="61191.19263"/>
        <n v="5857.521"/>
        <n v="61753.667"/>
        <n v="5841.41122"/>
        <n v="58163.29359"/>
        <n v="64322.6664"/>
        <n v="58487.451"/>
        <n v="5226.99311"/>
        <n v="48799.8237"/>
        <n v="46511.6457"/>
        <n v="4458.7764"/>
        <n v="33228.69291"/>
        <n v="3751.64946"/>
        <n v="3743.55917"/>
        <n v="1862.167274"/>
        <n v="174.91511"/>
        <n v="1622.637974"/>
        <n v="1536.15685"/>
        <n v="143.986898"/>
        <n v="1325.99724"/>
        <n v="1253.657431"/>
        <n v="1214.77118"/>
        <n v="147.586896"/>
        <n v="965.6693779"/>
        <n v="94.7297489"/>
        <n v="864.184726"/>
        <n v="819.974118"/>
        <n v="792.15412"/>
        <n v="781.2322196"/>
        <n v="768.176767"/>
        <n v="722.75665"/>
        <n v="6468.471648"/>
        <n v="6268.692122"/>
        <n v="627.55544"/>
        <n v="5968.876767"/>
        <n v="5759.643"/>
        <n v="5451.6696"/>
        <n v="4952.67753"/>
        <n v="511.37937"/>
        <n v="4647.31359"/>
        <n v="3836.468771"/>
        <n v="3681.5993"/>
        <n v="2421.9662"/>
        <n v="2372.628827"/>
        <n v="38.46578"/>
        <n v="2862.154836"/>
        <n v="282.4242"/>
        <n v="625.62224"/>
        <n v="6432.216537"/>
        <n v="674.9829"/>
        <n v="572.14313"/>
        <n v="5223.351763"/>
        <n v="4657.32361"/>
        <n v="4255.56571"/>
        <n v="4274.95265"/>
        <n v="359.71886"/>
        <n v="335.786541"/>
        <n v="321.942547"/>
        <n v="278.557892"/>
        <n v="244.46898"/>
        <n v="2183.966796"/>
        <n v="193.741571"/>
        <n v="1451.29776"/>
        <n v="4127.11775"/>
        <n v="3988.771871"/>
        <n v="3895.664491"/>
        <n v="3827.786267"/>
        <n v="3736.58713"/>
        <n v="3474.392445"/>
        <n v="3366.482133"/>
        <n v="357.347674"/>
        <n v="334.83817"/>
        <n v="362.951768"/>
        <n v="2835.281237"/>
        <n v="2632.79942"/>
        <n v="2519.737387"/>
        <n v="248.4125"/>
        <n v="2338.772244"/>
        <n v="2238.4116"/>
        <n v="1347.31257"/>
        <n v="192.59733"/>
        <n v="2246.9938"/>
        <n v="21557.6528"/>
        <n v="21451.88617"/>
        <n v="17136.44568"/>
        <n v="1653.2937"/>
        <n v="22742.38159"/>
        <n v="15761.83913"/>
        <n v="12732.2759"/>
        <n v="185.63334"/>
        <n v="685.34897"/>
        <n v="3577.176197"/>
        <n v="2711.17114"/>
        <n v="2283.87939"/>
        <n v="172.68491"/>
        <n v="582.775532"/>
        <n v="482.14994"/>
        <n v="43.7544499"/>
        <n v="326.825642"/>
        <n v="317.3294336"/>
        <n v="297.828588"/>
        <n v="276.75896"/>
        <n v="287.4222243"/>
        <n v="232.7945459"/>
        <n v="21.7687981"/>
        <n v="215.139213"/>
        <n v="28.1969487"/>
        <n v="1774.9291"/>
        <n v="19941.45532"/>
        <n v="1929.7746"/>
        <n v="17421.8922"/>
        <n v="17454.84342"/>
        <n v="14638.6482"/>
        <n v="14726.31828"/>
        <n v="1894.5485"/>
        <n v="16586.452"/>
        <n v="12595.4165"/>
        <n v="1338.31322"/>
        <n v="885.465115"/>
        <n v="7174.237415"/>
        <n v="538.347781"/>
        <n v="4498.95727"/>
        <n v="47.32827"/>
        <n v="645.4637627"/>
        <n v="571.1622759"/>
        <n v="52.1535887"/>
        <n v="468.567249"/>
        <n v="354.8463544"/>
        <n v="341.39992"/>
        <n v="379.7566385"/>
        <n v="325.3825543"/>
        <n v="243.326822"/>
        <n v="193.794956"/>
        <n v="161.6266248"/>
        <n v="135.7623858"/>
        <n v="118.8734466"/>
        <n v="111.3634356"/>
        <n v="12.1789279"/>
        <n v="123.876257"/>
        <n v="4921.89629"/>
        <n v="546.3728"/>
        <n v="4763.68956"/>
        <n v="4546.73854"/>
        <n v="4353.121392"/>
        <n v="3651.966784"/>
        <n v="3369.48247"/>
        <n v="4177.657789"/>
        <n v="478.82327"/>
        <n v="3749.939813"/>
        <n v="3658.63832"/>
        <n v="3332.918533"/>
        <n v="2835.973972"/>
        <n v="2259.55796"/>
        <n v="238.891729"/>
        <n v="276.1338"/>
        <n v="4245.39744"/>
        <n v="49914.61864"/>
        <n v="49638.7713"/>
        <n v="47415.55987"/>
        <n v="579.72415"/>
        <n v="4622.41516"/>
        <n v="4717.15571"/>
        <n v="5341.31487"/>
        <n v="48288.5491"/>
        <n v="4112.67651"/>
        <n v="38969.17163"/>
        <n v="37636.11173"/>
        <n v="32816.1688"/>
        <n v="26834.2625"/>
        <n v="24913.24452"/>
        <n v="24253.2542"/>
        <n v="36526.7711"/>
        <n v="42955.24287"/>
        <n v="42554.1225"/>
        <n v="4838.2444"/>
        <n v="4381.288"/>
        <n v="473.34279"/>
        <n v="41631.13141"/>
        <n v="45413.6571"/>
        <n v="416.58397"/>
        <n v="36544.5853"/>
        <n v="34879.72633"/>
        <n v="33874.74255"/>
        <n v="29691.18158"/>
        <n v="24275.2426"/>
        <n v="22527.31775"/>
        <n v="22465.64184"/>
        <n v="7388.984144"/>
        <n v="9692.163874"/>
        <n v="9679.742995"/>
        <n v="9774.18117"/>
        <n v="1716.2258"/>
        <n v="8754.113376"/>
        <n v="763.66223"/>
        <n v="194.2746"/>
        <n v="8352.81711"/>
        <n v="727.777345"/>
        <n v="6741.293948"/>
        <n v="5685.577736"/>
        <n v="4892.11618"/>
        <n v="412.55271"/>
        <n v="3976.14887"/>
        <n v="4116.46693"/>
        <n v="3764.64912"/>
        <n v="4429.6575"/>
        <n v="4274.376857"/>
        <n v="4142.869175"/>
        <n v="3725.63221"/>
        <n v="2964.47734"/>
        <n v="276.588512"/>
        <n v="3174.9491"/>
        <n v="2492.12878"/>
        <n v="1872.68416"/>
        <n v="153.57521"/>
        <n v="127.367228"/>
        <n v="928.18227"/>
        <n v="779.3845935"/>
        <n v="733.974142"/>
        <n v="691.997711"/>
        <n v="41176.88158"/>
        <n v="4792.65288"/>
        <n v="4653.91143"/>
        <n v="4465.24891"/>
        <n v="4681.32796"/>
        <n v="41785.55691"/>
        <n v="41732.7725"/>
        <n v="45699.19832"/>
        <n v="41814.8191"/>
        <n v="36447.87232"/>
        <n v="34696.6292"/>
        <n v="34165.9343"/>
        <n v="3359.95215"/>
        <n v="2525.16445"/>
        <n v="23687.31689"/>
        <n v="23718.7467"/>
        <n v="1361.11395"/>
        <n v="1432.227943"/>
        <n v="1814.492297"/>
        <n v="1629.8222"/>
        <n v="1574.978653"/>
        <n v="1312.67557"/>
        <n v="186.76538"/>
        <n v="1224.41554"/>
        <n v="19.686718"/>
        <n v="922.9351677"/>
        <n v="498.172394"/>
        <n v="423.1936389"/>
        <n v="373.2815537"/>
        <n v="39.484473"/>
        <n v="273.6596668"/>
        <n v="263.1124679"/>
        <n v="187.78991"/>
        <n v="21673.7817"/>
        <n v="21874.8195"/>
        <n v="22242.68193"/>
        <n v="25916.29353"/>
        <n v="26917.75898"/>
        <n v="2971.973"/>
        <n v="31997.2821"/>
        <n v="28827.32636"/>
        <n v="2481.15781"/>
        <n v="22551.73574"/>
        <n v="21955.149"/>
        <n v="18477.57841"/>
        <n v="1411.31339"/>
        <n v="12538.17883"/>
        <n v="1242.95373"/>
        <n v="9212.192824"/>
        <n v="8569.776998"/>
        <n v="7955.615985"/>
        <n v="7583.1872"/>
        <n v="741.48438"/>
        <n v="7365.666659"/>
        <n v="7395.88125"/>
        <n v="7946.944346"/>
        <n v="7322.596862"/>
        <n v="6764.722867"/>
        <n v="6754.512393"/>
        <n v="5836.17763"/>
        <n v="5773.73577"/>
        <n v="5292.232379"/>
        <n v="519.958715"/>
        <n v="5117.589923"/>
        <n v="3923.573344"/>
        <n v="3687.763767"/>
        <n v="3452.828934"/>
        <n v="3299.65139"/>
        <n v="3187.845296"/>
        <n v="2825.5247"/>
        <n v="2635.753474"/>
        <n v="2794.22189"/>
        <n v="2489.955836"/>
        <n v="2256.56724"/>
        <n v="277.83438"/>
        <n v="1872.73783"/>
        <n v="1753.349471"/>
        <n v="171.771491"/>
        <n v="1568.376276"/>
        <n v="1655.596261"/>
        <n v="554.48766"/>
        <n v="561.997387"/>
        <n v="54.169324"/>
        <n v="52.3485646"/>
        <n v="459.2912"/>
        <n v="438.7513346"/>
        <n v="436.6895539"/>
        <n v="437.4467238"/>
        <n v="49.456775"/>
        <n v="296.68382"/>
        <n v="33.424498"/>
        <n v="386.3288283"/>
        <n v="37.1931781"/>
        <n v="322.811171"/>
        <n v="315.83983"/>
        <n v="34.516918"/>
        <n v="596.8717189"/>
        <n v="642.6256154"/>
        <n v="61.566347"/>
        <n v="67.7518833"/>
        <n v="692.69989"/>
        <n v="543.957418"/>
        <n v="544.222779"/>
        <n v="583.5445622"/>
        <n v="481.694976"/>
        <n v="418.94454"/>
        <n v="424.9534585"/>
        <n v="393.3138244"/>
        <n v="36.5718585"/>
        <n v="321.481324"/>
        <n v="39.486749"/>
        <n v="297.7519443"/>
        <n v="4136.689919"/>
        <n v="43.82321"/>
        <n v="3944.178173"/>
        <n v="3785.935665"/>
        <n v="3439.597513"/>
        <n v="326.281212"/>
        <n v="2716.35256"/>
        <n v="2576.124957"/>
        <n v="2327.58324"/>
        <n v="1945.6395"/>
        <n v="198.455216"/>
        <n v="145.58861"/>
        <n v="986.7958173"/>
        <n v="96.8674827"/>
        <n v="925.582546"/>
        <n v="946.599372"/>
        <n v="814.5463952"/>
        <n v="83.1148117"/>
        <n v="81.265673"/>
        <n v="766.8437623"/>
        <n v="74.9358452"/>
        <n v="662.2795182"/>
        <n v="668.297646"/>
        <n v="674.7564147"/>
        <n v="615.8198192"/>
        <n v="55.47626"/>
        <n v="465.311876"/>
        <n v="387.9429725"/>
        <n v="329.782946"/>
        <n v="393.16327"/>
        <n v="413.7383164"/>
        <n v="462.486524"/>
        <n v="2326.15856"/>
        <n v="2242.711912"/>
        <n v="2136.77395"/>
        <n v="2178.38325"/>
        <n v="212.584798"/>
        <n v="1932.85829"/>
        <n v="1815.489496"/>
        <n v="1751.595857"/>
        <n v="1592.572182"/>
        <n v="1437.628785"/>
        <n v="1311.741714"/>
        <n v="1217.657961"/>
        <n v="1157.3427"/>
        <n v="1132.8721"/>
        <n v="113.4546"/>
        <n v="188.783165"/>
        <n v="12365.6263"/>
        <n v="14117.97668"/>
        <n v="13613.6147"/>
        <n v="12834.32349"/>
        <n v="1448.87958"/>
        <n v="1325.53379"/>
        <n v="12967.16543"/>
        <n v="15669.25929"/>
        <n v="13842.6549"/>
        <n v="11398.76584"/>
        <n v="11161.72441"/>
        <n v="1259.5266"/>
        <n v="8396.25323"/>
        <n v="665.6443"/>
        <n v="527.85364"/>
        <n v="4623.46712"/>
        <n v="5734.4436"/>
        <n v="52473.11356"/>
        <n v="4781.3888"/>
        <n v="44333.8518"/>
        <n v="46.217"/>
        <n v="41676.44527"/>
        <n v="4461.89251"/>
        <n v="55575.29196"/>
        <n v="68348.31817"/>
        <n v="5613.54115"/>
        <n v="56249.7555"/>
        <n v="46917.27216"/>
        <n v="3944.999"/>
        <n v="31996.2172"/>
        <n v="28585.9254"/>
        <n v="31813.37344"/>
        <n v="1613.18878"/>
        <n v="1573.11889"/>
        <n v="1452.195373"/>
        <n v="1446.98541"/>
        <n v="1461.671957"/>
        <n v="1345.77153"/>
        <n v="19.317765"/>
        <n v="991.484634"/>
        <n v="118.166373"/>
        <n v="792.259698"/>
        <n v="77.819"/>
        <n v="621.3183767"/>
        <n v="541.1352279"/>
        <n v="466.2842"/>
        <n v="447.138966"/>
        <n v="438.864634"/>
        <n v="3336.16686"/>
        <n v="3491.595887"/>
        <n v="362.663981"/>
        <n v="3687.953996"/>
        <n v="3634.27685"/>
        <n v="3113.48635"/>
        <n v="2254.44566"/>
        <n v="216.52766"/>
        <n v="1855.93915"/>
        <n v="1586.254"/>
        <n v="126.928834"/>
        <n v="1148.56996"/>
        <n v="164.59447"/>
        <n v="899.5556857"/>
        <n v="747.9817455"/>
        <n v="78.92744"/>
        <n v="4974.2693"/>
        <n v="673.74737"/>
        <n v="6925.22446"/>
        <n v="6651.12242"/>
        <n v="5854.614497"/>
        <n v="452.74948"/>
        <n v="3735.144836"/>
        <n v="4521.3247"/>
        <n v="3129.224922"/>
        <n v="2351.812429"/>
        <n v="1849.63911"/>
        <n v="1391.816923"/>
        <n v="6664.144"/>
        <n v="5553.32623"/>
        <n v="5234.76736"/>
        <n v="49231.36254"/>
        <n v="52567.52568"/>
        <n v="48538.58776"/>
        <n v="51983.78892"/>
        <n v="61235.415"/>
        <n v="61388.17457"/>
        <n v="54326.9713"/>
        <n v="5886.82789"/>
        <n v="47631.6377"/>
        <n v="4117.15532"/>
        <n v="32539.1937"/>
        <n v="28223.55528"/>
        <n v="26241.91883"/>
        <n v="35729.37253"/>
        <n v="37582.84624"/>
        <n v="36393.66932"/>
        <n v="32569.59683"/>
        <n v="33657.15727"/>
        <n v="3661.994"/>
        <n v="27795.87671"/>
        <n v="29657.4421"/>
        <n v="258.637"/>
        <n v="2195.1769"/>
        <n v="2611.17931"/>
        <n v="19888.172"/>
        <n v="18946.99942"/>
        <n v="18431.15696"/>
        <n v="236.19646"/>
        <n v="2152.1432"/>
        <n v="349.14755"/>
        <n v="35396.66517"/>
        <n v="3537.27441"/>
        <n v="34814.12436"/>
        <n v="38334.68477"/>
        <n v="35849.37364"/>
        <n v="36976.84512"/>
        <n v="464.18465"/>
        <n v="37698.78573"/>
        <n v="3341.7482"/>
        <n v="31959.26215"/>
        <n v="31174.56118"/>
        <n v="27387.2258"/>
        <n v="22196.5736"/>
        <n v="24.819"/>
        <n v="251.2426"/>
        <n v="4965.989857"/>
        <n v="4855.743789"/>
        <n v="56.144952"/>
        <n v="521.33363"/>
        <n v="513.549487"/>
        <n v="4682.728424"/>
        <n v="4293.383274"/>
        <n v="492.492378"/>
        <n v="462.517913"/>
        <n v="4313.1682"/>
        <n v="482.24762"/>
        <n v="3719.97351"/>
        <n v="3465.221998"/>
        <n v="3596.496282"/>
        <n v="3394.878"/>
        <n v="336.8742"/>
        <n v="34474.13736"/>
        <n v="3896.21151"/>
        <n v="4454.44746"/>
        <n v="4863.47665"/>
        <n v="48167.99727"/>
        <n v="4457.67639"/>
        <n v="4855.17564"/>
        <n v="39339.29757"/>
        <n v="35275.22843"/>
        <n v="35433.98896"/>
        <n v="37217.64873"/>
        <n v="37688.72234"/>
        <n v="3488.3992"/>
        <n v="32289.3554"/>
        <n v="33846.46564"/>
        <n v="38532.488"/>
        <n v="496.99275"/>
        <n v="466.94775"/>
        <n v="3992.86717"/>
        <n v="387.753211"/>
        <n v="387.324145"/>
        <n v="3679.19275"/>
        <n v="3492.1396"/>
        <n v="3385.69665"/>
        <n v="2762.86354"/>
        <n v="2537.349"/>
        <n v="223.83787"/>
        <n v="261.456882"/>
        <n v="1889.213962"/>
        <n v="1812.288374"/>
        <n v="1728.2659"/>
        <n v="1657.889256"/>
        <n v="159.9817"/>
        <n v="1286.56511"/>
        <n v="1389.8561"/>
        <n v="12387.18982"/>
        <n v="11634.42422"/>
        <n v="97.649972"/>
        <n v="7165.2775"/>
        <n v="8513.564645"/>
        <n v="6771.414797"/>
        <n v="5291.57565"/>
        <n v="3771.278957"/>
        <n v="2874.288291"/>
        <n v="268.123657"/>
        <n v="1658.31146"/>
        <n v="149.926751"/>
        <n v="1229.958"/>
        <n v="1349.97144"/>
        <n v="1335.6458"/>
        <n v="1229.114798"/>
        <n v="1155.2582"/>
        <n v="987.4453967"/>
        <n v="967.34773"/>
        <n v="92.816252"/>
        <n v="916.8992515"/>
        <n v="839.181117"/>
        <n v="697.66385"/>
        <n v="519.7999346"/>
        <n v="458.8843551"/>
        <n v="436.6875357"/>
        <n v="395.8493511"/>
        <n v="41.7763612"/>
        <n v="43.9797132"/>
        <n v="1424.483611"/>
        <n v="1684.54274"/>
        <n v="1724.361737"/>
        <n v="1763.815497"/>
        <n v="1692.613277"/>
        <n v="1493.1651"/>
        <n v="1297.285141"/>
        <n v="1413.3234"/>
        <n v="1357.632211"/>
        <n v="1151.555618"/>
        <n v="1214.556667"/>
        <n v="113.6286"/>
        <n v="115.3865"/>
        <n v="826.58554"/>
        <n v="734.9492461"/>
        <n v="796.7937634"/>
        <n v="28975.418"/>
        <n v="42996.4812"/>
        <n v="48399.9581"/>
        <n v="51264.7134"/>
        <n v="48268.5912"/>
        <n v="38497.61696"/>
        <n v="37567.3121"/>
        <n v="55571.9986"/>
        <n v="45793.97614"/>
        <n v="42717.55725"/>
        <n v="3549.26132"/>
        <n v="26921.8278"/>
        <n v="2271.56961"/>
        <n v="17789.41981"/>
        <n v="1654.96761"/>
        <n v="18389.38433"/>
        <n v="13666.58336"/>
        <n v="15725.1374"/>
        <n v="1532.22924"/>
        <n v="13822.8559"/>
        <n v="1372.68947"/>
        <n v="11326.21947"/>
        <n v="12219.37379"/>
        <n v="16348.53121"/>
        <n v="1444.1589"/>
        <n v="9667.9757"/>
        <n v="7558.7426"/>
        <n v="6351.8125"/>
        <n v="5134.95694"/>
        <n v="4132.34927"/>
        <n v="3572.8513"/>
        <n v="3352.731296"/>
        <n v="846.632851"/>
        <n v="8161.4614"/>
        <n v="846.285153"/>
        <n v="8787.94668"/>
        <n v="8734.9653"/>
        <n v="8763.826274"/>
        <n v="84.268878"/>
        <n v="712.775759"/>
        <n v="614.271115"/>
        <n v="5372.65899"/>
        <n v="5339.441291"/>
        <n v="5424.22356"/>
        <n v="5425.6697"/>
        <n v="5436.595223"/>
        <n v="5253.122599"/>
        <n v="5334.93329"/>
        <n v="173.82893"/>
        <n v="1174.839214"/>
        <n v="1196.1335"/>
        <n v="1281.516"/>
        <n v="1352.38433"/>
        <n v="1173.26212"/>
        <n v="923.136931"/>
        <n v="934.428563"/>
        <n v="918.432717"/>
        <n v="915.775754"/>
        <n v="862.9463118"/>
        <n v="781.5145936"/>
        <n v="63.636279"/>
        <n v="47.89395"/>
        <n v="437.819184"/>
        <n v="474.8197876"/>
        <n v="452.38717"/>
        <n v="458.4651734"/>
        <n v="454.1222236"/>
        <n v="415.361958"/>
        <n v="379.689583"/>
        <n v="327.42597"/>
        <n v="33.667491"/>
        <n v="232.61732"/>
        <n v="21.3733292"/>
        <n v="178.92799"/>
        <n v="168.648254"/>
        <n v="149.4452549"/>
        <n v="133.494518"/>
        <n v="177.285187"/>
        <n v="174.1815473"/>
        <n v="183.4149991"/>
        <n v="562.549434"/>
        <n v="1212.56217"/>
        <n v="1296.97353"/>
        <n v="14396.4865"/>
        <n v="1138.56661"/>
        <n v="9344.987518"/>
        <n v="8171.361651"/>
        <n v="586.8364"/>
        <n v="4676.96753"/>
        <n v="375.442638"/>
        <n v="6269.58123"/>
        <n v="7145.628494"/>
        <n v="14252.42853"/>
        <n v="16554.97139"/>
        <n v="15712.82376"/>
        <n v="14341.836"/>
        <n v="14357.73679"/>
        <n v="11984.86857"/>
        <n v="11837.3913"/>
        <n v="14961.56818"/>
        <n v="12297.91535"/>
        <n v="924.642548"/>
        <n v="7863.1629"/>
        <n v="676.966998"/>
        <n v="555.535669"/>
        <n v="4146.987928"/>
        <n v="353.147337"/>
        <n v="3297.35471"/>
        <n v="1199.8223"/>
        <n v="119172.7418"/>
        <n v="113751.85"/>
        <n v="16749.136"/>
        <n v="115761.577"/>
        <n v="14965.361"/>
        <n v="13198.6693"/>
        <n v="114293.8433"/>
        <n v="1618.4928"/>
        <n v="89739.7117"/>
        <n v="8289.69641"/>
        <n v="75716.3518"/>
        <n v="65445.8853"/>
        <n v="5293.64115"/>
        <n v="48179.4285"/>
        <n v="48735.99549"/>
        <n v="41.8575951"/>
        <n v="452.4631926"/>
        <n v="461.723722"/>
        <n v="443.9611"/>
        <n v="454.963464"/>
        <n v="412.739341"/>
        <n v="415.6893226"/>
        <n v="47.733254"/>
        <n v="377.8482928"/>
        <n v="292.157443"/>
        <n v="274.819723"/>
        <n v="245.1235876"/>
        <n v="316.7998965"/>
        <n v="262.2859481"/>
        <n v="278.555732"/>
        <n v="245.939659"/>
        <n v="362.6575444"/>
        <n v="354.7253961"/>
        <n v="332.922339"/>
        <n v="374.51882"/>
        <n v="512.125451"/>
        <n v="458.8681744"/>
        <n v="42.7379657"/>
        <n v="372.842678"/>
        <n v="32.2227274"/>
        <n v="297.6971211"/>
        <n v="28.3673842"/>
        <n v="274.2256294"/>
        <n v="26.152517"/>
        <n v="29.9798977"/>
        <n v="146.7615397"/>
        <n v="153.2594872"/>
        <n v="9643.644683"/>
        <n v="11183.96191"/>
        <n v="1882.27842"/>
        <n v="1779.49641"/>
        <n v="145.1262"/>
        <n v="971.356987"/>
        <n v="7326.744435"/>
        <n v="8513.629541"/>
        <n v="7269.17114"/>
        <n v="6222.982955"/>
        <n v="5593.822995"/>
        <n v="4955.477743"/>
        <n v="4463.675893"/>
        <n v="4167.364387"/>
        <n v="3915.11546"/>
        <n v="445.17471"/>
        <n v="8395.785198"/>
        <n v="7716.2415"/>
        <n v="7112.33575"/>
        <n v="6541.7465"/>
        <n v="6497.55443"/>
        <n v="633.79498"/>
        <n v="597.1659"/>
        <n v="5828.621374"/>
        <n v="52.862285"/>
        <n v="4428.522898"/>
        <n v="3488.493769"/>
        <n v="3853.33348"/>
        <n v="3432.247841"/>
        <n v="32.37239"/>
        <n v="298.67598"/>
        <n v="2182.99711"/>
        <n v="729.725338"/>
        <n v="825.5729915"/>
        <n v="777.659139"/>
        <n v="777.3476868"/>
        <n v="835.88998"/>
        <n v="78.377632"/>
        <n v="697.153124"/>
        <n v="689.6784228"/>
        <n v="595.6368319"/>
        <n v="521.6425796"/>
        <n v="487.942556"/>
        <n v="439.3572924"/>
        <n v="391.791281"/>
        <n v="334.22416"/>
        <n v="36.8473237"/>
        <n v="269.3483829"/>
        <n v="23819.4636"/>
        <n v="2618.92599"/>
        <n v="2393.1888"/>
        <n v="2193.8836"/>
        <n v="22821.847"/>
        <n v="2187.79469"/>
        <n v="2675.58259"/>
        <n v="21928.767"/>
        <n v="19375.5696"/>
        <n v="16671.5672"/>
        <n v="15835.34667"/>
        <n v="1519.5497"/>
        <n v="13689.98999"/>
        <n v="11843.9392"/>
        <n v="1121.78636"/>
        <n v="1139.5651"/>
        <n v="3617.752354"/>
        <n v="1158.256469"/>
        <n v="1326.66882"/>
        <n v="145.57838"/>
        <n v="1364.283745"/>
        <n v="1393.261593"/>
        <n v="123.383675"/>
        <n v="146.83851"/>
        <n v="1167.535689"/>
        <n v="113.3128"/>
        <n v="944.134851"/>
        <n v="697.7451989"/>
        <n v="62.547286"/>
        <n v="528.586613"/>
        <n v="46.9542322"/>
        <n v="464.229758"/>
        <n v="477.476124"/>
        <n v="9252.11724"/>
        <n v="1153.93822"/>
        <n v="9637.265"/>
        <n v="9291.227619"/>
        <n v="9197.26972"/>
        <n v="8.376432"/>
        <n v="7318.12641"/>
        <n v="83.635"/>
        <n v="6574.654338"/>
        <n v="5695.969327"/>
        <n v="5116.45424"/>
        <n v="5229.876738"/>
        <n v="4623.347642"/>
        <n v="3957.51296"/>
        <n v="3792.182152"/>
        <n v="3861.32414"/>
        <n v="9143.128494"/>
        <n v="1452.27766"/>
        <n v="1298.86766"/>
        <n v="982.532572"/>
        <n v="9834.472689"/>
        <n v="8959.581416"/>
        <n v="7748.12331"/>
        <n v="9689.52887"/>
        <n v="933.341687"/>
        <n v="8767.92258"/>
        <n v="7986.798439"/>
        <n v="7199.59665"/>
        <n v="6751.998987"/>
        <n v="716.8219"/>
        <n v="731.378864"/>
        <n v="672.92113"/>
        <n v="3944.1839"/>
        <n v="4181.583321"/>
        <n v="4385.379355"/>
        <n v="4368.82248"/>
        <n v="3769.595255"/>
        <n v="265.353659"/>
        <n v="1717.898761"/>
        <n v="2139.625631"/>
        <n v="1634.81431"/>
        <n v="1334.651896"/>
        <n v="998.8226671"/>
        <n v="797.8377432"/>
        <n v="646.561295"/>
        <n v="571.51883"/>
        <n v="524.145924"/>
        <n v="474.2133361"/>
        <n v="6461.192554"/>
        <n v="7378.345289"/>
        <n v="7186.429787"/>
        <n v="6586.71929"/>
        <n v="7318.742449"/>
        <n v="6682.281158"/>
        <n v="6698.79439"/>
        <n v="7325.73474"/>
        <n v="5957.145693"/>
        <n v="4383.59597"/>
        <n v="3674.617924"/>
        <n v="338.199535"/>
        <n v="2789.1735"/>
        <n v="216.243274"/>
        <n v="199.583957"/>
        <n v="1627.42893"/>
        <n v="2847.285569"/>
        <n v="3154.513484"/>
        <n v="3111.762887"/>
        <n v="294.746728"/>
        <n v="339.91616"/>
        <n v="2834.2472"/>
        <n v="2861.5545"/>
        <n v="2884.94776"/>
        <n v="2494.353552"/>
        <n v="2191.478567"/>
        <n v="213.755559"/>
        <n v="1948.812275"/>
        <n v="1721.973863"/>
        <n v="1413.757176"/>
        <n v="1336.775376"/>
        <n v="1332.382358"/>
        <n v="528.3125597"/>
        <n v="623.2871141"/>
        <n v="65.985681"/>
        <n v="566.513873"/>
        <n v="526.5313517"/>
        <n v="419.2258149"/>
        <n v="463.852618"/>
        <n v="53.127719"/>
        <n v="422.1461573"/>
        <n v="385.7567141"/>
        <n v="369.1545359"/>
        <n v="336.3318145"/>
        <n v="283.8911588"/>
        <n v="262.884551"/>
        <n v="256.4414872"/>
        <n v="277.6486591"/>
        <n v="1194.59137"/>
        <n v="1262.893782"/>
        <n v="1168.83947"/>
        <n v="1171.58257"/>
        <n v="1186.423937"/>
        <n v="987.7365832"/>
        <n v="741.777116"/>
        <n v="643.951373"/>
        <n v="41.451"/>
        <n v="296.97284"/>
        <n v="247.24276"/>
        <n v="219.8156688"/>
        <n v="219.782326"/>
        <n v="143.77651"/>
        <n v="138.9249275"/>
        <n v="193.187484"/>
        <n v="4737.66996"/>
        <n v="5421.343953"/>
        <n v="5488.131712"/>
        <n v="5749.44752"/>
        <n v="56.971392"/>
        <n v="5191.58381"/>
        <n v="4153.497885"/>
        <n v="429.6561"/>
        <n v="422.51968"/>
        <n v="3881.29535"/>
        <n v="3573.146387"/>
        <n v="3288.257373"/>
        <n v="2482.36862"/>
        <n v="1713.47594"/>
        <n v="1834.29486"/>
        <n v="257.99557"/>
        <n v="136.18321"/>
        <n v="743.7653489"/>
        <n v="76.2386977"/>
        <n v="688.6172788"/>
        <n v="681.7925868"/>
        <n v="692.1166842"/>
        <n v="592.1835216"/>
        <n v="48.7299"/>
        <n v="473.844449"/>
        <n v="393.8843518"/>
        <n v="348.6314534"/>
        <n v="317.89198"/>
        <n v="287.4156"/>
        <n v="253.72412"/>
        <n v="246.375621"/>
        <n v="248.6183539"/>
        <n v="231.42554"/>
        <n v="44292.88473"/>
        <n v="52157.4687"/>
        <n v="51574.48942"/>
        <n v="49474.7561"/>
        <n v="5354.6536"/>
        <n v="5338.25483"/>
        <n v="519.349"/>
        <n v="56928.8248"/>
        <n v="51241.31562"/>
        <n v="44453.97119"/>
        <n v="41577.169"/>
        <n v="39954.64222"/>
        <n v="35245.1647"/>
        <n v="28817.32321"/>
        <n v="26584.12169"/>
        <n v="25921.12794"/>
        <n v="3821.8937"/>
        <n v="4453.24673"/>
        <n v="42889.88141"/>
        <n v="3997.25624"/>
        <n v="38426.5581"/>
        <n v="33691.34837"/>
        <n v="282.94193"/>
        <n v="31287.77865"/>
        <n v="3259.73471"/>
        <n v="2667.86452"/>
        <n v="2775.89515"/>
        <n v="2542.39935"/>
        <n v="21913.7817"/>
        <n v="16874.31232"/>
        <n v="13882.85683"/>
        <n v="13641.1272"/>
        <n v="295.966488"/>
        <n v="1975.46477"/>
        <n v="1847.19849"/>
        <n v="1792.3845"/>
        <n v="1682.957924"/>
        <n v="1526.497938"/>
        <n v="1464.497754"/>
        <n v="1518.85386"/>
        <n v="1344.31871"/>
        <n v="124.992617"/>
        <n v="1175.116225"/>
        <n v="191.55157"/>
        <n v="115.565314"/>
        <n v="11.147277"/>
        <n v="143.6758"/>
        <n v="116.2743"/>
        <n v="358.99731"/>
        <n v="43.646498"/>
        <n v="416.14838"/>
        <n v="391.515524"/>
        <n v="375.5819866"/>
        <n v="348.151511"/>
        <n v="341.2894618"/>
        <n v="354.8185998"/>
        <n v="292.55962"/>
        <n v="258.463873"/>
        <n v="25.383731"/>
        <n v="232.5661574"/>
        <n v="215.8548"/>
        <n v="177.828384"/>
        <n v="165.257247"/>
        <n v="158.455972"/>
        <n v="2655.157977"/>
        <n v="3221.678128"/>
        <n v="2996.96432"/>
        <n v="2755.297787"/>
        <n v="2527.9423"/>
        <n v="2327.3267"/>
        <n v="197.661422"/>
        <n v="1383.893354"/>
        <n v="1136.829645"/>
        <n v="119.743286"/>
        <n v="87.8938738"/>
        <n v="648.815852"/>
        <n v="512.65719"/>
        <n v="459.4572117"/>
        <n v="351.7996666"/>
        <n v="379.1193264"/>
        <n v="7455.24654"/>
        <n v="975.49856"/>
        <n v="1291.435"/>
        <n v="11563.727"/>
        <n v="1574.9861"/>
        <n v="87646.75346"/>
        <n v="817.77681"/>
        <n v="9688.5961"/>
        <n v="85128.65759"/>
        <n v="74114.69715"/>
        <n v="66775.3944"/>
        <n v="5757.26916"/>
        <n v="5111.65445"/>
        <n v="4361.1538"/>
        <n v="38549.58934"/>
        <n v="38146.71539"/>
        <n v="16627.36433"/>
        <n v="2458.45226"/>
        <n v="21268.7564"/>
        <n v="22134.916"/>
        <n v="2986.36"/>
        <n v="1928.74739"/>
        <n v="16784.34616"/>
        <n v="2275.3536"/>
        <n v="1585.13226"/>
        <n v="1448.55"/>
        <n v="12376.97936"/>
        <n v="1129.28886"/>
        <n v="969.8126"/>
        <n v="8629.11774"/>
        <n v="8476.61511"/>
        <n v="861.18596"/>
        <n v="1431.244865"/>
        <n v="1316.98966"/>
        <n v="1272.44161"/>
        <n v="1261.28967"/>
        <n v="1226.215314"/>
        <n v="14.142268"/>
        <n v="16.63999"/>
        <n v="139.31288"/>
        <n v="95.4327931"/>
        <n v="873.772727"/>
        <n v="711.4699463"/>
        <n v="649.848233"/>
        <n v="563.594342"/>
        <n v="499.8633"/>
        <n v="51.6568157"/>
        <n v="533.8624114"/>
        <n v="1932.12237"/>
        <n v="13134.4367"/>
        <n v="12593.7374"/>
        <n v="11685.97983"/>
        <n v="1589.82713"/>
        <n v="927.723171"/>
        <n v="7937.259931"/>
        <n v="7429.628274"/>
        <n v="6973.9284"/>
        <n v="668.8667"/>
        <n v="5348.518399"/>
        <n v="4916.54886"/>
        <n v="4591.892776"/>
        <n v="4267.13578"/>
        <n v="4126.14671"/>
        <n v="446.372833"/>
        <n v="46.29935"/>
        <n v="2182.716565"/>
        <n v="229.95364"/>
        <n v="271.318741"/>
        <n v="177.867119"/>
        <n v="1366.879112"/>
        <n v="1166.66337"/>
        <n v="1178.72469"/>
        <n v="956.668952"/>
        <n v="854.346921"/>
        <n v="77.5773486"/>
        <n v="637.3616215"/>
        <n v="588.3582595"/>
        <n v="511.665773"/>
        <n v="539.41528"/>
        <n v="631.9468526"/>
        <n v="419.367724"/>
        <n v="4712.822736"/>
        <n v="4479.95858"/>
        <n v="3855.537735"/>
        <n v="3988.11894"/>
        <n v="3225.591754"/>
        <n v="2599.596259"/>
        <n v="359.992184"/>
        <n v="2312.192926"/>
        <n v="189.71539"/>
        <n v="157.145691"/>
        <n v="148.527976"/>
        <n v="1174.779347"/>
        <n v="1148.229882"/>
        <n v="1417.26582"/>
        <n v="1545.626423"/>
        <n v="63.343259"/>
        <n v="6491.5245"/>
        <n v="6583.116248"/>
        <n v="6387.785281"/>
        <n v="5771.565878"/>
        <n v="522.493191"/>
        <n v="4166.93387"/>
        <n v="428.87811"/>
        <n v="3611.2147"/>
        <n v="3171.49856"/>
        <n v="2754.7829"/>
        <n v="2448.143899"/>
        <n v="218.25997"/>
        <n v="259.192958"/>
        <n v="1981.243653"/>
        <n v="1996.719689"/>
        <n v="2878.33837"/>
        <n v="2842.938353"/>
        <n v="276.289146"/>
        <n v="2581.818554"/>
        <n v="2352.518156"/>
        <n v="2129.499242"/>
        <n v="1825.341521"/>
        <n v="1919.466195"/>
        <n v="1672.685433"/>
        <n v="1391.772325"/>
        <n v="1194.697155"/>
        <n v="179.3715"/>
        <n v="11.553196"/>
        <n v="1.68135"/>
        <n v="957.287441"/>
        <n v="138.91977"/>
        <n v="12565.9876"/>
        <n v="14341.675"/>
        <n v="1378.54911"/>
        <n v="13145.1484"/>
        <n v="13893.18768"/>
        <n v="12599.52486"/>
        <n v="11527.59323"/>
        <n v="141.44688"/>
        <n v="1126.31852"/>
        <n v="94.7726"/>
        <n v="821.251569"/>
        <n v="6681.178818"/>
        <n v="5693.52416"/>
        <n v="5196.932921"/>
        <n v="4981.198619"/>
        <n v="4492.72764"/>
        <n v="1922.681"/>
        <n v="2277.53613"/>
        <n v="21618.73534"/>
        <n v="2577.4264"/>
        <n v="23196.18375"/>
        <n v="22538.6548"/>
        <n v="2363.97161"/>
        <n v="24815.6884"/>
        <n v="2278.5845"/>
        <n v="19821.44463"/>
        <n v="18784.9485"/>
        <n v="1845.5881"/>
        <n v="15772.7334"/>
        <n v="12882.28897"/>
        <n v="11729.14616"/>
        <n v="1152.39681"/>
        <n v="66346.52267"/>
        <n v="86852.7119"/>
        <n v="8834.87958"/>
        <n v="88564.82298"/>
        <n v="85948.746"/>
        <n v="736.22784"/>
        <n v="61478.23813"/>
        <n v="82967.37228"/>
        <n v="675.61258"/>
        <n v="6256.55926"/>
        <n v="51488.49529"/>
        <n v="41818.35256"/>
        <n v="34176.98183"/>
        <n v="2999.65492"/>
        <n v="2843.63635"/>
        <n v="29986.2915"/>
        <n v="8958.788593"/>
        <n v="12.27733"/>
        <n v="9585.266593"/>
        <n v="8558.39766"/>
        <n v="92.277825"/>
        <n v="8297.483621"/>
        <n v="822.18329"/>
        <n v="1136.47356"/>
        <n v="8214.185378"/>
        <n v="5828.745662"/>
        <n v="4676.315183"/>
        <n v="3552.92452"/>
        <n v="2774.95586"/>
        <n v="2124.873613"/>
        <n v="1839.72945"/>
        <n v="1668.162731"/>
        <n v="9329.298351"/>
        <n v="14125.961"/>
        <n v="15543.67653"/>
        <n v="15154.45687"/>
        <n v="14212.687"/>
        <n v="1674.98771"/>
        <n v="8562.89598"/>
        <n v="11635.2637"/>
        <n v="911.25385"/>
        <n v="692.194398"/>
        <n v="5323.473877"/>
        <n v="412.372294"/>
        <n v="2975.132778"/>
        <n v="2375.5944"/>
        <n v="21.362386"/>
        <n v="1771.58662"/>
        <n v="71.348397"/>
        <n v="76.5699517"/>
        <n v="688.8768557"/>
        <n v="678.796973"/>
        <n v="617.317648"/>
        <n v="563.491487"/>
        <n v="539.1538211"/>
        <n v="5.6687264"/>
        <n v="44.853339"/>
        <n v="342.3656294"/>
        <n v="287.931877"/>
        <n v="236.9114381"/>
        <n v="212.6619491"/>
        <n v="196.59778"/>
        <n v="21.569654"/>
        <n v="216.172747"/>
        <n v="4149.363444"/>
        <n v="4178.973369"/>
        <n v="4219.65123"/>
        <n v="4234.554443"/>
        <n v="3942.9827"/>
        <n v="3453.487434"/>
        <n v="335.112838"/>
        <n v="359.82223"/>
        <n v="322.543121"/>
        <n v="287.963899"/>
        <n v="2571.262348"/>
        <n v="2351.33814"/>
        <n v="197.29417"/>
        <n v="1631.41727"/>
        <n v="1555.47451"/>
        <n v="154.68923"/>
        <n v="1624.63963"/>
        <n v="1821.878734"/>
        <n v="1619.532678"/>
        <n v="138.949959"/>
        <n v="134.326189"/>
        <n v="1129.754961"/>
        <n v="199.57146"/>
        <n v="1126.46212"/>
        <n v="894.927988"/>
        <n v="843.89447"/>
        <n v="81.86157"/>
        <n v="693.345683"/>
        <n v="649.342153"/>
        <n v="555.8185378"/>
        <n v="51.216381"/>
        <n v="2732.86172"/>
        <n v="24575.434"/>
        <n v="24934.38614"/>
        <n v="2533.9462"/>
        <n v="2377.74739"/>
        <n v="19259.58726"/>
        <n v="1694.2931"/>
        <n v="237.83234"/>
        <n v="16472.1665"/>
        <n v="15334.66994"/>
        <n v="13739.82945"/>
        <n v="11138.8746"/>
        <n v="9567.458285"/>
        <n v="8655.311531"/>
        <n v="8643.4944"/>
        <n v="9126.954277"/>
        <n v="98.7256145"/>
        <n v="152.443873"/>
        <n v="148.912351"/>
        <n v="136.4518"/>
        <n v="18.25321"/>
        <n v="11.631377"/>
        <n v="12.566464"/>
        <n v="11.33678"/>
        <n v="95.3978522"/>
        <n v="89.838296"/>
        <n v="773.8698713"/>
        <n v="733.581811"/>
        <n v="642.7663113"/>
        <n v="513.26227"/>
        <n v="481.287397"/>
        <n v="473.45338"/>
        <n v="5237.255334"/>
        <n v="62.173221"/>
        <n v="6353.826383"/>
        <n v="5659.3824"/>
        <n v="6423.291783"/>
        <n v="5411.87744"/>
        <n v="5821.35397"/>
        <n v="671.773913"/>
        <n v="5458.121718"/>
        <n v="4129.758741"/>
        <n v="3528.1318"/>
        <n v="3331.228766"/>
        <n v="2832.49652"/>
        <n v="2149.9944"/>
        <n v="1634.87561"/>
        <n v="87.1365252"/>
        <n v="1539.464"/>
        <n v="1557.77892"/>
        <n v="15687.34795"/>
        <n v="12845.17363"/>
        <n v="12189.9516"/>
        <n v="184.68447"/>
        <n v="976.9566"/>
        <n v="11122.8627"/>
        <n v="12154.82994"/>
        <n v="1214.39987"/>
        <n v="1192.5174"/>
        <n v="1176.65871"/>
        <n v="8524.961236"/>
        <n v="8331.261997"/>
        <n v="7663.1378"/>
        <n v="7578.85153"/>
        <n v="587.538233"/>
        <n v="78.4394757"/>
        <n v="71.8186998"/>
        <n v="561.8984239"/>
        <n v="445.525"/>
        <n v="45.128418"/>
        <n v="394.5932439"/>
        <n v="46.3759178"/>
        <n v="358.8274716"/>
        <n v="322.313468"/>
        <n v="287.6891942"/>
        <n v="263.145817"/>
        <n v="263.7618312"/>
        <n v="249.939542"/>
        <n v="227.779471"/>
        <n v="139.3147734"/>
        <n v="53629.73746"/>
        <n v="56336.7234"/>
        <n v="5629.18914"/>
        <n v="54431.16199"/>
        <n v="53166.67581"/>
        <n v="46569.67951"/>
        <n v="38577.55822"/>
        <n v="39721.4818"/>
        <n v="39223.58187"/>
        <n v="33579.85948"/>
        <n v="29869.85398"/>
        <n v="2745.27136"/>
        <n v="23573.6284"/>
        <n v="2216.83279"/>
        <n v="21577.7823"/>
        <n v="23792.677"/>
        <n v="2729.86383"/>
        <n v="242.67286"/>
        <n v="2315.31799"/>
        <n v="22486.47167"/>
        <n v="24985.24827"/>
        <n v="23437.4722"/>
        <n v="24633.79785"/>
        <n v="2751.8127"/>
        <n v="23841.31792"/>
        <n v="19726.1265"/>
        <n v="18169.1891"/>
        <n v="1726.9151"/>
        <n v="1488.47154"/>
        <n v="11814.9994"/>
        <n v="1479.29634"/>
        <n v="1227.73677"/>
        <n v="1922.41388"/>
        <n v="29.652622"/>
        <n v="188.5159"/>
        <n v="1858.689868"/>
        <n v="1642.837974"/>
        <n v="1272.44825"/>
        <n v="1158.282672"/>
        <n v="125.79167"/>
        <n v="146.931125"/>
        <n v="948.6592511"/>
        <n v="88.874858"/>
        <n v="818.442619"/>
        <n v="744.7657423"/>
        <n v="784.9562874"/>
        <n v="944.81684"/>
        <n v="154.518572"/>
        <n v="426.98537"/>
        <n v="417.89143"/>
        <n v="47.5432354"/>
        <n v="5769.77258"/>
        <n v="6479.625659"/>
        <n v="6876.953821"/>
        <n v="7548.163698"/>
        <n v="849.954224"/>
        <n v="7362.76139"/>
        <n v="5888.6284"/>
        <n v="5786.59972"/>
        <n v="6125.39984"/>
        <n v="5631.73485"/>
        <n v="5414.634326"/>
        <n v="4863.51688"/>
        <n v="3775.68275"/>
        <n v="2518.398261"/>
        <n v="2681.781"/>
        <n v="337.2253"/>
        <n v="758.725782"/>
        <n v="1151.861715"/>
        <n v="1186.11325"/>
        <n v="958.45581"/>
        <n v="176.9713"/>
        <n v="1562.239346"/>
        <n v="1264.78998"/>
        <n v="1678.711862"/>
        <n v="25683.84565"/>
        <n v="296.47225"/>
        <n v="2921.9342"/>
        <n v="28562.29324"/>
        <n v="31834.21816"/>
        <n v="3736.228"/>
        <n v="32333.4661"/>
        <n v="35578.73619"/>
        <n v="3279.414"/>
        <n v="28482.6948"/>
        <n v="2651.71745"/>
        <n v="24918.64584"/>
        <n v="21495.7741"/>
        <n v="1719.53541"/>
        <n v="15323.6114"/>
        <n v="14676.769"/>
        <n v="3844.89123"/>
        <n v="382.54994"/>
        <n v="361.289374"/>
        <n v="335.521375"/>
        <n v="322.992615"/>
        <n v="2819.511161"/>
        <n v="216.681584"/>
        <n v="254.489192"/>
        <n v="1644.816372"/>
        <n v="1448.7611"/>
        <n v="1259.87591"/>
        <n v="174.6692"/>
        <n v="989.4547732"/>
        <n v="873.1472436"/>
        <n v="837.699787"/>
        <n v="875.412178"/>
        <n v="2513.884661"/>
        <n v="2176.89829"/>
        <n v="1955.66799"/>
        <n v="1892.894352"/>
        <n v="1666.857757"/>
        <n v="1476.47887"/>
        <n v="1226.884381"/>
        <n v="1291.528826"/>
        <n v="1115.6952"/>
        <n v="893.8793645"/>
        <n v="679.7539949"/>
        <n v="565.569459"/>
        <n v="477.738478"/>
        <n v="412.1517561"/>
        <n v="377.5254454"/>
        <n v="361.35843"/>
        <n v="8818.982566"/>
        <n v="9564.46383"/>
        <n v="9484.56898"/>
        <n v="9272.413453"/>
        <n v="8318.97692"/>
        <n v="833.31332"/>
        <n v="7443.85178"/>
        <n v="6858.163158"/>
        <n v="5761.39536"/>
        <n v="527.92"/>
        <n v="3595.8855"/>
        <n v="36.48773"/>
        <n v="263.1399"/>
        <n v="2232.513244"/>
        <n v="1598.77512"/>
        <n v="1888.61829"/>
        <n v="3136.92511"/>
        <n v="3464.35169"/>
        <n v="3598.75972"/>
        <n v="3851.51547"/>
        <n v="3934.27325"/>
        <n v="369.239336"/>
        <n v="332.517125"/>
        <n v="2842.438422"/>
        <n v="347.48798"/>
        <n v="2937.36723"/>
        <n v="2873.862141"/>
        <n v="2529.633557"/>
        <n v="22.99449"/>
        <n v="1324.996228"/>
        <n v="1437.634951"/>
        <n v="1637.4567"/>
        <n v="5585.25847"/>
        <n v="5918.19898"/>
        <n v="6283.24522"/>
        <n v="57134.777"/>
        <n v="59593.28711"/>
        <n v="5276.25591"/>
        <n v="4627.592"/>
        <n v="55746.84238"/>
        <n v="53324.37937"/>
        <n v="46256.4716"/>
        <n v="4385.35315"/>
        <n v="42442.2245"/>
        <n v="36961.42537"/>
        <n v="29571.7446"/>
        <n v="26969.24457"/>
        <n v="29283.55"/>
        <n v="8989.8424"/>
        <n v="85814.58857"/>
        <n v="84658.88768"/>
        <n v="83164.38795"/>
        <n v="87998.44468"/>
        <n v="74276.71842"/>
        <n v="69672.471"/>
        <n v="72119.5687"/>
        <n v="63223.46778"/>
        <n v="57348.92788"/>
        <n v="54797.54663"/>
        <n v="53255.97631"/>
        <n v="4796.56497"/>
        <n v="41336.72192"/>
        <n v="38538.64447"/>
        <n v="37813.23426"/>
        <n v="258.3529"/>
        <n v="1762.24617"/>
        <n v="1577.457182"/>
        <n v="148.852738"/>
        <n v="1253.39143"/>
        <n v="1263.13455"/>
        <n v="1258.421953"/>
        <n v="1177.629268"/>
        <n v="918.6771543"/>
        <n v="114.45919"/>
        <n v="14.214412"/>
        <n v="954.725253"/>
        <n v="834.5412953"/>
        <n v="738.3475227"/>
        <n v="666.3458569"/>
        <n v="76.914128"/>
        <n v="52.35956"/>
        <n v="44.2872665"/>
        <n v="337.359236"/>
        <n v="39.281834"/>
        <n v="236.314438"/>
        <n v="189.3878519"/>
        <n v="17.8159721"/>
        <n v="138.436633"/>
        <n v="5814.863134"/>
        <n v="5941.8471"/>
        <n v="6171.262444"/>
        <n v="5859.915622"/>
        <n v="5491.159981"/>
        <n v="575.32176"/>
        <n v="4212.5492"/>
        <n v="4378.68746"/>
        <n v="3972.26475"/>
        <n v="3368.952576"/>
        <n v="2893.651356"/>
        <n v="2659.83918"/>
        <n v="2358.93629"/>
        <n v="296.54617"/>
        <n v="1893.145377"/>
        <n v="27.564826"/>
        <n v="1161.76935"/>
        <n v="1153.51578"/>
        <n v="117.765674"/>
        <n v="1117.77724"/>
        <n v="114.56179"/>
        <n v="849.8626972"/>
        <n v="757.3114436"/>
        <n v="643.71911"/>
        <n v="524.8959363"/>
        <n v="441.53226"/>
        <n v="478.331859"/>
        <n v="467.5438297"/>
        <n v="471.4565823"/>
        <n v="48.61552"/>
        <n v="56.4249869"/>
        <n v="422.28633"/>
        <n v="551.138346"/>
        <n v="62.1318489"/>
        <n v="579.43485"/>
        <n v="563.6894247"/>
        <n v="562.3393592"/>
        <n v="487.9238913"/>
        <n v="499.6468713"/>
        <n v="513.391914"/>
        <n v="42.764743"/>
        <n v="377.33629"/>
        <n v="372.1721837"/>
        <n v="349.9937253"/>
        <n v="31.437144"/>
        <n v="28.832123"/>
        <n v="26.6394652"/>
        <n v="26.3932935"/>
        <n v="493.775387"/>
        <n v="4192.349758"/>
        <n v="4266.557174"/>
        <n v="451.542462"/>
        <n v="445.18866"/>
        <n v="3547.59975"/>
        <n v="37.846563"/>
        <n v="3392.64743"/>
        <n v="2932.315883"/>
        <n v="2892.522663"/>
        <n v="2594.74999"/>
        <n v="2284.37858"/>
        <n v="229.714718"/>
        <n v="1842.44421"/>
        <n v="1837.977391"/>
        <n v="263.27236"/>
        <n v="17321.83373"/>
        <n v="19325.24283"/>
        <n v="1967.83283"/>
        <n v="19152.531"/>
        <n v="1953.9767"/>
        <n v="16683.94578"/>
        <n v="1458.8796"/>
        <n v="21188.11857"/>
        <n v="1653.1844"/>
        <n v="1495.96337"/>
        <n v="12323.1275"/>
        <n v="129.51914"/>
        <n v="884.518666"/>
        <n v="749.626612"/>
        <n v="6935.721451"/>
        <n v="643.947262"/>
        <n v="3828.91589"/>
        <n v="4271.68172"/>
        <n v="4199.47253"/>
        <n v="4137.55421"/>
        <n v="4256.91279"/>
        <n v="414.15177"/>
        <n v="4129.977335"/>
        <n v="431.9326"/>
        <n v="3778.184171"/>
        <n v="3371.71231"/>
        <n v="3194.562243"/>
        <n v="3112.83529"/>
        <n v="2761.969249"/>
        <n v="2346.5937"/>
        <n v="2254.933126"/>
        <n v="2213.91488"/>
        <n v="1979.52569"/>
        <n v="12127.22522"/>
        <n v="12542.93565"/>
        <n v="1172.3843"/>
        <n v="11341.13395"/>
        <n v="1672.5693"/>
        <n v="936.499911"/>
        <n v="185.68975"/>
        <n v="979.49246"/>
        <n v="834.869161"/>
        <n v="7384.354661"/>
        <n v="64.72953"/>
        <n v="4718.51291"/>
        <n v="366.57"/>
        <n v="3119.63716"/>
        <n v="4316.553895"/>
        <n v="6432.668768"/>
        <n v="7962.365824"/>
        <n v="734.42525"/>
        <n v="6675.262954"/>
        <n v="5649.978486"/>
        <n v="4439.23"/>
        <n v="436.459223"/>
        <n v="394.467675"/>
        <n v="26.371428"/>
        <n v="2136.66815"/>
        <n v="174.51475"/>
        <n v="1453.917166"/>
        <n v="1283.885977"/>
        <n v="967.917468"/>
        <n v="774.4763388"/>
        <n v="643.17518"/>
        <n v="3542.13589"/>
        <n v="693.8963829"/>
        <n v="719.172669"/>
        <n v="662.492293"/>
        <n v="647.74741"/>
        <n v="584.3962137"/>
        <n v="594.9972557"/>
        <n v="647.17732"/>
        <n v="449.6928183"/>
        <n v="41.858631"/>
        <n v="336.4593923"/>
        <n v="315.788227"/>
        <n v="288.236949"/>
        <n v="237.9995917"/>
        <n v="24.2423229"/>
        <n v="234.984775"/>
        <n v="257.63369"/>
        <n v="2124.662666"/>
        <n v="314.658296"/>
        <n v="429.71554"/>
        <n v="3855.42128"/>
        <n v="3569.75727"/>
        <n v="2965.142365"/>
        <n v="2545.48341"/>
        <n v="3891.37823"/>
        <n v="368.68998"/>
        <n v="233.18831"/>
        <n v="1828.717626"/>
        <n v="1367.352433"/>
        <n v="148.522488"/>
        <n v="879.475486"/>
        <n v="78.738243"/>
        <n v="635.789635"/>
        <n v="3911.74689"/>
        <n v="44449.7435"/>
        <n v="4335.64268"/>
        <n v="42112.23565"/>
        <n v="4462.3129"/>
        <n v="3549.14832"/>
        <n v="3372.57517"/>
        <n v="45758.9554"/>
        <n v="42672.61323"/>
        <n v="42372.22166"/>
        <n v="39439.8197"/>
        <n v="36161.1761"/>
        <n v="3323.52318"/>
        <n v="31311.35936"/>
        <n v="3161.52935"/>
        <n v="3371.26869"/>
        <n v="15524.84247"/>
        <n v="16737.89827"/>
        <n v="16881.2568"/>
        <n v="1592.6819"/>
        <n v="14166.4998"/>
        <n v="11938.212"/>
        <n v="9415.17386"/>
        <n v="962.312164"/>
        <n v="79.69746"/>
        <n v="5877.87678"/>
        <n v="522.951116"/>
        <n v="4117.38853"/>
        <n v="3622.52284"/>
        <n v="488.768855"/>
        <n v="6281.37747"/>
        <n v="6871.897677"/>
        <n v="2137.576852"/>
        <n v="25.448414"/>
        <n v="197.551233"/>
        <n v="174.468298"/>
        <n v="1564.966945"/>
        <n v="1377.8214"/>
        <n v="1213.265328"/>
        <n v="182.28625"/>
        <n v="83.476942"/>
        <n v="654.2838373"/>
        <n v="546.776852"/>
        <n v="465.1198869"/>
        <n v="396.129969"/>
        <n v="383.3494997"/>
        <n v="456.734892"/>
        <n v="558.221144"/>
        <n v="285.83414"/>
        <n v="3148.36513"/>
        <n v="3167.34356"/>
        <n v="3158.58688"/>
        <n v="3275.91684"/>
        <n v="2965.82434"/>
        <n v="2643.441423"/>
        <n v="2697.961375"/>
        <n v="2393.367265"/>
        <n v="247.97823"/>
        <n v="1886.433359"/>
        <n v="1787.94723"/>
        <n v="158.52724"/>
        <n v="1353.934819"/>
        <n v="1362.61731"/>
        <n v="1469.849149"/>
        <n v="1313.889646"/>
        <n v="1738.8822"/>
        <n v="185.793359"/>
        <n v="1734.93612"/>
        <n v="1644.619672"/>
        <n v="1463.213573"/>
        <n v="1139.11233"/>
        <n v="1369.68249"/>
        <n v="114.587985"/>
        <n v="13.154199"/>
        <n v="691.3178164"/>
        <n v="53.2772217"/>
        <n v="429.1583434"/>
        <n v="377.135244"/>
        <n v="378.2736238"/>
        <n v="341.955625"/>
        <n v="118.69383"/>
        <n v="127.47462"/>
        <n v="111.227396"/>
        <n v="955.648466"/>
        <n v="839.927936"/>
        <n v="713.63562"/>
        <n v="65.824121"/>
        <n v="325.678573"/>
        <n v="396.9982166"/>
        <n v="414.796232"/>
        <n v="444.76575"/>
        <n v="454.366654"/>
        <n v="453.3511552"/>
        <n v="57.34834"/>
        <n v="548.587312"/>
        <n v="547.3588785"/>
      </sharedItems>
    </cacheField>
    <cacheField name="Population" numFmtId="0">
      <sharedItems containsString="0" containsBlank="1" containsNumber="1">
        <n v="3.3736494E7"/>
        <n v="327582.0"/>
        <n v="3.1731688E7"/>
        <n v="3696958.0"/>
        <n v="2978599.0"/>
        <n v="2883167.0"/>
        <n v="284331.0"/>
        <n v="2729431.0"/>
        <n v="2.6616792E7"/>
        <n v="2589345.0"/>
        <n v="257798.0"/>
        <n v="2.4118979E7"/>
        <n v="2364851.0"/>
        <n v="2.1979923E7"/>
        <n v="2966463.0"/>
        <n v="293756.0"/>
        <n v="28873.0"/>
        <n v="288914.0"/>
        <n v="289592.0"/>
        <n v="2941.0"/>
        <n v="295195.0"/>
        <n v="291321.0"/>
        <n v="2927519.0"/>
        <n v="2947314.0"/>
        <n v="29717.0"/>
        <n v="2992547.0"/>
        <n v="311487.0"/>
        <n v="326939.0"/>
        <n v="339616.0"/>
        <n v="3511.0"/>
        <n v="36173.0"/>
        <n v="38927.0"/>
        <n v="3.9871528E7"/>
        <n v="3.9113313E7"/>
        <n v="3.8338562E7"/>
        <n v="3.7565847E7"/>
        <n v="3.6819558E7"/>
        <n v="3.6117637E7"/>
        <n v="3546576.0"/>
        <n v="3486715.0"/>
        <n v="34376.0"/>
        <n v="3.3777915E7"/>
        <n v="3.3288437E7"/>
        <n v="3283196.0"/>
        <n v="3243514.0"/>
        <n v="3199546.0"/>
        <n v="3.1592153E7"/>
        <n v="3118366.0"/>
        <n v="2785935.0"/>
        <n v="2692466.0"/>
        <n v="2599834.0"/>
        <n v="259615.0"/>
        <n v="2.4218565E7"/>
        <n v="2.3369131E7"/>
        <n v="2.2549547E7"/>
        <n v="2175942.0"/>
        <n v="2997687.0"/>
        <n v="2262399.0"/>
        <n v="1.9552542E7"/>
        <n v="1.8865716E7"/>
        <n v="1823369.0"/>
        <n v="1.7572649E7"/>
        <n v="1.6983266E7"/>
        <n v="1644924.0"/>
        <m/>
        <n v="4.3417765E7"/>
        <n v="4.2981515E7"/>
        <n v="4.2539925E7"/>
        <n v="4296739.0"/>
        <n v="4.1656879E7"/>
        <n v="4.1223889E7"/>
        <n v="479947.0"/>
        <n v="4382389.0"/>
        <n v="3997224.0"/>
        <n v="3955889.0"/>
        <n v="3.9145488E7"/>
        <n v="3.8728696E7"/>
        <n v="3839379.0"/>
        <n v="3788937.0"/>
        <n v="3747159.0"/>
        <n v="3757452.0"/>
        <n v="291695.0"/>
        <n v="29622.0"/>
        <n v="289359.0"/>
        <n v="2881922.0"/>
        <n v="2875581.0"/>
        <n v="2877311.0"/>
        <n v="2888584.0"/>
        <n v="29822.0"/>
        <n v="293356.0"/>
        <n v="29585.0"/>
        <n v="2981259.0"/>
        <n v="3612.0"/>
        <n v="31786.0"/>
        <n v="333897.0"/>
        <n v="35655.0"/>
        <n v="369588.0"/>
        <n v="2.3789338E7"/>
        <n v="2346694.0"/>
        <n v="2.3117353E7"/>
        <n v="2.2728254E7"/>
        <n v="223424.0"/>
        <n v="223175.0"/>
        <n v="216917.0"/>
        <n v="212492.0"/>
        <n v="28276.0"/>
        <n v="26979.0"/>
        <n v="23948.0"/>
        <n v="21274.0"/>
        <n v="198954.0"/>
        <n v="196514.0"/>
        <n v="19413.0"/>
        <n v="19153.0"/>
        <n v="8633169.0"/>
        <n v="8541575.0"/>
        <n v="8479375.0"/>
        <n v="8429991.0"/>
        <n v="8391643.0"/>
        <n v="836344.0"/>
        <n v="8343323.0"/>
        <n v="8321496.0"/>
        <n v="8295487.0"/>
        <n v="8268641.0"/>
        <n v="8227829.0"/>
        <n v="8171966.0"/>
        <n v="8121423.0"/>
        <n v="881957.0"/>
        <n v="842293.0"/>
        <n v="811566.0"/>
        <n v="9649341.0"/>
        <n v="953579.0"/>
        <n v="941681.0"/>
        <n v="9295784.0"/>
        <n v="917382.0"/>
        <n v="954332.0"/>
        <n v="8947243.0"/>
        <n v="87634.0"/>
        <n v="85813.0"/>
        <n v="848455.0"/>
        <n v="839185.0"/>
        <n v="8365.0"/>
        <n v="82341.0"/>
        <n v="817195.0"/>
        <n v="81112.0"/>
        <n v="8486.0"/>
        <n v="1612886.0"/>
        <n v="1.5945279E7"/>
        <n v="1.57571292E8"/>
        <n v="1.5572753E7"/>
        <n v="1.53911916E8"/>
        <n v="1.5214912E7"/>
        <n v="1545478.0"/>
        <n v="1.4885814E7"/>
        <n v="1.47139191E8"/>
        <n v="1453684.0"/>
        <n v="1.4343111E7"/>
        <n v="1.4137489E7"/>
        <n v="139191.0"/>
        <n v="1366667.0"/>
        <n v="1341716.0"/>
        <n v="1.31581243E8"/>
        <n v="9489616.0"/>
        <n v="9474511.0"/>
        <n v="9465997.0"/>
        <n v="9464495.0"/>
        <n v="9473172.0"/>
        <n v="949583.0"/>
        <n v="956765.0"/>
        <n v="9527985.0"/>
        <n v="956953.0"/>
        <n v="964924.0"/>
        <n v="9663915.0"/>
        <n v="973146.0"/>
        <n v="9796749.0"/>
        <n v="9865548.0"/>
        <n v="9928549.0"/>
        <n v="997961.0"/>
        <n v="1.1274196E7"/>
        <n v="112957.0"/>
        <n v="1.1182817E7"/>
        <n v="1.1128246E7"/>
        <n v="1147744.0"/>
        <n v="1895586.0"/>
        <n v="1796493.0"/>
        <n v="179973.0"/>
        <n v="16257.0"/>
        <n v="1547958.0"/>
        <n v="1478617.0"/>
        <n v="1421137.0"/>
        <n v="1376133.0"/>
        <n v="1332785.0"/>
        <n v="128657.0"/>
        <n v="125125.0"/>
        <n v="359288.0"/>
        <n v="351694.0"/>
        <n v="344181.0"/>
        <n v="33671.0"/>
        <n v="329192.0"/>
        <n v="32168.0"/>
        <n v="313929.0"/>
        <n v="36165.0"/>
        <n v="29847.0"/>
        <n v="29747.0"/>
        <n v="283277.0"/>
        <n v="27689.0"/>
        <n v="26913.0"/>
        <n v="26226.0"/>
        <n v="254984.0"/>
        <n v="247315.0"/>
        <n v="1575952.0"/>
        <n v="1286712.0"/>
        <n v="14451.0"/>
        <n v="972916.0"/>
        <n v="94682.0"/>
        <n v="9199259.0"/>
        <n v="894476.0"/>
        <n v="8696916.0"/>
        <n v="8454791.0"/>
        <n v="8216896.0"/>
        <n v="7982225.0"/>
        <n v="7754.0"/>
        <n v="752555.0"/>
        <n v="7295394.0"/>
        <n v="776733.0"/>
        <n v="6865951.0"/>
        <n v="787386.0"/>
        <n v="776448.0"/>
        <n v="764961.0"/>
        <n v="752967.0"/>
        <n v="7451.0"/>
        <n v="727641.0"/>
        <n v="714458.0"/>
        <n v="795.0"/>
        <n v="686958.0"/>
        <n v="672228.0"/>
        <n v="656639.0"/>
        <n v="64282.0"/>
        <n v="623434.0"/>
        <n v="66399.0"/>
        <n v="5896.0"/>
        <n v="573416.0"/>
        <n v="3535961.0"/>
        <n v="35662.0"/>
        <n v="364999.0"/>
        <n v="36482.0"/>
        <n v="3688865.0"/>
        <n v="372284.0"/>
        <n v="3746561.0"/>
        <n v="3763599.0"/>
        <n v="3774.0"/>
        <n v="3779468.0"/>
        <n v="378153.0"/>
        <n v="3781287.0"/>
        <n v="3779247.0"/>
        <n v="377587.0"/>
        <n v="3771284.0"/>
        <n v="376676.0"/>
        <n v="229197.0"/>
        <n v="2168573.0"/>
        <n v="212857.0"/>
        <n v="289315.0"/>
        <n v="251339.0"/>
        <n v="214866.0"/>
        <n v="1979882.0"/>
        <n v="1946351.0"/>
        <n v="1914414.0"/>
        <n v="1884238.0"/>
        <n v="1855852.0"/>
        <n v="182933.0"/>
        <n v="184339.0"/>
        <n v="1779953.0"/>
        <n v="1754935.0"/>
        <n v="172834.0"/>
        <n v="2596218.0"/>
        <n v="2.4213133E7"/>
        <n v="2248632.0"/>
        <n v="256983.0"/>
        <n v="1.98686688E8"/>
        <n v="1.96796269E8"/>
        <n v="1.94895996E8"/>
        <n v="1.9297929E7"/>
        <n v="1.9126637E7"/>
        <n v="1.8912412E7"/>
        <n v="1.86917361E8"/>
        <n v="1.84738458E8"/>
        <n v="1.82482149E8"/>
        <n v="1815121.0"/>
        <n v="1777567.0"/>
        <n v="1.75287587E8"/>
        <n v="7177991.0"/>
        <n v="7223938.0"/>
        <n v="7265115.0"/>
        <n v="735888.0"/>
        <n v="7348328.0"/>
        <n v="7395599.0"/>
        <n v="7444443.0"/>
        <n v="7492561.0"/>
        <n v="7545338.0"/>
        <n v="76122.0"/>
        <n v="7658972.0"/>
        <n v="771686.0"/>
        <n v="7775327.0"/>
        <n v="7837161.0"/>
        <n v="89142.0"/>
        <n v="817172.0"/>
        <n v="1811624.0"/>
        <n v="1.7585977E7"/>
        <n v="1772723.0"/>
        <n v="1.6571216E7"/>
        <n v="168194.0"/>
        <n v="1565217.0"/>
        <n v="1514199.0"/>
        <n v="1.4689726E7"/>
        <n v="1425221.0"/>
        <n v="1.3829177E7"/>
        <n v="1342193.0"/>
        <n v="133569.0"/>
        <n v="1.2654621E7"/>
        <n v="122931.0"/>
        <n v="1.1944587E7"/>
        <n v="1167942.0"/>
        <n v="119927.0"/>
        <n v="989179.0"/>
        <n v="96186.0"/>
        <n v="931971.0"/>
        <n v="94358.0"/>
        <n v="876693.0"/>
        <n v="848931.0"/>
        <n v="8212264.0"/>
        <n v="7939573.0"/>
        <n v="7675338.0"/>
        <n v="7423289.0"/>
        <n v="7182451.0"/>
        <n v="6953113.0"/>
        <n v="6741569.0"/>
        <n v="6555829.0"/>
        <n v="6476.0"/>
        <n v="532913.0"/>
        <n v="526437.0"/>
        <n v="5216.0"/>
        <n v="513979.0"/>
        <n v="5867.0"/>
        <n v="52384.0"/>
        <n v="496963.0"/>
        <n v="491723.0"/>
        <n v="486438.0"/>
        <n v="48795.0"/>
        <n v="474567.0"/>
        <n v="467664.0"/>
        <n v="46147.0"/>
        <n v="45216.0"/>
        <n v="443716.0"/>
        <n v="43579.0"/>
        <n v="1.5517635E7"/>
        <n v="152779.0"/>
        <n v="1522692.0"/>
        <n v="1.4776866E7"/>
        <n v="1.4537886E7"/>
        <n v="143874.0"/>
        <n v="14928.0"/>
        <n v="138859.0"/>
        <n v="1.3676693E7"/>
        <n v="1.3474489E7"/>
        <n v="132721.0"/>
        <n v="1363377.0"/>
        <n v="1.2853124E7"/>
        <n v="1.2634729E7"/>
        <n v="1242473.0"/>
        <n v="1.2152354E7"/>
        <n v="2.2834522E7"/>
        <n v="2223994.0"/>
        <n v="2.1655715E7"/>
        <n v="2182383.0"/>
        <n v="252447.0"/>
        <n v="1997495.0"/>
        <n v="1.9432541E7"/>
        <n v="18978.0"/>
        <n v="1.8395389E7"/>
        <n v="1.7899562E7"/>
        <n v="1742795.0"/>
        <n v="1695981.0"/>
        <n v="1.6513822E7"/>
        <n v="1684886.0"/>
        <n v="1.5671927E7"/>
        <n v="1.5274234E7"/>
        <n v="3584861.0"/>
        <n v="3.5544564E7"/>
        <n v="3.5155451E7"/>
        <n v="3475545.0"/>
        <n v="3434278.0"/>
        <n v="345274.0"/>
        <n v="3.3628571E7"/>
        <n v="3.3245773E7"/>
        <n v="3.2887928E7"/>
        <n v="325755.0"/>
        <n v="32312.0"/>
        <n v="31995.0"/>
        <n v="31676.0"/>
        <n v="31362.0"/>
        <n v="31819.0"/>
        <n v="37697.0"/>
        <n v="45461.0"/>
        <n v="4515392.0"/>
        <n v="4499653.0"/>
        <n v="449416.0"/>
        <n v="4476153.0"/>
        <n v="4448525.0"/>
        <n v="44423.0"/>
        <n v="4345386.0"/>
        <n v="42758.0"/>
        <n v="421758.0"/>
        <n v="412791.0"/>
        <n v="45536.0"/>
        <n v="3981665.0"/>
        <n v="397612.0"/>
        <n v="383223.0"/>
        <n v="3754986.0"/>
        <n v="149413.0"/>
        <n v="1.3569438E7"/>
        <n v="1.3133589E7"/>
        <n v="1275135.0"/>
        <n v="1.2288651E7"/>
        <n v="1188722.0"/>
        <n v="1152786.0"/>
        <n v="1.1133861E7"/>
        <n v="177578.0"/>
        <n v="1421597.0"/>
        <n v="1679.0"/>
        <n v="97143.0"/>
        <n v="935321.0"/>
        <n v="91689.0"/>
        <n v="866312.0"/>
        <n v="8342559.0"/>
        <n v="1.7762681E7"/>
        <n v="1.7613798E7"/>
        <n v="1.7462982E7"/>
        <n v="1739746.0"/>
        <n v="1.7153357E7"/>
        <n v="1.6993354E7"/>
        <n v="1.6829442E7"/>
        <n v="1.6661942E7"/>
        <n v="1.6491687E7"/>
        <n v="1.6319792E7"/>
        <n v="1614764.0"/>
        <n v="1.5973778E7"/>
        <n v="1.5799542E7"/>
        <n v="1.5623635E7"/>
        <n v="1.5444969E7"/>
        <n v="1.5262754E7"/>
        <n v="137122.0"/>
        <n v="136427.0"/>
        <n v="135738.0"/>
        <n v="135695.0"/>
        <n v="134413.0"/>
        <n v="133775.0"/>
        <n v="133126.0"/>
        <n v="1324655.0"/>
        <n v="1317885.0"/>
        <n v="13112.0"/>
        <n v="13372.0"/>
        <n v="129675.0"/>
        <n v="12884.0"/>
        <n v="1284.0"/>
        <n v="127185.0"/>
        <n v="1262645.0"/>
        <n v="4.8228697E7"/>
        <n v="4.7791911E7"/>
        <n v="4.7342981E7"/>
        <n v="4.6881475E7"/>
        <n v="4646646.0"/>
        <n v="4591897.0"/>
        <n v="4.5416181E7"/>
        <n v="4491544.0"/>
        <n v="4.4374572E7"/>
        <n v="4.3835722E7"/>
        <n v="4.3285634E7"/>
        <n v="4.2724163E7"/>
        <n v="4.2152151E7"/>
        <n v="4.1572491E7"/>
        <n v="498899.0"/>
        <n v="443958.0"/>
        <n v="777424.0"/>
        <n v="759385.0"/>
        <n v="7415.0"/>
        <n v="723868.0"/>
        <n v="76569.0"/>
        <n v="689692.0"/>
        <n v="673252.0"/>
        <n v="657229.0"/>
        <n v="64162.0"/>
        <n v="626425.0"/>
        <n v="611627.0"/>
        <n v="597228.0"/>
        <n v="583211.0"/>
        <n v="569479.0"/>
        <n v="555888.0"/>
        <n v="542357.0"/>
        <n v="487852.0"/>
        <n v="4757575.0"/>
        <n v="47641.0"/>
        <n v="4654122.0"/>
        <n v="46474.0"/>
        <n v="454528.0"/>
        <n v="4488263.0"/>
        <n v="442958.0"/>
        <n v="4369469.0"/>
        <n v="438794.0"/>
        <n v="4247841.0"/>
        <n v="418738.0"/>
        <n v="4125971.0"/>
        <n v="46324.0"/>
        <n v="3996798.0"/>
        <n v="3925443.0"/>
        <n v="42364.0"/>
        <n v="4238389.0"/>
        <n v="4255689.0"/>
        <n v="4267558.0"/>
        <n v="428622.0"/>
        <n v="4417781.0"/>
        <n v="442978.0"/>
        <n v="443458.0"/>
        <n v="4436.0"/>
        <n v="444.0"/>
        <n v="4442.0"/>
        <n v="4439.0"/>
        <n v="4426.0"/>
        <n v="116985.0"/>
        <n v="115239.0"/>
        <n v="1143896.0"/>
        <n v="113562.0"/>
        <n v="1124835.0"/>
        <n v="111267.0"/>
        <n v="19876.0"/>
        <n v="181563.0"/>
        <n v="163712.0"/>
        <n v="14559.0"/>
        <n v="127658.0"/>
        <n v="1141.0"/>
        <n v="993563.0"/>
        <n v="976966.0"/>
        <n v="96282.0"/>
        <n v="943286.0"/>
        <n v="5683483.0"/>
        <n v="5643475.0"/>
        <n v="5614932.0"/>
        <n v="5591572.0"/>
        <n v="557572.0"/>
        <n v="5547683.0"/>
        <n v="552395.0"/>
        <n v="5493621.0"/>
        <n v="5461438.0"/>
        <n v="5437272.0"/>
        <n v="5419432.0"/>
        <n v="544523.0"/>
        <n v="539574.0"/>
        <n v="5375931.0"/>
        <n v="5358783.0"/>
        <n v="5339616.0"/>
        <n v="927414.0"/>
        <n v="912164.0"/>
        <n v="896688.0"/>
        <n v="881185.0"/>
        <n v="865937.0"/>
        <n v="851146.0"/>
        <n v="83684.0"/>
        <n v="822934.0"/>
        <n v="8942.0"/>
        <n v="79628.0"/>
        <n v="783254.0"/>
        <n v="77752.0"/>
        <n v="758615.0"/>
        <n v="746221.0"/>
        <n v="732711.0"/>
        <n v="717584.0"/>
        <n v="1528394.0"/>
        <n v="145844.0"/>
        <n v="1281296.0"/>
        <n v="115495.0"/>
        <n v="12795.0"/>
        <n v="9897985.0"/>
        <n v="9767758.0"/>
        <n v="963652.0"/>
        <n v="954353.0"/>
        <n v="9371338.0"/>
        <n v="9237566.0"/>
        <n v="912998.0"/>
        <n v="896776.0"/>
        <n v="8832285.0"/>
        <n v="8697126.0"/>
        <n v="8562622.0"/>
        <n v="1.6144368E7"/>
        <n v="1593112.0"/>
        <n v="1.5661547E7"/>
        <n v="1.5419666E7"/>
        <n v="1.5177355E7"/>
        <n v="1493469.0"/>
        <n v="1.4691275E7"/>
        <n v="1.4447562E7"/>
        <n v="1425453.0"/>
        <n v="1396748.0"/>
        <n v="1.3735233E7"/>
        <n v="1359647.0"/>
        <n v="1328961.0"/>
        <n v="13726.0"/>
        <n v="1.2852755E7"/>
        <n v="1.2628596E7"/>
        <n v="6312478.0"/>
        <n v="6281189.0"/>
        <n v="625777.0"/>
        <n v="6221246.0"/>
        <n v="619256.0"/>
        <n v="6164626.0"/>
        <n v="6137276.0"/>
        <n v="61131.0"/>
        <n v="683475.0"/>
        <n v="656478.0"/>
        <n v="628961.0"/>
        <n v="6775.0"/>
        <n v="5971535.0"/>
        <n v="59433.0"/>
        <n v="595962.0"/>
        <n v="5867626.0"/>
        <n v="1175389.0"/>
        <n v="1129424.0"/>
        <n v="183746.0"/>
        <n v="138593.0"/>
        <n v="99429.0"/>
        <n v="95114.0"/>
        <n v="99111.0"/>
        <n v="868418.0"/>
        <n v="829327.0"/>
        <n v="792217.0"/>
        <n v="757317.0"/>
        <n v="724817.0"/>
        <n v="694611.0"/>
        <n v="66647.0"/>
        <n v="639762.0"/>
        <n v="614323.0"/>
        <n v="447469.0"/>
        <n v="43984.0"/>
        <n v="431334.0"/>
        <n v="4232636.0"/>
        <n v="4153332.0"/>
        <n v="466648.0"/>
        <n v="39697.0"/>
        <n v="3858623.0"/>
        <n v="3738265.0"/>
        <n v="3614639.0"/>
        <n v="3497124.0"/>
        <n v="339281.0"/>
        <n v="131547.0"/>
        <n v="1314545.0"/>
        <n v="1317997.0"/>
        <n v="1322696.0"/>
        <n v="1327439.0"/>
        <n v="1331475.0"/>
        <n v="1334515.0"/>
        <n v="13379.0"/>
        <n v="13468.0"/>
        <n v="134681.0"/>
        <n v="1354775.0"/>
        <n v="136255.0"/>
        <n v="13772.0"/>
        <n v="137935.0"/>
        <n v="1388115.0"/>
        <n v="1396985.0"/>
        <n v="9987333.0"/>
        <n v="9.7366774E7"/>
        <n v="9.4887724E7"/>
        <n v="9.2444183E7"/>
        <n v="946756.0"/>
        <n v="877267.0"/>
        <n v="8.5416253E7"/>
        <n v="8.3184892E7"/>
        <n v="8149.0"/>
        <n v="7885689.0"/>
        <n v="7672783.0"/>
        <n v="7462445.0"/>
        <n v="7.2545144E7"/>
        <n v="7497192.0"/>
        <n v="6.8492257E7"/>
        <n v="6.6537331E7"/>
        <n v="892149.0"/>
        <n v="88586.0"/>
        <n v="879715.0"/>
        <n v="873596.0"/>
        <n v="86786.0"/>
        <n v="85995.0"/>
        <n v="851967.0"/>
        <n v="84334.0"/>
        <n v="834812.0"/>
        <n v="827411.0"/>
        <n v="821817.0"/>
        <n v="818354.0"/>
        <n v="816628.0"/>
        <n v="815691.0"/>
        <n v="814218.0"/>
        <n v="811223.0"/>
        <n v="5479531.0"/>
        <n v="5461512.0"/>
        <n v="5438972.0"/>
        <n v="5413971.0"/>
        <n v="5388272.0"/>
        <n v="5363352.0"/>
        <n v="5338871.0"/>
        <n v="5313399.0"/>
        <n v="528872.0"/>
        <n v="5266268.0"/>
        <n v="524696.0"/>
        <n v="5228172.0"/>
        <n v="521314.0"/>
        <n v="52598.0"/>
        <n v="51888.0"/>
        <n v="517629.0"/>
        <n v="6662468.0"/>
        <n v="6.6331957E7"/>
        <n v="6599857.0"/>
        <n v="6565979.0"/>
        <n v="6.5342776E7"/>
        <n v="6527512.0"/>
        <n v="647744.0"/>
        <n v="6437499.0"/>
        <n v="6416229.0"/>
        <n v="6.3621376E7"/>
        <n v="6.3179356E7"/>
        <n v="6274897.0"/>
        <n v="6.2244884E7"/>
        <n v="6185267.0"/>
        <n v="6.1357431E7"/>
        <n v="6912498.0"/>
        <n v="193175.0"/>
        <n v="1875713.0"/>
        <n v="1817271.0"/>
        <n v="1756817.0"/>
        <n v="169711.0"/>
        <n v="16421.0"/>
        <n v="1586754.0"/>
        <n v="1536411.0"/>
        <n v="1489193.0"/>
        <n v="1444844.0"/>
        <n v="143126.0"/>
        <n v="136425.0"/>
        <n v="1328146.0"/>
        <n v="129449.0"/>
        <n v="1262259.0"/>
        <n v="1231122.0"/>
        <n v="37171.0"/>
        <n v="3727.0"/>
        <n v="3776.0"/>
        <n v="3825.0"/>
        <n v="3875.0"/>
        <n v="3926.0"/>
        <n v="3978.0"/>
        <n v="43.0"/>
        <n v="482.0"/>
        <n v="4136.0"/>
        <n v="419.0"/>
        <n v="4245.0"/>
        <n v="431.0"/>
        <n v="4357.0"/>
        <n v="43864.0"/>
        <n v="44183.0"/>
        <n v="8.1686611E7"/>
        <n v="89825.0"/>
        <n v="864565.0"/>
        <n v="8425823.0"/>
        <n v="8274983.0"/>
        <n v="8177693.0"/>
        <n v="819237.0"/>
        <n v="821197.0"/>
        <n v="8.2266372E7"/>
        <n v="8.2376451E7"/>
        <n v="8.2469422E7"/>
        <n v="8251626.0"/>
        <n v="8.2534176E7"/>
        <n v="8.2488495E7"/>
        <n v="8.2349925E7"/>
        <n v="8221158.0"/>
        <n v="2.7582821E7"/>
        <n v="2.6962563E7"/>
        <n v="2.6346251E7"/>
        <n v="2573349.0"/>
        <n v="2.5121796E7"/>
        <n v="2451214.0"/>
        <n v="2393831.0"/>
        <n v="2329864.0"/>
        <n v="227212.0"/>
        <n v="2.2113425E7"/>
        <n v="215429.0"/>
        <n v="2986536.0"/>
        <n v="2446782.0"/>
        <n v="1.9924522E7"/>
        <n v="1942165.0"/>
        <n v="1.8938762E7"/>
        <n v="182883.0"/>
        <n v="1892413.0"/>
        <n v="1965211.0"/>
        <n v="114511.0"/>
        <n v="1114899.0"/>
        <n v="1.1121341E7"/>
        <n v="111717.0"/>
        <n v="1177841.0"/>
        <n v="1148473.0"/>
        <n v="112362.0"/>
        <n v="1987314.0"/>
        <n v="1955141.0"/>
        <n v="19287.0"/>
        <n v="19222.0"/>
        <n v="1862132.0"/>
        <n v="18588.0"/>
        <n v="1.6252429E7"/>
        <n v="1.5923559E7"/>
        <n v="1.5596214E7"/>
        <n v="1527156.0"/>
        <n v="1.4948919E7"/>
        <n v="1463417.0"/>
        <n v="1431628.0"/>
        <n v="146366.0"/>
        <n v="137286.0"/>
        <n v="133978.0"/>
        <n v="139628.0"/>
        <n v="1.2796925E7"/>
        <n v="125478.0"/>
        <n v="1228848.0"/>
        <n v="1.1924946E7"/>
        <n v="1165743.0"/>
        <n v="1291533.0"/>
        <n v="118559.0"/>
        <n v="1.1536615E7"/>
        <n v="1.1281469E7"/>
        <n v="113517.0"/>
        <n v="179417.0"/>
        <n v="1556524.0"/>
        <n v="1323142.0"/>
        <n v="196727.0"/>
        <n v="9881428.0"/>
        <n v="9679745.0"/>
        <n v="949229.0"/>
        <n v="939848.0"/>
        <n v="9137345.0"/>
        <n v="8971139.0"/>
        <n v="888546.0"/>
        <n v="177526.0"/>
        <n v="1725744.0"/>
        <n v="1681495.0"/>
        <n v="1638139.0"/>
        <n v="1596154.0"/>
        <n v="155588.0"/>
        <n v="1517448.0"/>
        <n v="148841.0"/>
        <n v="1445958.0"/>
        <n v="1412669.0"/>
        <n v="138838.0"/>
        <n v="135345.0"/>
        <n v="132122.0"/>
        <n v="1293523.0"/>
        <n v="1267512.0"/>
        <n v="1243229.0"/>
        <n v="768514.0"/>
        <n v="763393.0"/>
        <n v="75881.0"/>
        <n v="75391.0"/>
        <n v="7491.0"/>
        <n v="746556.0"/>
        <n v="745693.0"/>
        <n v="746314.0"/>
        <n v="747869.0"/>
        <n v="74961.0"/>
        <n v="75946.0"/>
        <n v="751652.0"/>
        <n v="751857.0"/>
        <n v="751884.0"/>
        <n v="752263.0"/>
        <n v="75331.0"/>
        <n v="171161.0"/>
        <n v="1572466.0"/>
        <n v="1431776.0"/>
        <n v="128921.0"/>
        <n v="114554.0"/>
        <n v="9999617.0"/>
        <n v="985287.0"/>
        <n v="97529.0"/>
        <n v="9556889.0"/>
        <n v="949457.0"/>
        <n v="926344.0"/>
        <n v="9119178.0"/>
        <n v="8976552.0"/>
        <n v="8834733.0"/>
        <n v="8692567.0"/>
        <n v="85492.0"/>
        <n v="896829.0"/>
        <n v="889216.0"/>
        <n v="8657785.0"/>
        <n v="855646.0"/>
        <n v="83516.0"/>
        <n v="8194778.0"/>
        <n v="83521.0"/>
        <n v="7872658.0"/>
        <n v="777972.0"/>
        <n v="754146.0"/>
        <n v="737343.0"/>
        <n v="724153.0"/>
        <n v="733821.0"/>
        <n v="6863157.0"/>
        <n v="669361.0"/>
        <n v="6524283.0"/>
        <n v="984328.0"/>
        <n v="9866468.0"/>
        <n v="989382.0"/>
        <n v="992362.0"/>
        <n v="9971727.0"/>
        <n v="123.0"/>
        <n v="12265.0"/>
        <n v="138188.0"/>
        <n v="15578.0"/>
        <n v="17137.0"/>
        <n v="18765.0"/>
        <n v="117146.0"/>
        <n v="1129552.0"/>
        <n v="115868.0"/>
        <n v="1187576.0"/>
        <n v="121971.0"/>
        <n v="33815.0"/>
        <n v="327386.0"/>
        <n v="323764.0"/>
        <n v="32716.0"/>
        <n v="31914.0"/>
        <n v="31841.0"/>
        <n v="318499.0"/>
        <n v="317414.0"/>
        <n v="311566.0"/>
        <n v="33782.0"/>
        <n v="296734.0"/>
        <n v="29274.0"/>
        <n v="289521.0"/>
        <n v="287523.0"/>
        <n v="284968.0"/>
        <n v="28125.0"/>
        <n v="1395398.0"/>
        <n v="1.293859294E9"/>
        <n v="1.27856227E8"/>
        <n v="1.26365852E8"/>
        <n v="1.24723629E8"/>
        <n v="1.2398691E7"/>
        <n v="1.21427132E8"/>
        <n v="1.19714696E8"/>
        <n v="1.179681239E9"/>
        <n v="1.161977719E9"/>
        <n v="1.144118674E9"/>
        <n v="1.126135777E9"/>
        <n v="1.1827848E7"/>
        <n v="1.8987112E7"/>
        <n v="1.71477855E8"/>
        <n v="1535912.0"/>
        <n v="2.58162113E8"/>
        <n v="2.55131116E8"/>
        <n v="2.5232263E7"/>
        <n v="2.48883232E8"/>
        <n v="2.4577511E7"/>
        <n v="2.42524123E8"/>
        <n v="2.3934478E7"/>
        <n v="2.36159276E8"/>
        <n v="2.32989141E8"/>
        <n v="2.2983822E7"/>
        <n v="2.2671273E7"/>
        <n v="2.23614649E8"/>
        <n v="2.2545214E7"/>
        <n v="2175859.0"/>
        <n v="2145652.0"/>
        <n v="2.1154429E7"/>
        <n v="3.6115649E7"/>
        <n v="3568.0"/>
        <n v="3.3883145E7"/>
        <n v="3.2776571E7"/>
        <n v="3172753.0"/>
        <n v="376271.0"/>
        <n v="2.9894652E7"/>
        <n v="2.9111417E7"/>
        <n v="2839433.0"/>
        <n v="2.7697912E7"/>
        <n v="278426.0"/>
        <n v="2631669.0"/>
        <n v="2.5627626E7"/>
        <n v="2.4939299E7"/>
        <n v="2.4251649E7"/>
        <n v="2.3565413E7"/>
        <n v="4676835.0"/>
        <n v="4617225.0"/>
        <n v="4598294.0"/>
        <n v="4586897.0"/>
        <n v="4576794.0"/>
        <n v="456155.0"/>
        <n v="4535375.0"/>
        <n v="4489544.0"/>
        <n v="4398942.0"/>
        <n v="4273591.0"/>
        <n v="4159914.0"/>
        <n v="47262.0"/>
        <n v="3996521.0"/>
        <n v="3931947.0"/>
        <n v="3866243.0"/>
        <n v="385174.0"/>
        <n v="8381.0"/>
        <n v="82157.0"/>
        <n v="8595.0"/>
        <n v="7915.0"/>
        <n v="77658.0"/>
        <n v="76236.0"/>
        <n v="74856.0"/>
        <n v="7388.0"/>
        <n v="7181.0"/>
        <n v="7537.0"/>
        <n v="6931.0"/>
        <n v="689.0"/>
        <n v="66897.0"/>
        <n v="657.0"/>
        <n v="6439.0"/>
        <n v="6289.0"/>
        <n v="673582.0"/>
        <n v="678914.0"/>
        <n v="6233948.0"/>
        <n v="5.9539717E7"/>
        <n v="5.9379449E7"/>
        <n v="5.9277417E7"/>
        <n v="5995365.0"/>
        <n v="5.8826731E7"/>
        <n v="5843831.0"/>
        <n v="5.8143979E7"/>
        <n v="5.7969484E7"/>
        <n v="5.7685327E7"/>
        <n v="5731323.0"/>
        <n v="57597.0"/>
        <n v="569741.0"/>
        <n v="5694218.0"/>
        <n v="2871934.0"/>
        <n v="286287.0"/>
        <n v="285187.0"/>
        <n v="284992.0"/>
        <n v="2829493.0"/>
        <n v="281721.0"/>
        <n v="28482.0"/>
        <n v="279122.0"/>
        <n v="2775467.0"/>
        <n v="276279.0"/>
        <n v="2744673.0"/>
        <n v="2728777.0"/>
        <n v="2712511.0"/>
        <n v="2695446.0"/>
        <n v="267711.0"/>
        <n v="2656864.0"/>
        <n v="127141.0"/>
        <n v="127276.0"/>
        <n v="127445.0"/>
        <n v="127629.0"/>
        <n v="127833.0"/>
        <n v="1287.0"/>
        <n v="12847.0"/>
        <n v="12863.0"/>
        <n v="1281.0"/>
        <n v="127854.0"/>
        <n v="127773.0"/>
        <n v="127761.0"/>
        <n v="127718.0"/>
        <n v="127149.0"/>
        <n v="126843.0"/>
        <n v="915932.0"/>
        <n v="88936.0"/>
        <n v="8413464.0"/>
        <n v="7992573.0"/>
        <n v="7574943.0"/>
        <n v="718239.0"/>
        <n v="6821116.0"/>
        <n v="6489822.0"/>
        <n v="6193191.0"/>
        <n v="5934232.0"/>
        <n v="5714111.0"/>
        <n v="5535595.0"/>
        <n v="5396774.0"/>
        <n v="5287488.0"/>
        <n v="5193482.0"/>
        <n v="51313.0"/>
        <n v="1.7544126E7"/>
        <n v="1.7289224E7"/>
        <n v="1735275.0"/>
        <n v="1.6791425E7"/>
        <n v="165566.0"/>
        <n v="1.6321581E7"/>
        <n v="169271.0"/>
        <n v="15674.0"/>
        <n v="1.5484192E7"/>
        <n v="153884.0"/>
        <n v="1514729.0"/>
        <n v="1512985.0"/>
        <n v="149918.0"/>
        <n v="1.4858948E7"/>
        <n v="1.4858335E7"/>
        <n v="1.4883626E7"/>
        <n v="4.7236259E7"/>
        <n v="462425.0"/>
        <n v="4.4826849E7"/>
        <n v="4.3646629E7"/>
        <n v="4.2486839E7"/>
        <n v="4135152.0"/>
        <n v="423724.0"/>
        <n v="3.9148416E7"/>
        <n v="388599.0"/>
        <n v="37525.0"/>
        <n v="3648288.0"/>
        <n v="3574931.0"/>
        <n v="3413852.0"/>
        <n v="332149.0"/>
        <n v="3.2321482E7"/>
        <n v="3145483.0"/>
        <n v="11247.0"/>
        <n v="11458.0"/>
        <n v="18535.0"/>
        <n v="16613.0"/>
        <n v="14656.0"/>
        <n v="12652.0"/>
        <n v="1568.0"/>
        <n v="9844.0"/>
        <n v="96311.0"/>
        <n v="9426.0"/>
        <n v="92325.0"/>
        <n v="9542.0"/>
        <n v="88895.0"/>
        <n v="87343.0"/>
        <n v="85858.0"/>
        <n v="8446.0"/>
        <n v="1977527.0"/>
        <n v="1993782.0"/>
        <n v="212647.0"/>
        <n v="234319.0"/>
        <n v="25979.0"/>
        <n v="297555.0"/>
        <n v="2141669.0"/>
        <n v="2177322.0"/>
        <n v="22325.0"/>
        <n v="2218357.0"/>
        <n v="2238799.0"/>
        <n v="2263122.0"/>
        <n v="2287955.0"/>
        <n v="231173.0"/>
        <n v="233717.0"/>
        <n v="236755.0"/>
        <n v="5851479.0"/>
        <n v="563279.0"/>
        <n v="527612.0"/>
        <n v="491644.0"/>
        <n v="4588368.0"/>
        <n v="4337141.0"/>
        <n v="4183156.0"/>
        <n v="411147.0"/>
        <n v="486466.0"/>
        <n v="45735.0"/>
        <n v="3986852.0"/>
        <n v="3863267.0"/>
        <n v="371464.0"/>
        <n v="3522837.0"/>
        <n v="3359859.0"/>
        <n v="3235366.0"/>
        <n v="2174645.0"/>
        <n v="2145785.0"/>
        <n v="2117361.0"/>
        <n v="289928.0"/>
        <n v="264166.0"/>
        <n v="24551.0"/>
        <n v="21929.0"/>
        <n v="199993.0"/>
        <n v="1982287.0"/>
        <n v="1965662.0"/>
        <n v="1949543.0"/>
        <n v="1933728.0"/>
        <n v="191897.0"/>
        <n v="192312.0"/>
        <n v="1885955.0"/>
        <n v="1868699.0"/>
        <n v="4499621.0"/>
        <n v="439737.0"/>
        <n v="4286291.0"/>
        <n v="4181563.0"/>
        <n v="47167.0"/>
        <n v="3948125.0"/>
        <n v="3811528.0"/>
        <n v="3662993.0"/>
        <n v="3512932.0"/>
        <n v="3375838.0"/>
        <n v="326123.0"/>
        <n v="3176414.0"/>
        <n v="3116233.0"/>
        <n v="362863.0"/>
        <n v="2991132.0"/>
        <n v="2884522.0"/>
        <n v="29491.0"/>
        <n v="2932367.0"/>
        <n v="2957689.0"/>
        <n v="2987773.0"/>
        <n v="328115.0"/>
        <n v="397282.0"/>
        <n v="3162916.0"/>
        <n v="3198231.0"/>
        <n v="3231294.0"/>
        <n v="326999.0"/>
        <n v="3322528.0"/>
        <n v="337775.0"/>
        <n v="3415213.0"/>
        <n v="344367.0"/>
        <n v="347818.0"/>
        <n v="3499536.0"/>
        <n v="56964.0"/>
        <n v="556319.0"/>
        <n v="54336.0"/>
        <n v="53946.0"/>
        <n v="518347.0"/>
        <n v="56953.0"/>
        <n v="497783.0"/>
        <n v="48865.0"/>
        <n v="479993.0"/>
        <n v="472637.0"/>
        <n v="465158.0"/>
        <n v="45895.0"/>
        <n v="45163.0"/>
        <n v="446175.0"/>
        <n v="441525.0"/>
        <n v="4363.0"/>
        <n v="2423488.0"/>
        <n v="2358981.0"/>
        <n v="2.2961146E7"/>
        <n v="2.2346573E7"/>
        <n v="2.1743949E7"/>
        <n v="2115164.0"/>
        <n v="2569121.0"/>
        <n v="1.9996469E7"/>
        <n v="1.9433523E7"/>
        <n v="1888268.0"/>
        <n v="1.8336724E7"/>
        <n v="1782997.0"/>
        <n v="1.7279141E7"/>
        <n v="1.6765117E7"/>
        <n v="1626932.0"/>
        <n v="1576686.0"/>
        <n v="1757367.0"/>
        <n v="1768838.0"/>
        <n v="1.6577147E7"/>
        <n v="169735.0"/>
        <n v="1.5627618E7"/>
        <n v="1516795.0"/>
        <n v="1471462.0"/>
        <n v="1.4271234E7"/>
        <n v="1384969.0"/>
        <n v="1.3429262E7"/>
        <n v="1339711.0"/>
        <n v="1267638.0"/>
        <n v="1.2336687E7"/>
        <n v="1213711.0"/>
        <n v="1.1695863E7"/>
        <n v="1.1376172E7"/>
        <n v="3723155.0"/>
        <n v="322817.0"/>
        <n v="2976724.0"/>
        <n v="2917456.0"/>
        <n v="2.8635128E7"/>
        <n v="2.8112289E7"/>
        <n v="2765383.0"/>
        <n v="2711169.0"/>
        <n v="2.6625845E7"/>
        <n v="2.6143566E7"/>
        <n v="2.5659393E7"/>
        <n v="2517419.0"/>
        <n v="2468873.0"/>
        <n v="2.4198811E7"/>
        <n v="2369897.0"/>
        <n v="2318568.0"/>
        <n v="49163.0"/>
        <n v="41.0"/>
        <n v="393.0"/>
        <n v="385.0"/>
        <n v="377.0"/>
        <n v="367.0"/>
        <n v="36.0"/>
        <n v="362.0"/>
        <n v="349.0"/>
        <n v="333.0"/>
        <n v="321.0"/>
        <n v="312.0"/>
        <n v="34.0"/>
        <n v="297.0"/>
        <n v="292.0"/>
        <n v="286.0"/>
        <n v="1746795.0"/>
        <n v="1.6962846E7"/>
        <n v="1.6477818E7"/>
        <n v="16667.0"/>
        <n v="1554989.0"/>
        <n v="157585.0"/>
        <n v="1466597.0"/>
        <n v="1.4138216E7"/>
        <n v="1367566.0"/>
        <n v="1322764.0"/>
        <n v="1.2798763E7"/>
        <n v="1239196.0"/>
        <n v="125128.0"/>
        <n v="1.1638929E7"/>
        <n v="1.1293258E7"/>
        <n v="196769.0"/>
        <n v="431874.0"/>
        <n v="427364.0"/>
        <n v="423374.0"/>
        <n v="419455.0"/>
        <n v="416268.0"/>
        <n v="41458.0"/>
        <n v="412477.0"/>
        <n v="49379.0"/>
        <n v="46724.0"/>
        <n v="4538.0"/>
        <n v="43834.0"/>
        <n v="41268.0"/>
        <n v="398582.0"/>
        <n v="395969.0"/>
        <n v="39328.0"/>
        <n v="3987.0"/>
        <n v="4182341.0"/>
        <n v="46392.0"/>
        <n v="394617.0"/>
        <n v="383239.0"/>
        <n v="3717672.0"/>
        <n v="369543.0"/>
        <n v="356288.0"/>
        <n v="347541.0"/>
        <n v="3312665.0"/>
        <n v="322653.0"/>
        <n v="31372.0"/>
        <n v="342823.0"/>
        <n v="2957117.0"/>
        <n v="2873228.0"/>
        <n v="279729.0"/>
        <n v="279359.0"/>
        <n v="126265.0"/>
        <n v="126934.0"/>
        <n v="1258653.0"/>
        <n v="1255882.0"/>
        <n v="125244.0"/>
        <n v="1254.0"/>
        <n v="1247429.0"/>
        <n v="1244121.0"/>
        <n v="123963.0"/>
        <n v="1233996.0"/>
        <n v="1228254.0"/>
        <n v="12213.0"/>
        <n v="121337.0"/>
        <n v="124621.0"/>
        <n v="1196287.0"/>
        <n v="1186873.0"/>
        <n v="1.2589949E7"/>
        <n v="1242216.0"/>
        <n v="1.22535969E8"/>
        <n v="1282837.0"/>
        <n v="119917.0"/>
        <n v="1.17318941E8"/>
        <n v="1.1555228E7"/>
        <n v="1.1366189E7"/>
        <n v="1.11836346E8"/>
        <n v="1192378.0"/>
        <n v="1.8472228E7"/>
        <n v="1.6995583E7"/>
        <n v="1564453.0"/>
        <n v="1435568.0"/>
        <n v="136768.0"/>
        <n v="1.1719673E7"/>
        <n v="2976877.0"/>
        <n v="2923896.0"/>
        <n v="286917.0"/>
        <n v="2814226.0"/>
        <n v="2761516.0"/>
        <n v="271265.0"/>
        <n v="2668289.0"/>
        <n v="2628131.0"/>
        <n v="259167.0"/>
        <n v="255812.0"/>
        <n v="2526446.0"/>
        <n v="2496832.0"/>
        <n v="2469286.0"/>
        <n v="2443659.0"/>
        <n v="2419776.0"/>
        <n v="2397436.0"/>
        <n v="622159.0"/>
        <n v="62181.0"/>
        <n v="62127.0"/>
        <n v="6261.0"/>
        <n v="6279.0"/>
        <n v="619428.0"/>
        <n v="618294.0"/>
        <n v="616969.0"/>
        <n v="615875.0"/>
        <n v="61525.0"/>
        <n v="614261.0"/>
        <n v="613353.0"/>
        <n v="612267.0"/>
        <n v="69828.0"/>
        <n v="67389.0"/>
        <n v="6495.0"/>
        <n v="3483322.0"/>
        <n v="3431882.0"/>
        <n v="3.3824769E7"/>
        <n v="3.3333789E7"/>
        <n v="3.2858823E7"/>
        <n v="3249639.0"/>
        <n v="3.1989897E7"/>
        <n v="3.1596855E7"/>
        <n v="3.1225881E7"/>
        <n v="3869346.0"/>
        <n v="35217.0"/>
        <n v="3179285.0"/>
        <n v="2.9843937E7"/>
        <n v="2.9512368E7"/>
        <n v="2.9181832E7"/>
        <n v="2.8849621E7"/>
        <n v="281691.0"/>
        <n v="2.7212382E7"/>
        <n v="2.6434372E7"/>
        <n v="2567666.0"/>
        <n v="249395.0"/>
        <n v="2422145.0"/>
        <n v="2352463.0"/>
        <n v="2.2846758E7"/>
        <n v="2.2188387E7"/>
        <n v="2.1547463E7"/>
        <n v="29237.0"/>
        <n v="231275.0"/>
        <n v="1.9716598E7"/>
        <n v="1.9139658E7"/>
        <n v="1.8588758E7"/>
        <n v="1867687.0"/>
        <n v="5243669.0"/>
        <n v="5.1924182E7"/>
        <n v="5.1448196E7"/>
        <n v="5986514.0"/>
        <n v="555331.0"/>
        <n v="5155896.0"/>
        <n v="49869.0"/>
        <n v="4.9479752E7"/>
        <n v="4.9171586E7"/>
        <n v="4.8846474E7"/>
        <n v="4.8482614E7"/>
        <n v="487377.0"/>
        <n v="4.7624894E7"/>
        <n v="471422.0"/>
        <n v="4.6627994E7"/>
        <n v="4695462.0"/>
        <n v="2425561.0"/>
        <n v="237992.0"/>
        <n v="231652.0"/>
        <n v="2263934.0"/>
        <n v="2215621.0"/>
        <n v="217317.0"/>
        <n v="21374.0"/>
        <n v="216375.0"/>
        <n v="279915.0"/>
        <n v="255734.0"/>
        <n v="232196.0"/>
        <n v="29228.0"/>
        <n v="1986535.0"/>
        <n v="1962147.0"/>
        <n v="1933596.0"/>
        <n v="1899257.0"/>
        <n v="2.8656282E7"/>
        <n v="2.8323241E7"/>
        <n v="2798531.0"/>
        <n v="2.7649925E7"/>
        <n v="2.7327147E7"/>
        <n v="2723137.0"/>
        <n v="2674113.0"/>
        <n v="2.6475859E7"/>
        <n v="2.6214847E7"/>
        <n v="2594618.0"/>
        <n v="2564287.0"/>
        <n v="2539449.0"/>
        <n v="2495623.0"/>
        <n v="2.4566342E7"/>
        <n v="2.4161777E7"/>
        <n v="2374911.0"/>
        <n v="1.6939923E7"/>
        <n v="168658.0"/>
        <n v="1684432.0"/>
        <n v="1.6754962E7"/>
        <n v="1669374.0"/>
        <n v="1.6615394E7"/>
        <n v="1653388.0"/>
        <n v="1.6445593E7"/>
        <n v="1.6381696E7"/>
        <n v="1634611.0"/>
        <n v="1.6319868E7"/>
        <n v="1.6281779E7"/>
        <n v="1622532.0"/>
        <n v="1.6148929E7"/>
        <n v="164618.0"/>
        <n v="1.5925513E7"/>
        <n v="68235.0"/>
        <n v="613997.0"/>
        <n v="5945747.0"/>
        <n v="587718.0"/>
        <n v="58782.0"/>
        <n v="5737723.0"/>
        <n v="5666581.0"/>
        <n v="559456.0"/>
        <n v="552216.0"/>
        <n v="545211.0"/>
        <n v="5379328.0"/>
        <n v="53973.0"/>
        <n v="524879.0"/>
        <n v="5171734.0"/>
        <n v="5175.0"/>
        <n v="526796.0"/>
        <n v="1.9896965E7"/>
        <n v="1.9148219E7"/>
        <n v="1.8426372E7"/>
        <n v="1.7731634E7"/>
        <n v="1764636.0"/>
        <n v="1.6425578E7"/>
        <n v="1.5813913E7"/>
        <n v="1.5228525E7"/>
        <n v="1.4668338E7"/>
        <n v="1413264.0"/>
        <n v="1.3618449E7"/>
        <n v="1312712.0"/>
        <n v="1265687.0"/>
        <n v="12262.0"/>
        <n v="1.1771976E7"/>
        <n v="1.1352973E7"/>
        <n v="1.81181744E8"/>
        <n v="1764652.0"/>
        <n v="1.7182933E7"/>
        <n v="1.67297284E8"/>
        <n v="1.6287776E7"/>
        <n v="1.58578261E8"/>
        <n v="1.5442181E7"/>
        <n v="1534739.0"/>
        <n v="1.4641724E7"/>
        <n v="1.4261494E7"/>
        <n v="1.38939478E8"/>
        <n v="1.35393616E8"/>
        <n v="1.31972533E8"/>
        <n v="1.2866671E7"/>
        <n v="1.25463434E8"/>
        <n v="1223529.0"/>
        <n v="518867.0"/>
        <n v="5137232.0"/>
        <n v="579623.0"/>
        <n v="518573.0"/>
        <n v="495388.0"/>
        <n v="4889252.0"/>
        <n v="4828726.0"/>
        <n v="4768212.0"/>
        <n v="479153.0"/>
        <n v="466677.0"/>
        <n v="4623291.0"/>
        <n v="459191.0"/>
        <n v="4564855.0"/>
        <n v="4538159.0"/>
        <n v="4513751.0"/>
        <n v="449967.0"/>
        <n v="1.8938513E7"/>
        <n v="1.85546257E8"/>
        <n v="1.81712595E8"/>
        <n v="1.77911533E8"/>
        <n v="1.74184265E8"/>
        <n v="1756182.0"/>
        <n v="1674958.0"/>
        <n v="1.6364463E7"/>
        <n v="1.6332974E7"/>
        <n v="1.5793993E7"/>
        <n v="1.5399667E7"/>
        <n v="15783.0"/>
        <n v="1477341.0"/>
        <n v="1.44654143E8"/>
        <n v="1.4161437E7"/>
        <n v="1.38523285E8"/>
        <n v="3969249.0"/>
        <n v="393986.0"/>
        <n v="3838462.0"/>
        <n v="3772938.0"/>
        <n v="377782.0"/>
        <n v="3643222.0"/>
        <n v="3579385.0"/>
        <n v="3516268.0"/>
        <n v="345387.0"/>
        <n v="339195.0"/>
        <n v="333465.0"/>
        <n v="3269541.0"/>
        <n v="329174.0"/>
        <n v="3149265.0"/>
        <n v="389684.0"/>
        <n v="33347.0"/>
        <n v="7919825.0"/>
        <n v="7755785.0"/>
        <n v="7592865.0"/>
        <n v="743836.0"/>
        <n v="7269348.0"/>
        <n v="6947447.0"/>
        <n v="6787187.0"/>
        <n v="6627922.0"/>
        <n v="647272.0"/>
        <n v="631479.0"/>
        <n v="6161517.0"/>
        <n v="61724.0"/>
        <n v="5862316.0"/>
        <n v="5716152.0"/>
        <n v="5572222.0"/>
        <n v="6639119.0"/>
        <n v="6552584.0"/>
        <n v="646574.0"/>
        <n v="6379219.0"/>
        <n v="6293783.0"/>
        <n v="629877.0"/>
        <n v="6127837.0"/>
        <n v="647117.0"/>
        <n v="5966159.0"/>
        <n v="5882796.0"/>
        <n v="5795494.0"/>
        <n v="57374.0"/>
        <n v="56795.0"/>
        <n v="558611.0"/>
        <n v="546624.0"/>
        <n v="5327.0"/>
        <n v="3.1376671E7"/>
        <n v="3973354.0"/>
        <n v="3565716.0"/>
        <n v="3158966.0"/>
        <n v="2.9759989E7"/>
        <n v="2.9373646E7"/>
        <n v="29157.0"/>
        <n v="2864198.0"/>
        <n v="2.8292724E7"/>
        <n v="2.7949944E7"/>
        <n v="276141.0"/>
        <n v="2.7273194E7"/>
        <n v="2.6937738E7"/>
        <n v="2661467.0"/>
        <n v="2.6261363E7"/>
        <n v="2.5914879E7"/>
        <n v="1.1716359E7"/>
        <n v="112249.0"/>
        <n v="9848132.0"/>
        <n v="9.6866642E7"/>
        <n v="9527794.0"/>
        <n v="9.3726624E7"/>
        <n v="9222879.0"/>
        <n v="9751864.0"/>
        <n v="8929349.0"/>
        <n v="8789419.0"/>
        <n v="8.6274237E7"/>
        <n v="8.4678493E7"/>
        <n v="8331954.0"/>
        <n v="813526.0"/>
        <n v="7.9665315E7"/>
        <n v="7.7991569E7"/>
        <n v="3.7986412E7"/>
        <n v="3811735.0"/>
        <n v="384196.0"/>
        <n v="3863164.0"/>
        <n v="3863255.0"/>
        <n v="3842794.0"/>
        <n v="3815163.0"/>
        <n v="3.8125759E7"/>
        <n v="381256.0"/>
        <n v="3.8141267E7"/>
        <n v="3.8165445E7"/>
        <n v="3.8182222E7"/>
        <n v="382457.0"/>
        <n v="3823364.0"/>
        <n v="3824876.0"/>
        <n v="3.8258629E7"/>
        <n v="135876.0"/>
        <n v="14162.0"/>
        <n v="1457295.0"/>
        <n v="1514844.0"/>
        <n v="155756.0"/>
        <n v="15731.0"/>
        <n v="1568247.0"/>
        <n v="1558177.0"/>
        <n v="1542964.0"/>
        <n v="1522288.0"/>
        <n v="15333.0"/>
        <n v="1483861.0"/>
        <n v="1458821.0"/>
        <n v="1419631.0"/>
        <n v="1362722.0"/>
        <n v="1289898.0"/>
        <n v="1.9815481E7"/>
        <n v="1998979.0"/>
        <n v="1.9983693E7"/>
        <n v="25835.0"/>
        <n v="2147528.0"/>
        <n v="2246871.0"/>
        <n v="2367487.0"/>
        <n v="2537875.0"/>
        <n v="2882982.0"/>
        <n v="2119376.0"/>
        <n v="2.1319685E7"/>
        <n v="2.1451748E7"/>
        <n v="2.1574326E7"/>
        <n v="2173496.0"/>
        <n v="2213197.0"/>
        <n v="2.2442971E7"/>
        <n v="1449687.0"/>
        <n v="1.43819666E8"/>
        <n v="1.4356911E7"/>
        <n v="1.4321676E7"/>
        <n v="1.4296868E7"/>
        <n v="1.42849449E8"/>
        <n v="1.42785342E8"/>
        <n v="1.4274235E7"/>
        <n v="1428588.0"/>
        <n v="1.4349528E7"/>
        <n v="1.43518523E8"/>
        <n v="1446754.0"/>
        <n v="1.44648257E8"/>
        <n v="1453646.0"/>
        <n v="1.4597683E7"/>
        <n v="1.46596557E8"/>
        <n v="1.1629553E7"/>
        <n v="1.1345357E7"/>
        <n v="1165151.0"/>
        <n v="1788853.0"/>
        <n v="151671.0"/>
        <n v="1246842.0"/>
        <n v="9977446.0"/>
        <n v="978169.0"/>
        <n v="944742.0"/>
        <n v="92658.0"/>
        <n v="8991735.0"/>
        <n v="8818438.0"/>
        <n v="868346.0"/>
        <n v="853625.0"/>
        <n v="832946.0"/>
        <n v="82573.0"/>
        <n v="193759.0"/>
        <n v="19229.0"/>
        <n v="19757.0"/>
        <n v="189194.0"/>
        <n v="187665.0"/>
        <n v="18625.0"/>
        <n v="184826.0"/>
        <n v="183526.0"/>
        <n v="182286.0"/>
        <n v="18194.0"/>
        <n v="179929.0"/>
        <n v="178781.0"/>
        <n v="177662.0"/>
        <n v="176582.0"/>
        <n v="175566.0"/>
        <n v="17461.0"/>
        <n v="195553.0"/>
        <n v="191266.0"/>
        <n v="18745.0"/>
        <n v="182889.0"/>
        <n v="1788.0"/>
        <n v="174776.0"/>
        <n v="17813.0"/>
        <n v="166913.0"/>
        <n v="16311.0"/>
        <n v="159328.0"/>
        <n v="15563.0"/>
        <n v="151969.0"/>
        <n v="148372.0"/>
        <n v="144889.0"/>
        <n v="141622.0"/>
        <n v="13866.0"/>
        <n v="1.4976994E7"/>
        <n v="1.4546111E7"/>
        <n v="141232.0"/>
        <n v="1373513.0"/>
        <n v="13391.0"/>
        <n v="1.2916229E7"/>
        <n v="1255917.0"/>
        <n v="1223957.0"/>
        <n v="1.1873557E7"/>
        <n v="1.1556763E7"/>
        <n v="1.1251266E7"/>
        <n v="1955944.0"/>
        <n v="16799.0"/>
        <n v="1396861.0"/>
        <n v="1134497.0"/>
        <n v="988452.0"/>
        <n v="795383.0"/>
        <n v="713576.0"/>
        <n v="7164132.0"/>
        <n v="719977.0"/>
        <n v="723499.0"/>
        <n v="7291436.0"/>
        <n v="73287.0"/>
        <n v="735222.0"/>
        <n v="7381579.0"/>
        <n v="7411569.0"/>
        <n v="744769.0"/>
        <n v="7463157.0"/>
        <n v="748591.0"/>
        <n v="7496522.0"/>
        <n v="753433.0"/>
        <n v="7516346.0"/>
        <n v="93419.0"/>
        <n v="91359.0"/>
        <n v="89949.0"/>
        <n v="8833.0"/>
        <n v="87441.0"/>
        <n v="8977.0"/>
        <n v="87298.0"/>
        <n v="86956.0"/>
        <n v="8533.0"/>
        <n v="846.0"/>
        <n v="82858.0"/>
        <n v="82475.0"/>
        <n v="82781.0"/>
        <n v="83723.0"/>
        <n v="8122.0"/>
        <n v="81131.0"/>
        <n v="723725.0"/>
        <n v="779162.0"/>
        <n v="692279.0"/>
        <n v="676613.0"/>
        <n v="6611692.0"/>
        <n v="645872.0"/>
        <n v="63126.0"/>
        <n v="6165372.0"/>
        <n v="615417.0"/>
        <n v="5848692.0"/>
        <n v="5658379.0"/>
        <n v="5439695.0"/>
        <n v="5199549.0"/>
        <n v="4957216.0"/>
        <n v="4739147.0"/>
        <n v="4564297.0"/>
        <n v="263531.0"/>
        <n v="26198.0"/>
        <n v="259953.0"/>
        <n v="257159.0"/>
        <n v="252843.0"/>
        <n v="248583.0"/>
        <n v="239669.0"/>
        <n v="221316.0"/>
        <n v="218122.0"/>
        <n v="26868.0"/>
        <n v="2474.0"/>
        <n v="199712.0"/>
        <n v="1995733.0"/>
        <n v="199453.0"/>
        <n v="19926.0"/>
        <n v="1988925.0"/>
        <n v="587482.0"/>
        <n v="57554.0"/>
        <n v="563513.0"/>
        <n v="551531.0"/>
        <n v="539614.0"/>
        <n v="52779.0"/>
        <n v="51679.0"/>
        <n v="54477.0"/>
        <n v="49294.0"/>
        <n v="481422.0"/>
        <n v="469885.0"/>
        <n v="458324.0"/>
        <n v="446769.0"/>
        <n v="435262.0"/>
        <n v="423853.0"/>
        <n v="41269.0"/>
        <n v="5511976.68"/>
        <n v="5.414673474E7"/>
        <n v="5.331195561E7"/>
        <n v="5256515.8"/>
        <n v="5.172934536E7"/>
        <n v="5979432.36"/>
        <n v="5255813.11"/>
        <n v="4.95575733E7"/>
        <n v="4.888384499E7"/>
        <n v="4823384.48"/>
        <n v="476667.24"/>
        <n v="4717.99"/>
        <n v="4.64181939E7"/>
        <n v="4.585548288E7"/>
        <n v="4.5312937E7"/>
        <n v="4.4896856E7"/>
        <n v="1.1882136E7"/>
        <n v="1153971.0"/>
        <n v="1117749.0"/>
        <n v="1818258.0"/>
        <n v="1448857.0"/>
        <n v="167192.0"/>
        <n v="967667.0"/>
        <n v="9263136.0"/>
        <n v="88568.0"/>
        <n v="8468152.0"/>
        <n v="818877.0"/>
        <n v="7787655.0"/>
        <n v="751642.0"/>
        <n v="7237276.0"/>
        <n v="6974442.0"/>
        <n v="67656.0"/>
        <n v="4.6447697E7"/>
        <n v="4648882.0"/>
        <n v="466245.0"/>
        <n v="4677355.0"/>
        <n v="4.6742697E7"/>
        <n v="4.6576897E7"/>
        <n v="4.6362946E7"/>
        <n v="4595416.0"/>
        <n v="4522683.0"/>
        <n v="4.4397319E7"/>
        <n v="4.3653155E7"/>
        <n v="4.2921895E7"/>
        <n v="4.2187645E7"/>
        <n v="4.1431558E7"/>
        <n v="485412.0"/>
        <n v="4567864.0"/>
        <n v="2966.0"/>
        <n v="2771.0"/>
        <n v="2585.0"/>
        <n v="2425.0"/>
        <n v="2271.0"/>
        <n v="2119.0"/>
        <n v="19968.0"/>
        <n v="19817.0"/>
        <n v="19668.0"/>
        <n v="1952.0"/>
        <n v="19373.0"/>
        <n v="19228.0"/>
        <n v="1983.0"/>
        <n v="18939.0"/>
        <n v="18797.0"/>
        <n v="18655.0"/>
        <n v="3864783.0"/>
        <n v="3.7737913E7"/>
        <n v="3.6849918E7"/>
        <n v="3599192.0"/>
        <n v="3.5167314E7"/>
        <n v="3.4385963E7"/>
        <n v="3365619.0"/>
        <n v="3.2955496E7"/>
        <n v="3.2282526E7"/>
        <n v="316764.0"/>
        <n v="3911914.0"/>
        <n v="3186341.0"/>
        <n v="2.9435944E7"/>
        <n v="2.8679565E7"/>
        <n v="279455.0"/>
        <n v="2725535.0"/>
        <n v="55328.0"/>
        <n v="547928.0"/>
        <n v="54254.0"/>
        <n v="53777.0"/>
        <n v="531589.0"/>
        <n v="52613.0"/>
        <n v="52619.0"/>
        <n v="515148.0"/>
        <n v="5975.0"/>
        <n v="5437.0"/>
        <n v="498946.0"/>
        <n v="49363.0"/>
        <n v="488332.0"/>
        <n v="48344.0"/>
        <n v="47774.0"/>
        <n v="47239.0"/>
        <n v="131911.0"/>
        <n v="129597.0"/>
        <n v="1271456.0"/>
        <n v="1248158.0"/>
        <n v="1225258.0"/>
        <n v="122843.0"/>
        <n v="118675.0"/>
        <n v="1158897.0"/>
        <n v="1138434.0"/>
        <n v="112514.0"/>
        <n v="115873.0"/>
        <n v="19553.0"/>
        <n v="187392.0"/>
        <n v="1893.0"/>
        <n v="172927.0"/>
        <n v="161468.0"/>
        <n v="9799186.0"/>
        <n v="969611.0"/>
        <n v="96379.0"/>
        <n v="9519374.0"/>
        <n v="9449213.0"/>
        <n v="9378126.0"/>
        <n v="9298515.0"/>
        <n v="9219637.0"/>
        <n v="914892.0"/>
        <n v="9855.0"/>
        <n v="929572.0"/>
        <n v="8993531.0"/>
        <n v="8958229.0"/>
        <n v="8924958.0"/>
        <n v="889596.0"/>
        <n v="887219.0"/>
        <n v="8282396.0"/>
        <n v="8188649.0"/>
        <n v="889346.0"/>
        <n v="7996861.0"/>
        <n v="7912398.0"/>
        <n v="782499.0"/>
        <n v="7743831.0"/>
        <n v="7647675.0"/>
        <n v="7551117.0"/>
        <n v="7483934.0"/>
        <n v="7437115.0"/>
        <n v="7389625.0"/>
        <n v="73391.0"/>
        <n v="7284753.0"/>
        <n v="7229854.0"/>
        <n v="718425.0"/>
        <n v="1.8734987E7"/>
        <n v="19239.0"/>
        <n v="1989141.0"/>
        <n v="24271.0"/>
        <n v="2863993.0"/>
        <n v="2118834.0"/>
        <n v="2824893.0"/>
        <n v="2325443.0"/>
        <n v="1963286.0"/>
        <n v="1.8914977E7"/>
        <n v="1.8294611E7"/>
        <n v="1786638.0"/>
        <n v="1.7415266E7"/>
        <n v="178791.0"/>
        <n v="1.6766899E7"/>
        <n v="1641848.0"/>
        <n v="8548651.0"/>
        <n v="8362745.0"/>
        <n v="817789.0"/>
        <n v="799562.0"/>
        <n v="7815949.0"/>
        <n v="764163.0"/>
        <n v="7472819.0"/>
        <n v="739728.0"/>
        <n v="7152385.0"/>
        <n v="7557.0"/>
        <n v="6854176.0"/>
        <n v="6712841.0"/>
        <n v="6576877.0"/>
        <n v="6447688.0"/>
        <n v="6327125.0"/>
        <n v="621625.0"/>
        <n v="686576.0"/>
        <n v="6.8416772E7"/>
        <n v="6814365.0"/>
        <n v="6.7843979E7"/>
        <n v="675313.0"/>
        <n v="672888.0"/>
        <n v="6.6881867E7"/>
        <n v="6654576.0"/>
        <n v="6.6195615E7"/>
        <n v="6.5824164E7"/>
        <n v="6542547.0"/>
        <n v="652231.0"/>
        <n v="6.4554952E7"/>
        <n v="6473164.0"/>
        <n v="6.3543322E7"/>
        <n v="6295821.0"/>
        <n v="124977.0"/>
        <n v="1212814.0"/>
        <n v="1184366.0"/>
        <n v="115676.0"/>
        <n v="1131523.0"/>
        <n v="119591.0"/>
        <n v="19221.0"/>
        <n v="17811.0"/>
        <n v="164973.0"/>
        <n v="148621.0"/>
        <n v="126484.0"/>
        <n v="996698.0"/>
        <n v="96852.0"/>
        <n v="923825.0"/>
        <n v="892531.0"/>
        <n v="87167.0"/>
        <n v="741682.0"/>
        <n v="7228915.0"/>
        <n v="742948.0"/>
        <n v="6859482.0"/>
        <n v="6679282.0"/>
        <n v="652952.0"/>
        <n v="633472.0"/>
        <n v="6161796.0"/>
        <n v="5997385.0"/>
        <n v="5837792.0"/>
        <n v="5683268.0"/>
        <n v="5534598.0"/>
        <n v="539141.0"/>
        <n v="5251472.0"/>
        <n v="511177.0"/>
        <n v="497367.0"/>
        <n v="16364.0"/>
        <n v="15782.0"/>
        <n v="15328.0"/>
        <n v="14951.0"/>
        <n v="14577.0"/>
        <n v="14137.0"/>
        <n v="1364.0"/>
        <n v="135.0"/>
        <n v="12357.0"/>
        <n v="11689.0"/>
        <n v="146.0"/>
        <n v="99789.0"/>
        <n v="99184.0"/>
        <n v="98611.0"/>
        <n v="9882.0"/>
        <n v="13692.0"/>
        <n v="1354493.0"/>
        <n v="1348248.0"/>
        <n v="1341588.0"/>
        <n v="1334788.0"/>
        <n v="13281.0"/>
        <n v="1321618.0"/>
        <n v="1315372.0"/>
        <n v="13926.0"/>
        <n v="133144.0"/>
        <n v="1296934.0"/>
        <n v="129535.0"/>
        <n v="128452.0"/>
        <n v="1277837.0"/>
        <n v="127238.0"/>
        <n v="1267984.0"/>
        <n v="1.1273661E7"/>
        <n v="1114398.0"/>
        <n v="1114558.0"/>
        <n v="1886668.0"/>
        <n v="1761467.0"/>
        <n v="1639931.0"/>
        <n v="1521834.0"/>
        <n v="147336.0"/>
        <n v="129887.0"/>
        <n v="1196136.0"/>
        <n v="112482.0"/>
        <n v="11761.0"/>
        <n v="9939678.0"/>
        <n v="9864326.0"/>
        <n v="978571.0"/>
        <n v="9699197.0"/>
        <n v="7.8271472E7"/>
        <n v="773628.0"/>
        <n v="7.5787333E7"/>
        <n v="7.4569867E7"/>
        <n v="7349455.0"/>
        <n v="7.2326914E7"/>
        <n v="7.1339185E7"/>
        <n v="74432.0"/>
        <n v="6.9597281E7"/>
        <n v="6876345.0"/>
        <n v="679346.0"/>
        <n v="677855.0"/>
        <n v="668583.0"/>
        <n v="6514354.0"/>
        <n v="6.4191474E7"/>
        <n v="6324121.0"/>
        <n v="5565284.0"/>
        <n v="5466241.0"/>
        <n v="5366277.0"/>
        <n v="5267839.0"/>
        <n v="517461.0"/>
        <n v="58721.0"/>
        <n v="5795.0"/>
        <n v="4935762.0"/>
        <n v="487137.0"/>
        <n v="48115.0"/>
        <n v="4754641.0"/>
        <n v="473398.0"/>
        <n v="4655741.0"/>
        <n v="4612.0"/>
        <n v="45648.0"/>
        <n v="4516131.0"/>
        <n v="1819.0"/>
        <n v="414487.0"/>
        <n v="3.8833338E7"/>
        <n v="3.7553726E7"/>
        <n v="3636796.0"/>
        <n v="3593648.0"/>
        <n v="3.3915133E7"/>
        <n v="3.2771895E7"/>
        <n v="3.1663896E7"/>
        <n v="359487.0"/>
        <n v="2955662.0"/>
        <n v="2854394.0"/>
        <n v="2.7568436E7"/>
        <n v="2662482.0"/>
        <n v="2571848.0"/>
        <n v="2.4854892E7"/>
        <n v="2439274.0"/>
        <n v="4515429.0"/>
        <n v="4.5271947E7"/>
        <n v="454896.0"/>
        <n v="455933.0"/>
        <n v="45761.0"/>
        <n v="45877.0"/>
        <n v="46533.0"/>
        <n v="462582.0"/>
        <n v="465935.0"/>
        <n v="4678775.0"/>
        <n v="471515.0"/>
        <n v="474516.0"/>
        <n v="4781295.0"/>
        <n v="48225.0"/>
        <n v="4.8683865E7"/>
        <n v="4.9175848E7"/>
        <n v="3431552.0"/>
        <n v="3419546.0"/>
        <n v="3485.0"/>
        <n v="3396777.0"/>
        <n v="3385624.0"/>
        <n v="3374415.0"/>
        <n v="3362755.0"/>
        <n v="335824.0"/>
        <n v="3339741.0"/>
        <n v="333143.0"/>
        <n v="3325612.0"/>
        <n v="332496.0"/>
        <n v="3325637.0"/>
        <n v="3327773.0"/>
        <n v="332713.0"/>
        <n v="3321245.0"/>
        <n v="312989.0"/>
        <n v="37577.0"/>
        <n v="32432.0"/>
        <n v="297745.0"/>
        <n v="293394.0"/>
        <n v="285624.0"/>
        <n v="277674.0"/>
        <n v="27328.0"/>
        <n v="2648825.0"/>
        <n v="26167.0"/>
        <n v="2586435.0"/>
        <n v="2556765.0"/>
        <n v="2527185.0"/>
        <n v="2496445.0"/>
        <n v="24654.0"/>
        <n v="26463.0"/>
        <n v="25885.0"/>
        <n v="253142.0"/>
        <n v="247485.0"/>
        <n v="241871.0"/>
        <n v="236295.0"/>
        <n v="23785.0"/>
        <n v="22534.0"/>
        <n v="219953.0"/>
        <n v="214634.0"/>
        <n v="2937.0"/>
        <n v="24143.0"/>
        <n v="198964.0"/>
        <n v="193956.0"/>
        <n v="18929.0"/>
        <n v="18563.0"/>
        <n v="161587.0"/>
        <n v="1562974.0"/>
        <n v="1515321.0"/>
        <n v="1.4699937E7"/>
        <n v="1.4264756E7"/>
        <n v="138533.0"/>
        <n v="1.3456417E7"/>
        <n v="1382517.0"/>
        <n v="1.2725974E7"/>
        <n v="1.2383446E7"/>
        <n v="1252156.0"/>
        <n v="1.1731746E7"/>
        <n v="1.1421984E7"/>
        <n v="111249.0"/>
        <n v="1824125.0"/>
        <n v="1531221.0"/>
        <n v="1.5777451E7"/>
        <n v="1.5411675E7"/>
        <n v="155456.0"/>
        <n v="1471826.0"/>
        <n v="1.4386649E7"/>
        <n v="1486317.0"/>
        <n v="1381599.0"/>
        <n v="1.3558469E7"/>
        <n v="1332999.0"/>
        <n v="1.3124267E7"/>
        <n v="129432.0"/>
        <n v="1.2777511E7"/>
        <n v="1.2633897E7"/>
        <n v="125525.0"/>
        <n v="1.2366165E7"/>
        <n v="1.2222251E7"/>
      </sharedItems>
    </cacheField>
    <cacheField name="Thinness  1-19 Years" numFmtId="0">
      <sharedItems containsString="0" containsBlank="1" containsNumber="1">
        <n v="17.2"/>
        <n v="17.5"/>
        <n v="17.7"/>
        <n v="17.9"/>
        <n v="18.2"/>
        <n v="18.4"/>
        <n v="18.6"/>
        <n v="18.8"/>
        <n v="19.0"/>
        <n v="19.2"/>
        <n v="19.3"/>
        <n v="19.5"/>
        <n v="19.7"/>
        <n v="19.9"/>
        <n v="2.1"/>
        <n v="2.3"/>
        <n v="1.2"/>
        <n v="1.3"/>
        <n v="1.4"/>
        <n v="1.5"/>
        <n v="1.6"/>
        <n v="1.7"/>
        <n v="1.8"/>
        <n v="1.9"/>
        <n v="2.0"/>
        <n v="6.0"/>
        <n v="5.9"/>
        <n v="6.1"/>
        <n v="6.2"/>
        <n v="6.3"/>
        <n v="6.4"/>
        <n v="6.5"/>
        <n v="8.3"/>
        <n v="8.5"/>
        <n v="8.6"/>
        <n v="8.8"/>
        <n v="8.9"/>
        <n v="9.1"/>
        <n v="9.3"/>
        <n v="9.5"/>
        <n v="9.6"/>
        <n v="9.8"/>
        <n v="1.0"/>
        <n v="3.3"/>
        <n v="3.4"/>
        <n v="3.5"/>
        <n v="3.6"/>
        <n v="3.7"/>
        <n v="1.1"/>
        <n v="0.6"/>
        <n v="0.7"/>
        <n v="2.8"/>
        <n v="2.9"/>
        <n v="3.0"/>
        <n v="3.1"/>
        <n v="3.2"/>
        <n v="2.5"/>
        <n v="2.6"/>
        <n v="2.7"/>
        <n v="18.1"/>
        <n v="18.3"/>
        <n v="18.5"/>
        <n v="18.7"/>
        <n v="18.9"/>
        <n v="19.1"/>
        <n v="3.8"/>
        <n v="3.9"/>
        <n v="4.0"/>
        <n v="4.1"/>
        <n v="4.2"/>
        <n v="4.3"/>
        <n v="2.2"/>
        <n v="2.4"/>
        <n v="0.9"/>
        <n v="0.8"/>
        <n v="6.9"/>
        <n v="7.1"/>
        <n v="7.2"/>
        <n v="7.4"/>
        <n v="7.6"/>
        <n v="7.8"/>
        <n v="7.9"/>
        <n v="8.1"/>
        <n v="8.7"/>
        <n v="9.7"/>
        <n v="15.4"/>
        <n v="15.7"/>
        <n v="15.9"/>
        <n v="16.1"/>
        <n v="16.3"/>
        <n v="16.6"/>
        <n v="16.8"/>
        <n v="17.1"/>
        <n v="17.3"/>
        <n v="17.8"/>
        <n v="18.0"/>
        <n v="6.7"/>
        <n v="7.0"/>
        <n v="7.3"/>
        <n v="7.7"/>
        <n v="8.0"/>
        <n v="8.4"/>
        <n v="9.2"/>
        <n v="11.4"/>
        <n v="11.8"/>
        <n v="12.3"/>
        <n v="5.7"/>
        <n v="5.8"/>
        <n v="6.6"/>
        <n v="6.8"/>
        <n v="8.2"/>
        <n v="9.0"/>
        <n v="11.0"/>
        <n v="11.2"/>
        <n v="7.5"/>
        <n v="5.5"/>
        <n v="5.6"/>
        <n v="9.4"/>
        <n v="11.1"/>
        <n v="11.3"/>
        <n v="11.5"/>
        <n v="11.6"/>
        <n v="0.5"/>
        <n v="9.9"/>
        <n v="4.4"/>
        <n v="4.5"/>
        <n v="4.7"/>
        <n v="4.8"/>
        <n v="5.0"/>
        <n v="5.1"/>
        <n v="5.3"/>
        <n v="0.1"/>
        <n v="4.9"/>
        <n v="5.2"/>
        <n v="5.4"/>
        <n v="11.7"/>
        <n v="11.9"/>
        <n v="12.1"/>
        <n v="12.2"/>
        <n v="12.4"/>
        <n v="4.6"/>
        <n v="26.7"/>
        <n v="26.8"/>
        <n v="26.9"/>
        <n v="27.0"/>
        <n v="27.1"/>
        <n v="27.2"/>
        <n v="27.3"/>
        <n v="27.4"/>
        <n v="27.5"/>
        <n v="27.7"/>
        <n v="0.3"/>
        <n v="0.2"/>
        <n v="13.6"/>
        <n v="13.7"/>
        <n v="13.8"/>
        <n v="13.9"/>
        <n v="14.0"/>
        <n v="14.1"/>
        <n v="14.2"/>
        <n v="14.3"/>
        <n v="14.4"/>
        <n v="14.5"/>
        <n v="14.6"/>
        <n v="14.7"/>
        <n v="14.8"/>
        <m/>
        <n v="12.8"/>
        <n v="12.9"/>
        <n v="13.0"/>
        <n v="13.1"/>
        <n v="13.2"/>
        <n v="13.3"/>
        <n v="12.0"/>
        <n v="12.6"/>
        <n v="15.2"/>
        <n v="16.5"/>
        <n v="16.7"/>
        <n v="16.9"/>
        <n v="17.0"/>
        <n v="17.4"/>
        <n v="17.6"/>
        <n v="0.4"/>
        <n v="12.5"/>
        <n v="12.7"/>
        <n v="13.5"/>
        <n v="19.4"/>
        <n v="19.6"/>
        <n v="19.8"/>
        <n v="21.0"/>
        <n v="21.2"/>
        <n v="21.4"/>
        <n v="21.6"/>
        <n v="21.8"/>
        <n v="22.0"/>
        <n v="22.2"/>
        <n v="15.1"/>
        <n v="15.3"/>
        <n v="14.9"/>
        <n v="15.6"/>
        <n v="15.8"/>
      </sharedItems>
    </cacheField>
    <cacheField name="Thinness 5-9 Years" numFmtId="0">
      <sharedItems containsString="0" containsBlank="1" containsNumber="1">
        <n v="17.3"/>
        <n v="17.5"/>
        <n v="17.7"/>
        <n v="18.0"/>
        <n v="18.2"/>
        <n v="18.4"/>
        <n v="18.7"/>
        <n v="18.9"/>
        <n v="19.1"/>
        <n v="19.3"/>
        <n v="19.5"/>
        <n v="19.7"/>
        <n v="19.9"/>
        <n v="2.2"/>
        <n v="2.4"/>
        <n v="2.5"/>
        <n v="1.3"/>
        <n v="1.4"/>
        <n v="1.5"/>
        <n v="1.6"/>
        <n v="1.7"/>
        <n v="1.8"/>
        <n v="1.9"/>
        <n v="2.0"/>
        <n v="2.1"/>
        <n v="5.8"/>
        <n v="5.9"/>
        <n v="6.0"/>
        <n v="6.1"/>
        <n v="6.2"/>
        <n v="6.3"/>
        <n v="6.4"/>
        <n v="8.2"/>
        <n v="8.3"/>
        <n v="8.5"/>
        <n v="8.6"/>
        <n v="8.8"/>
        <n v="9.0"/>
        <n v="9.2"/>
        <n v="9.4"/>
        <n v="9.6"/>
        <n v="9.7"/>
        <n v="9.9"/>
        <n v="1.1"/>
        <n v="3.3"/>
        <n v="3.4"/>
        <n v="3.5"/>
        <n v="3.6"/>
        <n v="0.9"/>
        <n v="1.0"/>
        <n v="0.6"/>
        <n v="0.7"/>
        <n v="2.9"/>
        <n v="2.8"/>
        <n v="3.0"/>
        <n v="3.1"/>
        <n v="2.6"/>
        <n v="18.3"/>
        <n v="18.6"/>
        <n v="18.8"/>
        <n v="19.0"/>
        <n v="19.2"/>
        <n v="19.4"/>
        <n v="2.3"/>
        <n v="2.7"/>
        <n v="21.1"/>
        <n v="21.3"/>
        <n v="21.5"/>
        <n v="3.7"/>
        <n v="3.8"/>
        <n v="3.9"/>
        <n v="4.0"/>
        <n v="4.1"/>
        <n v="4.2"/>
        <n v="0.8"/>
        <n v="6.8"/>
        <n v="6.9"/>
        <n v="7.1"/>
        <n v="7.3"/>
        <n v="7.5"/>
        <n v="7.6"/>
        <n v="7.8"/>
        <n v="8.0"/>
        <n v="8.4"/>
        <n v="16.0"/>
        <n v="16.2"/>
        <n v="16.5"/>
        <n v="16.7"/>
        <n v="17.0"/>
        <n v="17.8"/>
        <n v="18.1"/>
        <n v="19.6"/>
        <n v="1.2"/>
        <n v="3.2"/>
        <n v="6.7"/>
        <n v="7.0"/>
        <n v="7.4"/>
        <n v="11.3"/>
        <n v="11.8"/>
        <n v="12.2"/>
        <n v="5.1"/>
        <n v="5.2"/>
        <n v="5.3"/>
        <n v="5.4"/>
        <n v="5.5"/>
        <n v="5.6"/>
        <n v="5.7"/>
        <n v="7.7"/>
        <n v="7.9"/>
        <n v="8.1"/>
        <n v="9.1"/>
        <n v="9.3"/>
        <n v="9.8"/>
        <n v="11.1"/>
        <n v="7.2"/>
        <n v="8.7"/>
        <n v="8.9"/>
        <n v="6.6"/>
        <n v="9.5"/>
        <n v="11.0"/>
        <n v="11.2"/>
        <n v="11.4"/>
        <n v="11.5"/>
        <n v="11.6"/>
        <n v="11.7"/>
        <n v="11.9"/>
        <n v="6.5"/>
        <n v="0.5"/>
        <n v="0.4"/>
        <n v="4.3"/>
        <n v="4.4"/>
        <n v="4.6"/>
        <n v="4.7"/>
        <n v="4.9"/>
        <n v="5.0"/>
        <n v="0.1"/>
        <n v="12.1"/>
        <n v="12.3"/>
        <n v="4.5"/>
        <n v="4.8"/>
        <n v="27.3"/>
        <n v="27.4"/>
        <n v="27.5"/>
        <n v="27.6"/>
        <n v="27.7"/>
        <n v="27.8"/>
        <n v="27.9"/>
        <n v="28.0"/>
        <n v="28.1"/>
        <n v="28.2"/>
        <n v="28.3"/>
        <n v="28.4"/>
        <n v="28.5"/>
        <n v="28.6"/>
        <n v="0.2"/>
        <n v="0.3"/>
        <n v="13.6"/>
        <n v="13.7"/>
        <n v="13.8"/>
        <n v="13.9"/>
        <n v="14.0"/>
        <n v="14.1"/>
        <n v="14.2"/>
        <n v="14.3"/>
        <n v="14.4"/>
        <n v="14.5"/>
        <n v="14.6"/>
        <n v="14.7"/>
        <n v="14.8"/>
        <m/>
        <n v="13.0"/>
        <n v="13.1"/>
        <n v="13.2"/>
        <n v="13.3"/>
        <n v="13.4"/>
        <n v="13.5"/>
        <n v="12.0"/>
        <n v="12.6"/>
        <n v="15.4"/>
        <n v="15.9"/>
        <n v="16.1"/>
        <n v="16.3"/>
        <n v="16.9"/>
        <n v="17.2"/>
        <n v="17.4"/>
        <n v="17.6"/>
        <n v="12.5"/>
        <n v="12.7"/>
        <n v="12.9"/>
        <n v="19.8"/>
        <n v="21.7"/>
        <n v="21.8"/>
        <n v="22.0"/>
        <n v="22.2"/>
        <n v="22.4"/>
        <n v="22.6"/>
        <n v="12.8"/>
        <n v="15.0"/>
        <n v="17.1"/>
        <n v="15.1"/>
        <n v="15.2"/>
        <n v="15.3"/>
        <n v="15.5"/>
        <n v="15.6"/>
        <n v="14.9"/>
        <n v="15.7"/>
        <n v="15.8"/>
        <n v="16.4"/>
      </sharedItems>
    </cacheField>
    <cacheField name="Income Composition of Resources" numFmtId="0">
      <sharedItems containsString="0" containsBlank="1" containsNumber="1">
        <n v="0.479"/>
        <n v="0.476"/>
        <n v="0.47"/>
        <n v="0.463"/>
        <n v="0.454"/>
        <n v="0.448"/>
        <n v="0.434"/>
        <n v="0.433"/>
        <n v="0.415"/>
        <n v="0.405"/>
        <n v="0.396"/>
        <n v="0.381"/>
        <n v="0.373"/>
        <n v="0.341"/>
        <n v="0.34"/>
        <n v="0.338"/>
        <n v="0.762"/>
        <n v="0.761"/>
        <n v="0.759"/>
        <n v="0.752"/>
        <n v="0.738"/>
        <n v="0.725"/>
        <n v="0.721"/>
        <n v="0.713"/>
        <n v="0.703"/>
        <n v="0.696"/>
        <n v="0.685"/>
        <n v="0.681"/>
        <n v="0.674"/>
        <n v="0.67"/>
        <n v="0.662"/>
        <n v="0.656"/>
        <n v="0.743"/>
        <n v="0.741"/>
        <n v="0.737"/>
        <n v="0.732"/>
        <n v="0.724"/>
        <n v="0.714"/>
        <n v="0.705"/>
        <n v="0.697"/>
        <n v="0.69"/>
        <n v="0.686"/>
        <n v="0.68"/>
        <n v="0.673"/>
        <n v="0.663"/>
        <n v="0.653"/>
        <n v="0.644"/>
        <n v="0.636"/>
        <n v="0.531"/>
        <n v="0.527"/>
        <n v="0.523"/>
        <n v="0.508"/>
        <n v="0.495"/>
        <n v="0.488"/>
        <n v="0.48"/>
        <n v="0.468"/>
        <n v="0.439"/>
        <n v="0.426"/>
        <n v="0.406"/>
        <n v="0.401"/>
        <n v="0.391"/>
        <n v="0.382"/>
        <n v="0.784"/>
        <n v="0.782"/>
        <n v="0.781"/>
        <n v="0.778"/>
        <n v="0.783"/>
        <n v="0.788"/>
        <n v="0.786"/>
        <n v="0.773"/>
        <n v="0.0"/>
        <n v="0.826"/>
        <n v="0.825"/>
        <n v="0.823"/>
        <n v="0.822"/>
        <n v="0.816"/>
        <n v="0.802"/>
        <n v="0.794"/>
        <n v="0.792"/>
        <n v="0.78"/>
        <n v="0.775"/>
        <n v="0.77"/>
        <n v="0.776"/>
        <n v="0.771"/>
        <n v="0.764"/>
        <n v="0.739"/>
        <n v="0.736"/>
        <n v="0.729"/>
        <n v="0.72"/>
        <n v="0.707"/>
        <n v="0.692"/>
        <n v="0.679"/>
        <n v="0.668"/>
        <n v="0.657"/>
        <n v="0.645"/>
        <n v="0.639"/>
        <n v="0.937"/>
        <n v="0.936"/>
        <n v="0.933"/>
        <n v="0.93"/>
        <n v="0.927"/>
        <n v="0.925"/>
        <n v="0.921"/>
        <n v="0.918"/>
        <n v="0.915"/>
        <n v="0.91"/>
        <n v="0.908"/>
        <n v="0.905"/>
        <n v="0.902"/>
        <n v="0.899"/>
        <n v="0.897"/>
        <n v="0.892"/>
        <n v="0.887"/>
        <n v="0.884"/>
        <n v="0.88"/>
        <n v="0.872"/>
        <n v="0.87"/>
        <n v="0.864"/>
        <n v="0.86"/>
        <n v="0.854"/>
        <n v="0.848"/>
        <n v="0.841"/>
        <n v="0.837"/>
        <n v="0.847"/>
        <n v="0.833"/>
        <n v="0.758"/>
        <n v="0.745"/>
        <n v="0.742"/>
        <n v="0.728"/>
        <n v="0.719"/>
        <n v="0.708"/>
        <n v="0.682"/>
        <n v="0.675"/>
        <n v="0.659"/>
        <n v="0.651"/>
        <n v="0.642"/>
        <n v="0.79"/>
        <n v="0.789"/>
        <n v="0.791"/>
        <n v="0.779"/>
        <n v="0.82"/>
        <n v="0.815"/>
        <n v="0.812"/>
        <n v="0.81"/>
        <n v="0.814"/>
        <n v="0.813"/>
        <n v="0.806"/>
        <n v="0.803"/>
        <n v="0.798"/>
        <n v="0.796"/>
        <n v="0.575"/>
        <n v="0.57"/>
        <n v="0.565"/>
        <n v="0.557"/>
        <n v="0.545"/>
        <n v="0.535"/>
        <n v="0.52"/>
        <n v="0.513"/>
        <n v="0.506"/>
        <n v="0.499"/>
        <n v="0.491"/>
        <n v="0.484"/>
        <n v="0.459"/>
        <n v="0.793"/>
        <n v="0.785"/>
        <n v="0.766"/>
        <n v="0.757"/>
        <n v="0.753"/>
        <n v="0.749"/>
        <n v="0.75"/>
        <n v="0.787"/>
        <n v="0.755"/>
        <n v="0.723"/>
        <n v="0.695"/>
        <n v="0.687"/>
        <n v="0.895"/>
        <n v="0.89"/>
        <n v="0.889"/>
        <n v="0.886"/>
        <n v="0.878"/>
        <n v="0.876"/>
        <n v="0.874"/>
        <n v="0.871"/>
        <n v="0.865"/>
        <n v="0.861"/>
        <n v="0.875"/>
        <n v="0.873"/>
        <n v="0.869"/>
        <n v="0.706"/>
        <n v="0.702"/>
        <n v="0.7"/>
        <n v="0.699"/>
        <n v="0.691"/>
        <n v="0.684"/>
        <n v="0.678"/>
        <n v="0.677"/>
        <n v="0.481"/>
        <n v="0.475"/>
        <n v="0.466"/>
        <n v="0.458"/>
        <n v="0.451"/>
        <n v="0.444"/>
        <n v="0.438"/>
        <n v="0.43"/>
        <n v="0.423"/>
        <n v="0.416"/>
        <n v="0.407"/>
        <n v="0.395"/>
        <n v="0.389"/>
        <n v="0.604"/>
        <n v="0.596"/>
        <n v="0.589"/>
        <n v="0.581"/>
        <n v="0.572"/>
        <n v="0.671"/>
        <n v="0.666"/>
        <n v="0.661"/>
        <n v="0.655"/>
        <n v="0.649"/>
        <n v="0.643"/>
        <n v="0.632"/>
        <n v="0.626"/>
        <n v="0.625"/>
        <n v="0.622"/>
        <n v="0.62"/>
        <n v="0.617"/>
        <n v="0.61"/>
        <n v="0.607"/>
        <n v="0.6"/>
        <n v="0.747"/>
        <n v="0.735"/>
        <n v="0.711"/>
        <n v="0.717"/>
        <n v="0.716"/>
        <n v="0.71"/>
        <n v="0.698"/>
        <n v="0.693"/>
        <n v="0.669"/>
        <n v="0.646"/>
        <n v="0.63"/>
        <n v="0.593"/>
        <n v="0.58"/>
        <n v="0.567"/>
        <n v="0.558"/>
        <n v="0.56"/>
        <n v="0.559"/>
        <n v="0.754"/>
        <n v="0.734"/>
        <n v="0.73"/>
        <n v="0.704"/>
        <n v="0.694"/>
        <n v="0.863"/>
        <n v="0.852"/>
        <n v="0.846"/>
        <n v="0.845"/>
        <n v="0.84"/>
        <n v="0.834"/>
        <n v="0.828"/>
        <n v="0.819"/>
        <n v="0.818"/>
        <n v="0.768"/>
        <n v="0.709"/>
        <n v="0.399"/>
        <n v="0.398"/>
        <n v="0.392"/>
        <n v="0.384"/>
        <n v="0.377"/>
        <n v="0.365"/>
        <n v="0.356"/>
        <n v="0.345"/>
        <n v="0.334"/>
        <n v="0.325"/>
        <n v="0.404"/>
        <n v="0.393"/>
        <n v="0.385"/>
        <n v="0.361"/>
        <n v="0.336"/>
        <n v="0.319"/>
        <n v="0.309"/>
        <n v="0.29"/>
        <n v="0.286"/>
        <n v="0.279"/>
        <n v="0.276"/>
        <n v="0.268"/>
        <m/>
        <n v="0.627"/>
        <n v="0.621"/>
        <n v="0.615"/>
        <n v="0.602"/>
        <n v="0.582"/>
        <n v="0.574"/>
        <n v="0.569"/>
        <n v="0.562"/>
        <n v="0.553"/>
        <n v="0.546"/>
        <n v="0.54"/>
        <n v="0.533"/>
        <n v="0.519"/>
        <n v="0.511"/>
        <n v="0.483"/>
        <n v="0.445"/>
        <n v="0.427"/>
        <n v="0.412"/>
        <n v="0.514"/>
        <n v="0.507"/>
        <n v="0.501"/>
        <n v="0.496"/>
        <n v="0.486"/>
        <n v="0.473"/>
        <n v="0.456"/>
        <n v="0.455"/>
        <n v="0.452"/>
        <n v="0.437"/>
        <n v="0.919"/>
        <n v="0.912"/>
        <n v="0.909"/>
        <n v="0.907"/>
        <n v="0.903"/>
        <n v="0.898"/>
        <n v="0.894"/>
        <n v="0.891"/>
        <n v="0.881"/>
        <n v="0.877"/>
        <n v="0.867"/>
        <n v="0.347"/>
        <n v="0.37"/>
        <n v="0.366"/>
        <n v="0.352"/>
        <n v="0.33"/>
        <n v="0.323"/>
        <n v="0.315"/>
        <n v="0.316"/>
        <n v="0.314"/>
        <n v="0.312"/>
        <n v="0.394"/>
        <n v="0.39"/>
        <n v="0.387"/>
        <n v="0.36"/>
        <n v="0.343"/>
        <n v="0.306"/>
        <n v="0.303"/>
        <n v="0.301"/>
        <n v="0.284"/>
        <n v="0.3"/>
        <n v="0.831"/>
        <n v="0.804"/>
        <n v="0.797"/>
        <n v="0.672"/>
        <n v="0.634"/>
        <n v="0.592"/>
        <n v="0.583"/>
        <n v="0.712"/>
        <n v="0.683"/>
        <n v="0.658"/>
        <n v="0.65"/>
        <n v="0.498"/>
        <n v="0.497"/>
        <n v="0.49"/>
        <n v="0.465"/>
        <n v="0.461"/>
        <n v="0.59"/>
        <n v="0.576"/>
        <n v="0.548"/>
        <n v="0.517"/>
        <n v="0.492"/>
        <n v="0.487"/>
        <n v="0.74"/>
        <n v="0.727"/>
        <n v="0.715"/>
        <n v="0.817"/>
        <n v="0.808"/>
        <n v="0.8"/>
        <n v="0.777"/>
        <n v="0.765"/>
        <n v="0.772"/>
        <n v="0.85"/>
        <n v="0.853"/>
        <n v="0.849"/>
        <n v="0.844"/>
        <n v="0.836"/>
        <n v="0.829"/>
        <n v="0.805"/>
        <n v="0.923"/>
        <n v="0.926"/>
        <n v="0.924"/>
        <n v="0.922"/>
        <n v="0.906"/>
        <n v="0.904"/>
        <n v="0.893"/>
        <n v="0.882"/>
        <n v="0.862"/>
        <n v="0.467"/>
        <n v="0.464"/>
        <n v="0.46"/>
        <n v="0.441"/>
        <n v="0.436"/>
        <n v="0.388"/>
        <n v="0.378"/>
        <n v="0.372"/>
        <n v="0.363"/>
        <n v="0.718"/>
        <n v="0.665"/>
        <n v="0.66"/>
        <n v="0.688"/>
        <n v="0.629"/>
        <n v="0.623"/>
        <n v="0.612"/>
        <n v="0.606"/>
        <n v="0.676"/>
        <n v="0.628"/>
        <n v="0.586"/>
        <n v="0.587"/>
        <n v="0.563"/>
        <n v="0.554"/>
        <n v="0.542"/>
        <n v="0.418"/>
        <n v="0.414"/>
        <n v="0.41"/>
        <n v="0.402"/>
        <n v="0.856"/>
        <n v="0.838"/>
        <n v="0.835"/>
        <n v="0.435"/>
        <n v="0.422"/>
        <n v="0.411"/>
        <n v="0.362"/>
        <n v="0.346"/>
        <n v="0.31"/>
        <n v="0.298"/>
        <n v="0.283"/>
        <n v="0.689"/>
        <n v="0.866"/>
        <n v="0.885"/>
        <n v="0.879"/>
        <n v="0.857"/>
        <n v="0.851"/>
        <n v="0.664"/>
        <n v="0.652"/>
        <n v="0.64"/>
        <n v="0.638"/>
        <n v="0.633"/>
        <n v="0.637"/>
        <n v="0.45"/>
        <n v="0.449"/>
        <n v="0.44"/>
        <n v="0.42"/>
        <n v="0.722"/>
        <n v="0.92"/>
        <n v="0.916"/>
        <n v="0.855"/>
        <n v="0.547"/>
        <n v="0.53"/>
        <n v="0.51"/>
        <n v="0.489"/>
        <n v="0.485"/>
        <n v="0.858"/>
        <n v="0.859"/>
        <n v="0.839"/>
        <n v="0.83"/>
        <n v="0.811"/>
        <n v="0.801"/>
        <n v="0.751"/>
        <n v="0.746"/>
        <n v="0.744"/>
        <n v="0.614"/>
        <n v="0.611"/>
        <n v="0.616"/>
        <n v="0.609"/>
        <n v="0.578"/>
        <n v="0.564"/>
        <n v="0.539"/>
        <n v="0.38"/>
        <n v="0.376"/>
        <n v="0.371"/>
        <n v="0.364"/>
        <n v="0.329"/>
        <n v="0.322"/>
        <n v="0.421"/>
        <n v="0.419"/>
        <n v="0.624"/>
        <n v="0.618"/>
        <n v="0.619"/>
        <n v="0.613"/>
        <n v="0.477"/>
        <n v="0.462"/>
        <n v="0.447"/>
        <n v="0.443"/>
        <n v="0.603"/>
        <n v="0.597"/>
        <n v="0.577"/>
        <n v="0.571"/>
        <n v="0.566"/>
        <n v="0.561"/>
        <n v="0.551"/>
        <n v="0.824"/>
        <n v="0.821"/>
        <n v="0.809"/>
        <n v="0.795"/>
        <n v="0.769"/>
        <n v="0.901"/>
        <n v="0.599"/>
        <n v="0.556"/>
        <n v="0.536"/>
        <n v="0.526"/>
        <n v="0.518"/>
        <n v="0.505"/>
        <n v="0.494"/>
        <n v="0.641"/>
        <n v="0.608"/>
        <n v="0.774"/>
        <n v="0.631"/>
        <n v="0.896"/>
        <n v="0.883"/>
        <n v="0.868"/>
        <n v="0.733"/>
        <n v="0.763"/>
        <n v="0.55"/>
        <n v="0.541"/>
        <n v="0.474"/>
        <n v="0.585"/>
        <n v="0.584"/>
        <n v="0.799"/>
        <n v="0.647"/>
        <n v="0.601"/>
        <n v="0.573"/>
        <n v="0.525"/>
        <n v="0.509"/>
        <n v="0.503"/>
        <n v="0.807"/>
        <n v="0.731"/>
        <n v="0.469"/>
        <n v="0.453"/>
        <n v="0.446"/>
        <n v="0.403"/>
        <n v="0.4"/>
        <n v="0.383"/>
        <n v="0.335"/>
        <n v="0.386"/>
        <n v="0.756"/>
        <n v="0.748"/>
        <n v="0.888"/>
        <n v="0.504"/>
        <n v="0.5"/>
        <n v="0.478"/>
        <n v="0.457"/>
        <n v="0.701"/>
        <n v="0.35"/>
        <n v="0.333"/>
        <n v="0.318"/>
        <n v="0.308"/>
        <n v="0.297"/>
        <n v="0.291"/>
        <n v="0.667"/>
        <n v="0.588"/>
        <n v="0.409"/>
        <n v="0.397"/>
        <n v="0.353"/>
        <n v="0.332"/>
        <n v="0.311"/>
        <n v="0.552"/>
        <n v="0.515"/>
        <n v="0.493"/>
        <n v="0.417"/>
        <n v="0.598"/>
        <n v="0.555"/>
        <n v="0.538"/>
        <n v="0.529"/>
        <n v="0.502"/>
        <n v="0.911"/>
        <n v="0.913"/>
        <n v="0.351"/>
        <n v="0.331"/>
        <n v="0.307"/>
        <n v="0.293"/>
        <n v="0.278"/>
        <n v="0.27"/>
        <n v="0.266"/>
        <n v="0.261"/>
        <n v="0.255"/>
        <n v="0.253"/>
        <n v="0.521"/>
        <n v="0.948"/>
        <n v="0.945"/>
        <n v="0.942"/>
        <n v="0.941"/>
        <n v="0.939"/>
        <n v="0.934"/>
        <n v="0.931"/>
        <n v="0.929"/>
        <n v="0.917"/>
        <n v="0.428"/>
        <n v="0.654"/>
        <n v="0.648"/>
        <n v="0.827"/>
        <n v="0.843"/>
        <n v="0.424"/>
        <n v="0.359"/>
        <n v="0.767"/>
        <n v="0.425"/>
        <n v="0.408"/>
        <n v="0.431"/>
        <n v="0.413"/>
        <n v="0.375"/>
        <n v="0.367"/>
        <n v="0.357"/>
        <n v="0.348"/>
        <n v="0.302"/>
        <n v="0.292"/>
        <n v="0.842"/>
        <n v="0.512"/>
        <n v="0.482"/>
        <n v="0.442"/>
        <n v="0.635"/>
        <n v="0.429"/>
        <n v="0.76"/>
        <n v="0.534"/>
        <n v="0.516"/>
        <n v="0.938"/>
        <n v="0.932"/>
        <n v="0.914"/>
        <n v="0.579"/>
        <n v="0.543"/>
        <n v="0.432"/>
        <n v="0.832"/>
        <n v="0.594"/>
        <n v="0.591"/>
      </sharedItems>
    </cacheField>
    <cacheField name="Schooling" numFmtId="0">
      <sharedItems containsString="0" containsBlank="1" containsNumber="1">
        <n v="10.1"/>
        <n v="10.0"/>
        <n v="9.9"/>
        <n v="9.8"/>
        <n v="9.5"/>
        <n v="9.2"/>
        <n v="8.9"/>
        <n v="8.7"/>
        <n v="8.4"/>
        <n v="8.1"/>
        <n v="7.9"/>
        <n v="6.8"/>
        <n v="6.5"/>
        <n v="6.2"/>
        <n v="5.9"/>
        <n v="5.5"/>
        <n v="14.2"/>
        <n v="13.3"/>
        <n v="12.5"/>
        <n v="12.2"/>
        <n v="12.0"/>
        <n v="11.6"/>
        <n v="11.4"/>
        <n v="10.8"/>
        <n v="10.9"/>
        <n v="10.7"/>
        <n v="10.6"/>
        <n v="14.4"/>
        <n v="14.0"/>
        <n v="13.6"/>
        <n v="13.1"/>
        <n v="12.6"/>
        <n v="12.3"/>
        <n v="11.7"/>
        <n v="11.5"/>
        <n v="11.1"/>
        <n v="10.3"/>
        <n v="9.4"/>
        <n v="9.0"/>
        <n v="8.5"/>
        <n v="7.7"/>
        <n v="7.2"/>
        <n v="6.4"/>
        <n v="5.1"/>
        <n v="4.6"/>
        <n v="13.9"/>
        <n v="13.8"/>
        <n v="14.1"/>
        <n v="14.5"/>
        <n v="14.7"/>
        <n v="0.0"/>
        <n v="17.3"/>
        <n v="17.2"/>
        <n v="17.1"/>
        <n v="16.8"/>
        <n v="16.5"/>
        <n v="16.3"/>
        <n v="16.1"/>
        <n v="16.4"/>
        <n v="15.6"/>
        <n v="15.0"/>
        <n v="12.7"/>
        <n v="11.9"/>
        <n v="11.2"/>
        <n v="20.4"/>
        <n v="20.3"/>
        <n v="20.1"/>
        <n v="19.8"/>
        <n v="19.5"/>
        <n v="19.1"/>
        <n v="19.0"/>
        <n v="20.7"/>
        <n v="20.6"/>
        <n v="20.5"/>
        <n v="15.9"/>
        <n v="15.7"/>
        <n v="15.4"/>
        <n v="15.3"/>
        <n v="15.1"/>
        <n v="15.2"/>
        <n v="14.9"/>
        <n v="15.5"/>
        <n v="11.8"/>
        <n v="11.0"/>
        <n v="10.4"/>
        <n v="12.4"/>
        <n v="12.1"/>
        <n v="13.7"/>
        <n v="13.5"/>
        <n v="13.2"/>
        <n v="10.2"/>
        <n v="8.6"/>
        <n v="8.2"/>
        <n v="7.5"/>
        <n v="7.3"/>
        <n v="15.8"/>
        <n v="14.8"/>
        <n v="14.6"/>
        <n v="16.6"/>
        <n v="16.2"/>
        <n v="18.8"/>
        <n v="18.6"/>
        <n v="18.2"/>
        <n v="18.0"/>
        <n v="12.8"/>
        <n v="12.9"/>
        <n v="9.3"/>
        <n v="9.1"/>
        <n v="6.6"/>
        <n v="10.5"/>
        <n v="9.6"/>
        <n v="8.8"/>
        <n v="8.0"/>
        <n v="7.6"/>
        <n v="14.3"/>
        <n v="13.4"/>
        <n v="6.7"/>
        <n v="6.3"/>
        <n v="5.4"/>
        <n v="4.9"/>
        <n v="4.7"/>
        <n v="4.3"/>
        <n v="3.9"/>
        <n v="3.8"/>
        <n v="3.6"/>
        <n v="3.5"/>
        <n v="3.4"/>
        <n v="5.6"/>
        <n v="5.2"/>
        <n v="4.4"/>
        <n v="4.5"/>
        <m/>
        <n v="11.3"/>
        <n v="9.7"/>
        <n v="8.3"/>
        <n v="7.1"/>
        <n v="6.9"/>
        <n v="6.0"/>
        <n v="5.7"/>
        <n v="5.3"/>
        <n v="13.0"/>
        <n v="17.6"/>
        <n v="17.7"/>
        <n v="16.0"/>
        <n v="19.2"/>
        <n v="18.7"/>
        <n v="18.4"/>
        <n v="16.9"/>
        <n v="16.7"/>
        <n v="5.0"/>
        <n v="4.0"/>
        <n v="3.7"/>
        <n v="3.3"/>
        <n v="2.9"/>
        <n v="5.8"/>
        <n v="17.0"/>
        <n v="18.3"/>
        <n v="18.1"/>
        <n v="7.8"/>
        <n v="7.0"/>
        <n v="4.8"/>
        <n v="7.4"/>
        <n v="17.9"/>
        <n v="18.5"/>
        <n v="17.5"/>
        <n v="6.1"/>
        <n v="19.3"/>
        <n v="19.7"/>
        <n v="18.9"/>
        <n v="17.4"/>
        <n v="4.2"/>
        <n v="3.1"/>
        <n v="3.0"/>
        <n v="2.8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Analysis of Mortality" cacheId="0" dataCaption="" compact="0" compactData="0">
  <location ref="A1:E18" firstHeaderRow="0" firstDataRow="2" firstDataCol="0"/>
  <pivotFields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t="default"/>
      </items>
    </pivotField>
    <pivotField name="Year" axis="axisRow" compact="0" outline="0" multipleItemSelectionAllowed="1" showAll="0" sortType="ascending">
      <items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ame="Status" compact="0" outline="0" multipleItemSelectionAllowed="1" showAll="0">
      <items>
        <item x="0"/>
        <item x="1"/>
        <item t="default"/>
      </items>
    </pivotField>
    <pivotField name="Life expectanc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t="default"/>
      </items>
    </pivotField>
    <pivotField name="Adult Mortalit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t="default"/>
      </items>
    </pivotField>
    <pivotField name="Infant Death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t="default"/>
      </items>
    </pivotField>
    <pivotField name="Alcoh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t="default"/>
      </items>
    </pivotField>
    <pivotField name="Percentage Expenditure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t="default"/>
      </items>
    </pivotField>
    <pivotField name="Hepatitis B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Meas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t="default"/>
      </items>
    </pivotField>
    <pivotField name="BM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t="default"/>
      </items>
    </pivotField>
    <pivotField name="Under-Five Death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t="default"/>
      </items>
    </pivotField>
    <pivotField name="Poli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Total Expenditu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t="default"/>
      </items>
    </pivotField>
    <pivotField name="Diphtheri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name="HIV/AID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name="GDP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t="default"/>
      </items>
    </pivotField>
    <pivotField name="Popul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t="default"/>
      </items>
    </pivotField>
    <pivotField name="Thinness  1-19 Yea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t="default"/>
      </items>
    </pivotField>
    <pivotField name="Thinness 5-9 Yea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t="default"/>
      </items>
    </pivotField>
    <pivotField name="Income Composition of Resourc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t="default"/>
      </items>
    </pivotField>
    <pivotField name="School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t="default"/>
      </items>
    </pivotField>
  </pivotFields>
  <rowFields>
    <field x="1"/>
  </rowFields>
  <colFields>
    <field x="-2"/>
  </colFields>
  <dataFields>
    <dataField name="AVG Life expectancy" fld="3" subtotal="average" baseField="0"/>
    <dataField name="AVG Adult Mortality" fld="4" subtotal="average" baseField="0"/>
    <dataField name="AVG Infant Deaths" fld="5" subtotal="average" baseField="0"/>
    <dataField name="AVG Under-Five Deaths" fld="11" subtotal="average" baseField="0"/>
  </dataFields>
</pivotTableDefinition>
</file>

<file path=xl/pivotTables/pivotTable2.xml><?xml version="1.0" encoding="utf-8"?>
<pivotTableDefinition xmlns="http://schemas.openxmlformats.org/spreadsheetml/2006/main" name="Analysis of Potential Mortality" cacheId="0" dataCaption="" compact="0" compactData="0">
  <location ref="A1:F18" firstHeaderRow="0" firstDataRow="2" firstDataCol="0"/>
  <pivotFields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t="default"/>
      </items>
    </pivotField>
    <pivotField name="Year" axis="axisRow" compact="0" outline="0" multipleItemSelectionAllowed="1" showAll="0" sortType="ascending">
      <items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ame="Status" compact="0" outline="0" multipleItemSelectionAllowed="1" showAll="0">
      <items>
        <item x="0"/>
        <item x="1"/>
        <item t="default"/>
      </items>
    </pivotField>
    <pivotField name="Life expectanc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t="default"/>
      </items>
    </pivotField>
    <pivotField name="Adult Mortal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t="default"/>
      </items>
    </pivotField>
    <pivotField name="Infant Death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t="default"/>
      </items>
    </pivotField>
    <pivotField name="Alcohol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t="default"/>
      </items>
    </pivotField>
    <pivotField name="Percentage Expenditure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t="default"/>
      </items>
    </pivotField>
    <pivotField name="Hepatitis B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Meas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t="default"/>
      </items>
    </pivotField>
    <pivotField name="BMI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t="default"/>
      </items>
    </pivotField>
    <pivotField name="Under-Five Death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t="default"/>
      </items>
    </pivotField>
    <pivotField name="Poli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Total Expenditu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t="default"/>
      </items>
    </pivotField>
    <pivotField name="Diphtheri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name="HIV/AID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name="GDP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t="default"/>
      </items>
    </pivotField>
    <pivotField name="Popul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t="default"/>
      </items>
    </pivotField>
    <pivotField name="Thinness  1-19 Yea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t="default"/>
      </items>
    </pivotField>
    <pivotField name="Thinness 5-9 Yea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t="default"/>
      </items>
    </pivotField>
    <pivotField name="Income Composition of Resourc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t="default"/>
      </items>
    </pivotField>
    <pivotField name="School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t="default"/>
      </items>
    </pivotField>
  </pivotFields>
  <rowFields>
    <field x="1"/>
  </rowFields>
  <colFields>
    <field x="-2"/>
  </colFields>
  <dataFields>
    <dataField name="AVG Life expectancy" fld="3" subtotal="average" baseField="0"/>
    <dataField name="AVG Alcohol" fld="6" subtotal="average" baseField="0"/>
    <dataField name="AVG BMI" fld="10" subtotal="average" baseField="0"/>
    <dataField name="AVG Measles" fld="9" subtotal="average" baseField="0"/>
    <dataField name="AVG HIV/AIDS Deaths" fld="15" subtotal="average" baseField="0"/>
  </dataFields>
</pivotTableDefinition>
</file>

<file path=xl/pivotTables/pivotTable3.xml><?xml version="1.0" encoding="utf-8"?>
<pivotTableDefinition xmlns="http://schemas.openxmlformats.org/spreadsheetml/2006/main" name="Analysis of Modern Factors" cacheId="0" dataCaption="" compact="0" compactData="0">
  <location ref="A1:H18" firstHeaderRow="0" firstDataRow="2" firstDataCol="0"/>
  <pivotFields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t="default"/>
      </items>
    </pivotField>
    <pivotField name="Year" axis="axisRow" compact="0" outline="0" multipleItemSelectionAllowed="1" showAll="0" sortType="ascending">
      <items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ame="Status" compact="0" outline="0" multipleItemSelectionAllowed="1" showAll="0">
      <items>
        <item x="0"/>
        <item x="1"/>
        <item t="default"/>
      </items>
    </pivotField>
    <pivotField name="Life expectanc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t="default"/>
      </items>
    </pivotField>
    <pivotField name="Adult Mortal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t="default"/>
      </items>
    </pivotField>
    <pivotField name="Infant Death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t="default"/>
      </items>
    </pivotField>
    <pivotField name="Alcoh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t="default"/>
      </items>
    </pivotField>
    <pivotField name="Percentage Expenditure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t="default"/>
      </items>
    </pivotField>
    <pivotField name="Hepatitis B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Meas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t="default"/>
      </items>
    </pivotField>
    <pivotField name="BM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t="default"/>
      </items>
    </pivotField>
    <pivotField name="Under-Five Death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t="default"/>
      </items>
    </pivotField>
    <pivotField name="Polio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Total Expenditur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t="default"/>
      </items>
    </pivotField>
    <pivotField name="Diphtheria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name="HIV/AID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name="GDP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t="default"/>
      </items>
    </pivotField>
    <pivotField name="Popul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t="default"/>
      </items>
    </pivotField>
    <pivotField name="Thinness  1-19 Yea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t="default"/>
      </items>
    </pivotField>
    <pivotField name="Thinness 5-9 Yea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t="default"/>
      </items>
    </pivotField>
    <pivotField name="Income Composition of Resourc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t="default"/>
      </items>
    </pivotField>
    <pivotField name="Schooling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t="default"/>
      </items>
    </pivotField>
  </pivotFields>
  <rowFields>
    <field x="1"/>
  </rowFields>
  <colFields>
    <field x="-2"/>
  </colFields>
  <dataFields>
    <dataField name="SUM of Hepatitis B" fld="8" baseField="0"/>
    <dataField name="SUM of Polio" fld="12" baseField="0"/>
    <dataField name="SUM of Diphtheria" fld="14" baseField="0"/>
    <dataField name="AVERAGE of GDP" fld="16" subtotal="average" baseField="0"/>
    <dataField name="AVERAGE of Percentage Expenditure" fld="7" subtotal="average" baseField="0"/>
    <dataField name="AVERAGE of Total Expenditure" fld="13" subtotal="average" baseField="0"/>
    <dataField name="AVERAGE of Schooling" fld="21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0.88"/>
    <col customWidth="1" min="12" max="12" width="17.38"/>
    <col customWidth="1" min="14" max="14" width="15.88"/>
    <col customWidth="1" min="19" max="19" width="18.25"/>
    <col customWidth="1" min="20" max="20" width="15.75"/>
    <col customWidth="1" min="21" max="21" width="3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>
      <c r="A2" s="4" t="s">
        <v>22</v>
      </c>
      <c r="B2" s="4">
        <v>2015.0</v>
      </c>
      <c r="C2" s="4" t="s">
        <v>23</v>
      </c>
      <c r="D2" s="4">
        <v>65.0</v>
      </c>
      <c r="E2" s="4">
        <v>263.0</v>
      </c>
      <c r="F2" s="4">
        <v>62.0</v>
      </c>
      <c r="G2" s="4">
        <v>0.01</v>
      </c>
      <c r="H2" s="5">
        <v>71.27962362</v>
      </c>
      <c r="I2" s="4">
        <v>65.0</v>
      </c>
      <c r="J2" s="4">
        <v>1154.0</v>
      </c>
      <c r="K2" s="4">
        <v>19.1</v>
      </c>
      <c r="L2" s="4">
        <v>83.0</v>
      </c>
      <c r="M2" s="4">
        <v>6.0</v>
      </c>
      <c r="N2" s="4">
        <v>8.16</v>
      </c>
      <c r="O2" s="4">
        <v>65.0</v>
      </c>
      <c r="P2" s="4">
        <v>0.1</v>
      </c>
      <c r="Q2" s="5">
        <v>584.25921</v>
      </c>
      <c r="R2" s="4">
        <v>3.3736494E7</v>
      </c>
      <c r="S2" s="4">
        <v>17.2</v>
      </c>
      <c r="T2" s="4">
        <v>17.3</v>
      </c>
      <c r="U2" s="4">
        <v>0.479</v>
      </c>
      <c r="V2" s="4">
        <v>10.1</v>
      </c>
    </row>
    <row r="3">
      <c r="A3" s="4" t="s">
        <v>22</v>
      </c>
      <c r="B3" s="4">
        <v>2014.0</v>
      </c>
      <c r="C3" s="4" t="s">
        <v>23</v>
      </c>
      <c r="D3" s="4">
        <v>59.9</v>
      </c>
      <c r="E3" s="4">
        <v>271.0</v>
      </c>
      <c r="F3" s="4">
        <v>64.0</v>
      </c>
      <c r="G3" s="4">
        <v>0.01</v>
      </c>
      <c r="H3" s="5">
        <v>73.52358168</v>
      </c>
      <c r="I3" s="4">
        <v>62.0</v>
      </c>
      <c r="J3" s="4">
        <v>492.0</v>
      </c>
      <c r="K3" s="4">
        <v>18.6</v>
      </c>
      <c r="L3" s="4">
        <v>86.0</v>
      </c>
      <c r="M3" s="4">
        <v>58.0</v>
      </c>
      <c r="N3" s="4">
        <v>8.18</v>
      </c>
      <c r="O3" s="4">
        <v>62.0</v>
      </c>
      <c r="P3" s="4">
        <v>0.1</v>
      </c>
      <c r="Q3" s="5">
        <v>612.696514</v>
      </c>
      <c r="R3" s="4">
        <v>327582.0</v>
      </c>
      <c r="S3" s="4">
        <v>17.5</v>
      </c>
      <c r="T3" s="4">
        <v>17.5</v>
      </c>
      <c r="U3" s="4">
        <v>0.476</v>
      </c>
      <c r="V3" s="4">
        <v>10.0</v>
      </c>
    </row>
    <row r="4">
      <c r="A4" s="4" t="s">
        <v>22</v>
      </c>
      <c r="B4" s="4">
        <v>2013.0</v>
      </c>
      <c r="C4" s="4" t="s">
        <v>23</v>
      </c>
      <c r="D4" s="4">
        <v>59.9</v>
      </c>
      <c r="E4" s="4">
        <v>268.0</v>
      </c>
      <c r="F4" s="4">
        <v>66.0</v>
      </c>
      <c r="G4" s="4">
        <v>0.01</v>
      </c>
      <c r="H4" s="5">
        <v>73.21924272</v>
      </c>
      <c r="I4" s="4">
        <v>64.0</v>
      </c>
      <c r="J4" s="4">
        <v>430.0</v>
      </c>
      <c r="K4" s="4">
        <v>18.1</v>
      </c>
      <c r="L4" s="4">
        <v>89.0</v>
      </c>
      <c r="M4" s="4">
        <v>62.0</v>
      </c>
      <c r="N4" s="4">
        <v>8.13</v>
      </c>
      <c r="O4" s="4">
        <v>64.0</v>
      </c>
      <c r="P4" s="4">
        <v>0.1</v>
      </c>
      <c r="Q4" s="5">
        <v>631.744976</v>
      </c>
      <c r="R4" s="4">
        <v>3.1731688E7</v>
      </c>
      <c r="S4" s="4">
        <v>17.7</v>
      </c>
      <c r="T4" s="4">
        <v>17.7</v>
      </c>
      <c r="U4" s="4">
        <v>0.47</v>
      </c>
      <c r="V4" s="4">
        <v>9.9</v>
      </c>
    </row>
    <row r="5">
      <c r="A5" s="4" t="s">
        <v>22</v>
      </c>
      <c r="B5" s="4">
        <v>2012.0</v>
      </c>
      <c r="C5" s="4" t="s">
        <v>23</v>
      </c>
      <c r="D5" s="4">
        <v>59.5</v>
      </c>
      <c r="E5" s="4">
        <v>272.0</v>
      </c>
      <c r="F5" s="4">
        <v>69.0</v>
      </c>
      <c r="G5" s="4">
        <v>0.01</v>
      </c>
      <c r="H5" s="5">
        <v>78.1842153</v>
      </c>
      <c r="I5" s="4">
        <v>67.0</v>
      </c>
      <c r="J5" s="4">
        <v>2787.0</v>
      </c>
      <c r="K5" s="4">
        <v>17.6</v>
      </c>
      <c r="L5" s="4">
        <v>93.0</v>
      </c>
      <c r="M5" s="4">
        <v>67.0</v>
      </c>
      <c r="N5" s="4">
        <v>8.52</v>
      </c>
      <c r="O5" s="4">
        <v>67.0</v>
      </c>
      <c r="P5" s="4">
        <v>0.1</v>
      </c>
      <c r="Q5" s="5">
        <v>669.959</v>
      </c>
      <c r="R5" s="4">
        <v>3696958.0</v>
      </c>
      <c r="S5" s="4">
        <v>17.9</v>
      </c>
      <c r="T5" s="4">
        <v>18.0</v>
      </c>
      <c r="U5" s="4">
        <v>0.463</v>
      </c>
      <c r="V5" s="4">
        <v>9.8</v>
      </c>
    </row>
    <row r="6">
      <c r="A6" s="4" t="s">
        <v>22</v>
      </c>
      <c r="B6" s="4">
        <v>2011.0</v>
      </c>
      <c r="C6" s="4" t="s">
        <v>23</v>
      </c>
      <c r="D6" s="4">
        <v>59.2</v>
      </c>
      <c r="E6" s="4">
        <v>275.0</v>
      </c>
      <c r="F6" s="4">
        <v>71.0</v>
      </c>
      <c r="G6" s="4">
        <v>0.01</v>
      </c>
      <c r="H6" s="5">
        <v>7.097108703</v>
      </c>
      <c r="I6" s="4">
        <v>68.0</v>
      </c>
      <c r="J6" s="4">
        <v>3013.0</v>
      </c>
      <c r="K6" s="4">
        <v>17.2</v>
      </c>
      <c r="L6" s="4">
        <v>97.0</v>
      </c>
      <c r="M6" s="4">
        <v>68.0</v>
      </c>
      <c r="N6" s="4">
        <v>7.87</v>
      </c>
      <c r="O6" s="4">
        <v>68.0</v>
      </c>
      <c r="P6" s="4">
        <v>0.1</v>
      </c>
      <c r="Q6" s="5">
        <v>63.537231</v>
      </c>
      <c r="R6" s="4">
        <v>2978599.0</v>
      </c>
      <c r="S6" s="4">
        <v>18.2</v>
      </c>
      <c r="T6" s="4">
        <v>18.2</v>
      </c>
      <c r="U6" s="4">
        <v>0.454</v>
      </c>
      <c r="V6" s="4">
        <v>9.5</v>
      </c>
    </row>
    <row r="7">
      <c r="A7" s="4" t="s">
        <v>22</v>
      </c>
      <c r="B7" s="4">
        <v>2010.0</v>
      </c>
      <c r="C7" s="4" t="s">
        <v>23</v>
      </c>
      <c r="D7" s="4">
        <v>58.8</v>
      </c>
      <c r="E7" s="4">
        <v>279.0</v>
      </c>
      <c r="F7" s="4">
        <v>74.0</v>
      </c>
      <c r="G7" s="4">
        <v>0.01</v>
      </c>
      <c r="H7" s="5">
        <v>79.67936736</v>
      </c>
      <c r="I7" s="4">
        <v>66.0</v>
      </c>
      <c r="J7" s="4">
        <v>1989.0</v>
      </c>
      <c r="K7" s="4">
        <v>16.7</v>
      </c>
      <c r="L7" s="4">
        <v>102.0</v>
      </c>
      <c r="M7" s="4">
        <v>66.0</v>
      </c>
      <c r="N7" s="4">
        <v>9.2</v>
      </c>
      <c r="O7" s="4">
        <v>66.0</v>
      </c>
      <c r="P7" s="4">
        <v>0.1</v>
      </c>
      <c r="Q7" s="5">
        <v>553.32894</v>
      </c>
      <c r="R7" s="4">
        <v>2883167.0</v>
      </c>
      <c r="S7" s="4">
        <v>18.4</v>
      </c>
      <c r="T7" s="4">
        <v>18.4</v>
      </c>
      <c r="U7" s="4">
        <v>0.448</v>
      </c>
      <c r="V7" s="4">
        <v>9.2</v>
      </c>
    </row>
    <row r="8">
      <c r="A8" s="4" t="s">
        <v>22</v>
      </c>
      <c r="B8" s="4">
        <v>2009.0</v>
      </c>
      <c r="C8" s="4" t="s">
        <v>23</v>
      </c>
      <c r="D8" s="4">
        <v>58.6</v>
      </c>
      <c r="E8" s="4">
        <v>281.0</v>
      </c>
      <c r="F8" s="4">
        <v>77.0</v>
      </c>
      <c r="G8" s="4">
        <v>0.01</v>
      </c>
      <c r="H8" s="5">
        <v>56.76221682</v>
      </c>
      <c r="I8" s="4">
        <v>63.0</v>
      </c>
      <c r="J8" s="4">
        <v>2861.0</v>
      </c>
      <c r="K8" s="4">
        <v>16.2</v>
      </c>
      <c r="L8" s="4">
        <v>106.0</v>
      </c>
      <c r="M8" s="4">
        <v>63.0</v>
      </c>
      <c r="N8" s="4">
        <v>9.42</v>
      </c>
      <c r="O8" s="4">
        <v>63.0</v>
      </c>
      <c r="P8" s="4">
        <v>0.1</v>
      </c>
      <c r="Q8" s="5">
        <v>445.8932979</v>
      </c>
      <c r="R8" s="4">
        <v>284331.0</v>
      </c>
      <c r="S8" s="4">
        <v>18.6</v>
      </c>
      <c r="T8" s="4">
        <v>18.7</v>
      </c>
      <c r="U8" s="4">
        <v>0.434</v>
      </c>
      <c r="V8" s="4">
        <v>8.9</v>
      </c>
    </row>
    <row r="9">
      <c r="A9" s="4" t="s">
        <v>22</v>
      </c>
      <c r="B9" s="4">
        <v>2008.0</v>
      </c>
      <c r="C9" s="4" t="s">
        <v>23</v>
      </c>
      <c r="D9" s="4">
        <v>58.1</v>
      </c>
      <c r="E9" s="4">
        <v>287.0</v>
      </c>
      <c r="F9" s="4">
        <v>80.0</v>
      </c>
      <c r="G9" s="4">
        <v>0.03</v>
      </c>
      <c r="H9" s="5">
        <v>25.87392536</v>
      </c>
      <c r="I9" s="4">
        <v>64.0</v>
      </c>
      <c r="J9" s="4">
        <v>1599.0</v>
      </c>
      <c r="K9" s="4">
        <v>15.7</v>
      </c>
      <c r="L9" s="4">
        <v>110.0</v>
      </c>
      <c r="M9" s="4">
        <v>64.0</v>
      </c>
      <c r="N9" s="4">
        <v>8.33</v>
      </c>
      <c r="O9" s="4">
        <v>64.0</v>
      </c>
      <c r="P9" s="4">
        <v>0.1</v>
      </c>
      <c r="Q9" s="5">
        <v>373.3611163</v>
      </c>
      <c r="R9" s="4">
        <v>2729431.0</v>
      </c>
      <c r="S9" s="4">
        <v>18.8</v>
      </c>
      <c r="T9" s="4">
        <v>18.9</v>
      </c>
      <c r="U9" s="4">
        <v>0.433</v>
      </c>
      <c r="V9" s="4">
        <v>8.7</v>
      </c>
    </row>
    <row r="10">
      <c r="A10" s="4" t="s">
        <v>22</v>
      </c>
      <c r="B10" s="4">
        <v>2007.0</v>
      </c>
      <c r="C10" s="4" t="s">
        <v>23</v>
      </c>
      <c r="D10" s="4">
        <v>57.5</v>
      </c>
      <c r="E10" s="4">
        <v>295.0</v>
      </c>
      <c r="F10" s="4">
        <v>82.0</v>
      </c>
      <c r="G10" s="4">
        <v>0.02</v>
      </c>
      <c r="H10" s="5">
        <v>10.91015598</v>
      </c>
      <c r="I10" s="4">
        <v>63.0</v>
      </c>
      <c r="J10" s="4">
        <v>1141.0</v>
      </c>
      <c r="K10" s="4">
        <v>15.2</v>
      </c>
      <c r="L10" s="4">
        <v>113.0</v>
      </c>
      <c r="M10" s="4">
        <v>63.0</v>
      </c>
      <c r="N10" s="4">
        <v>6.73</v>
      </c>
      <c r="O10" s="4">
        <v>63.0</v>
      </c>
      <c r="P10" s="4">
        <v>0.1</v>
      </c>
      <c r="Q10" s="5">
        <v>369.835796</v>
      </c>
      <c r="R10" s="4">
        <v>2.6616792E7</v>
      </c>
      <c r="S10" s="4">
        <v>19.0</v>
      </c>
      <c r="T10" s="4">
        <v>19.1</v>
      </c>
      <c r="U10" s="4">
        <v>0.415</v>
      </c>
      <c r="V10" s="4">
        <v>8.4</v>
      </c>
    </row>
    <row r="11">
      <c r="A11" s="4" t="s">
        <v>22</v>
      </c>
      <c r="B11" s="4">
        <v>2006.0</v>
      </c>
      <c r="C11" s="4" t="s">
        <v>23</v>
      </c>
      <c r="D11" s="4">
        <v>57.3</v>
      </c>
      <c r="E11" s="4">
        <v>295.0</v>
      </c>
      <c r="F11" s="4">
        <v>84.0</v>
      </c>
      <c r="G11" s="4">
        <v>0.03</v>
      </c>
      <c r="H11" s="5">
        <v>17.17151751</v>
      </c>
      <c r="I11" s="4">
        <v>64.0</v>
      </c>
      <c r="J11" s="4">
        <v>1990.0</v>
      </c>
      <c r="K11" s="4">
        <v>14.7</v>
      </c>
      <c r="L11" s="4">
        <v>116.0</v>
      </c>
      <c r="M11" s="4">
        <v>58.0</v>
      </c>
      <c r="N11" s="4">
        <v>7.43</v>
      </c>
      <c r="O11" s="4">
        <v>58.0</v>
      </c>
      <c r="P11" s="4">
        <v>0.1</v>
      </c>
      <c r="Q11" s="5">
        <v>272.56377</v>
      </c>
      <c r="R11" s="4">
        <v>2589345.0</v>
      </c>
      <c r="S11" s="4">
        <v>19.2</v>
      </c>
      <c r="T11" s="4">
        <v>19.3</v>
      </c>
      <c r="U11" s="4">
        <v>0.405</v>
      </c>
      <c r="V11" s="4">
        <v>8.1</v>
      </c>
    </row>
    <row r="12">
      <c r="A12" s="4" t="s">
        <v>22</v>
      </c>
      <c r="B12" s="4">
        <v>2005.0</v>
      </c>
      <c r="C12" s="4" t="s">
        <v>23</v>
      </c>
      <c r="D12" s="4">
        <v>57.3</v>
      </c>
      <c r="E12" s="4">
        <v>291.0</v>
      </c>
      <c r="F12" s="4">
        <v>85.0</v>
      </c>
      <c r="G12" s="4">
        <v>0.02</v>
      </c>
      <c r="H12" s="5">
        <v>1.388647732</v>
      </c>
      <c r="I12" s="4">
        <v>66.0</v>
      </c>
      <c r="J12" s="4">
        <v>1296.0</v>
      </c>
      <c r="K12" s="4">
        <v>14.2</v>
      </c>
      <c r="L12" s="4">
        <v>118.0</v>
      </c>
      <c r="M12" s="4">
        <v>58.0</v>
      </c>
      <c r="N12" s="4">
        <v>8.7</v>
      </c>
      <c r="O12" s="4">
        <v>58.0</v>
      </c>
      <c r="P12" s="4">
        <v>0.1</v>
      </c>
      <c r="Q12" s="5">
        <v>25.2941299</v>
      </c>
      <c r="R12" s="4">
        <v>257798.0</v>
      </c>
      <c r="S12" s="4">
        <v>19.3</v>
      </c>
      <c r="T12" s="4">
        <v>19.5</v>
      </c>
      <c r="U12" s="4">
        <v>0.396</v>
      </c>
      <c r="V12" s="4">
        <v>7.9</v>
      </c>
    </row>
    <row r="13">
      <c r="A13" s="4" t="s">
        <v>22</v>
      </c>
      <c r="B13" s="4">
        <v>2004.0</v>
      </c>
      <c r="C13" s="4" t="s">
        <v>23</v>
      </c>
      <c r="D13" s="4">
        <v>57.0</v>
      </c>
      <c r="E13" s="4">
        <v>293.0</v>
      </c>
      <c r="F13" s="4">
        <v>87.0</v>
      </c>
      <c r="G13" s="4">
        <v>0.02</v>
      </c>
      <c r="H13" s="5">
        <v>15.29606643</v>
      </c>
      <c r="I13" s="4">
        <v>67.0</v>
      </c>
      <c r="J13" s="4">
        <v>466.0</v>
      </c>
      <c r="K13" s="4">
        <v>13.8</v>
      </c>
      <c r="L13" s="4">
        <v>120.0</v>
      </c>
      <c r="M13" s="4">
        <v>5.0</v>
      </c>
      <c r="N13" s="4">
        <v>8.79</v>
      </c>
      <c r="O13" s="4">
        <v>5.0</v>
      </c>
      <c r="P13" s="4">
        <v>0.1</v>
      </c>
      <c r="Q13" s="5">
        <v>219.1413528</v>
      </c>
      <c r="R13" s="4">
        <v>2.4118979E7</v>
      </c>
      <c r="S13" s="4">
        <v>19.5</v>
      </c>
      <c r="T13" s="4">
        <v>19.7</v>
      </c>
      <c r="U13" s="4">
        <v>0.381</v>
      </c>
      <c r="V13" s="4">
        <v>6.8</v>
      </c>
    </row>
    <row r="14">
      <c r="A14" s="4" t="s">
        <v>22</v>
      </c>
      <c r="B14" s="4">
        <v>2003.0</v>
      </c>
      <c r="C14" s="4" t="s">
        <v>23</v>
      </c>
      <c r="D14" s="4">
        <v>56.7</v>
      </c>
      <c r="E14" s="4">
        <v>295.0</v>
      </c>
      <c r="F14" s="4">
        <v>87.0</v>
      </c>
      <c r="G14" s="4">
        <v>0.01</v>
      </c>
      <c r="H14" s="5">
        <v>11.08905273</v>
      </c>
      <c r="I14" s="4">
        <v>65.0</v>
      </c>
      <c r="J14" s="4">
        <v>798.0</v>
      </c>
      <c r="K14" s="4">
        <v>13.4</v>
      </c>
      <c r="L14" s="4">
        <v>122.0</v>
      </c>
      <c r="M14" s="4">
        <v>41.0</v>
      </c>
      <c r="N14" s="4">
        <v>8.82</v>
      </c>
      <c r="O14" s="4">
        <v>41.0</v>
      </c>
      <c r="P14" s="4">
        <v>0.1</v>
      </c>
      <c r="Q14" s="5">
        <v>198.7285436</v>
      </c>
      <c r="R14" s="4">
        <v>2364851.0</v>
      </c>
      <c r="S14" s="4">
        <v>19.7</v>
      </c>
      <c r="T14" s="4">
        <v>19.9</v>
      </c>
      <c r="U14" s="4">
        <v>0.373</v>
      </c>
      <c r="V14" s="4">
        <v>6.5</v>
      </c>
    </row>
    <row r="15">
      <c r="A15" s="4" t="s">
        <v>22</v>
      </c>
      <c r="B15" s="4">
        <v>2002.0</v>
      </c>
      <c r="C15" s="4" t="s">
        <v>23</v>
      </c>
      <c r="D15" s="4">
        <v>56.2</v>
      </c>
      <c r="E15" s="4">
        <v>3.0</v>
      </c>
      <c r="F15" s="4">
        <v>88.0</v>
      </c>
      <c r="G15" s="4">
        <v>0.01</v>
      </c>
      <c r="H15" s="5">
        <v>16.88735091</v>
      </c>
      <c r="I15" s="4">
        <v>64.0</v>
      </c>
      <c r="J15" s="4">
        <v>2486.0</v>
      </c>
      <c r="K15" s="4">
        <v>13.0</v>
      </c>
      <c r="L15" s="4">
        <v>122.0</v>
      </c>
      <c r="M15" s="4">
        <v>36.0</v>
      </c>
      <c r="N15" s="4">
        <v>7.76</v>
      </c>
      <c r="O15" s="4">
        <v>36.0</v>
      </c>
      <c r="P15" s="4">
        <v>0.1</v>
      </c>
      <c r="Q15" s="5">
        <v>187.84595</v>
      </c>
      <c r="R15" s="4">
        <v>2.1979923E7</v>
      </c>
      <c r="S15" s="4">
        <v>19.9</v>
      </c>
      <c r="T15" s="4">
        <v>2.2</v>
      </c>
      <c r="U15" s="4">
        <v>0.341</v>
      </c>
      <c r="V15" s="4">
        <v>6.2</v>
      </c>
    </row>
    <row r="16">
      <c r="A16" s="4" t="s">
        <v>22</v>
      </c>
      <c r="B16" s="4">
        <v>2001.0</v>
      </c>
      <c r="C16" s="4" t="s">
        <v>23</v>
      </c>
      <c r="D16" s="4">
        <v>55.3</v>
      </c>
      <c r="E16" s="4">
        <v>316.0</v>
      </c>
      <c r="F16" s="4">
        <v>88.0</v>
      </c>
      <c r="G16" s="4">
        <v>0.01</v>
      </c>
      <c r="H16" s="5">
        <v>10.5747282</v>
      </c>
      <c r="I16" s="4">
        <v>63.0</v>
      </c>
      <c r="J16" s="4">
        <v>8762.0</v>
      </c>
      <c r="K16" s="4">
        <v>12.6</v>
      </c>
      <c r="L16" s="4">
        <v>122.0</v>
      </c>
      <c r="M16" s="4">
        <v>35.0</v>
      </c>
      <c r="N16" s="4">
        <v>7.8</v>
      </c>
      <c r="O16" s="4">
        <v>33.0</v>
      </c>
      <c r="P16" s="4">
        <v>0.1</v>
      </c>
      <c r="Q16" s="5">
        <v>117.49698</v>
      </c>
      <c r="R16" s="4">
        <v>2966463.0</v>
      </c>
      <c r="S16" s="4">
        <v>2.1</v>
      </c>
      <c r="T16" s="4">
        <v>2.4</v>
      </c>
      <c r="U16" s="4">
        <v>0.34</v>
      </c>
      <c r="V16" s="4">
        <v>5.9</v>
      </c>
    </row>
    <row r="17">
      <c r="A17" s="4" t="s">
        <v>22</v>
      </c>
      <c r="B17" s="4">
        <v>2000.0</v>
      </c>
      <c r="C17" s="4" t="s">
        <v>23</v>
      </c>
      <c r="D17" s="4">
        <v>54.8</v>
      </c>
      <c r="E17" s="4">
        <v>321.0</v>
      </c>
      <c r="F17" s="4">
        <v>88.0</v>
      </c>
      <c r="G17" s="4">
        <v>0.01</v>
      </c>
      <c r="H17" s="5">
        <v>10.42496</v>
      </c>
      <c r="I17" s="4">
        <v>62.0</v>
      </c>
      <c r="J17" s="4">
        <v>6532.0</v>
      </c>
      <c r="K17" s="4">
        <v>12.2</v>
      </c>
      <c r="L17" s="4">
        <v>122.0</v>
      </c>
      <c r="M17" s="4">
        <v>24.0</v>
      </c>
      <c r="N17" s="4">
        <v>8.2</v>
      </c>
      <c r="O17" s="4">
        <v>24.0</v>
      </c>
      <c r="P17" s="4">
        <v>0.1</v>
      </c>
      <c r="Q17" s="5">
        <v>114.56</v>
      </c>
      <c r="R17" s="4">
        <v>293756.0</v>
      </c>
      <c r="S17" s="4">
        <v>2.3</v>
      </c>
      <c r="T17" s="4">
        <v>2.5</v>
      </c>
      <c r="U17" s="4">
        <v>0.338</v>
      </c>
      <c r="V17" s="4">
        <v>5.5</v>
      </c>
    </row>
    <row r="18">
      <c r="A18" s="4" t="s">
        <v>24</v>
      </c>
      <c r="B18" s="4">
        <v>2015.0</v>
      </c>
      <c r="C18" s="4" t="s">
        <v>23</v>
      </c>
      <c r="D18" s="4">
        <v>77.8</v>
      </c>
      <c r="E18" s="4">
        <v>74.0</v>
      </c>
      <c r="F18" s="4">
        <v>0.0</v>
      </c>
      <c r="G18" s="4">
        <v>4.6</v>
      </c>
      <c r="H18" s="5">
        <v>364.9752287</v>
      </c>
      <c r="I18" s="4">
        <v>99.0</v>
      </c>
      <c r="J18" s="4">
        <v>0.0</v>
      </c>
      <c r="K18" s="4">
        <v>58.0</v>
      </c>
      <c r="L18" s="4">
        <v>0.0</v>
      </c>
      <c r="M18" s="4">
        <v>99.0</v>
      </c>
      <c r="N18" s="4">
        <v>6.0</v>
      </c>
      <c r="O18" s="4">
        <v>99.0</v>
      </c>
      <c r="P18" s="4">
        <v>0.1</v>
      </c>
      <c r="Q18" s="5">
        <v>3954.22783</v>
      </c>
      <c r="R18" s="4">
        <v>28873.0</v>
      </c>
      <c r="S18" s="4">
        <v>1.2</v>
      </c>
      <c r="T18" s="4">
        <v>1.3</v>
      </c>
      <c r="U18" s="4">
        <v>0.762</v>
      </c>
      <c r="V18" s="4">
        <v>14.2</v>
      </c>
    </row>
    <row r="19">
      <c r="A19" s="4" t="s">
        <v>24</v>
      </c>
      <c r="B19" s="4">
        <v>2014.0</v>
      </c>
      <c r="C19" s="4" t="s">
        <v>23</v>
      </c>
      <c r="D19" s="4">
        <v>77.5</v>
      </c>
      <c r="E19" s="4">
        <v>8.0</v>
      </c>
      <c r="F19" s="4">
        <v>0.0</v>
      </c>
      <c r="G19" s="4">
        <v>4.51</v>
      </c>
      <c r="H19" s="5">
        <v>428.7490668</v>
      </c>
      <c r="I19" s="4">
        <v>98.0</v>
      </c>
      <c r="J19" s="4">
        <v>0.0</v>
      </c>
      <c r="K19" s="4">
        <v>57.2</v>
      </c>
      <c r="L19" s="4">
        <v>1.0</v>
      </c>
      <c r="M19" s="4">
        <v>98.0</v>
      </c>
      <c r="N19" s="4">
        <v>5.88</v>
      </c>
      <c r="O19" s="4">
        <v>98.0</v>
      </c>
      <c r="P19" s="4">
        <v>0.1</v>
      </c>
      <c r="Q19" s="5">
        <v>4575.763787</v>
      </c>
      <c r="R19" s="4">
        <v>288914.0</v>
      </c>
      <c r="S19" s="4">
        <v>1.2</v>
      </c>
      <c r="T19" s="4">
        <v>1.3</v>
      </c>
      <c r="U19" s="4">
        <v>0.761</v>
      </c>
      <c r="V19" s="4">
        <v>14.2</v>
      </c>
    </row>
    <row r="20">
      <c r="A20" s="4" t="s">
        <v>24</v>
      </c>
      <c r="B20" s="4">
        <v>2013.0</v>
      </c>
      <c r="C20" s="4" t="s">
        <v>23</v>
      </c>
      <c r="D20" s="4">
        <v>77.2</v>
      </c>
      <c r="E20" s="4">
        <v>84.0</v>
      </c>
      <c r="F20" s="4">
        <v>0.0</v>
      </c>
      <c r="G20" s="4">
        <v>4.76</v>
      </c>
      <c r="H20" s="5">
        <v>430.8769785</v>
      </c>
      <c r="I20" s="4">
        <v>99.0</v>
      </c>
      <c r="J20" s="4">
        <v>0.0</v>
      </c>
      <c r="K20" s="4">
        <v>56.5</v>
      </c>
      <c r="L20" s="4">
        <v>1.0</v>
      </c>
      <c r="M20" s="4">
        <v>99.0</v>
      </c>
      <c r="N20" s="4">
        <v>5.66</v>
      </c>
      <c r="O20" s="4">
        <v>99.0</v>
      </c>
      <c r="P20" s="4">
        <v>0.1</v>
      </c>
      <c r="Q20" s="5">
        <v>4414.72314</v>
      </c>
      <c r="R20" s="4">
        <v>289592.0</v>
      </c>
      <c r="S20" s="4">
        <v>1.3</v>
      </c>
      <c r="T20" s="4">
        <v>1.4</v>
      </c>
      <c r="U20" s="4">
        <v>0.759</v>
      </c>
      <c r="V20" s="4">
        <v>14.2</v>
      </c>
    </row>
    <row r="21">
      <c r="A21" s="4" t="s">
        <v>24</v>
      </c>
      <c r="B21" s="4">
        <v>2012.0</v>
      </c>
      <c r="C21" s="4" t="s">
        <v>23</v>
      </c>
      <c r="D21" s="4">
        <v>76.9</v>
      </c>
      <c r="E21" s="4">
        <v>86.0</v>
      </c>
      <c r="F21" s="4">
        <v>0.0</v>
      </c>
      <c r="G21" s="4">
        <v>5.14</v>
      </c>
      <c r="H21" s="5">
        <v>412.4433563</v>
      </c>
      <c r="I21" s="4">
        <v>99.0</v>
      </c>
      <c r="J21" s="4">
        <v>9.0</v>
      </c>
      <c r="K21" s="4">
        <v>55.8</v>
      </c>
      <c r="L21" s="4">
        <v>1.0</v>
      </c>
      <c r="M21" s="4">
        <v>99.0</v>
      </c>
      <c r="N21" s="4">
        <v>5.59</v>
      </c>
      <c r="O21" s="4">
        <v>99.0</v>
      </c>
      <c r="P21" s="4">
        <v>0.1</v>
      </c>
      <c r="Q21" s="5">
        <v>4247.61438</v>
      </c>
      <c r="R21" s="4">
        <v>2941.0</v>
      </c>
      <c r="S21" s="4">
        <v>1.3</v>
      </c>
      <c r="T21" s="4">
        <v>1.4</v>
      </c>
      <c r="U21" s="4">
        <v>0.752</v>
      </c>
      <c r="V21" s="4">
        <v>14.2</v>
      </c>
    </row>
    <row r="22">
      <c r="A22" s="4" t="s">
        <v>24</v>
      </c>
      <c r="B22" s="4">
        <v>2011.0</v>
      </c>
      <c r="C22" s="4" t="s">
        <v>23</v>
      </c>
      <c r="D22" s="4">
        <v>76.6</v>
      </c>
      <c r="E22" s="4">
        <v>88.0</v>
      </c>
      <c r="F22" s="4">
        <v>0.0</v>
      </c>
      <c r="G22" s="4">
        <v>5.37</v>
      </c>
      <c r="H22" s="5">
        <v>437.0621</v>
      </c>
      <c r="I22" s="4">
        <v>99.0</v>
      </c>
      <c r="J22" s="4">
        <v>28.0</v>
      </c>
      <c r="K22" s="4">
        <v>55.1</v>
      </c>
      <c r="L22" s="4">
        <v>1.0</v>
      </c>
      <c r="M22" s="4">
        <v>99.0</v>
      </c>
      <c r="N22" s="4">
        <v>5.71</v>
      </c>
      <c r="O22" s="4">
        <v>99.0</v>
      </c>
      <c r="P22" s="4">
        <v>0.1</v>
      </c>
      <c r="Q22" s="5">
        <v>4437.17868</v>
      </c>
      <c r="R22" s="4">
        <v>295195.0</v>
      </c>
      <c r="S22" s="4">
        <v>1.4</v>
      </c>
      <c r="T22" s="4">
        <v>1.5</v>
      </c>
      <c r="U22" s="4">
        <v>0.738</v>
      </c>
      <c r="V22" s="4">
        <v>13.3</v>
      </c>
    </row>
    <row r="23">
      <c r="A23" s="4" t="s">
        <v>24</v>
      </c>
      <c r="B23" s="4">
        <v>2010.0</v>
      </c>
      <c r="C23" s="4" t="s">
        <v>23</v>
      </c>
      <c r="D23" s="4">
        <v>76.2</v>
      </c>
      <c r="E23" s="4">
        <v>91.0</v>
      </c>
      <c r="F23" s="4">
        <v>1.0</v>
      </c>
      <c r="G23" s="4">
        <v>5.28</v>
      </c>
      <c r="H23" s="5">
        <v>41.82275719</v>
      </c>
      <c r="I23" s="4">
        <v>99.0</v>
      </c>
      <c r="J23" s="4">
        <v>10.0</v>
      </c>
      <c r="K23" s="4">
        <v>54.3</v>
      </c>
      <c r="L23" s="4">
        <v>1.0</v>
      </c>
      <c r="M23" s="4">
        <v>99.0</v>
      </c>
      <c r="N23" s="4">
        <v>5.34</v>
      </c>
      <c r="O23" s="4">
        <v>99.0</v>
      </c>
      <c r="P23" s="4">
        <v>0.1</v>
      </c>
      <c r="Q23" s="5">
        <v>494.358832</v>
      </c>
      <c r="R23" s="4">
        <v>291321.0</v>
      </c>
      <c r="S23" s="4">
        <v>1.4</v>
      </c>
      <c r="T23" s="4">
        <v>1.5</v>
      </c>
      <c r="U23" s="4">
        <v>0.725</v>
      </c>
      <c r="V23" s="4">
        <v>12.5</v>
      </c>
    </row>
    <row r="24">
      <c r="A24" s="4" t="s">
        <v>24</v>
      </c>
      <c r="B24" s="4">
        <v>2009.0</v>
      </c>
      <c r="C24" s="4" t="s">
        <v>23</v>
      </c>
      <c r="D24" s="4">
        <v>76.1</v>
      </c>
      <c r="E24" s="4">
        <v>91.0</v>
      </c>
      <c r="F24" s="4">
        <v>1.0</v>
      </c>
      <c r="G24" s="4">
        <v>5.79</v>
      </c>
      <c r="H24" s="5">
        <v>348.0559517</v>
      </c>
      <c r="I24" s="4">
        <v>98.0</v>
      </c>
      <c r="J24" s="4">
        <v>0.0</v>
      </c>
      <c r="K24" s="4">
        <v>53.5</v>
      </c>
      <c r="L24" s="4">
        <v>1.0</v>
      </c>
      <c r="M24" s="4">
        <v>98.0</v>
      </c>
      <c r="N24" s="4">
        <v>5.79</v>
      </c>
      <c r="O24" s="4">
        <v>98.0</v>
      </c>
      <c r="P24" s="4">
        <v>0.1</v>
      </c>
      <c r="Q24" s="5">
        <v>4114.136545</v>
      </c>
      <c r="R24" s="4">
        <v>2927519.0</v>
      </c>
      <c r="S24" s="4">
        <v>1.5</v>
      </c>
      <c r="T24" s="4">
        <v>1.6</v>
      </c>
      <c r="U24" s="4">
        <v>0.721</v>
      </c>
      <c r="V24" s="4">
        <v>12.2</v>
      </c>
    </row>
    <row r="25">
      <c r="A25" s="4" t="s">
        <v>24</v>
      </c>
      <c r="B25" s="4">
        <v>2008.0</v>
      </c>
      <c r="C25" s="4" t="s">
        <v>23</v>
      </c>
      <c r="D25" s="4">
        <v>75.3</v>
      </c>
      <c r="E25" s="4">
        <v>1.0</v>
      </c>
      <c r="F25" s="4">
        <v>1.0</v>
      </c>
      <c r="G25" s="4">
        <v>5.61</v>
      </c>
      <c r="H25" s="5">
        <v>36.62206845</v>
      </c>
      <c r="I25" s="4">
        <v>99.0</v>
      </c>
      <c r="J25" s="4">
        <v>0.0</v>
      </c>
      <c r="K25" s="4">
        <v>52.6</v>
      </c>
      <c r="L25" s="4">
        <v>1.0</v>
      </c>
      <c r="M25" s="4">
        <v>99.0</v>
      </c>
      <c r="N25" s="4">
        <v>5.87</v>
      </c>
      <c r="O25" s="4">
        <v>99.0</v>
      </c>
      <c r="P25" s="4">
        <v>0.1</v>
      </c>
      <c r="Q25" s="5">
        <v>437.539647</v>
      </c>
      <c r="R25" s="4">
        <v>2947314.0</v>
      </c>
      <c r="S25" s="4">
        <v>1.6</v>
      </c>
      <c r="T25" s="4">
        <v>1.6</v>
      </c>
      <c r="U25" s="4">
        <v>0.713</v>
      </c>
      <c r="V25" s="4">
        <v>12.0</v>
      </c>
    </row>
    <row r="26">
      <c r="A26" s="4" t="s">
        <v>24</v>
      </c>
      <c r="B26" s="4">
        <v>2007.0</v>
      </c>
      <c r="C26" s="4" t="s">
        <v>23</v>
      </c>
      <c r="D26" s="4">
        <v>75.9</v>
      </c>
      <c r="E26" s="4">
        <v>9.0</v>
      </c>
      <c r="F26" s="4">
        <v>1.0</v>
      </c>
      <c r="G26" s="4">
        <v>5.58</v>
      </c>
      <c r="H26" s="5">
        <v>32.24655228</v>
      </c>
      <c r="I26" s="4">
        <v>98.0</v>
      </c>
      <c r="J26" s="4">
        <v>22.0</v>
      </c>
      <c r="K26" s="4">
        <v>51.7</v>
      </c>
      <c r="L26" s="4">
        <v>1.0</v>
      </c>
      <c r="M26" s="4">
        <v>99.0</v>
      </c>
      <c r="N26" s="4">
        <v>6.1</v>
      </c>
      <c r="O26" s="4">
        <v>98.0</v>
      </c>
      <c r="P26" s="4">
        <v>0.1</v>
      </c>
      <c r="Q26" s="5">
        <v>363.13685</v>
      </c>
      <c r="R26" s="4">
        <v>29717.0</v>
      </c>
      <c r="S26" s="4">
        <v>1.6</v>
      </c>
      <c r="T26" s="4">
        <v>1.7</v>
      </c>
      <c r="U26" s="4">
        <v>0.703</v>
      </c>
      <c r="V26" s="4">
        <v>11.6</v>
      </c>
    </row>
    <row r="27">
      <c r="A27" s="4" t="s">
        <v>24</v>
      </c>
      <c r="B27" s="4">
        <v>2006.0</v>
      </c>
      <c r="C27" s="4" t="s">
        <v>23</v>
      </c>
      <c r="D27" s="4">
        <v>74.2</v>
      </c>
      <c r="E27" s="4">
        <v>99.0</v>
      </c>
      <c r="F27" s="4">
        <v>1.0</v>
      </c>
      <c r="G27" s="4">
        <v>5.31</v>
      </c>
      <c r="H27" s="5">
        <v>3.3021542</v>
      </c>
      <c r="I27" s="4">
        <v>98.0</v>
      </c>
      <c r="J27" s="4">
        <v>68.0</v>
      </c>
      <c r="K27" s="4">
        <v>5.8</v>
      </c>
      <c r="L27" s="4">
        <v>1.0</v>
      </c>
      <c r="M27" s="4">
        <v>97.0</v>
      </c>
      <c r="N27" s="4">
        <v>5.86</v>
      </c>
      <c r="O27" s="4">
        <v>97.0</v>
      </c>
      <c r="P27" s="4">
        <v>0.1</v>
      </c>
      <c r="Q27" s="5">
        <v>35.1293</v>
      </c>
      <c r="R27" s="4">
        <v>2992547.0</v>
      </c>
      <c r="S27" s="4">
        <v>1.7</v>
      </c>
      <c r="T27" s="4">
        <v>1.8</v>
      </c>
      <c r="U27" s="4">
        <v>0.696</v>
      </c>
      <c r="V27" s="4">
        <v>11.4</v>
      </c>
    </row>
    <row r="28">
      <c r="A28" s="4" t="s">
        <v>24</v>
      </c>
      <c r="B28" s="4">
        <v>2005.0</v>
      </c>
      <c r="C28" s="4" t="s">
        <v>23</v>
      </c>
      <c r="D28" s="4">
        <v>73.5</v>
      </c>
      <c r="E28" s="4">
        <v>15.0</v>
      </c>
      <c r="F28" s="4">
        <v>1.0</v>
      </c>
      <c r="G28" s="4">
        <v>5.16</v>
      </c>
      <c r="H28" s="5">
        <v>26.99312143</v>
      </c>
      <c r="I28" s="4">
        <v>98.0</v>
      </c>
      <c r="J28" s="4">
        <v>6.0</v>
      </c>
      <c r="K28" s="4">
        <v>49.9</v>
      </c>
      <c r="L28" s="4">
        <v>1.0</v>
      </c>
      <c r="M28" s="4">
        <v>97.0</v>
      </c>
      <c r="N28" s="4">
        <v>6.12</v>
      </c>
      <c r="O28" s="4">
        <v>98.0</v>
      </c>
      <c r="P28" s="4">
        <v>0.1</v>
      </c>
      <c r="Q28" s="5">
        <v>279.142931</v>
      </c>
      <c r="R28" s="4">
        <v>311487.0</v>
      </c>
      <c r="S28" s="4">
        <v>1.8</v>
      </c>
      <c r="T28" s="4">
        <v>1.8</v>
      </c>
      <c r="U28" s="4">
        <v>0.685</v>
      </c>
      <c r="V28" s="4">
        <v>10.8</v>
      </c>
    </row>
    <row r="29">
      <c r="A29" s="4" t="s">
        <v>24</v>
      </c>
      <c r="B29" s="4">
        <v>2004.0</v>
      </c>
      <c r="C29" s="4" t="s">
        <v>23</v>
      </c>
      <c r="D29" s="4">
        <v>73.0</v>
      </c>
      <c r="E29" s="4">
        <v>17.0</v>
      </c>
      <c r="F29" s="4">
        <v>1.0</v>
      </c>
      <c r="G29" s="4">
        <v>4.54</v>
      </c>
      <c r="H29" s="5">
        <v>221.8428</v>
      </c>
      <c r="I29" s="4">
        <v>99.0</v>
      </c>
      <c r="J29" s="4">
        <v>7.0</v>
      </c>
      <c r="K29" s="4">
        <v>48.9</v>
      </c>
      <c r="L29" s="4">
        <v>1.0</v>
      </c>
      <c r="M29" s="4">
        <v>98.0</v>
      </c>
      <c r="N29" s="4">
        <v>6.38</v>
      </c>
      <c r="O29" s="4">
        <v>97.0</v>
      </c>
      <c r="P29" s="4">
        <v>0.1</v>
      </c>
      <c r="Q29" s="5">
        <v>2416.588235</v>
      </c>
      <c r="R29" s="4">
        <v>326939.0</v>
      </c>
      <c r="S29" s="4">
        <v>1.8</v>
      </c>
      <c r="T29" s="4">
        <v>1.9</v>
      </c>
      <c r="U29" s="4">
        <v>0.681</v>
      </c>
      <c r="V29" s="4">
        <v>10.9</v>
      </c>
    </row>
    <row r="30">
      <c r="A30" s="4" t="s">
        <v>24</v>
      </c>
      <c r="B30" s="4">
        <v>2003.0</v>
      </c>
      <c r="C30" s="4" t="s">
        <v>23</v>
      </c>
      <c r="D30" s="4">
        <v>72.8</v>
      </c>
      <c r="E30" s="4">
        <v>18.0</v>
      </c>
      <c r="F30" s="4">
        <v>1.0</v>
      </c>
      <c r="G30" s="4">
        <v>4.29</v>
      </c>
      <c r="H30" s="5">
        <v>14.71928882</v>
      </c>
      <c r="I30" s="4">
        <v>97.0</v>
      </c>
      <c r="J30" s="4">
        <v>8.0</v>
      </c>
      <c r="K30" s="4">
        <v>47.9</v>
      </c>
      <c r="L30" s="4">
        <v>1.0</v>
      </c>
      <c r="M30" s="4">
        <v>97.0</v>
      </c>
      <c r="N30" s="4">
        <v>6.27</v>
      </c>
      <c r="O30" s="4">
        <v>97.0</v>
      </c>
      <c r="P30" s="4">
        <v>0.1</v>
      </c>
      <c r="Q30" s="5">
        <v>189.681557</v>
      </c>
      <c r="R30" s="4">
        <v>339616.0</v>
      </c>
      <c r="S30" s="4">
        <v>1.9</v>
      </c>
      <c r="T30" s="4">
        <v>2.0</v>
      </c>
      <c r="U30" s="4">
        <v>0.674</v>
      </c>
      <c r="V30" s="4">
        <v>10.7</v>
      </c>
    </row>
    <row r="31">
      <c r="A31" s="4" t="s">
        <v>24</v>
      </c>
      <c r="B31" s="4">
        <v>2002.0</v>
      </c>
      <c r="C31" s="4" t="s">
        <v>23</v>
      </c>
      <c r="D31" s="4">
        <v>73.3</v>
      </c>
      <c r="E31" s="4">
        <v>15.0</v>
      </c>
      <c r="F31" s="4">
        <v>1.0</v>
      </c>
      <c r="G31" s="4">
        <v>3.73</v>
      </c>
      <c r="H31" s="5">
        <v>104.5169157</v>
      </c>
      <c r="I31" s="4">
        <v>96.0</v>
      </c>
      <c r="J31" s="4">
        <v>16.0</v>
      </c>
      <c r="K31" s="4">
        <v>46.9</v>
      </c>
      <c r="L31" s="4">
        <v>1.0</v>
      </c>
      <c r="M31" s="4">
        <v>98.0</v>
      </c>
      <c r="N31" s="4">
        <v>6.3</v>
      </c>
      <c r="O31" s="4">
        <v>98.0</v>
      </c>
      <c r="P31" s="4">
        <v>0.1</v>
      </c>
      <c r="Q31" s="5">
        <v>1453.642777</v>
      </c>
      <c r="R31" s="4">
        <v>3511.0</v>
      </c>
      <c r="S31" s="4">
        <v>2.0</v>
      </c>
      <c r="T31" s="4">
        <v>2.1</v>
      </c>
      <c r="U31" s="4">
        <v>0.67</v>
      </c>
      <c r="V31" s="4">
        <v>10.7</v>
      </c>
    </row>
    <row r="32">
      <c r="A32" s="4" t="s">
        <v>24</v>
      </c>
      <c r="B32" s="4">
        <v>2001.0</v>
      </c>
      <c r="C32" s="4" t="s">
        <v>23</v>
      </c>
      <c r="D32" s="4">
        <v>73.6</v>
      </c>
      <c r="E32" s="4">
        <v>14.0</v>
      </c>
      <c r="F32" s="4">
        <v>1.0</v>
      </c>
      <c r="G32" s="4">
        <v>4.25</v>
      </c>
      <c r="H32" s="5">
        <v>96.20557078</v>
      </c>
      <c r="I32" s="4">
        <v>96.0</v>
      </c>
      <c r="J32" s="4">
        <v>18.0</v>
      </c>
      <c r="K32" s="4">
        <v>46.0</v>
      </c>
      <c r="L32" s="4">
        <v>1.0</v>
      </c>
      <c r="M32" s="4">
        <v>97.0</v>
      </c>
      <c r="N32" s="4">
        <v>6.0</v>
      </c>
      <c r="O32" s="4">
        <v>97.0</v>
      </c>
      <c r="P32" s="4">
        <v>0.1</v>
      </c>
      <c r="Q32" s="5">
        <v>1326.97339</v>
      </c>
      <c r="R32" s="4">
        <v>36173.0</v>
      </c>
      <c r="S32" s="4">
        <v>2.1</v>
      </c>
      <c r="T32" s="4">
        <v>2.1</v>
      </c>
      <c r="U32" s="4">
        <v>0.662</v>
      </c>
      <c r="V32" s="4">
        <v>10.6</v>
      </c>
    </row>
    <row r="33">
      <c r="A33" s="4" t="s">
        <v>24</v>
      </c>
      <c r="B33" s="4">
        <v>2000.0</v>
      </c>
      <c r="C33" s="4" t="s">
        <v>23</v>
      </c>
      <c r="D33" s="4">
        <v>72.6</v>
      </c>
      <c r="E33" s="4">
        <v>11.0</v>
      </c>
      <c r="F33" s="4">
        <v>1.0</v>
      </c>
      <c r="G33" s="4">
        <v>3.66</v>
      </c>
      <c r="H33" s="5">
        <v>91.71154052</v>
      </c>
      <c r="I33" s="4">
        <v>96.0</v>
      </c>
      <c r="J33" s="4">
        <v>662.0</v>
      </c>
      <c r="K33" s="4">
        <v>45.0</v>
      </c>
      <c r="L33" s="4">
        <v>1.0</v>
      </c>
      <c r="M33" s="4">
        <v>97.0</v>
      </c>
      <c r="N33" s="4">
        <v>6.26</v>
      </c>
      <c r="O33" s="4">
        <v>97.0</v>
      </c>
      <c r="P33" s="4">
        <v>0.1</v>
      </c>
      <c r="Q33" s="5">
        <v>1175.788981</v>
      </c>
      <c r="R33" s="4">
        <v>38927.0</v>
      </c>
      <c r="S33" s="4">
        <v>2.1</v>
      </c>
      <c r="T33" s="4">
        <v>2.2</v>
      </c>
      <c r="U33" s="4">
        <v>0.656</v>
      </c>
      <c r="V33" s="4">
        <v>10.7</v>
      </c>
    </row>
    <row r="34">
      <c r="A34" s="4" t="s">
        <v>25</v>
      </c>
      <c r="B34" s="4">
        <v>2015.0</v>
      </c>
      <c r="C34" s="4" t="s">
        <v>23</v>
      </c>
      <c r="D34" s="4">
        <v>75.6</v>
      </c>
      <c r="E34" s="4">
        <v>19.0</v>
      </c>
      <c r="F34" s="4">
        <v>21.0</v>
      </c>
      <c r="G34" s="6"/>
      <c r="H34" s="5">
        <v>0.0</v>
      </c>
      <c r="I34" s="4">
        <v>95.0</v>
      </c>
      <c r="J34" s="4">
        <v>63.0</v>
      </c>
      <c r="K34" s="4">
        <v>59.5</v>
      </c>
      <c r="L34" s="4">
        <v>24.0</v>
      </c>
      <c r="M34" s="4">
        <v>95.0</v>
      </c>
      <c r="N34" s="6"/>
      <c r="O34" s="4">
        <v>95.0</v>
      </c>
      <c r="P34" s="4">
        <v>0.1</v>
      </c>
      <c r="Q34" s="5">
        <v>4132.76292</v>
      </c>
      <c r="R34" s="4">
        <v>3.9871528E7</v>
      </c>
      <c r="S34" s="4">
        <v>6.0</v>
      </c>
      <c r="T34" s="4">
        <v>5.8</v>
      </c>
      <c r="U34" s="4">
        <v>0.743</v>
      </c>
      <c r="V34" s="4">
        <v>14.4</v>
      </c>
    </row>
    <row r="35">
      <c r="A35" s="4" t="s">
        <v>25</v>
      </c>
      <c r="B35" s="4">
        <v>2014.0</v>
      </c>
      <c r="C35" s="4" t="s">
        <v>23</v>
      </c>
      <c r="D35" s="4">
        <v>75.4</v>
      </c>
      <c r="E35" s="4">
        <v>11.0</v>
      </c>
      <c r="F35" s="4">
        <v>21.0</v>
      </c>
      <c r="G35" s="4">
        <v>0.01</v>
      </c>
      <c r="H35" s="5">
        <v>54.2373183</v>
      </c>
      <c r="I35" s="4">
        <v>95.0</v>
      </c>
      <c r="J35" s="4">
        <v>0.0</v>
      </c>
      <c r="K35" s="4">
        <v>58.4</v>
      </c>
      <c r="L35" s="4">
        <v>24.0</v>
      </c>
      <c r="M35" s="4">
        <v>95.0</v>
      </c>
      <c r="N35" s="4">
        <v>7.21</v>
      </c>
      <c r="O35" s="4">
        <v>95.0</v>
      </c>
      <c r="P35" s="4">
        <v>0.1</v>
      </c>
      <c r="Q35" s="5">
        <v>547.8517</v>
      </c>
      <c r="R35" s="4">
        <v>3.9113313E7</v>
      </c>
      <c r="S35" s="4">
        <v>6.0</v>
      </c>
      <c r="T35" s="4">
        <v>5.8</v>
      </c>
      <c r="U35" s="4">
        <v>0.741</v>
      </c>
      <c r="V35" s="4">
        <v>14.4</v>
      </c>
    </row>
    <row r="36">
      <c r="A36" s="4" t="s">
        <v>25</v>
      </c>
      <c r="B36" s="4">
        <v>2013.0</v>
      </c>
      <c r="C36" s="4" t="s">
        <v>23</v>
      </c>
      <c r="D36" s="4">
        <v>75.3</v>
      </c>
      <c r="E36" s="4">
        <v>112.0</v>
      </c>
      <c r="F36" s="4">
        <v>21.0</v>
      </c>
      <c r="G36" s="4">
        <v>0.53</v>
      </c>
      <c r="H36" s="5">
        <v>544.4507432</v>
      </c>
      <c r="I36" s="4">
        <v>95.0</v>
      </c>
      <c r="J36" s="4">
        <v>25.0</v>
      </c>
      <c r="K36" s="4">
        <v>57.2</v>
      </c>
      <c r="L36" s="4">
        <v>24.0</v>
      </c>
      <c r="M36" s="4">
        <v>95.0</v>
      </c>
      <c r="N36" s="4">
        <v>7.12</v>
      </c>
      <c r="O36" s="4">
        <v>95.0</v>
      </c>
      <c r="P36" s="4">
        <v>0.1</v>
      </c>
      <c r="Q36" s="5">
        <v>5471.866766</v>
      </c>
      <c r="R36" s="4">
        <v>3.8338562E7</v>
      </c>
      <c r="S36" s="4">
        <v>5.9</v>
      </c>
      <c r="T36" s="4">
        <v>5.8</v>
      </c>
      <c r="U36" s="4">
        <v>0.737</v>
      </c>
      <c r="V36" s="4">
        <v>14.4</v>
      </c>
    </row>
    <row r="37">
      <c r="A37" s="4" t="s">
        <v>25</v>
      </c>
      <c r="B37" s="4">
        <v>2012.0</v>
      </c>
      <c r="C37" s="4" t="s">
        <v>23</v>
      </c>
      <c r="D37" s="4">
        <v>75.1</v>
      </c>
      <c r="E37" s="4">
        <v>113.0</v>
      </c>
      <c r="F37" s="4">
        <v>21.0</v>
      </c>
      <c r="G37" s="4">
        <v>0.66</v>
      </c>
      <c r="H37" s="5">
        <v>555.9260834</v>
      </c>
      <c r="I37" s="4">
        <v>95.0</v>
      </c>
      <c r="J37" s="4">
        <v>18.0</v>
      </c>
      <c r="K37" s="4">
        <v>56.1</v>
      </c>
      <c r="L37" s="4">
        <v>24.0</v>
      </c>
      <c r="M37" s="4">
        <v>95.0</v>
      </c>
      <c r="N37" s="4">
        <v>6.14</v>
      </c>
      <c r="O37" s="4">
        <v>95.0</v>
      </c>
      <c r="P37" s="4">
        <v>0.1</v>
      </c>
      <c r="Q37" s="5">
        <v>5564.82566</v>
      </c>
      <c r="R37" s="4">
        <v>3.7565847E7</v>
      </c>
      <c r="S37" s="4">
        <v>5.9</v>
      </c>
      <c r="T37" s="4">
        <v>5.8</v>
      </c>
      <c r="U37" s="4">
        <v>0.732</v>
      </c>
      <c r="V37" s="4">
        <v>14.4</v>
      </c>
    </row>
    <row r="38">
      <c r="A38" s="4" t="s">
        <v>25</v>
      </c>
      <c r="B38" s="4">
        <v>2011.0</v>
      </c>
      <c r="C38" s="4" t="s">
        <v>23</v>
      </c>
      <c r="D38" s="4">
        <v>74.9</v>
      </c>
      <c r="E38" s="4">
        <v>116.0</v>
      </c>
      <c r="F38" s="4">
        <v>21.0</v>
      </c>
      <c r="G38" s="4">
        <v>0.56</v>
      </c>
      <c r="H38" s="5">
        <v>509.0020405</v>
      </c>
      <c r="I38" s="4">
        <v>95.0</v>
      </c>
      <c r="J38" s="4">
        <v>112.0</v>
      </c>
      <c r="K38" s="4">
        <v>55.0</v>
      </c>
      <c r="L38" s="4">
        <v>24.0</v>
      </c>
      <c r="M38" s="4">
        <v>95.0</v>
      </c>
      <c r="N38" s="4">
        <v>5.29</v>
      </c>
      <c r="O38" s="4">
        <v>95.0</v>
      </c>
      <c r="P38" s="4">
        <v>0.1</v>
      </c>
      <c r="Q38" s="5">
        <v>5432.2523</v>
      </c>
      <c r="R38" s="4">
        <v>3.6819558E7</v>
      </c>
      <c r="S38" s="4">
        <v>5.9</v>
      </c>
      <c r="T38" s="4">
        <v>5.8</v>
      </c>
      <c r="U38" s="4">
        <v>0.724</v>
      </c>
      <c r="V38" s="4">
        <v>14.0</v>
      </c>
    </row>
    <row r="39">
      <c r="A39" s="4" t="s">
        <v>25</v>
      </c>
      <c r="B39" s="4">
        <v>2010.0</v>
      </c>
      <c r="C39" s="4" t="s">
        <v>23</v>
      </c>
      <c r="D39" s="4">
        <v>74.7</v>
      </c>
      <c r="E39" s="4">
        <v>119.0</v>
      </c>
      <c r="F39" s="4">
        <v>21.0</v>
      </c>
      <c r="G39" s="4">
        <v>0.45</v>
      </c>
      <c r="H39" s="5">
        <v>430.7175861</v>
      </c>
      <c r="I39" s="4">
        <v>95.0</v>
      </c>
      <c r="J39" s="4">
        <v>103.0</v>
      </c>
      <c r="K39" s="4">
        <v>53.9</v>
      </c>
      <c r="L39" s="4">
        <v>24.0</v>
      </c>
      <c r="M39" s="4">
        <v>95.0</v>
      </c>
      <c r="N39" s="4">
        <v>5.12</v>
      </c>
      <c r="O39" s="4">
        <v>95.0</v>
      </c>
      <c r="P39" s="4">
        <v>0.1</v>
      </c>
      <c r="Q39" s="5">
        <v>4463.394675</v>
      </c>
      <c r="R39" s="4">
        <v>3.6117637E7</v>
      </c>
      <c r="S39" s="4">
        <v>5.9</v>
      </c>
      <c r="T39" s="4">
        <v>5.8</v>
      </c>
      <c r="U39" s="4">
        <v>0.714</v>
      </c>
      <c r="V39" s="4">
        <v>13.6</v>
      </c>
    </row>
    <row r="40">
      <c r="A40" s="4" t="s">
        <v>25</v>
      </c>
      <c r="B40" s="4">
        <v>2009.0</v>
      </c>
      <c r="C40" s="4" t="s">
        <v>23</v>
      </c>
      <c r="D40" s="4">
        <v>74.4</v>
      </c>
      <c r="E40" s="4">
        <v>123.0</v>
      </c>
      <c r="F40" s="4">
        <v>20.0</v>
      </c>
      <c r="G40" s="4">
        <v>0.5</v>
      </c>
      <c r="H40" s="5">
        <v>352.0636419</v>
      </c>
      <c r="I40" s="4">
        <v>94.0</v>
      </c>
      <c r="J40" s="4">
        <v>107.0</v>
      </c>
      <c r="K40" s="4">
        <v>52.8</v>
      </c>
      <c r="L40" s="4">
        <v>23.0</v>
      </c>
      <c r="M40" s="4">
        <v>94.0</v>
      </c>
      <c r="N40" s="4">
        <v>5.36</v>
      </c>
      <c r="O40" s="4">
        <v>95.0</v>
      </c>
      <c r="P40" s="4">
        <v>0.1</v>
      </c>
      <c r="Q40" s="5">
        <v>3868.83123</v>
      </c>
      <c r="R40" s="4">
        <v>3546576.0</v>
      </c>
      <c r="S40" s="4">
        <v>6.0</v>
      </c>
      <c r="T40" s="4">
        <v>5.9</v>
      </c>
      <c r="U40" s="4">
        <v>0.705</v>
      </c>
      <c r="V40" s="4">
        <v>13.1</v>
      </c>
    </row>
    <row r="41">
      <c r="A41" s="4" t="s">
        <v>25</v>
      </c>
      <c r="B41" s="4">
        <v>2008.0</v>
      </c>
      <c r="C41" s="4" t="s">
        <v>23</v>
      </c>
      <c r="D41" s="4">
        <v>74.1</v>
      </c>
      <c r="E41" s="4">
        <v>126.0</v>
      </c>
      <c r="F41" s="4">
        <v>20.0</v>
      </c>
      <c r="G41" s="4">
        <v>0.46</v>
      </c>
      <c r="H41" s="5">
        <v>43.08717334</v>
      </c>
      <c r="I41" s="4">
        <v>91.0</v>
      </c>
      <c r="J41" s="4">
        <v>217.0</v>
      </c>
      <c r="K41" s="4">
        <v>51.8</v>
      </c>
      <c r="L41" s="4">
        <v>23.0</v>
      </c>
      <c r="M41" s="4">
        <v>92.0</v>
      </c>
      <c r="N41" s="4">
        <v>4.2</v>
      </c>
      <c r="O41" s="4">
        <v>93.0</v>
      </c>
      <c r="P41" s="4">
        <v>0.1</v>
      </c>
      <c r="Q41" s="5">
        <v>495.254866</v>
      </c>
      <c r="R41" s="4">
        <v>3486715.0</v>
      </c>
      <c r="S41" s="4">
        <v>6.0</v>
      </c>
      <c r="T41" s="4">
        <v>5.9</v>
      </c>
      <c r="U41" s="4">
        <v>0.697</v>
      </c>
      <c r="V41" s="4">
        <v>12.6</v>
      </c>
    </row>
    <row r="42">
      <c r="A42" s="4" t="s">
        <v>25</v>
      </c>
      <c r="B42" s="4">
        <v>2007.0</v>
      </c>
      <c r="C42" s="4" t="s">
        <v>23</v>
      </c>
      <c r="D42" s="4">
        <v>73.8</v>
      </c>
      <c r="E42" s="4">
        <v>129.0</v>
      </c>
      <c r="F42" s="4">
        <v>20.0</v>
      </c>
      <c r="G42" s="4">
        <v>0.44</v>
      </c>
      <c r="H42" s="5">
        <v>320.3239241</v>
      </c>
      <c r="I42" s="4">
        <v>9.0</v>
      </c>
      <c r="J42" s="4">
        <v>0.0</v>
      </c>
      <c r="K42" s="4">
        <v>5.8</v>
      </c>
      <c r="L42" s="4">
        <v>23.0</v>
      </c>
      <c r="M42" s="4">
        <v>95.0</v>
      </c>
      <c r="N42" s="4">
        <v>3.82</v>
      </c>
      <c r="O42" s="4">
        <v>95.0</v>
      </c>
      <c r="P42" s="4">
        <v>0.1</v>
      </c>
      <c r="Q42" s="5">
        <v>3935.183343</v>
      </c>
      <c r="R42" s="4">
        <v>34376.0</v>
      </c>
      <c r="S42" s="4">
        <v>6.0</v>
      </c>
      <c r="T42" s="4">
        <v>5.9</v>
      </c>
      <c r="U42" s="4">
        <v>0.69</v>
      </c>
      <c r="V42" s="4">
        <v>12.3</v>
      </c>
    </row>
    <row r="43">
      <c r="A43" s="4" t="s">
        <v>25</v>
      </c>
      <c r="B43" s="4">
        <v>2006.0</v>
      </c>
      <c r="C43" s="4" t="s">
        <v>23</v>
      </c>
      <c r="D43" s="4">
        <v>73.4</v>
      </c>
      <c r="E43" s="4">
        <v>132.0</v>
      </c>
      <c r="F43" s="4">
        <v>20.0</v>
      </c>
      <c r="G43" s="4">
        <v>0.36</v>
      </c>
      <c r="H43" s="5">
        <v>270.2401962</v>
      </c>
      <c r="I43" s="4">
        <v>8.0</v>
      </c>
      <c r="J43" s="4">
        <v>944.0</v>
      </c>
      <c r="K43" s="4">
        <v>49.8</v>
      </c>
      <c r="L43" s="4">
        <v>23.0</v>
      </c>
      <c r="M43" s="4">
        <v>95.0</v>
      </c>
      <c r="N43" s="4">
        <v>3.36</v>
      </c>
      <c r="O43" s="4">
        <v>95.0</v>
      </c>
      <c r="P43" s="4">
        <v>0.1</v>
      </c>
      <c r="Q43" s="5">
        <v>3464.6179</v>
      </c>
      <c r="R43" s="4">
        <v>3.3777915E7</v>
      </c>
      <c r="S43" s="4">
        <v>6.1</v>
      </c>
      <c r="T43" s="4">
        <v>6.0</v>
      </c>
      <c r="U43" s="4">
        <v>0.686</v>
      </c>
      <c r="V43" s="4">
        <v>12.3</v>
      </c>
    </row>
    <row r="44">
      <c r="A44" s="4" t="s">
        <v>25</v>
      </c>
      <c r="B44" s="4">
        <v>2005.0</v>
      </c>
      <c r="C44" s="4" t="s">
        <v>23</v>
      </c>
      <c r="D44" s="4">
        <v>72.9</v>
      </c>
      <c r="E44" s="4">
        <v>136.0</v>
      </c>
      <c r="F44" s="4">
        <v>19.0</v>
      </c>
      <c r="G44" s="4">
        <v>0.5</v>
      </c>
      <c r="H44" s="5">
        <v>2.548922758</v>
      </c>
      <c r="I44" s="4">
        <v>83.0</v>
      </c>
      <c r="J44" s="4">
        <v>2302.0</v>
      </c>
      <c r="K44" s="4">
        <v>48.9</v>
      </c>
      <c r="L44" s="4">
        <v>22.0</v>
      </c>
      <c r="M44" s="4">
        <v>88.0</v>
      </c>
      <c r="N44" s="4">
        <v>3.24</v>
      </c>
      <c r="O44" s="4">
        <v>88.0</v>
      </c>
      <c r="P44" s="4">
        <v>0.1</v>
      </c>
      <c r="Q44" s="5">
        <v>31.122378</v>
      </c>
      <c r="R44" s="4">
        <v>3.3288437E7</v>
      </c>
      <c r="S44" s="4">
        <v>6.1</v>
      </c>
      <c r="T44" s="4">
        <v>6.0</v>
      </c>
      <c r="U44" s="4">
        <v>0.68</v>
      </c>
      <c r="V44" s="4">
        <v>12.0</v>
      </c>
    </row>
    <row r="45">
      <c r="A45" s="4" t="s">
        <v>25</v>
      </c>
      <c r="B45" s="4">
        <v>2004.0</v>
      </c>
      <c r="C45" s="4" t="s">
        <v>23</v>
      </c>
      <c r="D45" s="4">
        <v>72.3</v>
      </c>
      <c r="E45" s="4">
        <v>14.0</v>
      </c>
      <c r="F45" s="4">
        <v>19.0</v>
      </c>
      <c r="G45" s="4">
        <v>0.45</v>
      </c>
      <c r="H45" s="5">
        <v>220.393699</v>
      </c>
      <c r="I45" s="4">
        <v>81.0</v>
      </c>
      <c r="J45" s="4">
        <v>3289.0</v>
      </c>
      <c r="K45" s="4">
        <v>47.9</v>
      </c>
      <c r="L45" s="4">
        <v>23.0</v>
      </c>
      <c r="M45" s="4">
        <v>86.0</v>
      </c>
      <c r="N45" s="4">
        <v>3.54</v>
      </c>
      <c r="O45" s="4">
        <v>86.0</v>
      </c>
      <c r="P45" s="4">
        <v>0.1</v>
      </c>
      <c r="Q45" s="5">
        <v>2598.9823</v>
      </c>
      <c r="R45" s="4">
        <v>3283196.0</v>
      </c>
      <c r="S45" s="4">
        <v>6.2</v>
      </c>
      <c r="T45" s="4">
        <v>6.1</v>
      </c>
      <c r="U45" s="4">
        <v>0.673</v>
      </c>
      <c r="V45" s="4">
        <v>11.7</v>
      </c>
    </row>
    <row r="46">
      <c r="A46" s="4" t="s">
        <v>25</v>
      </c>
      <c r="B46" s="4">
        <v>2003.0</v>
      </c>
      <c r="C46" s="4" t="s">
        <v>23</v>
      </c>
      <c r="D46" s="4">
        <v>71.7</v>
      </c>
      <c r="E46" s="4">
        <v>146.0</v>
      </c>
      <c r="F46" s="4">
        <v>20.0</v>
      </c>
      <c r="G46" s="4">
        <v>0.34</v>
      </c>
      <c r="H46" s="5">
        <v>25.0185226</v>
      </c>
      <c r="I46" s="6"/>
      <c r="J46" s="4">
        <v>15374.0</v>
      </c>
      <c r="K46" s="4">
        <v>47.0</v>
      </c>
      <c r="L46" s="4">
        <v>23.0</v>
      </c>
      <c r="M46" s="4">
        <v>87.0</v>
      </c>
      <c r="N46" s="4">
        <v>3.6</v>
      </c>
      <c r="O46" s="4">
        <v>87.0</v>
      </c>
      <c r="P46" s="4">
        <v>0.1</v>
      </c>
      <c r="Q46" s="5">
        <v>294.33556</v>
      </c>
      <c r="R46" s="4">
        <v>3243514.0</v>
      </c>
      <c r="S46" s="4">
        <v>6.3</v>
      </c>
      <c r="T46" s="4">
        <v>6.1</v>
      </c>
      <c r="U46" s="4">
        <v>0.663</v>
      </c>
      <c r="V46" s="4">
        <v>11.5</v>
      </c>
    </row>
    <row r="47">
      <c r="A47" s="4" t="s">
        <v>25</v>
      </c>
      <c r="B47" s="4">
        <v>2002.0</v>
      </c>
      <c r="C47" s="4" t="s">
        <v>23</v>
      </c>
      <c r="D47" s="4">
        <v>71.6</v>
      </c>
      <c r="E47" s="4">
        <v>145.0</v>
      </c>
      <c r="F47" s="4">
        <v>20.0</v>
      </c>
      <c r="G47" s="4">
        <v>0.36</v>
      </c>
      <c r="H47" s="5">
        <v>148.5119843</v>
      </c>
      <c r="I47" s="6"/>
      <c r="J47" s="4">
        <v>5862.0</v>
      </c>
      <c r="K47" s="4">
        <v>46.1</v>
      </c>
      <c r="L47" s="4">
        <v>23.0</v>
      </c>
      <c r="M47" s="4">
        <v>86.0</v>
      </c>
      <c r="N47" s="4">
        <v>3.73</v>
      </c>
      <c r="O47" s="4">
        <v>86.0</v>
      </c>
      <c r="P47" s="4">
        <v>0.1</v>
      </c>
      <c r="Q47" s="5">
        <v>1774.33673</v>
      </c>
      <c r="R47" s="4">
        <v>3199546.0</v>
      </c>
      <c r="S47" s="4">
        <v>6.3</v>
      </c>
      <c r="T47" s="4">
        <v>6.2</v>
      </c>
      <c r="U47" s="4">
        <v>0.653</v>
      </c>
      <c r="V47" s="4">
        <v>11.1</v>
      </c>
    </row>
    <row r="48">
      <c r="A48" s="4" t="s">
        <v>25</v>
      </c>
      <c r="B48" s="4">
        <v>2001.0</v>
      </c>
      <c r="C48" s="4" t="s">
        <v>23</v>
      </c>
      <c r="D48" s="4">
        <v>71.4</v>
      </c>
      <c r="E48" s="4">
        <v>145.0</v>
      </c>
      <c r="F48" s="4">
        <v>20.0</v>
      </c>
      <c r="G48" s="4">
        <v>0.23</v>
      </c>
      <c r="H48" s="5">
        <v>147.9860714</v>
      </c>
      <c r="I48" s="6"/>
      <c r="J48" s="4">
        <v>2686.0</v>
      </c>
      <c r="K48" s="4">
        <v>45.3</v>
      </c>
      <c r="L48" s="4">
        <v>24.0</v>
      </c>
      <c r="M48" s="4">
        <v>89.0</v>
      </c>
      <c r="N48" s="4">
        <v>3.84</v>
      </c>
      <c r="O48" s="4">
        <v>89.0</v>
      </c>
      <c r="P48" s="4">
        <v>0.1</v>
      </c>
      <c r="Q48" s="5">
        <v>1732.857979</v>
      </c>
      <c r="R48" s="4">
        <v>3.1592153E7</v>
      </c>
      <c r="S48" s="4">
        <v>6.4</v>
      </c>
      <c r="T48" s="4">
        <v>6.3</v>
      </c>
      <c r="U48" s="4">
        <v>0.644</v>
      </c>
      <c r="V48" s="4">
        <v>10.9</v>
      </c>
    </row>
    <row r="49">
      <c r="A49" s="4" t="s">
        <v>25</v>
      </c>
      <c r="B49" s="4">
        <v>2000.0</v>
      </c>
      <c r="C49" s="4" t="s">
        <v>23</v>
      </c>
      <c r="D49" s="4">
        <v>71.3</v>
      </c>
      <c r="E49" s="4">
        <v>145.0</v>
      </c>
      <c r="F49" s="4">
        <v>21.0</v>
      </c>
      <c r="G49" s="4">
        <v>0.25</v>
      </c>
      <c r="H49" s="5">
        <v>154.4559436</v>
      </c>
      <c r="I49" s="6"/>
      <c r="J49" s="4">
        <v>0.0</v>
      </c>
      <c r="K49" s="4">
        <v>44.4</v>
      </c>
      <c r="L49" s="4">
        <v>25.0</v>
      </c>
      <c r="M49" s="4">
        <v>86.0</v>
      </c>
      <c r="N49" s="4">
        <v>3.49</v>
      </c>
      <c r="O49" s="4">
        <v>86.0</v>
      </c>
      <c r="P49" s="4">
        <v>0.1</v>
      </c>
      <c r="Q49" s="5">
        <v>1757.17797</v>
      </c>
      <c r="R49" s="4">
        <v>3118366.0</v>
      </c>
      <c r="S49" s="4">
        <v>6.5</v>
      </c>
      <c r="T49" s="4">
        <v>6.4</v>
      </c>
      <c r="U49" s="4">
        <v>0.636</v>
      </c>
      <c r="V49" s="4">
        <v>10.7</v>
      </c>
    </row>
    <row r="50">
      <c r="A50" s="4" t="s">
        <v>26</v>
      </c>
      <c r="B50" s="4">
        <v>2015.0</v>
      </c>
      <c r="C50" s="4" t="s">
        <v>23</v>
      </c>
      <c r="D50" s="4">
        <v>52.4</v>
      </c>
      <c r="E50" s="4">
        <v>335.0</v>
      </c>
      <c r="F50" s="4">
        <v>66.0</v>
      </c>
      <c r="G50" s="6"/>
      <c r="H50" s="5">
        <v>0.0</v>
      </c>
      <c r="I50" s="4">
        <v>64.0</v>
      </c>
      <c r="J50" s="4">
        <v>118.0</v>
      </c>
      <c r="K50" s="4">
        <v>23.3</v>
      </c>
      <c r="L50" s="4">
        <v>98.0</v>
      </c>
      <c r="M50" s="4">
        <v>7.0</v>
      </c>
      <c r="N50" s="6"/>
      <c r="O50" s="4">
        <v>64.0</v>
      </c>
      <c r="P50" s="4">
        <v>1.9</v>
      </c>
      <c r="Q50" s="5">
        <v>3695.793748</v>
      </c>
      <c r="R50" s="4">
        <v>2785935.0</v>
      </c>
      <c r="S50" s="4">
        <v>8.3</v>
      </c>
      <c r="T50" s="4">
        <v>8.2</v>
      </c>
      <c r="U50" s="4">
        <v>0.531</v>
      </c>
      <c r="V50" s="4">
        <v>11.4</v>
      </c>
    </row>
    <row r="51">
      <c r="A51" s="4" t="s">
        <v>26</v>
      </c>
      <c r="B51" s="4">
        <v>2014.0</v>
      </c>
      <c r="C51" s="4" t="s">
        <v>23</v>
      </c>
      <c r="D51" s="4">
        <v>51.7</v>
      </c>
      <c r="E51" s="4">
        <v>348.0</v>
      </c>
      <c r="F51" s="4">
        <v>67.0</v>
      </c>
      <c r="G51" s="4">
        <v>8.33</v>
      </c>
      <c r="H51" s="5">
        <v>23.965612</v>
      </c>
      <c r="I51" s="4">
        <v>64.0</v>
      </c>
      <c r="J51" s="4">
        <v>11699.0</v>
      </c>
      <c r="K51" s="4">
        <v>22.7</v>
      </c>
      <c r="L51" s="4">
        <v>101.0</v>
      </c>
      <c r="M51" s="4">
        <v>68.0</v>
      </c>
      <c r="N51" s="4">
        <v>3.31</v>
      </c>
      <c r="O51" s="4">
        <v>64.0</v>
      </c>
      <c r="P51" s="4">
        <v>2.0</v>
      </c>
      <c r="Q51" s="5">
        <v>479.31224</v>
      </c>
      <c r="R51" s="4">
        <v>2692466.0</v>
      </c>
      <c r="S51" s="4">
        <v>8.5</v>
      </c>
      <c r="T51" s="4">
        <v>8.3</v>
      </c>
      <c r="U51" s="4">
        <v>0.527</v>
      </c>
      <c r="V51" s="4">
        <v>11.4</v>
      </c>
    </row>
    <row r="52">
      <c r="A52" s="4" t="s">
        <v>26</v>
      </c>
      <c r="B52" s="4">
        <v>2013.0</v>
      </c>
      <c r="C52" s="4" t="s">
        <v>23</v>
      </c>
      <c r="D52" s="4">
        <v>51.1</v>
      </c>
      <c r="E52" s="4">
        <v>355.0</v>
      </c>
      <c r="F52" s="4">
        <v>69.0</v>
      </c>
      <c r="G52" s="4">
        <v>8.1</v>
      </c>
      <c r="H52" s="5">
        <v>35.95857279</v>
      </c>
      <c r="I52" s="4">
        <v>77.0</v>
      </c>
      <c r="J52" s="4">
        <v>8523.0</v>
      </c>
      <c r="K52" s="4">
        <v>22.1</v>
      </c>
      <c r="L52" s="4">
        <v>105.0</v>
      </c>
      <c r="M52" s="4">
        <v>67.0</v>
      </c>
      <c r="N52" s="4">
        <v>4.26</v>
      </c>
      <c r="O52" s="4">
        <v>77.0</v>
      </c>
      <c r="P52" s="4">
        <v>2.3</v>
      </c>
      <c r="Q52" s="5">
        <v>484.616884</v>
      </c>
      <c r="R52" s="4">
        <v>2599834.0</v>
      </c>
      <c r="S52" s="4">
        <v>8.6</v>
      </c>
      <c r="T52" s="4">
        <v>8.5</v>
      </c>
      <c r="U52" s="4">
        <v>0.523</v>
      </c>
      <c r="V52" s="4">
        <v>11.4</v>
      </c>
    </row>
    <row r="53">
      <c r="A53" s="4" t="s">
        <v>26</v>
      </c>
      <c r="B53" s="4">
        <v>2012.0</v>
      </c>
      <c r="C53" s="4" t="s">
        <v>23</v>
      </c>
      <c r="D53" s="4">
        <v>56.0</v>
      </c>
      <c r="E53" s="4">
        <v>358.0</v>
      </c>
      <c r="F53" s="4">
        <v>72.0</v>
      </c>
      <c r="G53" s="4">
        <v>8.24</v>
      </c>
      <c r="H53" s="5">
        <v>256.1225243</v>
      </c>
      <c r="I53" s="4">
        <v>75.0</v>
      </c>
      <c r="J53" s="4">
        <v>4458.0</v>
      </c>
      <c r="K53" s="4">
        <v>21.5</v>
      </c>
      <c r="L53" s="4">
        <v>110.0</v>
      </c>
      <c r="M53" s="4">
        <v>75.0</v>
      </c>
      <c r="N53" s="4">
        <v>3.3</v>
      </c>
      <c r="O53" s="4">
        <v>75.0</v>
      </c>
      <c r="P53" s="4">
        <v>2.6</v>
      </c>
      <c r="Q53" s="5">
        <v>4598.249988</v>
      </c>
      <c r="R53" s="4">
        <v>259615.0</v>
      </c>
      <c r="S53" s="4">
        <v>8.8</v>
      </c>
      <c r="T53" s="4">
        <v>8.6</v>
      </c>
      <c r="U53" s="4">
        <v>0.508</v>
      </c>
      <c r="V53" s="4">
        <v>10.3</v>
      </c>
    </row>
    <row r="54">
      <c r="A54" s="4" t="s">
        <v>26</v>
      </c>
      <c r="B54" s="4">
        <v>2011.0</v>
      </c>
      <c r="C54" s="4" t="s">
        <v>23</v>
      </c>
      <c r="D54" s="4">
        <v>51.0</v>
      </c>
      <c r="E54" s="4">
        <v>361.0</v>
      </c>
      <c r="F54" s="4">
        <v>75.0</v>
      </c>
      <c r="G54" s="4">
        <v>8.06</v>
      </c>
      <c r="H54" s="5">
        <v>239.8913921</v>
      </c>
      <c r="I54" s="4">
        <v>72.0</v>
      </c>
      <c r="J54" s="4">
        <v>1449.0</v>
      </c>
      <c r="K54" s="4">
        <v>21.0</v>
      </c>
      <c r="L54" s="4">
        <v>115.0</v>
      </c>
      <c r="M54" s="4">
        <v>73.0</v>
      </c>
      <c r="N54" s="4">
        <v>3.38</v>
      </c>
      <c r="O54" s="4">
        <v>71.0</v>
      </c>
      <c r="P54" s="4">
        <v>2.5</v>
      </c>
      <c r="Q54" s="5">
        <v>4299.12889</v>
      </c>
      <c r="R54" s="4">
        <v>2.4218565E7</v>
      </c>
      <c r="S54" s="4">
        <v>8.9</v>
      </c>
      <c r="T54" s="4">
        <v>8.8</v>
      </c>
      <c r="U54" s="4">
        <v>0.495</v>
      </c>
      <c r="V54" s="4">
        <v>9.4</v>
      </c>
    </row>
    <row r="55">
      <c r="A55" s="4" t="s">
        <v>26</v>
      </c>
      <c r="B55" s="4">
        <v>2010.0</v>
      </c>
      <c r="C55" s="4" t="s">
        <v>23</v>
      </c>
      <c r="D55" s="4">
        <v>49.6</v>
      </c>
      <c r="E55" s="4">
        <v>365.0</v>
      </c>
      <c r="F55" s="4">
        <v>78.0</v>
      </c>
      <c r="G55" s="4">
        <v>7.8</v>
      </c>
      <c r="H55" s="5">
        <v>191.6537407</v>
      </c>
      <c r="I55" s="4">
        <v>77.0</v>
      </c>
      <c r="J55" s="4">
        <v>1190.0</v>
      </c>
      <c r="K55" s="4">
        <v>2.4</v>
      </c>
      <c r="L55" s="4">
        <v>121.0</v>
      </c>
      <c r="M55" s="4">
        <v>81.0</v>
      </c>
      <c r="N55" s="4">
        <v>3.39</v>
      </c>
      <c r="O55" s="4">
        <v>77.0</v>
      </c>
      <c r="P55" s="4">
        <v>2.5</v>
      </c>
      <c r="Q55" s="5">
        <v>3529.53482</v>
      </c>
      <c r="R55" s="4">
        <v>2.3369131E7</v>
      </c>
      <c r="S55" s="4">
        <v>9.1</v>
      </c>
      <c r="T55" s="4">
        <v>9.0</v>
      </c>
      <c r="U55" s="4">
        <v>0.488</v>
      </c>
      <c r="V55" s="4">
        <v>9.0</v>
      </c>
    </row>
    <row r="56">
      <c r="A56" s="4" t="s">
        <v>26</v>
      </c>
      <c r="B56" s="4">
        <v>2009.0</v>
      </c>
      <c r="C56" s="4" t="s">
        <v>23</v>
      </c>
      <c r="D56" s="4">
        <v>49.1</v>
      </c>
      <c r="E56" s="4">
        <v>369.0</v>
      </c>
      <c r="F56" s="4">
        <v>81.0</v>
      </c>
      <c r="G56" s="4">
        <v>7.01</v>
      </c>
      <c r="H56" s="5">
        <v>212.9229325</v>
      </c>
      <c r="I56" s="4">
        <v>61.0</v>
      </c>
      <c r="J56" s="4">
        <v>2807.0</v>
      </c>
      <c r="K56" s="4">
        <v>19.8</v>
      </c>
      <c r="L56" s="4">
        <v>127.0</v>
      </c>
      <c r="M56" s="4">
        <v>63.0</v>
      </c>
      <c r="N56" s="4">
        <v>4.37</v>
      </c>
      <c r="O56" s="4">
        <v>6.0</v>
      </c>
      <c r="P56" s="4">
        <v>2.5</v>
      </c>
      <c r="Q56" s="5">
        <v>3347.84485</v>
      </c>
      <c r="R56" s="4">
        <v>2.2549547E7</v>
      </c>
      <c r="S56" s="4">
        <v>9.3</v>
      </c>
      <c r="T56" s="4">
        <v>9.2</v>
      </c>
      <c r="U56" s="4">
        <v>0.48</v>
      </c>
      <c r="V56" s="4">
        <v>8.5</v>
      </c>
    </row>
    <row r="57">
      <c r="A57" s="4" t="s">
        <v>26</v>
      </c>
      <c r="B57" s="4">
        <v>2008.0</v>
      </c>
      <c r="C57" s="4" t="s">
        <v>23</v>
      </c>
      <c r="D57" s="4">
        <v>48.7</v>
      </c>
      <c r="E57" s="4">
        <v>371.0</v>
      </c>
      <c r="F57" s="4">
        <v>84.0</v>
      </c>
      <c r="G57" s="4">
        <v>7.07</v>
      </c>
      <c r="H57" s="5">
        <v>249.9101958</v>
      </c>
      <c r="I57" s="4">
        <v>69.0</v>
      </c>
      <c r="J57" s="4">
        <v>265.0</v>
      </c>
      <c r="K57" s="4">
        <v>19.3</v>
      </c>
      <c r="L57" s="4">
        <v>133.0</v>
      </c>
      <c r="M57" s="4">
        <v>65.0</v>
      </c>
      <c r="N57" s="4">
        <v>3.84</v>
      </c>
      <c r="O57" s="4">
        <v>69.0</v>
      </c>
      <c r="P57" s="4">
        <v>2.6</v>
      </c>
      <c r="Q57" s="5">
        <v>3868.578883</v>
      </c>
      <c r="R57" s="4">
        <v>2175942.0</v>
      </c>
      <c r="S57" s="4">
        <v>9.5</v>
      </c>
      <c r="T57" s="4">
        <v>9.4</v>
      </c>
      <c r="U57" s="4">
        <v>0.468</v>
      </c>
      <c r="V57" s="4">
        <v>8.1</v>
      </c>
    </row>
    <row r="58">
      <c r="A58" s="4" t="s">
        <v>26</v>
      </c>
      <c r="B58" s="4">
        <v>2007.0</v>
      </c>
      <c r="C58" s="4" t="s">
        <v>23</v>
      </c>
      <c r="D58" s="4">
        <v>48.2</v>
      </c>
      <c r="E58" s="4">
        <v>375.0</v>
      </c>
      <c r="F58" s="4">
        <v>87.0</v>
      </c>
      <c r="G58" s="4">
        <v>6.35</v>
      </c>
      <c r="H58" s="5">
        <v>184.8213446</v>
      </c>
      <c r="I58" s="4">
        <v>73.0</v>
      </c>
      <c r="J58" s="4">
        <v>1014.0</v>
      </c>
      <c r="K58" s="4">
        <v>18.8</v>
      </c>
      <c r="L58" s="4">
        <v>138.0</v>
      </c>
      <c r="M58" s="4">
        <v>75.0</v>
      </c>
      <c r="N58" s="4">
        <v>3.38</v>
      </c>
      <c r="O58" s="4">
        <v>73.0</v>
      </c>
      <c r="P58" s="4">
        <v>2.6</v>
      </c>
      <c r="Q58" s="5">
        <v>2878.837144</v>
      </c>
      <c r="R58" s="4">
        <v>2997687.0</v>
      </c>
      <c r="S58" s="4">
        <v>9.6</v>
      </c>
      <c r="T58" s="4">
        <v>9.6</v>
      </c>
      <c r="U58" s="4">
        <v>0.454</v>
      </c>
      <c r="V58" s="4">
        <v>7.7</v>
      </c>
    </row>
    <row r="59">
      <c r="A59" s="4" t="s">
        <v>26</v>
      </c>
      <c r="B59" s="4">
        <v>2006.0</v>
      </c>
      <c r="C59" s="4" t="s">
        <v>23</v>
      </c>
      <c r="D59" s="4">
        <v>47.7</v>
      </c>
      <c r="E59" s="4">
        <v>381.0</v>
      </c>
      <c r="F59" s="4">
        <v>90.0</v>
      </c>
      <c r="G59" s="4">
        <v>5.84</v>
      </c>
      <c r="H59" s="5">
        <v>25.08688824</v>
      </c>
      <c r="I59" s="6"/>
      <c r="J59" s="4">
        <v>765.0</v>
      </c>
      <c r="K59" s="4">
        <v>18.2</v>
      </c>
      <c r="L59" s="4">
        <v>143.0</v>
      </c>
      <c r="M59" s="4">
        <v>36.0</v>
      </c>
      <c r="N59" s="4">
        <v>4.54</v>
      </c>
      <c r="O59" s="4">
        <v>34.0</v>
      </c>
      <c r="P59" s="4">
        <v>2.5</v>
      </c>
      <c r="Q59" s="5">
        <v>262.415149</v>
      </c>
      <c r="R59" s="4">
        <v>2262399.0</v>
      </c>
      <c r="S59" s="4">
        <v>9.8</v>
      </c>
      <c r="T59" s="4">
        <v>9.7</v>
      </c>
      <c r="U59" s="4">
        <v>0.439</v>
      </c>
      <c r="V59" s="4">
        <v>7.2</v>
      </c>
    </row>
    <row r="60">
      <c r="A60" s="4" t="s">
        <v>26</v>
      </c>
      <c r="B60" s="4">
        <v>2005.0</v>
      </c>
      <c r="C60" s="4" t="s">
        <v>23</v>
      </c>
      <c r="D60" s="4">
        <v>47.4</v>
      </c>
      <c r="E60" s="4">
        <v>382.0</v>
      </c>
      <c r="F60" s="4">
        <v>92.0</v>
      </c>
      <c r="G60" s="4">
        <v>5.04</v>
      </c>
      <c r="H60" s="5">
        <v>98.19145117</v>
      </c>
      <c r="I60" s="6"/>
      <c r="J60" s="4">
        <v>258.0</v>
      </c>
      <c r="K60" s="4">
        <v>17.7</v>
      </c>
      <c r="L60" s="4">
        <v>148.0</v>
      </c>
      <c r="M60" s="4">
        <v>39.0</v>
      </c>
      <c r="N60" s="4">
        <v>4.1</v>
      </c>
      <c r="O60" s="4">
        <v>38.0</v>
      </c>
      <c r="P60" s="4">
        <v>2.6</v>
      </c>
      <c r="Q60" s="5">
        <v>1443.991929</v>
      </c>
      <c r="R60" s="4">
        <v>1.9552542E7</v>
      </c>
      <c r="S60" s="4">
        <v>1.0</v>
      </c>
      <c r="T60" s="4">
        <v>9.9</v>
      </c>
      <c r="U60" s="4">
        <v>0.426</v>
      </c>
      <c r="V60" s="4">
        <v>6.8</v>
      </c>
    </row>
    <row r="61">
      <c r="A61" s="4" t="s">
        <v>26</v>
      </c>
      <c r="B61" s="4">
        <v>2004.0</v>
      </c>
      <c r="C61" s="4" t="s">
        <v>23</v>
      </c>
      <c r="D61" s="4">
        <v>47.1</v>
      </c>
      <c r="E61" s="4">
        <v>386.0</v>
      </c>
      <c r="F61" s="4">
        <v>94.0</v>
      </c>
      <c r="G61" s="4">
        <v>3.53</v>
      </c>
      <c r="H61" s="5">
        <v>8.8667775</v>
      </c>
      <c r="I61" s="6"/>
      <c r="J61" s="4">
        <v>29.0</v>
      </c>
      <c r="K61" s="4">
        <v>17.2</v>
      </c>
      <c r="L61" s="4">
        <v>152.0</v>
      </c>
      <c r="M61" s="4">
        <v>4.0</v>
      </c>
      <c r="N61" s="4">
        <v>4.71</v>
      </c>
      <c r="O61" s="4">
        <v>4.0</v>
      </c>
      <c r="P61" s="4">
        <v>2.5</v>
      </c>
      <c r="Q61" s="5">
        <v>141.86844</v>
      </c>
      <c r="R61" s="4">
        <v>1.8865716E7</v>
      </c>
      <c r="S61" s="4">
        <v>1.2</v>
      </c>
      <c r="T61" s="4">
        <v>1.1</v>
      </c>
      <c r="U61" s="4">
        <v>0.415</v>
      </c>
      <c r="V61" s="4">
        <v>6.4</v>
      </c>
    </row>
    <row r="62">
      <c r="A62" s="4" t="s">
        <v>26</v>
      </c>
      <c r="B62" s="4">
        <v>2003.0</v>
      </c>
      <c r="C62" s="4" t="s">
        <v>23</v>
      </c>
      <c r="D62" s="4">
        <v>46.8</v>
      </c>
      <c r="E62" s="4">
        <v>388.0</v>
      </c>
      <c r="F62" s="4">
        <v>95.0</v>
      </c>
      <c r="G62" s="4">
        <v>3.49</v>
      </c>
      <c r="H62" s="5">
        <v>35.93349121</v>
      </c>
      <c r="I62" s="6"/>
      <c r="J62" s="4">
        <v>1196.0</v>
      </c>
      <c r="K62" s="4">
        <v>16.8</v>
      </c>
      <c r="L62" s="4">
        <v>155.0</v>
      </c>
      <c r="M62" s="4">
        <v>4.0</v>
      </c>
      <c r="N62" s="4">
        <v>4.41</v>
      </c>
      <c r="O62" s="4">
        <v>4.0</v>
      </c>
      <c r="P62" s="4">
        <v>2.4</v>
      </c>
      <c r="Q62" s="5">
        <v>779.468356</v>
      </c>
      <c r="R62" s="4">
        <v>1823369.0</v>
      </c>
      <c r="S62" s="4">
        <v>1.4</v>
      </c>
      <c r="T62" s="4">
        <v>1.3</v>
      </c>
      <c r="U62" s="4">
        <v>0.406</v>
      </c>
      <c r="V62" s="4">
        <v>5.9</v>
      </c>
    </row>
    <row r="63">
      <c r="A63" s="4" t="s">
        <v>26</v>
      </c>
      <c r="B63" s="4">
        <v>2002.0</v>
      </c>
      <c r="C63" s="4" t="s">
        <v>23</v>
      </c>
      <c r="D63" s="4">
        <v>46.5</v>
      </c>
      <c r="E63" s="4">
        <v>391.0</v>
      </c>
      <c r="F63" s="4">
        <v>96.0</v>
      </c>
      <c r="G63" s="4">
        <v>2.82</v>
      </c>
      <c r="H63" s="5">
        <v>24.037942</v>
      </c>
      <c r="I63" s="6"/>
      <c r="J63" s="4">
        <v>11945.0</v>
      </c>
      <c r="K63" s="4">
        <v>16.3</v>
      </c>
      <c r="L63" s="4">
        <v>157.0</v>
      </c>
      <c r="M63" s="4">
        <v>37.0</v>
      </c>
      <c r="N63" s="4">
        <v>3.63</v>
      </c>
      <c r="O63" s="4">
        <v>41.0</v>
      </c>
      <c r="P63" s="4">
        <v>2.3</v>
      </c>
      <c r="Q63" s="5">
        <v>711.181716</v>
      </c>
      <c r="R63" s="4">
        <v>1.7572649E7</v>
      </c>
      <c r="S63" s="4">
        <v>1.5</v>
      </c>
      <c r="T63" s="4">
        <v>1.5</v>
      </c>
      <c r="U63" s="4">
        <v>0.401</v>
      </c>
      <c r="V63" s="4">
        <v>5.5</v>
      </c>
    </row>
    <row r="64">
      <c r="A64" s="4" t="s">
        <v>26</v>
      </c>
      <c r="B64" s="4">
        <v>2001.0</v>
      </c>
      <c r="C64" s="4" t="s">
        <v>23</v>
      </c>
      <c r="D64" s="4">
        <v>45.7</v>
      </c>
      <c r="E64" s="4">
        <v>44.0</v>
      </c>
      <c r="F64" s="4">
        <v>97.0</v>
      </c>
      <c r="G64" s="4">
        <v>2.58</v>
      </c>
      <c r="H64" s="5">
        <v>30.35993647</v>
      </c>
      <c r="I64" s="6"/>
      <c r="J64" s="4">
        <v>9046.0</v>
      </c>
      <c r="K64" s="4">
        <v>15.8</v>
      </c>
      <c r="L64" s="4">
        <v>159.0</v>
      </c>
      <c r="M64" s="4">
        <v>41.0</v>
      </c>
      <c r="N64" s="4">
        <v>5.38</v>
      </c>
      <c r="O64" s="4">
        <v>38.0</v>
      </c>
      <c r="P64" s="4">
        <v>2.1</v>
      </c>
      <c r="Q64" s="5">
        <v>526.168743</v>
      </c>
      <c r="R64" s="4">
        <v>1.6983266E7</v>
      </c>
      <c r="S64" s="4">
        <v>1.7</v>
      </c>
      <c r="T64" s="4">
        <v>1.7</v>
      </c>
      <c r="U64" s="4">
        <v>0.391</v>
      </c>
      <c r="V64" s="4">
        <v>5.1</v>
      </c>
    </row>
    <row r="65">
      <c r="A65" s="4" t="s">
        <v>26</v>
      </c>
      <c r="B65" s="4">
        <v>2000.0</v>
      </c>
      <c r="C65" s="4" t="s">
        <v>23</v>
      </c>
      <c r="D65" s="4">
        <v>45.3</v>
      </c>
      <c r="E65" s="4">
        <v>48.0</v>
      </c>
      <c r="F65" s="4">
        <v>97.0</v>
      </c>
      <c r="G65" s="4">
        <v>1.85</v>
      </c>
      <c r="H65" s="5">
        <v>15.88149254</v>
      </c>
      <c r="I65" s="6"/>
      <c r="J65" s="4">
        <v>2219.0</v>
      </c>
      <c r="K65" s="4">
        <v>15.4</v>
      </c>
      <c r="L65" s="4">
        <v>160.0</v>
      </c>
      <c r="M65" s="4">
        <v>3.0</v>
      </c>
      <c r="N65" s="4">
        <v>2.79</v>
      </c>
      <c r="O65" s="4">
        <v>28.0</v>
      </c>
      <c r="P65" s="4">
        <v>2.0</v>
      </c>
      <c r="Q65" s="5">
        <v>555.2969419</v>
      </c>
      <c r="R65" s="4">
        <v>1644924.0</v>
      </c>
      <c r="S65" s="4">
        <v>1.9</v>
      </c>
      <c r="T65" s="4">
        <v>1.9</v>
      </c>
      <c r="U65" s="4">
        <v>0.382</v>
      </c>
      <c r="V65" s="4">
        <v>4.6</v>
      </c>
    </row>
    <row r="66">
      <c r="A66" s="4" t="s">
        <v>27</v>
      </c>
      <c r="B66" s="4">
        <v>2015.0</v>
      </c>
      <c r="C66" s="4" t="s">
        <v>23</v>
      </c>
      <c r="D66" s="4">
        <v>76.4</v>
      </c>
      <c r="E66" s="4">
        <v>13.0</v>
      </c>
      <c r="F66" s="4">
        <v>0.0</v>
      </c>
      <c r="G66" s="6"/>
      <c r="H66" s="5">
        <v>0.0</v>
      </c>
      <c r="I66" s="4">
        <v>99.0</v>
      </c>
      <c r="J66" s="4">
        <v>0.0</v>
      </c>
      <c r="K66" s="4">
        <v>47.7</v>
      </c>
      <c r="L66" s="4">
        <v>0.0</v>
      </c>
      <c r="M66" s="4">
        <v>86.0</v>
      </c>
      <c r="N66" s="6"/>
      <c r="O66" s="4">
        <v>99.0</v>
      </c>
      <c r="P66" s="4">
        <v>0.2</v>
      </c>
      <c r="Q66" s="5">
        <v>13566.9541</v>
      </c>
      <c r="R66" s="6"/>
      <c r="S66" s="4">
        <v>3.3</v>
      </c>
      <c r="T66" s="4">
        <v>3.3</v>
      </c>
      <c r="U66" s="4">
        <v>0.784</v>
      </c>
      <c r="V66" s="4">
        <v>13.9</v>
      </c>
    </row>
    <row r="67">
      <c r="A67" s="4" t="s">
        <v>27</v>
      </c>
      <c r="B67" s="4">
        <v>2014.0</v>
      </c>
      <c r="C67" s="4" t="s">
        <v>23</v>
      </c>
      <c r="D67" s="4">
        <v>76.2</v>
      </c>
      <c r="E67" s="4">
        <v>131.0</v>
      </c>
      <c r="F67" s="4">
        <v>0.0</v>
      </c>
      <c r="G67" s="4">
        <v>8.56</v>
      </c>
      <c r="H67" s="5">
        <v>2422.999774</v>
      </c>
      <c r="I67" s="4">
        <v>99.0</v>
      </c>
      <c r="J67" s="4">
        <v>0.0</v>
      </c>
      <c r="K67" s="4">
        <v>47.0</v>
      </c>
      <c r="L67" s="4">
        <v>0.0</v>
      </c>
      <c r="M67" s="4">
        <v>96.0</v>
      </c>
      <c r="N67" s="4">
        <v>5.54</v>
      </c>
      <c r="O67" s="4">
        <v>99.0</v>
      </c>
      <c r="P67" s="4">
        <v>0.2</v>
      </c>
      <c r="Q67" s="5">
        <v>12888.29667</v>
      </c>
      <c r="R67" s="6"/>
      <c r="S67" s="4">
        <v>3.3</v>
      </c>
      <c r="T67" s="4">
        <v>3.3</v>
      </c>
      <c r="U67" s="4">
        <v>0.782</v>
      </c>
      <c r="V67" s="4">
        <v>13.9</v>
      </c>
    </row>
    <row r="68">
      <c r="A68" s="4" t="s">
        <v>27</v>
      </c>
      <c r="B68" s="4">
        <v>2013.0</v>
      </c>
      <c r="C68" s="4" t="s">
        <v>23</v>
      </c>
      <c r="D68" s="4">
        <v>76.1</v>
      </c>
      <c r="E68" s="4">
        <v>133.0</v>
      </c>
      <c r="F68" s="4">
        <v>0.0</v>
      </c>
      <c r="G68" s="4">
        <v>8.58</v>
      </c>
      <c r="H68" s="5">
        <v>1991.430372</v>
      </c>
      <c r="I68" s="4">
        <v>99.0</v>
      </c>
      <c r="J68" s="4">
        <v>0.0</v>
      </c>
      <c r="K68" s="4">
        <v>46.4</v>
      </c>
      <c r="L68" s="4">
        <v>0.0</v>
      </c>
      <c r="M68" s="4">
        <v>98.0</v>
      </c>
      <c r="N68" s="4">
        <v>5.33</v>
      </c>
      <c r="O68" s="4">
        <v>99.0</v>
      </c>
      <c r="P68" s="4">
        <v>0.2</v>
      </c>
      <c r="Q68" s="5">
        <v>12224.86416</v>
      </c>
      <c r="R68" s="6"/>
      <c r="S68" s="4">
        <v>3.3</v>
      </c>
      <c r="T68" s="4">
        <v>3.3</v>
      </c>
      <c r="U68" s="4">
        <v>0.781</v>
      </c>
      <c r="V68" s="4">
        <v>13.9</v>
      </c>
    </row>
    <row r="69">
      <c r="A69" s="4" t="s">
        <v>27</v>
      </c>
      <c r="B69" s="4">
        <v>2012.0</v>
      </c>
      <c r="C69" s="4" t="s">
        <v>23</v>
      </c>
      <c r="D69" s="4">
        <v>75.9</v>
      </c>
      <c r="E69" s="4">
        <v>134.0</v>
      </c>
      <c r="F69" s="4">
        <v>0.0</v>
      </c>
      <c r="G69" s="4">
        <v>8.18</v>
      </c>
      <c r="H69" s="5">
        <v>2156.229842</v>
      </c>
      <c r="I69" s="4">
        <v>98.0</v>
      </c>
      <c r="J69" s="4">
        <v>0.0</v>
      </c>
      <c r="K69" s="4">
        <v>45.7</v>
      </c>
      <c r="L69" s="4">
        <v>0.0</v>
      </c>
      <c r="M69" s="4">
        <v>97.0</v>
      </c>
      <c r="N69" s="4">
        <v>5.39</v>
      </c>
      <c r="O69" s="4">
        <v>98.0</v>
      </c>
      <c r="P69" s="4">
        <v>0.2</v>
      </c>
      <c r="Q69" s="5">
        <v>12565.44197</v>
      </c>
      <c r="R69" s="6"/>
      <c r="S69" s="4">
        <v>3.3</v>
      </c>
      <c r="T69" s="4">
        <v>3.3</v>
      </c>
      <c r="U69" s="4">
        <v>0.778</v>
      </c>
      <c r="V69" s="4">
        <v>13.8</v>
      </c>
    </row>
    <row r="70">
      <c r="A70" s="4" t="s">
        <v>27</v>
      </c>
      <c r="B70" s="4">
        <v>2011.0</v>
      </c>
      <c r="C70" s="4" t="s">
        <v>23</v>
      </c>
      <c r="D70" s="4">
        <v>75.7</v>
      </c>
      <c r="E70" s="4">
        <v>136.0</v>
      </c>
      <c r="F70" s="4">
        <v>0.0</v>
      </c>
      <c r="G70" s="4">
        <v>7.84</v>
      </c>
      <c r="H70" s="5">
        <v>1810.875316</v>
      </c>
      <c r="I70" s="4">
        <v>99.0</v>
      </c>
      <c r="J70" s="4">
        <v>0.0</v>
      </c>
      <c r="K70" s="4">
        <v>45.1</v>
      </c>
      <c r="L70" s="4">
        <v>0.0</v>
      </c>
      <c r="M70" s="4">
        <v>99.0</v>
      </c>
      <c r="N70" s="4">
        <v>5.65</v>
      </c>
      <c r="O70" s="4">
        <v>99.0</v>
      </c>
      <c r="P70" s="4">
        <v>0.1</v>
      </c>
      <c r="Q70" s="5">
        <v>11929.34991</v>
      </c>
      <c r="R70" s="6"/>
      <c r="S70" s="4">
        <v>3.3</v>
      </c>
      <c r="T70" s="4">
        <v>3.3</v>
      </c>
      <c r="U70" s="4">
        <v>0.782</v>
      </c>
      <c r="V70" s="4">
        <v>14.1</v>
      </c>
    </row>
    <row r="71">
      <c r="A71" s="4" t="s">
        <v>27</v>
      </c>
      <c r="B71" s="4">
        <v>2010.0</v>
      </c>
      <c r="C71" s="4" t="s">
        <v>23</v>
      </c>
      <c r="D71" s="4">
        <v>75.6</v>
      </c>
      <c r="E71" s="4">
        <v>138.0</v>
      </c>
      <c r="F71" s="4">
        <v>0.0</v>
      </c>
      <c r="G71" s="4">
        <v>7.84</v>
      </c>
      <c r="H71" s="5">
        <v>1983.956937</v>
      </c>
      <c r="I71" s="4">
        <v>98.0</v>
      </c>
      <c r="J71" s="4">
        <v>0.0</v>
      </c>
      <c r="K71" s="4">
        <v>44.4</v>
      </c>
      <c r="L71" s="4">
        <v>0.0</v>
      </c>
      <c r="M71" s="4">
        <v>99.0</v>
      </c>
      <c r="N71" s="4">
        <v>5.63</v>
      </c>
      <c r="O71" s="4">
        <v>98.0</v>
      </c>
      <c r="P71" s="4">
        <v>0.1</v>
      </c>
      <c r="Q71" s="5">
        <v>12126.87614</v>
      </c>
      <c r="R71" s="6"/>
      <c r="S71" s="4">
        <v>3.3</v>
      </c>
      <c r="T71" s="4">
        <v>3.3</v>
      </c>
      <c r="U71" s="4">
        <v>0.783</v>
      </c>
      <c r="V71" s="4">
        <v>14.1</v>
      </c>
    </row>
    <row r="72">
      <c r="A72" s="4" t="s">
        <v>27</v>
      </c>
      <c r="B72" s="4">
        <v>2009.0</v>
      </c>
      <c r="C72" s="4" t="s">
        <v>23</v>
      </c>
      <c r="D72" s="4">
        <v>75.4</v>
      </c>
      <c r="E72" s="4">
        <v>14.0</v>
      </c>
      <c r="F72" s="4">
        <v>0.0</v>
      </c>
      <c r="G72" s="4">
        <v>7.82</v>
      </c>
      <c r="H72" s="5">
        <v>149.3587355</v>
      </c>
      <c r="I72" s="4">
        <v>98.0</v>
      </c>
      <c r="J72" s="4">
        <v>0.0</v>
      </c>
      <c r="K72" s="4">
        <v>43.8</v>
      </c>
      <c r="L72" s="4">
        <v>0.0</v>
      </c>
      <c r="M72" s="4">
        <v>98.0</v>
      </c>
      <c r="N72" s="4">
        <v>4.86</v>
      </c>
      <c r="O72" s="4">
        <v>99.0</v>
      </c>
      <c r="P72" s="4">
        <v>0.1</v>
      </c>
      <c r="Q72" s="5">
        <v>1312.46692</v>
      </c>
      <c r="R72" s="6"/>
      <c r="S72" s="4">
        <v>3.4</v>
      </c>
      <c r="T72" s="4">
        <v>3.3</v>
      </c>
      <c r="U72" s="4">
        <v>0.788</v>
      </c>
      <c r="V72" s="4">
        <v>14.2</v>
      </c>
    </row>
    <row r="73">
      <c r="A73" s="4" t="s">
        <v>27</v>
      </c>
      <c r="B73" s="4">
        <v>2008.0</v>
      </c>
      <c r="C73" s="4" t="s">
        <v>23</v>
      </c>
      <c r="D73" s="4">
        <v>75.2</v>
      </c>
      <c r="E73" s="4">
        <v>142.0</v>
      </c>
      <c r="F73" s="4">
        <v>0.0</v>
      </c>
      <c r="G73" s="4">
        <v>8.27</v>
      </c>
      <c r="H73" s="5">
        <v>180.7762695</v>
      </c>
      <c r="I73" s="4">
        <v>98.0</v>
      </c>
      <c r="J73" s="4">
        <v>0.0</v>
      </c>
      <c r="K73" s="4">
        <v>43.2</v>
      </c>
      <c r="L73" s="4">
        <v>0.0</v>
      </c>
      <c r="M73" s="4">
        <v>99.0</v>
      </c>
      <c r="N73" s="4">
        <v>4.69</v>
      </c>
      <c r="O73" s="4">
        <v>99.0</v>
      </c>
      <c r="P73" s="4">
        <v>0.1</v>
      </c>
      <c r="Q73" s="5">
        <v>1473.31923</v>
      </c>
      <c r="R73" s="6"/>
      <c r="S73" s="4">
        <v>3.4</v>
      </c>
      <c r="T73" s="4">
        <v>3.3</v>
      </c>
      <c r="U73" s="4">
        <v>0.786</v>
      </c>
      <c r="V73" s="4">
        <v>14.4</v>
      </c>
    </row>
    <row r="74">
      <c r="A74" s="4" t="s">
        <v>27</v>
      </c>
      <c r="B74" s="4">
        <v>2007.0</v>
      </c>
      <c r="C74" s="4" t="s">
        <v>23</v>
      </c>
      <c r="D74" s="4">
        <v>75.0</v>
      </c>
      <c r="E74" s="4">
        <v>144.0</v>
      </c>
      <c r="F74" s="4">
        <v>0.0</v>
      </c>
      <c r="G74" s="4">
        <v>8.64</v>
      </c>
      <c r="H74" s="5">
        <v>257.9665308</v>
      </c>
      <c r="I74" s="4">
        <v>97.0</v>
      </c>
      <c r="J74" s="4">
        <v>0.0</v>
      </c>
      <c r="K74" s="4">
        <v>42.6</v>
      </c>
      <c r="L74" s="4">
        <v>0.0</v>
      </c>
      <c r="M74" s="4">
        <v>98.0</v>
      </c>
      <c r="N74" s="4">
        <v>4.27</v>
      </c>
      <c r="O74" s="4">
        <v>99.0</v>
      </c>
      <c r="P74" s="4">
        <v>0.1</v>
      </c>
      <c r="Q74" s="5">
        <v>14252.29452</v>
      </c>
      <c r="R74" s="6"/>
      <c r="S74" s="4">
        <v>3.4</v>
      </c>
      <c r="T74" s="4">
        <v>3.3</v>
      </c>
      <c r="U74" s="4">
        <v>0.781</v>
      </c>
      <c r="V74" s="4">
        <v>14.5</v>
      </c>
    </row>
    <row r="75">
      <c r="A75" s="4" t="s">
        <v>27</v>
      </c>
      <c r="B75" s="4">
        <v>2006.0</v>
      </c>
      <c r="C75" s="4" t="s">
        <v>23</v>
      </c>
      <c r="D75" s="4">
        <v>74.8</v>
      </c>
      <c r="E75" s="4">
        <v>145.0</v>
      </c>
      <c r="F75" s="4">
        <v>0.0</v>
      </c>
      <c r="G75" s="4">
        <v>8.93</v>
      </c>
      <c r="H75" s="5">
        <v>216.3146941</v>
      </c>
      <c r="I75" s="4">
        <v>99.0</v>
      </c>
      <c r="J75" s="4">
        <v>0.0</v>
      </c>
      <c r="K75" s="4">
        <v>42.0</v>
      </c>
      <c r="L75" s="4">
        <v>0.0</v>
      </c>
      <c r="M75" s="4">
        <v>99.0</v>
      </c>
      <c r="N75" s="4">
        <v>4.34</v>
      </c>
      <c r="O75" s="4">
        <v>99.0</v>
      </c>
      <c r="P75" s="4">
        <v>0.1</v>
      </c>
      <c r="Q75" s="5">
        <v>12724.39377</v>
      </c>
      <c r="R75" s="6"/>
      <c r="S75" s="4">
        <v>3.4</v>
      </c>
      <c r="T75" s="4">
        <v>3.4</v>
      </c>
      <c r="U75" s="4">
        <v>0.773</v>
      </c>
      <c r="V75" s="4">
        <v>14.7</v>
      </c>
    </row>
    <row r="76">
      <c r="A76" s="4" t="s">
        <v>27</v>
      </c>
      <c r="B76" s="4">
        <v>2005.0</v>
      </c>
      <c r="C76" s="4" t="s">
        <v>23</v>
      </c>
      <c r="D76" s="4">
        <v>74.6</v>
      </c>
      <c r="E76" s="4">
        <v>147.0</v>
      </c>
      <c r="F76" s="4">
        <v>0.0</v>
      </c>
      <c r="G76" s="4">
        <v>8.15</v>
      </c>
      <c r="H76" s="5">
        <v>1455.608186</v>
      </c>
      <c r="I76" s="4">
        <v>99.0</v>
      </c>
      <c r="J76" s="4">
        <v>0.0</v>
      </c>
      <c r="K76" s="4">
        <v>41.4</v>
      </c>
      <c r="L76" s="4">
        <v>0.0</v>
      </c>
      <c r="M76" s="4">
        <v>98.0</v>
      </c>
      <c r="N76" s="4">
        <v>4.41</v>
      </c>
      <c r="O76" s="4">
        <v>99.0</v>
      </c>
      <c r="P76" s="4">
        <v>0.1</v>
      </c>
      <c r="Q76" s="5">
        <v>11371.93895</v>
      </c>
      <c r="R76" s="6"/>
      <c r="S76" s="4">
        <v>3.5</v>
      </c>
      <c r="T76" s="4">
        <v>3.4</v>
      </c>
      <c r="U76" s="4">
        <v>0.0</v>
      </c>
      <c r="V76" s="4">
        <v>0.0</v>
      </c>
    </row>
    <row r="77">
      <c r="A77" s="4" t="s">
        <v>27</v>
      </c>
      <c r="B77" s="4">
        <v>2004.0</v>
      </c>
      <c r="C77" s="4" t="s">
        <v>23</v>
      </c>
      <c r="D77" s="4">
        <v>74.4</v>
      </c>
      <c r="E77" s="4">
        <v>149.0</v>
      </c>
      <c r="F77" s="4">
        <v>0.0</v>
      </c>
      <c r="G77" s="4">
        <v>7.28</v>
      </c>
      <c r="H77" s="5">
        <v>22.86295206</v>
      </c>
      <c r="I77" s="4">
        <v>97.0</v>
      </c>
      <c r="J77" s="4">
        <v>0.0</v>
      </c>
      <c r="K77" s="4">
        <v>4.8</v>
      </c>
      <c r="L77" s="4">
        <v>0.0</v>
      </c>
      <c r="M77" s="4">
        <v>97.0</v>
      </c>
      <c r="N77" s="4">
        <v>4.21</v>
      </c>
      <c r="O77" s="4">
        <v>97.0</v>
      </c>
      <c r="P77" s="4">
        <v>0.1</v>
      </c>
      <c r="Q77" s="5">
        <v>1352.8374</v>
      </c>
      <c r="R77" s="6"/>
      <c r="S77" s="4">
        <v>3.5</v>
      </c>
      <c r="T77" s="4">
        <v>3.4</v>
      </c>
      <c r="U77" s="4">
        <v>0.0</v>
      </c>
      <c r="V77" s="4">
        <v>0.0</v>
      </c>
    </row>
    <row r="78">
      <c r="A78" s="4" t="s">
        <v>27</v>
      </c>
      <c r="B78" s="4">
        <v>2003.0</v>
      </c>
      <c r="C78" s="4" t="s">
        <v>23</v>
      </c>
      <c r="D78" s="4">
        <v>74.2</v>
      </c>
      <c r="E78" s="4">
        <v>151.0</v>
      </c>
      <c r="F78" s="4">
        <v>0.0</v>
      </c>
      <c r="G78" s="4">
        <v>7.16</v>
      </c>
      <c r="H78" s="5">
        <v>1158.065259</v>
      </c>
      <c r="I78" s="4">
        <v>99.0</v>
      </c>
      <c r="J78" s="4">
        <v>0.0</v>
      </c>
      <c r="K78" s="4">
        <v>4.1</v>
      </c>
      <c r="L78" s="4">
        <v>0.0</v>
      </c>
      <c r="M78" s="4">
        <v>99.0</v>
      </c>
      <c r="N78" s="4">
        <v>4.53</v>
      </c>
      <c r="O78" s="4">
        <v>99.0</v>
      </c>
      <c r="P78" s="4">
        <v>0.1</v>
      </c>
      <c r="Q78" s="5">
        <v>9739.82556</v>
      </c>
      <c r="R78" s="6"/>
      <c r="S78" s="4">
        <v>3.5</v>
      </c>
      <c r="T78" s="4">
        <v>3.5</v>
      </c>
      <c r="U78" s="4">
        <v>0.0</v>
      </c>
      <c r="V78" s="4">
        <v>0.0</v>
      </c>
    </row>
    <row r="79">
      <c r="A79" s="4" t="s">
        <v>27</v>
      </c>
      <c r="B79" s="4">
        <v>2002.0</v>
      </c>
      <c r="C79" s="4" t="s">
        <v>23</v>
      </c>
      <c r="D79" s="4">
        <v>74.0</v>
      </c>
      <c r="E79" s="4">
        <v>153.0</v>
      </c>
      <c r="F79" s="4">
        <v>0.0</v>
      </c>
      <c r="G79" s="4">
        <v>7.21</v>
      </c>
      <c r="H79" s="5">
        <v>927.4075855</v>
      </c>
      <c r="I79" s="4">
        <v>99.0</v>
      </c>
      <c r="J79" s="4">
        <v>0.0</v>
      </c>
      <c r="K79" s="4">
        <v>39.5</v>
      </c>
      <c r="L79" s="4">
        <v>0.0</v>
      </c>
      <c r="M79" s="4">
        <v>93.0</v>
      </c>
      <c r="N79" s="4">
        <v>4.41</v>
      </c>
      <c r="O79" s="4">
        <v>98.0</v>
      </c>
      <c r="P79" s="4">
        <v>0.1</v>
      </c>
      <c r="Q79" s="5">
        <v>9386.716452</v>
      </c>
      <c r="R79" s="6"/>
      <c r="S79" s="4">
        <v>3.6</v>
      </c>
      <c r="T79" s="4">
        <v>3.5</v>
      </c>
      <c r="U79" s="4">
        <v>0.0</v>
      </c>
      <c r="V79" s="4">
        <v>0.0</v>
      </c>
    </row>
    <row r="80">
      <c r="A80" s="4" t="s">
        <v>27</v>
      </c>
      <c r="B80" s="4">
        <v>2001.0</v>
      </c>
      <c r="C80" s="4" t="s">
        <v>23</v>
      </c>
      <c r="D80" s="4">
        <v>73.8</v>
      </c>
      <c r="E80" s="4">
        <v>154.0</v>
      </c>
      <c r="F80" s="4">
        <v>0.0</v>
      </c>
      <c r="G80" s="4">
        <v>7.51</v>
      </c>
      <c r="H80" s="5">
        <v>163.7676978</v>
      </c>
      <c r="I80" s="4">
        <v>96.0</v>
      </c>
      <c r="J80" s="4">
        <v>0.0</v>
      </c>
      <c r="K80" s="4">
        <v>38.9</v>
      </c>
      <c r="L80" s="4">
        <v>0.0</v>
      </c>
      <c r="M80" s="4">
        <v>99.0</v>
      </c>
      <c r="N80" s="4">
        <v>4.48</v>
      </c>
      <c r="O80" s="4">
        <v>97.0</v>
      </c>
      <c r="P80" s="4">
        <v>0.1</v>
      </c>
      <c r="Q80" s="5">
        <v>9358.154162</v>
      </c>
      <c r="R80" s="6"/>
      <c r="S80" s="4">
        <v>3.6</v>
      </c>
      <c r="T80" s="4">
        <v>3.5</v>
      </c>
      <c r="U80" s="4">
        <v>0.0</v>
      </c>
      <c r="V80" s="4">
        <v>0.0</v>
      </c>
    </row>
    <row r="81">
      <c r="A81" s="4" t="s">
        <v>27</v>
      </c>
      <c r="B81" s="4">
        <v>2000.0</v>
      </c>
      <c r="C81" s="4" t="s">
        <v>23</v>
      </c>
      <c r="D81" s="4">
        <v>73.6</v>
      </c>
      <c r="E81" s="4">
        <v>156.0</v>
      </c>
      <c r="F81" s="4">
        <v>0.0</v>
      </c>
      <c r="G81" s="4">
        <v>7.27</v>
      </c>
      <c r="H81" s="5">
        <v>1127.74347</v>
      </c>
      <c r="I81" s="6"/>
      <c r="J81" s="4">
        <v>0.0</v>
      </c>
      <c r="K81" s="4">
        <v>38.2</v>
      </c>
      <c r="L81" s="4">
        <v>0.0</v>
      </c>
      <c r="M81" s="4">
        <v>96.0</v>
      </c>
      <c r="N81" s="4">
        <v>4.13</v>
      </c>
      <c r="O81" s="4">
        <v>95.0</v>
      </c>
      <c r="P81" s="4">
        <v>0.1</v>
      </c>
      <c r="Q81" s="5">
        <v>9875.161736</v>
      </c>
      <c r="R81" s="6"/>
      <c r="S81" s="4">
        <v>3.7</v>
      </c>
      <c r="T81" s="4">
        <v>3.6</v>
      </c>
      <c r="U81" s="4">
        <v>0.0</v>
      </c>
      <c r="V81" s="4">
        <v>0.0</v>
      </c>
    </row>
    <row r="82">
      <c r="A82" s="4" t="s">
        <v>28</v>
      </c>
      <c r="B82" s="4">
        <v>2015.0</v>
      </c>
      <c r="C82" s="4" t="s">
        <v>23</v>
      </c>
      <c r="D82" s="4">
        <v>76.3</v>
      </c>
      <c r="E82" s="4">
        <v>116.0</v>
      </c>
      <c r="F82" s="4">
        <v>8.0</v>
      </c>
      <c r="G82" s="6"/>
      <c r="H82" s="5">
        <v>0.0</v>
      </c>
      <c r="I82" s="4">
        <v>94.0</v>
      </c>
      <c r="J82" s="4">
        <v>0.0</v>
      </c>
      <c r="K82" s="4">
        <v>62.8</v>
      </c>
      <c r="L82" s="4">
        <v>9.0</v>
      </c>
      <c r="M82" s="4">
        <v>93.0</v>
      </c>
      <c r="N82" s="6"/>
      <c r="O82" s="4">
        <v>94.0</v>
      </c>
      <c r="P82" s="4">
        <v>0.1</v>
      </c>
      <c r="Q82" s="5">
        <v>13467.1236</v>
      </c>
      <c r="R82" s="4">
        <v>4.3417765E7</v>
      </c>
      <c r="S82" s="4">
        <v>1.0</v>
      </c>
      <c r="T82" s="4">
        <v>0.9</v>
      </c>
      <c r="U82" s="4">
        <v>0.826</v>
      </c>
      <c r="V82" s="4">
        <v>17.3</v>
      </c>
    </row>
    <row r="83">
      <c r="A83" s="4" t="s">
        <v>28</v>
      </c>
      <c r="B83" s="4">
        <v>2014.0</v>
      </c>
      <c r="C83" s="4" t="s">
        <v>23</v>
      </c>
      <c r="D83" s="4">
        <v>76.2</v>
      </c>
      <c r="E83" s="4">
        <v>118.0</v>
      </c>
      <c r="F83" s="4">
        <v>8.0</v>
      </c>
      <c r="G83" s="4">
        <v>7.93</v>
      </c>
      <c r="H83" s="5">
        <v>847.3717463</v>
      </c>
      <c r="I83" s="4">
        <v>94.0</v>
      </c>
      <c r="J83" s="4">
        <v>1.0</v>
      </c>
      <c r="K83" s="4">
        <v>62.2</v>
      </c>
      <c r="L83" s="4">
        <v>9.0</v>
      </c>
      <c r="M83" s="4">
        <v>92.0</v>
      </c>
      <c r="N83" s="4">
        <v>4.79</v>
      </c>
      <c r="O83" s="4">
        <v>94.0</v>
      </c>
      <c r="P83" s="4">
        <v>0.1</v>
      </c>
      <c r="Q83" s="5">
        <v>12245.25645</v>
      </c>
      <c r="R83" s="4">
        <v>4.2981515E7</v>
      </c>
      <c r="S83" s="4">
        <v>1.0</v>
      </c>
      <c r="T83" s="4">
        <v>0.9</v>
      </c>
      <c r="U83" s="4">
        <v>0.825</v>
      </c>
      <c r="V83" s="4">
        <v>17.3</v>
      </c>
    </row>
    <row r="84">
      <c r="A84" s="4" t="s">
        <v>28</v>
      </c>
      <c r="B84" s="4">
        <v>2013.0</v>
      </c>
      <c r="C84" s="4" t="s">
        <v>23</v>
      </c>
      <c r="D84" s="4">
        <v>76.0</v>
      </c>
      <c r="E84" s="4">
        <v>119.0</v>
      </c>
      <c r="F84" s="4">
        <v>8.0</v>
      </c>
      <c r="G84" s="4">
        <v>8.28</v>
      </c>
      <c r="H84" s="5">
        <v>1001.796332</v>
      </c>
      <c r="I84" s="4">
        <v>94.0</v>
      </c>
      <c r="J84" s="4">
        <v>0.0</v>
      </c>
      <c r="K84" s="4">
        <v>61.6</v>
      </c>
      <c r="L84" s="4">
        <v>10.0</v>
      </c>
      <c r="M84" s="4">
        <v>99.0</v>
      </c>
      <c r="N84" s="4">
        <v>4.99</v>
      </c>
      <c r="O84" s="4">
        <v>94.0</v>
      </c>
      <c r="P84" s="4">
        <v>0.1</v>
      </c>
      <c r="Q84" s="5">
        <v>12976.63642</v>
      </c>
      <c r="R84" s="4">
        <v>4.2539925E7</v>
      </c>
      <c r="S84" s="4">
        <v>1.0</v>
      </c>
      <c r="T84" s="4">
        <v>0.9</v>
      </c>
      <c r="U84" s="4">
        <v>0.823</v>
      </c>
      <c r="V84" s="4">
        <v>17.3</v>
      </c>
    </row>
    <row r="85">
      <c r="A85" s="4" t="s">
        <v>28</v>
      </c>
      <c r="B85" s="4">
        <v>2012.0</v>
      </c>
      <c r="C85" s="4" t="s">
        <v>23</v>
      </c>
      <c r="D85" s="4">
        <v>75.9</v>
      </c>
      <c r="E85" s="4">
        <v>12.0</v>
      </c>
      <c r="F85" s="4">
        <v>9.0</v>
      </c>
      <c r="G85" s="4">
        <v>8.35</v>
      </c>
      <c r="H85" s="5">
        <v>1133.558003</v>
      </c>
      <c r="I85" s="4">
        <v>91.0</v>
      </c>
      <c r="J85" s="4">
        <v>2.0</v>
      </c>
      <c r="K85" s="4">
        <v>61.0</v>
      </c>
      <c r="L85" s="4">
        <v>10.0</v>
      </c>
      <c r="M85" s="4">
        <v>99.0</v>
      </c>
      <c r="N85" s="4">
        <v>5.2</v>
      </c>
      <c r="O85" s="4">
        <v>91.0</v>
      </c>
      <c r="P85" s="4">
        <v>0.1</v>
      </c>
      <c r="Q85" s="5">
        <v>12969.7712</v>
      </c>
      <c r="R85" s="4">
        <v>4296739.0</v>
      </c>
      <c r="S85" s="4">
        <v>1.0</v>
      </c>
      <c r="T85" s="4">
        <v>0.9</v>
      </c>
      <c r="U85" s="4">
        <v>0.822</v>
      </c>
      <c r="V85" s="4">
        <v>17.2</v>
      </c>
    </row>
    <row r="86">
      <c r="A86" s="4" t="s">
        <v>28</v>
      </c>
      <c r="B86" s="4">
        <v>2011.0</v>
      </c>
      <c r="C86" s="4" t="s">
        <v>23</v>
      </c>
      <c r="D86" s="4">
        <v>75.7</v>
      </c>
      <c r="E86" s="4">
        <v>12.0</v>
      </c>
      <c r="F86" s="4">
        <v>9.0</v>
      </c>
      <c r="G86" s="4">
        <v>8.11</v>
      </c>
      <c r="H86" s="5">
        <v>1504.329462</v>
      </c>
      <c r="I86" s="4">
        <v>91.0</v>
      </c>
      <c r="J86" s="4">
        <v>3.0</v>
      </c>
      <c r="K86" s="4">
        <v>6.4</v>
      </c>
      <c r="L86" s="4">
        <v>10.0</v>
      </c>
      <c r="M86" s="4">
        <v>93.0</v>
      </c>
      <c r="N86" s="4">
        <v>5.89</v>
      </c>
      <c r="O86" s="4">
        <v>91.0</v>
      </c>
      <c r="P86" s="4">
        <v>0.1</v>
      </c>
      <c r="Q86" s="5">
        <v>12726.9836</v>
      </c>
      <c r="R86" s="4">
        <v>4.1656879E7</v>
      </c>
      <c r="S86" s="4">
        <v>1.0</v>
      </c>
      <c r="T86" s="4">
        <v>0.9</v>
      </c>
      <c r="U86" s="4">
        <v>0.816</v>
      </c>
      <c r="V86" s="4">
        <v>17.1</v>
      </c>
    </row>
    <row r="87">
      <c r="A87" s="4" t="s">
        <v>28</v>
      </c>
      <c r="B87" s="4">
        <v>2010.0</v>
      </c>
      <c r="C87" s="4" t="s">
        <v>23</v>
      </c>
      <c r="D87" s="4">
        <v>75.5</v>
      </c>
      <c r="E87" s="4">
        <v>121.0</v>
      </c>
      <c r="F87" s="4">
        <v>10.0</v>
      </c>
      <c r="G87" s="4">
        <v>8.15</v>
      </c>
      <c r="H87" s="5">
        <v>187.610955</v>
      </c>
      <c r="I87" s="4">
        <v>94.0</v>
      </c>
      <c r="J87" s="4">
        <v>17.0</v>
      </c>
      <c r="K87" s="4">
        <v>59.8</v>
      </c>
      <c r="L87" s="4">
        <v>11.0</v>
      </c>
      <c r="M87" s="4">
        <v>95.0</v>
      </c>
      <c r="N87" s="4">
        <v>6.55</v>
      </c>
      <c r="O87" s="4">
        <v>94.0</v>
      </c>
      <c r="P87" s="4">
        <v>0.1</v>
      </c>
      <c r="Q87" s="5">
        <v>1276.265</v>
      </c>
      <c r="R87" s="4">
        <v>4.1223889E7</v>
      </c>
      <c r="S87" s="4">
        <v>1.0</v>
      </c>
      <c r="T87" s="4">
        <v>0.9</v>
      </c>
      <c r="U87" s="4">
        <v>0.802</v>
      </c>
      <c r="V87" s="4">
        <v>16.8</v>
      </c>
    </row>
    <row r="88">
      <c r="A88" s="4" t="s">
        <v>28</v>
      </c>
      <c r="B88" s="4">
        <v>2009.0</v>
      </c>
      <c r="C88" s="4" t="s">
        <v>23</v>
      </c>
      <c r="D88" s="4">
        <v>75.6</v>
      </c>
      <c r="E88" s="4">
        <v>126.0</v>
      </c>
      <c r="F88" s="4">
        <v>10.0</v>
      </c>
      <c r="G88" s="4">
        <v>8.33</v>
      </c>
      <c r="H88" s="5">
        <v>1398.042623</v>
      </c>
      <c r="I88" s="4">
        <v>94.0</v>
      </c>
      <c r="J88" s="4">
        <v>3.0</v>
      </c>
      <c r="K88" s="4">
        <v>59.2</v>
      </c>
      <c r="L88" s="4">
        <v>11.0</v>
      </c>
      <c r="M88" s="4">
        <v>97.0</v>
      </c>
      <c r="N88" s="4">
        <v>7.63</v>
      </c>
      <c r="O88" s="4">
        <v>94.0</v>
      </c>
      <c r="P88" s="4">
        <v>0.1</v>
      </c>
      <c r="Q88" s="5">
        <v>8161.36966</v>
      </c>
      <c r="R88" s="4">
        <v>479947.0</v>
      </c>
      <c r="S88" s="4">
        <v>1.0</v>
      </c>
      <c r="T88" s="4">
        <v>0.9</v>
      </c>
      <c r="U88" s="4">
        <v>0.794</v>
      </c>
      <c r="V88" s="4">
        <v>16.5</v>
      </c>
    </row>
    <row r="89">
      <c r="A89" s="4" t="s">
        <v>28</v>
      </c>
      <c r="B89" s="4">
        <v>2008.0</v>
      </c>
      <c r="C89" s="4" t="s">
        <v>23</v>
      </c>
      <c r="D89" s="4">
        <v>75.4</v>
      </c>
      <c r="E89" s="4">
        <v>126.0</v>
      </c>
      <c r="F89" s="4">
        <v>10.0</v>
      </c>
      <c r="G89" s="4">
        <v>8.41</v>
      </c>
      <c r="H89" s="5">
        <v>1413.73543</v>
      </c>
      <c r="I89" s="4">
        <v>9.0</v>
      </c>
      <c r="J89" s="4">
        <v>0.0</v>
      </c>
      <c r="K89" s="4">
        <v>58.6</v>
      </c>
      <c r="L89" s="4">
        <v>11.0</v>
      </c>
      <c r="M89" s="4">
        <v>94.0</v>
      </c>
      <c r="N89" s="4">
        <v>6.66</v>
      </c>
      <c r="O89" s="4">
        <v>93.0</v>
      </c>
      <c r="P89" s="4">
        <v>0.1</v>
      </c>
      <c r="Q89" s="5">
        <v>8953.359275</v>
      </c>
      <c r="R89" s="4">
        <v>4382389.0</v>
      </c>
      <c r="S89" s="4">
        <v>1.0</v>
      </c>
      <c r="T89" s="4">
        <v>0.9</v>
      </c>
      <c r="U89" s="4">
        <v>0.792</v>
      </c>
      <c r="V89" s="4">
        <v>16.3</v>
      </c>
    </row>
    <row r="90">
      <c r="A90" s="4" t="s">
        <v>28</v>
      </c>
      <c r="B90" s="4">
        <v>2007.0</v>
      </c>
      <c r="C90" s="4" t="s">
        <v>23</v>
      </c>
      <c r="D90" s="4">
        <v>74.8</v>
      </c>
      <c r="E90" s="4">
        <v>129.0</v>
      </c>
      <c r="F90" s="4">
        <v>10.0</v>
      </c>
      <c r="G90" s="4">
        <v>8.16</v>
      </c>
      <c r="H90" s="5">
        <v>1105.659031</v>
      </c>
      <c r="I90" s="4">
        <v>85.0</v>
      </c>
      <c r="J90" s="4">
        <v>0.0</v>
      </c>
      <c r="K90" s="4">
        <v>58.0</v>
      </c>
      <c r="L90" s="4">
        <v>12.0</v>
      </c>
      <c r="M90" s="4">
        <v>92.0</v>
      </c>
      <c r="N90" s="4">
        <v>6.49</v>
      </c>
      <c r="O90" s="4">
        <v>91.0</v>
      </c>
      <c r="P90" s="4">
        <v>0.1</v>
      </c>
      <c r="Q90" s="5">
        <v>7193.61764</v>
      </c>
      <c r="R90" s="4">
        <v>3997224.0</v>
      </c>
      <c r="S90" s="4">
        <v>1.1</v>
      </c>
      <c r="T90" s="4">
        <v>0.9</v>
      </c>
      <c r="U90" s="4">
        <v>0.788</v>
      </c>
      <c r="V90" s="4">
        <v>16.3</v>
      </c>
    </row>
    <row r="91">
      <c r="A91" s="4" t="s">
        <v>28</v>
      </c>
      <c r="B91" s="4">
        <v>2006.0</v>
      </c>
      <c r="C91" s="4" t="s">
        <v>23</v>
      </c>
      <c r="D91" s="4">
        <v>75.2</v>
      </c>
      <c r="E91" s="4">
        <v>127.0</v>
      </c>
      <c r="F91" s="4">
        <v>11.0</v>
      </c>
      <c r="G91" s="4">
        <v>7.75</v>
      </c>
      <c r="H91" s="5">
        <v>961.1774676</v>
      </c>
      <c r="I91" s="4">
        <v>84.0</v>
      </c>
      <c r="J91" s="4">
        <v>0.0</v>
      </c>
      <c r="K91" s="4">
        <v>57.5</v>
      </c>
      <c r="L91" s="4">
        <v>12.0</v>
      </c>
      <c r="M91" s="4">
        <v>92.0</v>
      </c>
      <c r="N91" s="4">
        <v>6.68</v>
      </c>
      <c r="O91" s="4">
        <v>91.0</v>
      </c>
      <c r="P91" s="4">
        <v>0.1</v>
      </c>
      <c r="Q91" s="5">
        <v>5878.76127</v>
      </c>
      <c r="R91" s="4">
        <v>3955889.0</v>
      </c>
      <c r="S91" s="4">
        <v>1.1</v>
      </c>
      <c r="T91" s="4">
        <v>0.9</v>
      </c>
      <c r="U91" s="4">
        <v>0.782</v>
      </c>
      <c r="V91" s="4">
        <v>16.1</v>
      </c>
    </row>
    <row r="92">
      <c r="A92" s="4" t="s">
        <v>28</v>
      </c>
      <c r="B92" s="4">
        <v>2005.0</v>
      </c>
      <c r="C92" s="4" t="s">
        <v>23</v>
      </c>
      <c r="D92" s="4">
        <v>74.9</v>
      </c>
      <c r="E92" s="4">
        <v>127.0</v>
      </c>
      <c r="F92" s="4">
        <v>11.0</v>
      </c>
      <c r="G92" s="4">
        <v>7.53</v>
      </c>
      <c r="H92" s="5">
        <v>96.16653429</v>
      </c>
      <c r="I92" s="4">
        <v>88.0</v>
      </c>
      <c r="J92" s="4">
        <v>0.0</v>
      </c>
      <c r="K92" s="4">
        <v>56.9</v>
      </c>
      <c r="L92" s="4">
        <v>12.0</v>
      </c>
      <c r="M92" s="4">
        <v>95.0</v>
      </c>
      <c r="N92" s="4">
        <v>6.85</v>
      </c>
      <c r="O92" s="4">
        <v>98.0</v>
      </c>
      <c r="P92" s="4">
        <v>0.1</v>
      </c>
      <c r="Q92" s="5">
        <v>576.883829</v>
      </c>
      <c r="R92" s="4">
        <v>3.9145488E7</v>
      </c>
      <c r="S92" s="4">
        <v>1.1</v>
      </c>
      <c r="T92" s="4">
        <v>1.0</v>
      </c>
      <c r="U92" s="4">
        <v>0.78</v>
      </c>
      <c r="V92" s="4">
        <v>16.3</v>
      </c>
    </row>
    <row r="93">
      <c r="A93" s="4" t="s">
        <v>28</v>
      </c>
      <c r="B93" s="4">
        <v>2004.0</v>
      </c>
      <c r="C93" s="4" t="s">
        <v>23</v>
      </c>
      <c r="D93" s="4">
        <v>74.7</v>
      </c>
      <c r="E93" s="4">
        <v>13.0</v>
      </c>
      <c r="F93" s="4">
        <v>11.0</v>
      </c>
      <c r="G93" s="4">
        <v>7.63</v>
      </c>
      <c r="H93" s="5">
        <v>719.3663797</v>
      </c>
      <c r="I93" s="4">
        <v>81.0</v>
      </c>
      <c r="J93" s="4">
        <v>0.0</v>
      </c>
      <c r="K93" s="4">
        <v>56.3</v>
      </c>
      <c r="L93" s="4">
        <v>12.0</v>
      </c>
      <c r="M93" s="4">
        <v>91.0</v>
      </c>
      <c r="N93" s="4">
        <v>6.84</v>
      </c>
      <c r="O93" s="4">
        <v>98.0</v>
      </c>
      <c r="P93" s="4">
        <v>0.1</v>
      </c>
      <c r="Q93" s="5">
        <v>4251.574348</v>
      </c>
      <c r="R93" s="4">
        <v>3.8728696E7</v>
      </c>
      <c r="S93" s="4">
        <v>1.1</v>
      </c>
      <c r="T93" s="4">
        <v>1.0</v>
      </c>
      <c r="U93" s="4">
        <v>0.775</v>
      </c>
      <c r="V93" s="4">
        <v>16.3</v>
      </c>
    </row>
    <row r="94">
      <c r="A94" s="4" t="s">
        <v>28</v>
      </c>
      <c r="B94" s="4">
        <v>2003.0</v>
      </c>
      <c r="C94" s="4" t="s">
        <v>23</v>
      </c>
      <c r="D94" s="4">
        <v>74.1</v>
      </c>
      <c r="E94" s="4">
        <v>137.0</v>
      </c>
      <c r="F94" s="4">
        <v>11.0</v>
      </c>
      <c r="G94" s="4">
        <v>7.62</v>
      </c>
      <c r="H94" s="5">
        <v>57.58467352</v>
      </c>
      <c r="I94" s="4">
        <v>73.0</v>
      </c>
      <c r="J94" s="4">
        <v>0.0</v>
      </c>
      <c r="K94" s="4">
        <v>55.7</v>
      </c>
      <c r="L94" s="4">
        <v>13.0</v>
      </c>
      <c r="M94" s="4">
        <v>95.0</v>
      </c>
      <c r="N94" s="4">
        <v>8.22</v>
      </c>
      <c r="O94" s="4">
        <v>96.0</v>
      </c>
      <c r="P94" s="4">
        <v>0.1</v>
      </c>
      <c r="Q94" s="5">
        <v>333.4376</v>
      </c>
      <c r="R94" s="4">
        <v>3839379.0</v>
      </c>
      <c r="S94" s="4">
        <v>1.2</v>
      </c>
      <c r="T94" s="4">
        <v>1.0</v>
      </c>
      <c r="U94" s="4">
        <v>0.77</v>
      </c>
      <c r="V94" s="4">
        <v>16.4</v>
      </c>
    </row>
    <row r="95">
      <c r="A95" s="4" t="s">
        <v>28</v>
      </c>
      <c r="B95" s="4">
        <v>2002.0</v>
      </c>
      <c r="C95" s="4" t="s">
        <v>23</v>
      </c>
      <c r="D95" s="4">
        <v>74.1</v>
      </c>
      <c r="E95" s="4">
        <v>138.0</v>
      </c>
      <c r="F95" s="4">
        <v>12.0</v>
      </c>
      <c r="G95" s="4">
        <v>7.81</v>
      </c>
      <c r="H95" s="5">
        <v>470.1869145</v>
      </c>
      <c r="I95" s="4">
        <v>66.0</v>
      </c>
      <c r="J95" s="4">
        <v>0.0</v>
      </c>
      <c r="K95" s="4">
        <v>55.1</v>
      </c>
      <c r="L95" s="4">
        <v>13.0</v>
      </c>
      <c r="M95" s="4">
        <v>94.0</v>
      </c>
      <c r="N95" s="4">
        <v>8.31</v>
      </c>
      <c r="O95" s="4">
        <v>93.0</v>
      </c>
      <c r="P95" s="4">
        <v>0.1</v>
      </c>
      <c r="Q95" s="5">
        <v>2579.193168</v>
      </c>
      <c r="R95" s="4">
        <v>3788937.0</v>
      </c>
      <c r="S95" s="4">
        <v>1.2</v>
      </c>
      <c r="T95" s="4">
        <v>1.0</v>
      </c>
      <c r="U95" s="4">
        <v>0.776</v>
      </c>
      <c r="V95" s="4">
        <v>16.3</v>
      </c>
    </row>
    <row r="96">
      <c r="A96" s="4" t="s">
        <v>28</v>
      </c>
      <c r="B96" s="4">
        <v>2001.0</v>
      </c>
      <c r="C96" s="4" t="s">
        <v>23</v>
      </c>
      <c r="D96" s="4">
        <v>74.0</v>
      </c>
      <c r="E96" s="4">
        <v>138.0</v>
      </c>
      <c r="F96" s="4">
        <v>12.0</v>
      </c>
      <c r="G96" s="4">
        <v>7.76</v>
      </c>
      <c r="H96" s="5">
        <v>123.0128671</v>
      </c>
      <c r="I96" s="6"/>
      <c r="J96" s="4">
        <v>0.0</v>
      </c>
      <c r="K96" s="4">
        <v>54.6</v>
      </c>
      <c r="L96" s="4">
        <v>13.0</v>
      </c>
      <c r="M96" s="4">
        <v>85.0</v>
      </c>
      <c r="N96" s="4">
        <v>9.38</v>
      </c>
      <c r="O96" s="4">
        <v>83.0</v>
      </c>
      <c r="P96" s="4">
        <v>0.1</v>
      </c>
      <c r="Q96" s="5">
        <v>717.694674</v>
      </c>
      <c r="R96" s="4">
        <v>3747159.0</v>
      </c>
      <c r="S96" s="4">
        <v>1.2</v>
      </c>
      <c r="T96" s="4">
        <v>1.1</v>
      </c>
      <c r="U96" s="4">
        <v>0.771</v>
      </c>
      <c r="V96" s="4">
        <v>15.6</v>
      </c>
    </row>
    <row r="97">
      <c r="A97" s="4" t="s">
        <v>28</v>
      </c>
      <c r="B97" s="4">
        <v>2000.0</v>
      </c>
      <c r="C97" s="4" t="s">
        <v>23</v>
      </c>
      <c r="D97" s="4">
        <v>74.1</v>
      </c>
      <c r="E97" s="4">
        <v>137.0</v>
      </c>
      <c r="F97" s="4">
        <v>12.0</v>
      </c>
      <c r="G97" s="4">
        <v>7.68</v>
      </c>
      <c r="H97" s="5">
        <v>1349.025282</v>
      </c>
      <c r="I97" s="6"/>
      <c r="J97" s="4">
        <v>6.0</v>
      </c>
      <c r="K97" s="4">
        <v>54.0</v>
      </c>
      <c r="L97" s="4">
        <v>14.0</v>
      </c>
      <c r="M97" s="4">
        <v>88.0</v>
      </c>
      <c r="N97" s="4">
        <v>9.21</v>
      </c>
      <c r="O97" s="4">
        <v>83.0</v>
      </c>
      <c r="P97" s="4">
        <v>0.1</v>
      </c>
      <c r="Q97" s="5">
        <v>7669.273916</v>
      </c>
      <c r="R97" s="4">
        <v>3757452.0</v>
      </c>
      <c r="S97" s="4">
        <v>1.2</v>
      </c>
      <c r="T97" s="4">
        <v>1.1</v>
      </c>
      <c r="U97" s="4">
        <v>0.764</v>
      </c>
      <c r="V97" s="4">
        <v>15.0</v>
      </c>
    </row>
    <row r="98">
      <c r="A98" s="4" t="s">
        <v>29</v>
      </c>
      <c r="B98" s="4">
        <v>2015.0</v>
      </c>
      <c r="C98" s="4" t="s">
        <v>23</v>
      </c>
      <c r="D98" s="4">
        <v>74.8</v>
      </c>
      <c r="E98" s="4">
        <v>118.0</v>
      </c>
      <c r="F98" s="4">
        <v>1.0</v>
      </c>
      <c r="G98" s="6"/>
      <c r="H98" s="5">
        <v>0.0</v>
      </c>
      <c r="I98" s="4">
        <v>94.0</v>
      </c>
      <c r="J98" s="4">
        <v>33.0</v>
      </c>
      <c r="K98" s="4">
        <v>54.9</v>
      </c>
      <c r="L98" s="4">
        <v>1.0</v>
      </c>
      <c r="M98" s="4">
        <v>96.0</v>
      </c>
      <c r="N98" s="6"/>
      <c r="O98" s="4">
        <v>94.0</v>
      </c>
      <c r="P98" s="4">
        <v>0.1</v>
      </c>
      <c r="Q98" s="5">
        <v>369.654776</v>
      </c>
      <c r="R98" s="4">
        <v>291695.0</v>
      </c>
      <c r="S98" s="4">
        <v>2.1</v>
      </c>
      <c r="T98" s="4">
        <v>2.2</v>
      </c>
      <c r="U98" s="4">
        <v>0.741</v>
      </c>
      <c r="V98" s="4">
        <v>12.7</v>
      </c>
    </row>
    <row r="99">
      <c r="A99" s="4" t="s">
        <v>29</v>
      </c>
      <c r="B99" s="4">
        <v>2014.0</v>
      </c>
      <c r="C99" s="4" t="s">
        <v>23</v>
      </c>
      <c r="D99" s="4">
        <v>74.6</v>
      </c>
      <c r="E99" s="4">
        <v>12.0</v>
      </c>
      <c r="F99" s="4">
        <v>1.0</v>
      </c>
      <c r="G99" s="4">
        <v>3.91</v>
      </c>
      <c r="H99" s="5">
        <v>295.6087143</v>
      </c>
      <c r="I99" s="4">
        <v>93.0</v>
      </c>
      <c r="J99" s="4">
        <v>13.0</v>
      </c>
      <c r="K99" s="4">
        <v>54.1</v>
      </c>
      <c r="L99" s="4">
        <v>1.0</v>
      </c>
      <c r="M99" s="4">
        <v>95.0</v>
      </c>
      <c r="N99" s="4">
        <v>4.48</v>
      </c>
      <c r="O99" s="4">
        <v>93.0</v>
      </c>
      <c r="P99" s="4">
        <v>0.1</v>
      </c>
      <c r="Q99" s="5">
        <v>3994.712355</v>
      </c>
      <c r="R99" s="4">
        <v>29622.0</v>
      </c>
      <c r="S99" s="4">
        <v>2.1</v>
      </c>
      <c r="T99" s="4">
        <v>2.1</v>
      </c>
      <c r="U99" s="4">
        <v>0.739</v>
      </c>
      <c r="V99" s="4">
        <v>12.7</v>
      </c>
    </row>
    <row r="100">
      <c r="A100" s="4" t="s">
        <v>29</v>
      </c>
      <c r="B100" s="4">
        <v>2013.0</v>
      </c>
      <c r="C100" s="4" t="s">
        <v>23</v>
      </c>
      <c r="D100" s="4">
        <v>74.4</v>
      </c>
      <c r="E100" s="4">
        <v>123.0</v>
      </c>
      <c r="F100" s="4">
        <v>1.0</v>
      </c>
      <c r="G100" s="4">
        <v>3.79</v>
      </c>
      <c r="H100" s="5">
        <v>279.4290812</v>
      </c>
      <c r="I100" s="4">
        <v>95.0</v>
      </c>
      <c r="J100" s="4">
        <v>10.0</v>
      </c>
      <c r="K100" s="4">
        <v>53.3</v>
      </c>
      <c r="L100" s="4">
        <v>1.0</v>
      </c>
      <c r="M100" s="4">
        <v>96.0</v>
      </c>
      <c r="N100" s="4">
        <v>4.55</v>
      </c>
      <c r="O100" s="4">
        <v>95.0</v>
      </c>
      <c r="P100" s="4">
        <v>0.1</v>
      </c>
      <c r="Q100" s="5">
        <v>3843.591213</v>
      </c>
      <c r="R100" s="4">
        <v>289359.0</v>
      </c>
      <c r="S100" s="4">
        <v>2.1</v>
      </c>
      <c r="T100" s="4">
        <v>2.1</v>
      </c>
      <c r="U100" s="4">
        <v>0.736</v>
      </c>
      <c r="V100" s="4">
        <v>12.7</v>
      </c>
    </row>
    <row r="101">
      <c r="A101" s="4" t="s">
        <v>29</v>
      </c>
      <c r="B101" s="4">
        <v>2012.0</v>
      </c>
      <c r="C101" s="4" t="s">
        <v>23</v>
      </c>
      <c r="D101" s="4">
        <v>74.4</v>
      </c>
      <c r="E101" s="4">
        <v>121.0</v>
      </c>
      <c r="F101" s="4">
        <v>1.0</v>
      </c>
      <c r="G101" s="4">
        <v>3.89</v>
      </c>
      <c r="H101" s="5">
        <v>274.1526986</v>
      </c>
      <c r="I101" s="4">
        <v>95.0</v>
      </c>
      <c r="J101" s="4">
        <v>0.0</v>
      </c>
      <c r="K101" s="4">
        <v>52.6</v>
      </c>
      <c r="L101" s="4">
        <v>1.0</v>
      </c>
      <c r="M101" s="4">
        <v>96.0</v>
      </c>
      <c r="N101" s="4">
        <v>4.48</v>
      </c>
      <c r="O101" s="4">
        <v>95.0</v>
      </c>
      <c r="P101" s="4">
        <v>0.1</v>
      </c>
      <c r="Q101" s="5">
        <v>3684.8481</v>
      </c>
      <c r="R101" s="4">
        <v>2881922.0</v>
      </c>
      <c r="S101" s="4">
        <v>2.0</v>
      </c>
      <c r="T101" s="4">
        <v>2.1</v>
      </c>
      <c r="U101" s="4">
        <v>0.732</v>
      </c>
      <c r="V101" s="4">
        <v>12.7</v>
      </c>
    </row>
    <row r="102">
      <c r="A102" s="4" t="s">
        <v>29</v>
      </c>
      <c r="B102" s="4">
        <v>2011.0</v>
      </c>
      <c r="C102" s="4" t="s">
        <v>23</v>
      </c>
      <c r="D102" s="4">
        <v>73.9</v>
      </c>
      <c r="E102" s="4">
        <v>128.0</v>
      </c>
      <c r="F102" s="4">
        <v>1.0</v>
      </c>
      <c r="G102" s="4">
        <v>4.09</v>
      </c>
      <c r="H102" s="5">
        <v>260.9963826</v>
      </c>
      <c r="I102" s="4">
        <v>95.0</v>
      </c>
      <c r="J102" s="4">
        <v>0.0</v>
      </c>
      <c r="K102" s="4">
        <v>51.9</v>
      </c>
      <c r="L102" s="4">
        <v>1.0</v>
      </c>
      <c r="M102" s="4">
        <v>96.0</v>
      </c>
      <c r="N102" s="4">
        <v>3.71</v>
      </c>
      <c r="O102" s="4">
        <v>95.0</v>
      </c>
      <c r="P102" s="4">
        <v>0.1</v>
      </c>
      <c r="Q102" s="5">
        <v>3526.978143</v>
      </c>
      <c r="R102" s="4">
        <v>2875581.0</v>
      </c>
      <c r="S102" s="4">
        <v>2.0</v>
      </c>
      <c r="T102" s="4">
        <v>2.1</v>
      </c>
      <c r="U102" s="4">
        <v>0.729</v>
      </c>
      <c r="V102" s="4">
        <v>12.7</v>
      </c>
    </row>
    <row r="103">
      <c r="A103" s="4" t="s">
        <v>29</v>
      </c>
      <c r="B103" s="4">
        <v>2010.0</v>
      </c>
      <c r="C103" s="4" t="s">
        <v>23</v>
      </c>
      <c r="D103" s="4">
        <v>73.5</v>
      </c>
      <c r="E103" s="4">
        <v>132.0</v>
      </c>
      <c r="F103" s="4">
        <v>1.0</v>
      </c>
      <c r="G103" s="4">
        <v>4.23</v>
      </c>
      <c r="H103" s="5">
        <v>224.3212014</v>
      </c>
      <c r="I103" s="4">
        <v>94.0</v>
      </c>
      <c r="J103" s="4">
        <v>2.0</v>
      </c>
      <c r="K103" s="4">
        <v>51.2</v>
      </c>
      <c r="L103" s="4">
        <v>1.0</v>
      </c>
      <c r="M103" s="4">
        <v>96.0</v>
      </c>
      <c r="N103" s="4">
        <v>4.56</v>
      </c>
      <c r="O103" s="4">
        <v>94.0</v>
      </c>
      <c r="P103" s="4">
        <v>0.1</v>
      </c>
      <c r="Q103" s="5">
        <v>3218.381655</v>
      </c>
      <c r="R103" s="4">
        <v>2877311.0</v>
      </c>
      <c r="S103" s="4">
        <v>2.0</v>
      </c>
      <c r="T103" s="4">
        <v>2.1</v>
      </c>
      <c r="U103" s="4">
        <v>0.72</v>
      </c>
      <c r="V103" s="4">
        <v>12.3</v>
      </c>
    </row>
    <row r="104">
      <c r="A104" s="4" t="s">
        <v>29</v>
      </c>
      <c r="B104" s="4">
        <v>2009.0</v>
      </c>
      <c r="C104" s="4" t="s">
        <v>23</v>
      </c>
      <c r="D104" s="4">
        <v>73.3</v>
      </c>
      <c r="E104" s="4">
        <v>137.0</v>
      </c>
      <c r="F104" s="4">
        <v>1.0</v>
      </c>
      <c r="G104" s="4">
        <v>3.96</v>
      </c>
      <c r="H104" s="5">
        <v>201.1855461</v>
      </c>
      <c r="I104" s="4">
        <v>93.0</v>
      </c>
      <c r="J104" s="4">
        <v>0.0</v>
      </c>
      <c r="K104" s="4">
        <v>5.7</v>
      </c>
      <c r="L104" s="4">
        <v>1.0</v>
      </c>
      <c r="M104" s="4">
        <v>94.0</v>
      </c>
      <c r="N104" s="4">
        <v>4.55</v>
      </c>
      <c r="O104" s="4">
        <v>93.0</v>
      </c>
      <c r="P104" s="4">
        <v>0.1</v>
      </c>
      <c r="Q104" s="5">
        <v>2993.832531</v>
      </c>
      <c r="R104" s="4">
        <v>2888584.0</v>
      </c>
      <c r="S104" s="4">
        <v>2.0</v>
      </c>
      <c r="T104" s="4">
        <v>2.1</v>
      </c>
      <c r="U104" s="4">
        <v>0.725</v>
      </c>
      <c r="V104" s="4">
        <v>11.9</v>
      </c>
    </row>
    <row r="105">
      <c r="A105" s="4" t="s">
        <v>29</v>
      </c>
      <c r="B105" s="4">
        <v>2008.0</v>
      </c>
      <c r="C105" s="4" t="s">
        <v>23</v>
      </c>
      <c r="D105" s="4">
        <v>73.2</v>
      </c>
      <c r="E105" s="4">
        <v>14.0</v>
      </c>
      <c r="F105" s="4">
        <v>1.0</v>
      </c>
      <c r="G105" s="4">
        <v>3.96</v>
      </c>
      <c r="H105" s="5">
        <v>2.8888979</v>
      </c>
      <c r="I105" s="4">
        <v>89.0</v>
      </c>
      <c r="J105" s="4">
        <v>0.0</v>
      </c>
      <c r="K105" s="4">
        <v>5.1</v>
      </c>
      <c r="L105" s="4">
        <v>1.0</v>
      </c>
      <c r="M105" s="4">
        <v>91.0</v>
      </c>
      <c r="N105" s="4">
        <v>3.8</v>
      </c>
      <c r="O105" s="4">
        <v>89.0</v>
      </c>
      <c r="P105" s="4">
        <v>0.1</v>
      </c>
      <c r="Q105" s="5">
        <v>41.26997</v>
      </c>
      <c r="R105" s="4">
        <v>29822.0</v>
      </c>
      <c r="S105" s="4">
        <v>2.0</v>
      </c>
      <c r="T105" s="4">
        <v>2.1</v>
      </c>
      <c r="U105" s="4">
        <v>0.721</v>
      </c>
      <c r="V105" s="4">
        <v>12.3</v>
      </c>
    </row>
    <row r="106">
      <c r="A106" s="4" t="s">
        <v>29</v>
      </c>
      <c r="B106" s="4">
        <v>2007.0</v>
      </c>
      <c r="C106" s="4" t="s">
        <v>23</v>
      </c>
      <c r="D106" s="4">
        <v>73.5</v>
      </c>
      <c r="E106" s="4">
        <v>132.0</v>
      </c>
      <c r="F106" s="4">
        <v>1.0</v>
      </c>
      <c r="G106" s="4">
        <v>3.99</v>
      </c>
      <c r="H106" s="5">
        <v>44.57219966</v>
      </c>
      <c r="I106" s="4">
        <v>85.0</v>
      </c>
      <c r="J106" s="4">
        <v>1.0</v>
      </c>
      <c r="K106" s="4">
        <v>49.7</v>
      </c>
      <c r="L106" s="4">
        <v>1.0</v>
      </c>
      <c r="M106" s="4">
        <v>9.0</v>
      </c>
      <c r="N106" s="4">
        <v>4.31</v>
      </c>
      <c r="O106" s="4">
        <v>88.0</v>
      </c>
      <c r="P106" s="4">
        <v>0.1</v>
      </c>
      <c r="Q106" s="5">
        <v>3138.8873</v>
      </c>
      <c r="R106" s="4">
        <v>293356.0</v>
      </c>
      <c r="S106" s="4">
        <v>2.0</v>
      </c>
      <c r="T106" s="4">
        <v>2.1</v>
      </c>
      <c r="U106" s="4">
        <v>0.707</v>
      </c>
      <c r="V106" s="4">
        <v>11.7</v>
      </c>
    </row>
    <row r="107">
      <c r="A107" s="4" t="s">
        <v>29</v>
      </c>
      <c r="B107" s="4">
        <v>2006.0</v>
      </c>
      <c r="C107" s="4" t="s">
        <v>23</v>
      </c>
      <c r="D107" s="4">
        <v>72.9</v>
      </c>
      <c r="E107" s="4">
        <v>141.0</v>
      </c>
      <c r="F107" s="4">
        <v>1.0</v>
      </c>
      <c r="G107" s="4">
        <v>4.01</v>
      </c>
      <c r="H107" s="5">
        <v>244.5352767</v>
      </c>
      <c r="I107" s="4">
        <v>78.0</v>
      </c>
      <c r="J107" s="4">
        <v>137.0</v>
      </c>
      <c r="K107" s="4">
        <v>49.2</v>
      </c>
      <c r="L107" s="4">
        <v>1.0</v>
      </c>
      <c r="M107" s="4">
        <v>87.0</v>
      </c>
      <c r="N107" s="4">
        <v>4.58</v>
      </c>
      <c r="O107" s="4">
        <v>87.0</v>
      </c>
      <c r="P107" s="4">
        <v>0.1</v>
      </c>
      <c r="Q107" s="5">
        <v>2158.299</v>
      </c>
      <c r="R107" s="4">
        <v>29585.0</v>
      </c>
      <c r="S107" s="4">
        <v>2.0</v>
      </c>
      <c r="T107" s="4">
        <v>2.1</v>
      </c>
      <c r="U107" s="4">
        <v>0.692</v>
      </c>
      <c r="V107" s="4">
        <v>11.2</v>
      </c>
    </row>
    <row r="108">
      <c r="A108" s="4" t="s">
        <v>29</v>
      </c>
      <c r="B108" s="4">
        <v>2005.0</v>
      </c>
      <c r="C108" s="4" t="s">
        <v>23</v>
      </c>
      <c r="D108" s="4">
        <v>73.0</v>
      </c>
      <c r="E108" s="4">
        <v>137.0</v>
      </c>
      <c r="F108" s="4">
        <v>1.0</v>
      </c>
      <c r="G108" s="4">
        <v>4.25</v>
      </c>
      <c r="H108" s="5">
        <v>20.21822828</v>
      </c>
      <c r="I108" s="4">
        <v>91.0</v>
      </c>
      <c r="J108" s="4">
        <v>2281.0</v>
      </c>
      <c r="K108" s="4">
        <v>48.8</v>
      </c>
      <c r="L108" s="4">
        <v>1.0</v>
      </c>
      <c r="M108" s="4">
        <v>92.0</v>
      </c>
      <c r="N108" s="4">
        <v>5.25</v>
      </c>
      <c r="O108" s="4">
        <v>9.0</v>
      </c>
      <c r="P108" s="4">
        <v>0.1</v>
      </c>
      <c r="Q108" s="5">
        <v>1643.758397</v>
      </c>
      <c r="R108" s="4">
        <v>2981259.0</v>
      </c>
      <c r="S108" s="4">
        <v>2.0</v>
      </c>
      <c r="T108" s="4">
        <v>2.1</v>
      </c>
      <c r="U108" s="4">
        <v>0.679</v>
      </c>
      <c r="V108" s="4">
        <v>10.9</v>
      </c>
    </row>
    <row r="109">
      <c r="A109" s="4" t="s">
        <v>29</v>
      </c>
      <c r="B109" s="4">
        <v>2004.0</v>
      </c>
      <c r="C109" s="4" t="s">
        <v>23</v>
      </c>
      <c r="D109" s="4">
        <v>73.0</v>
      </c>
      <c r="E109" s="4">
        <v>132.0</v>
      </c>
      <c r="F109" s="4">
        <v>1.0</v>
      </c>
      <c r="G109" s="4">
        <v>3.81</v>
      </c>
      <c r="H109" s="5">
        <v>97.74087744</v>
      </c>
      <c r="I109" s="4">
        <v>91.0</v>
      </c>
      <c r="J109" s="4">
        <v>1783.0</v>
      </c>
      <c r="K109" s="4">
        <v>48.4</v>
      </c>
      <c r="L109" s="4">
        <v>1.0</v>
      </c>
      <c r="M109" s="4">
        <v>93.0</v>
      </c>
      <c r="N109" s="4">
        <v>5.5</v>
      </c>
      <c r="O109" s="4">
        <v>91.0</v>
      </c>
      <c r="P109" s="4">
        <v>0.1</v>
      </c>
      <c r="Q109" s="5">
        <v>1191.96192</v>
      </c>
      <c r="R109" s="4">
        <v>3612.0</v>
      </c>
      <c r="S109" s="4">
        <v>2.0</v>
      </c>
      <c r="T109" s="4">
        <v>2.1</v>
      </c>
      <c r="U109" s="4">
        <v>0.668</v>
      </c>
      <c r="V109" s="4">
        <v>10.9</v>
      </c>
    </row>
    <row r="110">
      <c r="A110" s="4" t="s">
        <v>29</v>
      </c>
      <c r="B110" s="4">
        <v>2003.0</v>
      </c>
      <c r="C110" s="4" t="s">
        <v>23</v>
      </c>
      <c r="D110" s="4">
        <v>72.7</v>
      </c>
      <c r="E110" s="4">
        <v>134.0</v>
      </c>
      <c r="F110" s="4">
        <v>1.0</v>
      </c>
      <c r="G110" s="4">
        <v>3.03</v>
      </c>
      <c r="H110" s="5">
        <v>7.341493148</v>
      </c>
      <c r="I110" s="4">
        <v>93.0</v>
      </c>
      <c r="J110" s="4">
        <v>4.0</v>
      </c>
      <c r="K110" s="4">
        <v>48.1</v>
      </c>
      <c r="L110" s="4">
        <v>1.0</v>
      </c>
      <c r="M110" s="4">
        <v>96.0</v>
      </c>
      <c r="N110" s="4">
        <v>5.56</v>
      </c>
      <c r="O110" s="4">
        <v>94.0</v>
      </c>
      <c r="P110" s="4">
        <v>0.1</v>
      </c>
      <c r="Q110" s="5">
        <v>93.1661567</v>
      </c>
      <c r="R110" s="4">
        <v>31786.0</v>
      </c>
      <c r="S110" s="4">
        <v>2.0</v>
      </c>
      <c r="T110" s="4">
        <v>2.1</v>
      </c>
      <c r="U110" s="4">
        <v>0.657</v>
      </c>
      <c r="V110" s="4">
        <v>10.8</v>
      </c>
    </row>
    <row r="111">
      <c r="A111" s="4" t="s">
        <v>29</v>
      </c>
      <c r="B111" s="4">
        <v>2002.0</v>
      </c>
      <c r="C111" s="4" t="s">
        <v>23</v>
      </c>
      <c r="D111" s="4">
        <v>72.6</v>
      </c>
      <c r="E111" s="4">
        <v>134.0</v>
      </c>
      <c r="F111" s="4">
        <v>1.0</v>
      </c>
      <c r="G111" s="4">
        <v>2.86</v>
      </c>
      <c r="H111" s="5">
        <v>57.17810403</v>
      </c>
      <c r="I111" s="4">
        <v>91.0</v>
      </c>
      <c r="J111" s="4">
        <v>40.0</v>
      </c>
      <c r="K111" s="4">
        <v>47.8</v>
      </c>
      <c r="L111" s="4">
        <v>1.0</v>
      </c>
      <c r="M111" s="4">
        <v>96.0</v>
      </c>
      <c r="N111" s="4">
        <v>5.4</v>
      </c>
      <c r="O111" s="4">
        <v>94.0</v>
      </c>
      <c r="P111" s="4">
        <v>0.1</v>
      </c>
      <c r="Q111" s="5">
        <v>783.261699</v>
      </c>
      <c r="R111" s="4">
        <v>333897.0</v>
      </c>
      <c r="S111" s="4">
        <v>2.1</v>
      </c>
      <c r="T111" s="4">
        <v>2.1</v>
      </c>
      <c r="U111" s="4">
        <v>0.645</v>
      </c>
      <c r="V111" s="4">
        <v>10.8</v>
      </c>
    </row>
    <row r="112">
      <c r="A112" s="4" t="s">
        <v>29</v>
      </c>
      <c r="B112" s="4">
        <v>2001.0</v>
      </c>
      <c r="C112" s="4" t="s">
        <v>23</v>
      </c>
      <c r="D112" s="4">
        <v>72.6</v>
      </c>
      <c r="E112" s="4">
        <v>141.0</v>
      </c>
      <c r="F112" s="4">
        <v>1.0</v>
      </c>
      <c r="G112" s="4">
        <v>2.86</v>
      </c>
      <c r="H112" s="5">
        <v>53.19373012</v>
      </c>
      <c r="I112" s="4">
        <v>69.0</v>
      </c>
      <c r="J112" s="4">
        <v>69.0</v>
      </c>
      <c r="K112" s="4">
        <v>47.4</v>
      </c>
      <c r="L112" s="4">
        <v>1.0</v>
      </c>
      <c r="M112" s="4">
        <v>97.0</v>
      </c>
      <c r="N112" s="4">
        <v>5.94</v>
      </c>
      <c r="O112" s="4">
        <v>94.0</v>
      </c>
      <c r="P112" s="4">
        <v>0.1</v>
      </c>
      <c r="Q112" s="5">
        <v>694.435119</v>
      </c>
      <c r="R112" s="4">
        <v>35655.0</v>
      </c>
      <c r="S112" s="4">
        <v>2.1</v>
      </c>
      <c r="T112" s="4">
        <v>2.1</v>
      </c>
      <c r="U112" s="4">
        <v>0.644</v>
      </c>
      <c r="V112" s="4">
        <v>11.1</v>
      </c>
    </row>
    <row r="113">
      <c r="A113" s="4" t="s">
        <v>29</v>
      </c>
      <c r="B113" s="4">
        <v>2000.0</v>
      </c>
      <c r="C113" s="4" t="s">
        <v>23</v>
      </c>
      <c r="D113" s="4">
        <v>72.0</v>
      </c>
      <c r="E113" s="4">
        <v>142.0</v>
      </c>
      <c r="F113" s="4">
        <v>1.0</v>
      </c>
      <c r="G113" s="4">
        <v>2.9</v>
      </c>
      <c r="H113" s="5">
        <v>32.75626853</v>
      </c>
      <c r="I113" s="4">
        <v>55.0</v>
      </c>
      <c r="J113" s="4">
        <v>15.0</v>
      </c>
      <c r="K113" s="4">
        <v>47.1</v>
      </c>
      <c r="L113" s="4">
        <v>1.0</v>
      </c>
      <c r="M113" s="4">
        <v>96.0</v>
      </c>
      <c r="N113" s="4">
        <v>6.25</v>
      </c>
      <c r="O113" s="4">
        <v>93.0</v>
      </c>
      <c r="P113" s="4">
        <v>0.1</v>
      </c>
      <c r="Q113" s="5">
        <v>622.7427477</v>
      </c>
      <c r="R113" s="4">
        <v>369588.0</v>
      </c>
      <c r="S113" s="4">
        <v>2.1</v>
      </c>
      <c r="T113" s="4">
        <v>2.2</v>
      </c>
      <c r="U113" s="4">
        <v>0.639</v>
      </c>
      <c r="V113" s="4">
        <v>11.2</v>
      </c>
    </row>
    <row r="114">
      <c r="A114" s="4" t="s">
        <v>30</v>
      </c>
      <c r="B114" s="4">
        <v>2015.0</v>
      </c>
      <c r="C114" s="4" t="s">
        <v>31</v>
      </c>
      <c r="D114" s="4">
        <v>82.8</v>
      </c>
      <c r="E114" s="4">
        <v>59.0</v>
      </c>
      <c r="F114" s="4">
        <v>1.0</v>
      </c>
      <c r="G114" s="6"/>
      <c r="H114" s="5">
        <v>0.0</v>
      </c>
      <c r="I114" s="4">
        <v>93.0</v>
      </c>
      <c r="J114" s="4">
        <v>74.0</v>
      </c>
      <c r="K114" s="4">
        <v>66.6</v>
      </c>
      <c r="L114" s="4">
        <v>1.0</v>
      </c>
      <c r="M114" s="4">
        <v>93.0</v>
      </c>
      <c r="N114" s="6"/>
      <c r="O114" s="4">
        <v>93.0</v>
      </c>
      <c r="P114" s="4">
        <v>0.1</v>
      </c>
      <c r="Q114" s="5">
        <v>56554.3876</v>
      </c>
      <c r="R114" s="4">
        <v>2.3789338E7</v>
      </c>
      <c r="S114" s="4">
        <v>0.6</v>
      </c>
      <c r="T114" s="4">
        <v>0.6</v>
      </c>
      <c r="U114" s="4">
        <v>0.937</v>
      </c>
      <c r="V114" s="4">
        <v>20.4</v>
      </c>
    </row>
    <row r="115">
      <c r="A115" s="4" t="s">
        <v>30</v>
      </c>
      <c r="B115" s="4">
        <v>2014.0</v>
      </c>
      <c r="C115" s="4" t="s">
        <v>31</v>
      </c>
      <c r="D115" s="4">
        <v>82.7</v>
      </c>
      <c r="E115" s="4">
        <v>6.0</v>
      </c>
      <c r="F115" s="4">
        <v>1.0</v>
      </c>
      <c r="G115" s="4">
        <v>9.71</v>
      </c>
      <c r="H115" s="5">
        <v>10769.36305</v>
      </c>
      <c r="I115" s="4">
        <v>91.0</v>
      </c>
      <c r="J115" s="4">
        <v>340.0</v>
      </c>
      <c r="K115" s="4">
        <v>66.1</v>
      </c>
      <c r="L115" s="4">
        <v>1.0</v>
      </c>
      <c r="M115" s="4">
        <v>92.0</v>
      </c>
      <c r="N115" s="4">
        <v>9.42</v>
      </c>
      <c r="O115" s="4">
        <v>92.0</v>
      </c>
      <c r="P115" s="4">
        <v>0.1</v>
      </c>
      <c r="Q115" s="5">
        <v>62214.6912</v>
      </c>
      <c r="R115" s="4">
        <v>2346694.0</v>
      </c>
      <c r="S115" s="4">
        <v>0.6</v>
      </c>
      <c r="T115" s="4">
        <v>0.6</v>
      </c>
      <c r="U115" s="4">
        <v>0.936</v>
      </c>
      <c r="V115" s="4">
        <v>20.4</v>
      </c>
    </row>
    <row r="116">
      <c r="A116" s="4" t="s">
        <v>30</v>
      </c>
      <c r="B116" s="4">
        <v>2013.0</v>
      </c>
      <c r="C116" s="4" t="s">
        <v>31</v>
      </c>
      <c r="D116" s="4">
        <v>82.5</v>
      </c>
      <c r="E116" s="4">
        <v>61.0</v>
      </c>
      <c r="F116" s="4">
        <v>1.0</v>
      </c>
      <c r="G116" s="4">
        <v>9.87</v>
      </c>
      <c r="H116" s="5">
        <v>11734.85381</v>
      </c>
      <c r="I116" s="4">
        <v>91.0</v>
      </c>
      <c r="J116" s="4">
        <v>158.0</v>
      </c>
      <c r="K116" s="4">
        <v>65.5</v>
      </c>
      <c r="L116" s="4">
        <v>1.0</v>
      </c>
      <c r="M116" s="4">
        <v>91.0</v>
      </c>
      <c r="N116" s="4">
        <v>9.36</v>
      </c>
      <c r="O116" s="4">
        <v>91.0</v>
      </c>
      <c r="P116" s="4">
        <v>0.1</v>
      </c>
      <c r="Q116" s="5">
        <v>67792.3386</v>
      </c>
      <c r="R116" s="4">
        <v>2.3117353E7</v>
      </c>
      <c r="S116" s="4">
        <v>0.6</v>
      </c>
      <c r="T116" s="4">
        <v>0.6</v>
      </c>
      <c r="U116" s="4">
        <v>0.933</v>
      </c>
      <c r="V116" s="4">
        <v>20.3</v>
      </c>
    </row>
    <row r="117">
      <c r="A117" s="4" t="s">
        <v>30</v>
      </c>
      <c r="B117" s="4">
        <v>2012.0</v>
      </c>
      <c r="C117" s="4" t="s">
        <v>31</v>
      </c>
      <c r="D117" s="4">
        <v>82.3</v>
      </c>
      <c r="E117" s="4">
        <v>61.0</v>
      </c>
      <c r="F117" s="4">
        <v>1.0</v>
      </c>
      <c r="G117" s="4">
        <v>10.03</v>
      </c>
      <c r="H117" s="5">
        <v>11714.99858</v>
      </c>
      <c r="I117" s="4">
        <v>91.0</v>
      </c>
      <c r="J117" s="4">
        <v>199.0</v>
      </c>
      <c r="K117" s="4">
        <v>65.0</v>
      </c>
      <c r="L117" s="4">
        <v>1.0</v>
      </c>
      <c r="M117" s="4">
        <v>92.0</v>
      </c>
      <c r="N117" s="4">
        <v>9.36</v>
      </c>
      <c r="O117" s="4">
        <v>92.0</v>
      </c>
      <c r="P117" s="4">
        <v>0.1</v>
      </c>
      <c r="Q117" s="5">
        <v>67677.63477</v>
      </c>
      <c r="R117" s="4">
        <v>2.2728254E7</v>
      </c>
      <c r="S117" s="4">
        <v>0.6</v>
      </c>
      <c r="T117" s="4">
        <v>0.6</v>
      </c>
      <c r="U117" s="4">
        <v>0.93</v>
      </c>
      <c r="V117" s="4">
        <v>20.1</v>
      </c>
    </row>
    <row r="118">
      <c r="A118" s="4" t="s">
        <v>30</v>
      </c>
      <c r="B118" s="4">
        <v>2011.0</v>
      </c>
      <c r="C118" s="4" t="s">
        <v>31</v>
      </c>
      <c r="D118" s="4">
        <v>82.0</v>
      </c>
      <c r="E118" s="4">
        <v>63.0</v>
      </c>
      <c r="F118" s="4">
        <v>1.0</v>
      </c>
      <c r="G118" s="4">
        <v>10.3</v>
      </c>
      <c r="H118" s="5">
        <v>10986.26527</v>
      </c>
      <c r="I118" s="4">
        <v>92.0</v>
      </c>
      <c r="J118" s="4">
        <v>190.0</v>
      </c>
      <c r="K118" s="4">
        <v>64.4</v>
      </c>
      <c r="L118" s="4">
        <v>1.0</v>
      </c>
      <c r="M118" s="4">
        <v>92.0</v>
      </c>
      <c r="N118" s="4">
        <v>9.2</v>
      </c>
      <c r="O118" s="4">
        <v>92.0</v>
      </c>
      <c r="P118" s="4">
        <v>0.1</v>
      </c>
      <c r="Q118" s="5">
        <v>62245.129</v>
      </c>
      <c r="R118" s="4">
        <v>223424.0</v>
      </c>
      <c r="S118" s="4">
        <v>0.6</v>
      </c>
      <c r="T118" s="4">
        <v>0.6</v>
      </c>
      <c r="U118" s="4">
        <v>0.927</v>
      </c>
      <c r="V118" s="4">
        <v>19.8</v>
      </c>
    </row>
    <row r="119">
      <c r="A119" s="4" t="s">
        <v>30</v>
      </c>
      <c r="B119" s="4">
        <v>2010.0</v>
      </c>
      <c r="C119" s="4" t="s">
        <v>31</v>
      </c>
      <c r="D119" s="4">
        <v>81.9</v>
      </c>
      <c r="E119" s="4">
        <v>64.0</v>
      </c>
      <c r="F119" s="4">
        <v>1.0</v>
      </c>
      <c r="G119" s="4">
        <v>10.52</v>
      </c>
      <c r="H119" s="5">
        <v>8875.786493</v>
      </c>
      <c r="I119" s="4">
        <v>92.0</v>
      </c>
      <c r="J119" s="4">
        <v>70.0</v>
      </c>
      <c r="K119" s="4">
        <v>63.9</v>
      </c>
      <c r="L119" s="4">
        <v>1.0</v>
      </c>
      <c r="M119" s="4">
        <v>92.0</v>
      </c>
      <c r="N119" s="4">
        <v>9.2</v>
      </c>
      <c r="O119" s="4">
        <v>92.0</v>
      </c>
      <c r="P119" s="4">
        <v>0.1</v>
      </c>
      <c r="Q119" s="5">
        <v>51874.848</v>
      </c>
      <c r="R119" s="4">
        <v>223175.0</v>
      </c>
      <c r="S119" s="4">
        <v>0.7</v>
      </c>
      <c r="T119" s="4">
        <v>0.6</v>
      </c>
      <c r="U119" s="4">
        <v>0.927</v>
      </c>
      <c r="V119" s="4">
        <v>19.5</v>
      </c>
    </row>
    <row r="120">
      <c r="A120" s="4" t="s">
        <v>30</v>
      </c>
      <c r="B120" s="4">
        <v>2009.0</v>
      </c>
      <c r="C120" s="4" t="s">
        <v>31</v>
      </c>
      <c r="D120" s="4">
        <v>81.7</v>
      </c>
      <c r="E120" s="4">
        <v>66.0</v>
      </c>
      <c r="F120" s="4">
        <v>1.0</v>
      </c>
      <c r="G120" s="4">
        <v>10.62</v>
      </c>
      <c r="H120" s="5">
        <v>7172.275229</v>
      </c>
      <c r="I120" s="4">
        <v>94.0</v>
      </c>
      <c r="J120" s="4">
        <v>104.0</v>
      </c>
      <c r="K120" s="4">
        <v>63.4</v>
      </c>
      <c r="L120" s="4">
        <v>1.0</v>
      </c>
      <c r="M120" s="4">
        <v>92.0</v>
      </c>
      <c r="N120" s="4">
        <v>9.5</v>
      </c>
      <c r="O120" s="4">
        <v>92.0</v>
      </c>
      <c r="P120" s="4">
        <v>0.1</v>
      </c>
      <c r="Q120" s="5">
        <v>42742.99898</v>
      </c>
      <c r="R120" s="4">
        <v>216917.0</v>
      </c>
      <c r="S120" s="4">
        <v>0.7</v>
      </c>
      <c r="T120" s="4">
        <v>0.6</v>
      </c>
      <c r="U120" s="4">
        <v>0.925</v>
      </c>
      <c r="V120" s="4">
        <v>19.1</v>
      </c>
    </row>
    <row r="121">
      <c r="A121" s="4" t="s">
        <v>30</v>
      </c>
      <c r="B121" s="4">
        <v>2008.0</v>
      </c>
      <c r="C121" s="4" t="s">
        <v>31</v>
      </c>
      <c r="D121" s="4">
        <v>81.3</v>
      </c>
      <c r="E121" s="4">
        <v>66.0</v>
      </c>
      <c r="F121" s="4">
        <v>1.0</v>
      </c>
      <c r="G121" s="4">
        <v>10.76</v>
      </c>
      <c r="H121" s="5">
        <v>8547.292357</v>
      </c>
      <c r="I121" s="4">
        <v>94.0</v>
      </c>
      <c r="J121" s="4">
        <v>65.0</v>
      </c>
      <c r="K121" s="4">
        <v>62.9</v>
      </c>
      <c r="L121" s="4">
        <v>1.0</v>
      </c>
      <c r="M121" s="4">
        <v>92.0</v>
      </c>
      <c r="N121" s="4">
        <v>8.78</v>
      </c>
      <c r="O121" s="4">
        <v>92.0</v>
      </c>
      <c r="P121" s="4">
        <v>0.1</v>
      </c>
      <c r="Q121" s="5">
        <v>49664.6854</v>
      </c>
      <c r="R121" s="4">
        <v>212492.0</v>
      </c>
      <c r="S121" s="4">
        <v>0.7</v>
      </c>
      <c r="T121" s="4">
        <v>0.6</v>
      </c>
      <c r="U121" s="4">
        <v>0.921</v>
      </c>
      <c r="V121" s="4">
        <v>19.1</v>
      </c>
    </row>
    <row r="122">
      <c r="A122" s="4" t="s">
        <v>30</v>
      </c>
      <c r="B122" s="4">
        <v>2007.0</v>
      </c>
      <c r="C122" s="4" t="s">
        <v>31</v>
      </c>
      <c r="D122" s="4">
        <v>81.3</v>
      </c>
      <c r="E122" s="4">
        <v>66.0</v>
      </c>
      <c r="F122" s="4">
        <v>1.0</v>
      </c>
      <c r="G122" s="4">
        <v>10.56</v>
      </c>
      <c r="H122" s="5">
        <v>872.5986092</v>
      </c>
      <c r="I122" s="4">
        <v>94.0</v>
      </c>
      <c r="J122" s="4">
        <v>11.0</v>
      </c>
      <c r="K122" s="4">
        <v>62.5</v>
      </c>
      <c r="L122" s="4">
        <v>2.0</v>
      </c>
      <c r="M122" s="4">
        <v>92.0</v>
      </c>
      <c r="N122" s="4">
        <v>8.53</v>
      </c>
      <c r="O122" s="4">
        <v>92.0</v>
      </c>
      <c r="P122" s="4">
        <v>0.1</v>
      </c>
      <c r="Q122" s="5">
        <v>4991.98289</v>
      </c>
      <c r="R122" s="4">
        <v>28276.0</v>
      </c>
      <c r="S122" s="4">
        <v>0.7</v>
      </c>
      <c r="T122" s="4">
        <v>0.6</v>
      </c>
      <c r="U122" s="4">
        <v>0.918</v>
      </c>
      <c r="V122" s="4">
        <v>19.0</v>
      </c>
    </row>
    <row r="123">
      <c r="A123" s="4" t="s">
        <v>30</v>
      </c>
      <c r="B123" s="4">
        <v>2006.0</v>
      </c>
      <c r="C123" s="4" t="s">
        <v>31</v>
      </c>
      <c r="D123" s="4">
        <v>81.2</v>
      </c>
      <c r="E123" s="4">
        <v>66.0</v>
      </c>
      <c r="F123" s="4">
        <v>1.0</v>
      </c>
      <c r="G123" s="4">
        <v>10.31</v>
      </c>
      <c r="H123" s="5">
        <v>6187.062017</v>
      </c>
      <c r="I123" s="4">
        <v>95.0</v>
      </c>
      <c r="J123" s="4">
        <v>0.0</v>
      </c>
      <c r="K123" s="4">
        <v>62.0</v>
      </c>
      <c r="L123" s="4">
        <v>2.0</v>
      </c>
      <c r="M123" s="4">
        <v>92.0</v>
      </c>
      <c r="N123" s="4">
        <v>8.49</v>
      </c>
      <c r="O123" s="4">
        <v>92.0</v>
      </c>
      <c r="P123" s="4">
        <v>0.1</v>
      </c>
      <c r="Q123" s="5">
        <v>36118.28381</v>
      </c>
      <c r="R123" s="4">
        <v>26979.0</v>
      </c>
      <c r="S123" s="4">
        <v>0.7</v>
      </c>
      <c r="T123" s="4">
        <v>0.6</v>
      </c>
      <c r="U123" s="4">
        <v>0.915</v>
      </c>
      <c r="V123" s="4">
        <v>20.3</v>
      </c>
    </row>
    <row r="124">
      <c r="A124" s="4" t="s">
        <v>30</v>
      </c>
      <c r="B124" s="4">
        <v>2005.0</v>
      </c>
      <c r="C124" s="4" t="s">
        <v>31</v>
      </c>
      <c r="D124" s="4">
        <v>81.0</v>
      </c>
      <c r="E124" s="4">
        <v>67.0</v>
      </c>
      <c r="F124" s="4">
        <v>1.0</v>
      </c>
      <c r="G124" s="4">
        <v>10.3</v>
      </c>
      <c r="H124" s="5">
        <v>579.1331637</v>
      </c>
      <c r="I124" s="4">
        <v>95.0</v>
      </c>
      <c r="J124" s="4">
        <v>10.0</v>
      </c>
      <c r="K124" s="4">
        <v>61.5</v>
      </c>
      <c r="L124" s="4">
        <v>2.0</v>
      </c>
      <c r="M124" s="4">
        <v>92.0</v>
      </c>
      <c r="N124" s="4">
        <v>8.45</v>
      </c>
      <c r="O124" s="4">
        <v>92.0</v>
      </c>
      <c r="P124" s="4">
        <v>0.1</v>
      </c>
      <c r="Q124" s="5">
        <v>3416.71483</v>
      </c>
      <c r="R124" s="4">
        <v>23948.0</v>
      </c>
      <c r="S124" s="4">
        <v>0.7</v>
      </c>
      <c r="T124" s="4">
        <v>0.6</v>
      </c>
      <c r="U124" s="4">
        <v>0.91</v>
      </c>
      <c r="V124" s="4">
        <v>20.3</v>
      </c>
    </row>
    <row r="125">
      <c r="A125" s="4" t="s">
        <v>30</v>
      </c>
      <c r="B125" s="4">
        <v>2004.0</v>
      </c>
      <c r="C125" s="4" t="s">
        <v>31</v>
      </c>
      <c r="D125" s="4">
        <v>86.0</v>
      </c>
      <c r="E125" s="4">
        <v>69.0</v>
      </c>
      <c r="F125" s="4">
        <v>1.0</v>
      </c>
      <c r="G125" s="4">
        <v>9.84</v>
      </c>
      <c r="H125" s="5">
        <v>588.568371</v>
      </c>
      <c r="I125" s="4">
        <v>95.0</v>
      </c>
      <c r="J125" s="4">
        <v>70.0</v>
      </c>
      <c r="K125" s="4">
        <v>6.9</v>
      </c>
      <c r="L125" s="4">
        <v>1.0</v>
      </c>
      <c r="M125" s="4">
        <v>92.0</v>
      </c>
      <c r="N125" s="4">
        <v>8.57</v>
      </c>
      <c r="O125" s="4">
        <v>92.0</v>
      </c>
      <c r="P125" s="4">
        <v>0.1</v>
      </c>
      <c r="Q125" s="5">
        <v>3472.37977</v>
      </c>
      <c r="R125" s="4">
        <v>21274.0</v>
      </c>
      <c r="S125" s="4">
        <v>0.7</v>
      </c>
      <c r="T125" s="4">
        <v>0.6</v>
      </c>
      <c r="U125" s="4">
        <v>0.908</v>
      </c>
      <c r="V125" s="4">
        <v>20.7</v>
      </c>
    </row>
    <row r="126">
      <c r="A126" s="4" t="s">
        <v>30</v>
      </c>
      <c r="B126" s="4">
        <v>2003.0</v>
      </c>
      <c r="C126" s="4" t="s">
        <v>31</v>
      </c>
      <c r="D126" s="4">
        <v>83.0</v>
      </c>
      <c r="E126" s="4">
        <v>71.0</v>
      </c>
      <c r="F126" s="4">
        <v>1.0</v>
      </c>
      <c r="G126" s="4">
        <v>9.97</v>
      </c>
      <c r="H126" s="5">
        <v>3829.550928</v>
      </c>
      <c r="I126" s="4">
        <v>95.0</v>
      </c>
      <c r="J126" s="4">
        <v>91.0</v>
      </c>
      <c r="K126" s="4">
        <v>6.3</v>
      </c>
      <c r="L126" s="4">
        <v>1.0</v>
      </c>
      <c r="M126" s="4">
        <v>92.0</v>
      </c>
      <c r="N126" s="4">
        <v>8.32</v>
      </c>
      <c r="O126" s="4">
        <v>93.0</v>
      </c>
      <c r="P126" s="4">
        <v>0.1</v>
      </c>
      <c r="Q126" s="5">
        <v>23465.38559</v>
      </c>
      <c r="R126" s="4">
        <v>198954.0</v>
      </c>
      <c r="S126" s="4">
        <v>0.7</v>
      </c>
      <c r="T126" s="4">
        <v>0.7</v>
      </c>
      <c r="U126" s="4">
        <v>0.905</v>
      </c>
      <c r="V126" s="4">
        <v>20.6</v>
      </c>
    </row>
    <row r="127">
      <c r="A127" s="4" t="s">
        <v>30</v>
      </c>
      <c r="B127" s="4">
        <v>2002.0</v>
      </c>
      <c r="C127" s="4" t="s">
        <v>31</v>
      </c>
      <c r="D127" s="4">
        <v>79.9</v>
      </c>
      <c r="E127" s="4">
        <v>73.0</v>
      </c>
      <c r="F127" s="4">
        <v>1.0</v>
      </c>
      <c r="G127" s="4">
        <v>9.84</v>
      </c>
      <c r="H127" s="5">
        <v>46.3871819</v>
      </c>
      <c r="I127" s="4">
        <v>95.0</v>
      </c>
      <c r="J127" s="4">
        <v>32.0</v>
      </c>
      <c r="K127" s="4">
        <v>59.6</v>
      </c>
      <c r="L127" s="4">
        <v>2.0</v>
      </c>
      <c r="M127" s="4">
        <v>92.0</v>
      </c>
      <c r="N127" s="4">
        <v>8.39</v>
      </c>
      <c r="O127" s="4">
        <v>92.0</v>
      </c>
      <c r="P127" s="4">
        <v>0.1</v>
      </c>
      <c r="Q127" s="5">
        <v>281.81763</v>
      </c>
      <c r="R127" s="4">
        <v>196514.0</v>
      </c>
      <c r="S127" s="4">
        <v>0.7</v>
      </c>
      <c r="T127" s="4">
        <v>0.7</v>
      </c>
      <c r="U127" s="4">
        <v>0.902</v>
      </c>
      <c r="V127" s="4">
        <v>20.1</v>
      </c>
    </row>
    <row r="128">
      <c r="A128" s="4" t="s">
        <v>30</v>
      </c>
      <c r="B128" s="4">
        <v>2001.0</v>
      </c>
      <c r="C128" s="4" t="s">
        <v>31</v>
      </c>
      <c r="D128" s="4">
        <v>79.9</v>
      </c>
      <c r="E128" s="4">
        <v>75.0</v>
      </c>
      <c r="F128" s="4">
        <v>1.0</v>
      </c>
      <c r="G128" s="4">
        <v>9.53</v>
      </c>
      <c r="H128" s="5">
        <v>3064.301144</v>
      </c>
      <c r="I128" s="4">
        <v>94.0</v>
      </c>
      <c r="J128" s="4">
        <v>141.0</v>
      </c>
      <c r="K128" s="4">
        <v>59.0</v>
      </c>
      <c r="L128" s="4">
        <v>2.0</v>
      </c>
      <c r="M128" s="4">
        <v>91.0</v>
      </c>
      <c r="N128" s="4">
        <v>8.18</v>
      </c>
      <c r="O128" s="4">
        <v>92.0</v>
      </c>
      <c r="P128" s="4">
        <v>0.1</v>
      </c>
      <c r="Q128" s="5">
        <v>19517.84168</v>
      </c>
      <c r="R128" s="4">
        <v>19413.0</v>
      </c>
      <c r="S128" s="4">
        <v>0.7</v>
      </c>
      <c r="T128" s="4">
        <v>0.7</v>
      </c>
      <c r="U128" s="4">
        <v>0.899</v>
      </c>
      <c r="V128" s="4">
        <v>20.5</v>
      </c>
    </row>
    <row r="129">
      <c r="A129" s="4" t="s">
        <v>30</v>
      </c>
      <c r="B129" s="4">
        <v>2000.0</v>
      </c>
      <c r="C129" s="4" t="s">
        <v>31</v>
      </c>
      <c r="D129" s="4">
        <v>79.5</v>
      </c>
      <c r="E129" s="4">
        <v>78.0</v>
      </c>
      <c r="F129" s="4">
        <v>1.0</v>
      </c>
      <c r="G129" s="4">
        <v>10.17</v>
      </c>
      <c r="H129" s="5">
        <v>347.18736</v>
      </c>
      <c r="I129" s="6"/>
      <c r="J129" s="4">
        <v>108.0</v>
      </c>
      <c r="K129" s="4">
        <v>58.2</v>
      </c>
      <c r="L129" s="4">
        <v>2.0</v>
      </c>
      <c r="M129" s="4">
        <v>9.0</v>
      </c>
      <c r="N129" s="4">
        <v>8.8</v>
      </c>
      <c r="O129" s="4">
        <v>9.0</v>
      </c>
      <c r="P129" s="4">
        <v>0.1</v>
      </c>
      <c r="Q129" s="5">
        <v>2169.921</v>
      </c>
      <c r="R129" s="4">
        <v>19153.0</v>
      </c>
      <c r="S129" s="4">
        <v>0.7</v>
      </c>
      <c r="T129" s="4">
        <v>0.7</v>
      </c>
      <c r="U129" s="4">
        <v>0.897</v>
      </c>
      <c r="V129" s="4">
        <v>20.4</v>
      </c>
    </row>
    <row r="130">
      <c r="A130" s="4" t="s">
        <v>32</v>
      </c>
      <c r="B130" s="4">
        <v>2015.0</v>
      </c>
      <c r="C130" s="4" t="s">
        <v>31</v>
      </c>
      <c r="D130" s="4">
        <v>81.5</v>
      </c>
      <c r="E130" s="4">
        <v>65.0</v>
      </c>
      <c r="F130" s="4">
        <v>0.0</v>
      </c>
      <c r="G130" s="6"/>
      <c r="H130" s="5">
        <v>0.0</v>
      </c>
      <c r="I130" s="4">
        <v>93.0</v>
      </c>
      <c r="J130" s="4">
        <v>309.0</v>
      </c>
      <c r="K130" s="4">
        <v>57.6</v>
      </c>
      <c r="L130" s="4">
        <v>0.0</v>
      </c>
      <c r="M130" s="4">
        <v>93.0</v>
      </c>
      <c r="N130" s="6"/>
      <c r="O130" s="4">
        <v>93.0</v>
      </c>
      <c r="P130" s="4">
        <v>0.1</v>
      </c>
      <c r="Q130" s="5">
        <v>43665.947</v>
      </c>
      <c r="R130" s="4">
        <v>8633169.0</v>
      </c>
      <c r="S130" s="4">
        <v>1.9</v>
      </c>
      <c r="T130" s="4">
        <v>2.1</v>
      </c>
      <c r="U130" s="4">
        <v>0.892</v>
      </c>
      <c r="V130" s="4">
        <v>15.9</v>
      </c>
    </row>
    <row r="131">
      <c r="A131" s="4" t="s">
        <v>32</v>
      </c>
      <c r="B131" s="4">
        <v>2014.0</v>
      </c>
      <c r="C131" s="4" t="s">
        <v>31</v>
      </c>
      <c r="D131" s="4">
        <v>81.4</v>
      </c>
      <c r="E131" s="4">
        <v>66.0</v>
      </c>
      <c r="F131" s="4">
        <v>0.0</v>
      </c>
      <c r="G131" s="4">
        <v>12.32</v>
      </c>
      <c r="H131" s="5">
        <v>8350.193523</v>
      </c>
      <c r="I131" s="4">
        <v>98.0</v>
      </c>
      <c r="J131" s="4">
        <v>117.0</v>
      </c>
      <c r="K131" s="4">
        <v>57.1</v>
      </c>
      <c r="L131" s="4">
        <v>0.0</v>
      </c>
      <c r="M131" s="4">
        <v>98.0</v>
      </c>
      <c r="N131" s="4">
        <v>11.21</v>
      </c>
      <c r="O131" s="4">
        <v>98.0</v>
      </c>
      <c r="P131" s="4">
        <v>0.1</v>
      </c>
      <c r="Q131" s="5">
        <v>51322.63997</v>
      </c>
      <c r="R131" s="4">
        <v>8541575.0</v>
      </c>
      <c r="S131" s="4">
        <v>1.8</v>
      </c>
      <c r="T131" s="4">
        <v>2.0</v>
      </c>
      <c r="U131" s="4">
        <v>0.892</v>
      </c>
      <c r="V131" s="4">
        <v>15.9</v>
      </c>
    </row>
    <row r="132">
      <c r="A132" s="4" t="s">
        <v>32</v>
      </c>
      <c r="B132" s="4">
        <v>2013.0</v>
      </c>
      <c r="C132" s="4" t="s">
        <v>31</v>
      </c>
      <c r="D132" s="4">
        <v>81.1</v>
      </c>
      <c r="E132" s="4">
        <v>68.0</v>
      </c>
      <c r="F132" s="4">
        <v>0.0</v>
      </c>
      <c r="G132" s="4">
        <v>11.82</v>
      </c>
      <c r="H132" s="5">
        <v>90.58501176</v>
      </c>
      <c r="I132" s="4">
        <v>95.0</v>
      </c>
      <c r="J132" s="4">
        <v>0.0</v>
      </c>
      <c r="K132" s="4">
        <v>56.6</v>
      </c>
      <c r="L132" s="4">
        <v>0.0</v>
      </c>
      <c r="M132" s="4">
        <v>95.0</v>
      </c>
      <c r="N132" s="4">
        <v>11.14</v>
      </c>
      <c r="O132" s="4">
        <v>95.0</v>
      </c>
      <c r="P132" s="4">
        <v>0.1</v>
      </c>
      <c r="Q132" s="5">
        <v>554.71532</v>
      </c>
      <c r="R132" s="4">
        <v>8479375.0</v>
      </c>
      <c r="S132" s="4">
        <v>1.8</v>
      </c>
      <c r="T132" s="4">
        <v>2.0</v>
      </c>
      <c r="U132" s="4">
        <v>0.887</v>
      </c>
      <c r="V132" s="4">
        <v>15.7</v>
      </c>
    </row>
    <row r="133">
      <c r="A133" s="4" t="s">
        <v>32</v>
      </c>
      <c r="B133" s="4">
        <v>2012.0</v>
      </c>
      <c r="C133" s="4" t="s">
        <v>31</v>
      </c>
      <c r="D133" s="4">
        <v>88.0</v>
      </c>
      <c r="E133" s="4">
        <v>7.0</v>
      </c>
      <c r="F133" s="4">
        <v>0.0</v>
      </c>
      <c r="G133" s="4">
        <v>12.26</v>
      </c>
      <c r="H133" s="5">
        <v>7878.372355</v>
      </c>
      <c r="I133" s="4">
        <v>92.0</v>
      </c>
      <c r="J133" s="4">
        <v>36.0</v>
      </c>
      <c r="K133" s="4">
        <v>56.1</v>
      </c>
      <c r="L133" s="4">
        <v>0.0</v>
      </c>
      <c r="M133" s="4">
        <v>92.0</v>
      </c>
      <c r="N133" s="4">
        <v>11.17</v>
      </c>
      <c r="O133" s="4">
        <v>92.0</v>
      </c>
      <c r="P133" s="4">
        <v>0.1</v>
      </c>
      <c r="Q133" s="5">
        <v>48333.57273</v>
      </c>
      <c r="R133" s="4">
        <v>8429991.0</v>
      </c>
      <c r="S133" s="4">
        <v>1.8</v>
      </c>
      <c r="T133" s="4">
        <v>2.0</v>
      </c>
      <c r="U133" s="4">
        <v>0.884</v>
      </c>
      <c r="V133" s="4">
        <v>15.7</v>
      </c>
    </row>
    <row r="134">
      <c r="A134" s="4" t="s">
        <v>32</v>
      </c>
      <c r="B134" s="4">
        <v>2011.0</v>
      </c>
      <c r="C134" s="4" t="s">
        <v>31</v>
      </c>
      <c r="D134" s="4">
        <v>88.0</v>
      </c>
      <c r="E134" s="4">
        <v>73.0</v>
      </c>
      <c r="F134" s="4">
        <v>0.0</v>
      </c>
      <c r="G134" s="4">
        <v>12.04</v>
      </c>
      <c r="H134" s="5">
        <v>8272.306757</v>
      </c>
      <c r="I134" s="4">
        <v>89.0</v>
      </c>
      <c r="J134" s="4">
        <v>68.0</v>
      </c>
      <c r="K134" s="4">
        <v>55.7</v>
      </c>
      <c r="L134" s="4">
        <v>0.0</v>
      </c>
      <c r="M134" s="4">
        <v>89.0</v>
      </c>
      <c r="N134" s="4">
        <v>1.94</v>
      </c>
      <c r="O134" s="4">
        <v>89.0</v>
      </c>
      <c r="P134" s="4">
        <v>0.1</v>
      </c>
      <c r="Q134" s="5">
        <v>51126.74139</v>
      </c>
      <c r="R134" s="4">
        <v>8391643.0</v>
      </c>
      <c r="S134" s="4">
        <v>1.7</v>
      </c>
      <c r="T134" s="4">
        <v>2.0</v>
      </c>
      <c r="U134" s="4">
        <v>0.88</v>
      </c>
      <c r="V134" s="4">
        <v>15.7</v>
      </c>
    </row>
    <row r="135">
      <c r="A135" s="4" t="s">
        <v>32</v>
      </c>
      <c r="B135" s="4">
        <v>2010.0</v>
      </c>
      <c r="C135" s="4" t="s">
        <v>31</v>
      </c>
      <c r="D135" s="4">
        <v>84.0</v>
      </c>
      <c r="E135" s="4">
        <v>75.0</v>
      </c>
      <c r="F135" s="4">
        <v>0.0</v>
      </c>
      <c r="G135" s="4">
        <v>12.1</v>
      </c>
      <c r="H135" s="5">
        <v>7423.228774</v>
      </c>
      <c r="I135" s="4">
        <v>86.0</v>
      </c>
      <c r="J135" s="4">
        <v>52.0</v>
      </c>
      <c r="K135" s="4">
        <v>55.2</v>
      </c>
      <c r="L135" s="4">
        <v>0.0</v>
      </c>
      <c r="M135" s="4">
        <v>86.0</v>
      </c>
      <c r="N135" s="4">
        <v>11.17</v>
      </c>
      <c r="O135" s="4">
        <v>86.0</v>
      </c>
      <c r="P135" s="4">
        <v>0.1</v>
      </c>
      <c r="Q135" s="5">
        <v>46657.629</v>
      </c>
      <c r="R135" s="4">
        <v>836344.0</v>
      </c>
      <c r="S135" s="4">
        <v>1.7</v>
      </c>
      <c r="T135" s="4">
        <v>1.9</v>
      </c>
      <c r="U135" s="4">
        <v>0.872</v>
      </c>
      <c r="V135" s="4">
        <v>15.4</v>
      </c>
    </row>
    <row r="136">
      <c r="A136" s="4" t="s">
        <v>32</v>
      </c>
      <c r="B136" s="4">
        <v>2009.0</v>
      </c>
      <c r="C136" s="4" t="s">
        <v>31</v>
      </c>
      <c r="D136" s="4">
        <v>82.0</v>
      </c>
      <c r="E136" s="4">
        <v>77.0</v>
      </c>
      <c r="F136" s="4">
        <v>0.0</v>
      </c>
      <c r="G136" s="4">
        <v>11.3</v>
      </c>
      <c r="H136" s="5">
        <v>8053.557638</v>
      </c>
      <c r="I136" s="4">
        <v>83.0</v>
      </c>
      <c r="J136" s="4">
        <v>49.0</v>
      </c>
      <c r="K136" s="4">
        <v>54.7</v>
      </c>
      <c r="L136" s="4">
        <v>0.0</v>
      </c>
      <c r="M136" s="4">
        <v>83.0</v>
      </c>
      <c r="N136" s="4">
        <v>11.19</v>
      </c>
      <c r="O136" s="4">
        <v>83.0</v>
      </c>
      <c r="P136" s="4">
        <v>0.1</v>
      </c>
      <c r="Q136" s="5">
        <v>47654.18721</v>
      </c>
      <c r="R136" s="4">
        <v>8343323.0</v>
      </c>
      <c r="S136" s="4">
        <v>1.7</v>
      </c>
      <c r="T136" s="4">
        <v>1.9</v>
      </c>
      <c r="U136" s="4">
        <v>0.87</v>
      </c>
      <c r="V136" s="4">
        <v>15.3</v>
      </c>
    </row>
    <row r="137">
      <c r="A137" s="4" t="s">
        <v>32</v>
      </c>
      <c r="B137" s="4">
        <v>2008.0</v>
      </c>
      <c r="C137" s="4" t="s">
        <v>31</v>
      </c>
      <c r="D137" s="4">
        <v>84.0</v>
      </c>
      <c r="E137" s="4">
        <v>76.0</v>
      </c>
      <c r="F137" s="4">
        <v>0.0</v>
      </c>
      <c r="G137" s="4">
        <v>12.0</v>
      </c>
      <c r="H137" s="5">
        <v>8329.731655</v>
      </c>
      <c r="I137" s="4">
        <v>83.0</v>
      </c>
      <c r="J137" s="4">
        <v>448.0</v>
      </c>
      <c r="K137" s="4">
        <v>54.2</v>
      </c>
      <c r="L137" s="4">
        <v>0.0</v>
      </c>
      <c r="M137" s="4">
        <v>83.0</v>
      </c>
      <c r="N137" s="4">
        <v>1.6</v>
      </c>
      <c r="O137" s="4">
        <v>83.0</v>
      </c>
      <c r="P137" s="4">
        <v>0.1</v>
      </c>
      <c r="Q137" s="5">
        <v>51386.37665</v>
      </c>
      <c r="R137" s="4">
        <v>8321496.0</v>
      </c>
      <c r="S137" s="4">
        <v>1.7</v>
      </c>
      <c r="T137" s="4">
        <v>1.9</v>
      </c>
      <c r="U137" s="4">
        <v>0.864</v>
      </c>
      <c r="V137" s="4">
        <v>15.1</v>
      </c>
    </row>
    <row r="138">
      <c r="A138" s="4" t="s">
        <v>32</v>
      </c>
      <c r="B138" s="4">
        <v>2007.0</v>
      </c>
      <c r="C138" s="4" t="s">
        <v>31</v>
      </c>
      <c r="D138" s="4">
        <v>81.0</v>
      </c>
      <c r="E138" s="4">
        <v>8.0</v>
      </c>
      <c r="F138" s="4">
        <v>0.0</v>
      </c>
      <c r="G138" s="4">
        <v>12.5</v>
      </c>
      <c r="H138" s="5">
        <v>7453.8644</v>
      </c>
      <c r="I138" s="4">
        <v>85.0</v>
      </c>
      <c r="J138" s="4">
        <v>20.0</v>
      </c>
      <c r="K138" s="4">
        <v>53.7</v>
      </c>
      <c r="L138" s="4">
        <v>0.0</v>
      </c>
      <c r="M138" s="4">
        <v>85.0</v>
      </c>
      <c r="N138" s="4">
        <v>1.4</v>
      </c>
      <c r="O138" s="4">
        <v>85.0</v>
      </c>
      <c r="P138" s="4">
        <v>0.1</v>
      </c>
      <c r="Q138" s="5">
        <v>46586.6525</v>
      </c>
      <c r="R138" s="4">
        <v>8295487.0</v>
      </c>
      <c r="S138" s="4">
        <v>1.7</v>
      </c>
      <c r="T138" s="4">
        <v>1.9</v>
      </c>
      <c r="U138" s="4">
        <v>0.86</v>
      </c>
      <c r="V138" s="4">
        <v>15.2</v>
      </c>
    </row>
    <row r="139">
      <c r="A139" s="4" t="s">
        <v>32</v>
      </c>
      <c r="B139" s="4">
        <v>2006.0</v>
      </c>
      <c r="C139" s="4" t="s">
        <v>31</v>
      </c>
      <c r="D139" s="4">
        <v>79.8</v>
      </c>
      <c r="E139" s="4">
        <v>81.0</v>
      </c>
      <c r="F139" s="4">
        <v>0.0</v>
      </c>
      <c r="G139" s="4">
        <v>12.4</v>
      </c>
      <c r="H139" s="5">
        <v>69.92899358</v>
      </c>
      <c r="I139" s="4">
        <v>83.0</v>
      </c>
      <c r="J139" s="4">
        <v>23.0</v>
      </c>
      <c r="K139" s="4">
        <v>53.2</v>
      </c>
      <c r="L139" s="4">
        <v>0.0</v>
      </c>
      <c r="M139" s="4">
        <v>83.0</v>
      </c>
      <c r="N139" s="4">
        <v>1.35</v>
      </c>
      <c r="O139" s="4">
        <v>83.0</v>
      </c>
      <c r="P139" s="4">
        <v>0.1</v>
      </c>
      <c r="Q139" s="5">
        <v>443.99361</v>
      </c>
      <c r="R139" s="4">
        <v>8268641.0</v>
      </c>
      <c r="S139" s="4">
        <v>1.7</v>
      </c>
      <c r="T139" s="4">
        <v>1.9</v>
      </c>
      <c r="U139" s="4">
        <v>0.854</v>
      </c>
      <c r="V139" s="4">
        <v>15.0</v>
      </c>
    </row>
    <row r="140">
      <c r="A140" s="4" t="s">
        <v>32</v>
      </c>
      <c r="B140" s="4">
        <v>2005.0</v>
      </c>
      <c r="C140" s="4" t="s">
        <v>31</v>
      </c>
      <c r="D140" s="4">
        <v>79.4</v>
      </c>
      <c r="E140" s="4">
        <v>85.0</v>
      </c>
      <c r="F140" s="4">
        <v>0.0</v>
      </c>
      <c r="G140" s="4">
        <v>12.4</v>
      </c>
      <c r="H140" s="5">
        <v>5992.588029</v>
      </c>
      <c r="I140" s="4">
        <v>86.0</v>
      </c>
      <c r="J140" s="4">
        <v>9.0</v>
      </c>
      <c r="K140" s="4">
        <v>52.7</v>
      </c>
      <c r="L140" s="4">
        <v>0.0</v>
      </c>
      <c r="M140" s="4">
        <v>86.0</v>
      </c>
      <c r="N140" s="4">
        <v>1.53</v>
      </c>
      <c r="O140" s="4">
        <v>86.0</v>
      </c>
      <c r="P140" s="4">
        <v>0.1</v>
      </c>
      <c r="Q140" s="5">
        <v>38242.4252</v>
      </c>
      <c r="R140" s="4">
        <v>8227829.0</v>
      </c>
      <c r="S140" s="4">
        <v>1.7</v>
      </c>
      <c r="T140" s="4">
        <v>1.9</v>
      </c>
      <c r="U140" s="4">
        <v>0.848</v>
      </c>
      <c r="V140" s="4">
        <v>14.9</v>
      </c>
    </row>
    <row r="141">
      <c r="A141" s="4" t="s">
        <v>32</v>
      </c>
      <c r="B141" s="4">
        <v>2004.0</v>
      </c>
      <c r="C141" s="4" t="s">
        <v>31</v>
      </c>
      <c r="D141" s="4">
        <v>79.3</v>
      </c>
      <c r="E141" s="4">
        <v>86.0</v>
      </c>
      <c r="F141" s="4">
        <v>0.0</v>
      </c>
      <c r="G141" s="4">
        <v>12.1</v>
      </c>
      <c r="H141" s="5">
        <v>5316.877456</v>
      </c>
      <c r="I141" s="4">
        <v>83.0</v>
      </c>
      <c r="J141" s="4">
        <v>15.0</v>
      </c>
      <c r="K141" s="4">
        <v>52.2</v>
      </c>
      <c r="L141" s="4">
        <v>0.0</v>
      </c>
      <c r="M141" s="4">
        <v>83.0</v>
      </c>
      <c r="N141" s="4">
        <v>1.56</v>
      </c>
      <c r="O141" s="4">
        <v>83.0</v>
      </c>
      <c r="P141" s="4">
        <v>0.1</v>
      </c>
      <c r="Q141" s="5">
        <v>36693.4262</v>
      </c>
      <c r="R141" s="4">
        <v>8171966.0</v>
      </c>
      <c r="S141" s="4">
        <v>1.7</v>
      </c>
      <c r="T141" s="4">
        <v>1.9</v>
      </c>
      <c r="U141" s="4">
        <v>0.841</v>
      </c>
      <c r="V141" s="4">
        <v>14.7</v>
      </c>
    </row>
    <row r="142">
      <c r="A142" s="4" t="s">
        <v>32</v>
      </c>
      <c r="B142" s="4">
        <v>2003.0</v>
      </c>
      <c r="C142" s="4" t="s">
        <v>31</v>
      </c>
      <c r="D142" s="4">
        <v>78.8</v>
      </c>
      <c r="E142" s="4">
        <v>88.0</v>
      </c>
      <c r="F142" s="4">
        <v>0.0</v>
      </c>
      <c r="G142" s="4">
        <v>12.2</v>
      </c>
      <c r="H142" s="5">
        <v>504.4308735</v>
      </c>
      <c r="I142" s="4">
        <v>83.0</v>
      </c>
      <c r="J142" s="4">
        <v>90.0</v>
      </c>
      <c r="K142" s="4">
        <v>51.7</v>
      </c>
      <c r="L142" s="4">
        <v>0.0</v>
      </c>
      <c r="M142" s="4">
        <v>84.0</v>
      </c>
      <c r="N142" s="4">
        <v>1.48</v>
      </c>
      <c r="O142" s="4">
        <v>84.0</v>
      </c>
      <c r="P142" s="4">
        <v>0.1</v>
      </c>
      <c r="Q142" s="5">
        <v>3212.9355</v>
      </c>
      <c r="R142" s="4">
        <v>8121423.0</v>
      </c>
      <c r="S142" s="4">
        <v>1.7</v>
      </c>
      <c r="T142" s="4">
        <v>1.9</v>
      </c>
      <c r="U142" s="4">
        <v>0.837</v>
      </c>
      <c r="V142" s="4">
        <v>14.7</v>
      </c>
    </row>
    <row r="143">
      <c r="A143" s="4" t="s">
        <v>32</v>
      </c>
      <c r="B143" s="4">
        <v>2002.0</v>
      </c>
      <c r="C143" s="4" t="s">
        <v>31</v>
      </c>
      <c r="D143" s="4">
        <v>78.7</v>
      </c>
      <c r="E143" s="4">
        <v>9.0</v>
      </c>
      <c r="F143" s="4">
        <v>0.0</v>
      </c>
      <c r="G143" s="4">
        <v>12.5</v>
      </c>
      <c r="H143" s="5">
        <v>3979.057728</v>
      </c>
      <c r="I143" s="4">
        <v>81.0</v>
      </c>
      <c r="J143" s="4">
        <v>0.0</v>
      </c>
      <c r="K143" s="4">
        <v>51.2</v>
      </c>
      <c r="L143" s="4">
        <v>0.0</v>
      </c>
      <c r="M143" s="4">
        <v>82.0</v>
      </c>
      <c r="N143" s="4">
        <v>1.27</v>
      </c>
      <c r="O143" s="4">
        <v>83.0</v>
      </c>
      <c r="P143" s="4">
        <v>0.1</v>
      </c>
      <c r="Q143" s="5">
        <v>26351.37568</v>
      </c>
      <c r="R143" s="4">
        <v>881957.0</v>
      </c>
      <c r="S143" s="4">
        <v>1.7</v>
      </c>
      <c r="T143" s="4">
        <v>1.9</v>
      </c>
      <c r="U143" s="4">
        <v>0.847</v>
      </c>
      <c r="V143" s="4">
        <v>16.1</v>
      </c>
    </row>
    <row r="144">
      <c r="A144" s="4" t="s">
        <v>32</v>
      </c>
      <c r="B144" s="4">
        <v>2001.0</v>
      </c>
      <c r="C144" s="4" t="s">
        <v>31</v>
      </c>
      <c r="D144" s="4">
        <v>78.6</v>
      </c>
      <c r="E144" s="4">
        <v>92.0</v>
      </c>
      <c r="F144" s="4">
        <v>0.0</v>
      </c>
      <c r="G144" s="4">
        <v>12.4</v>
      </c>
      <c r="H144" s="5">
        <v>3582.848308</v>
      </c>
      <c r="I144" s="4">
        <v>44.0</v>
      </c>
      <c r="J144" s="4">
        <v>0.0</v>
      </c>
      <c r="K144" s="4">
        <v>5.6</v>
      </c>
      <c r="L144" s="4">
        <v>0.0</v>
      </c>
      <c r="M144" s="4">
        <v>83.0</v>
      </c>
      <c r="N144" s="4">
        <v>1.12</v>
      </c>
      <c r="O144" s="4">
        <v>84.0</v>
      </c>
      <c r="P144" s="4">
        <v>0.1</v>
      </c>
      <c r="Q144" s="5">
        <v>24489.73553</v>
      </c>
      <c r="R144" s="4">
        <v>842293.0</v>
      </c>
      <c r="S144" s="4">
        <v>1.7</v>
      </c>
      <c r="T144" s="4">
        <v>1.9</v>
      </c>
      <c r="U144" s="4">
        <v>0.837</v>
      </c>
      <c r="V144" s="4">
        <v>15.5</v>
      </c>
    </row>
    <row r="145">
      <c r="A145" s="4" t="s">
        <v>32</v>
      </c>
      <c r="B145" s="4">
        <v>2000.0</v>
      </c>
      <c r="C145" s="4" t="s">
        <v>31</v>
      </c>
      <c r="D145" s="4">
        <v>78.1</v>
      </c>
      <c r="E145" s="4">
        <v>96.0</v>
      </c>
      <c r="F145" s="4">
        <v>0.0</v>
      </c>
      <c r="G145" s="4">
        <v>13.2</v>
      </c>
      <c r="H145" s="5">
        <v>3557.455507</v>
      </c>
      <c r="I145" s="4">
        <v>33.0</v>
      </c>
      <c r="J145" s="4">
        <v>0.0</v>
      </c>
      <c r="K145" s="4">
        <v>5.1</v>
      </c>
      <c r="L145" s="4">
        <v>0.0</v>
      </c>
      <c r="M145" s="4">
        <v>71.0</v>
      </c>
      <c r="N145" s="4">
        <v>1.6</v>
      </c>
      <c r="O145" s="4">
        <v>81.0</v>
      </c>
      <c r="P145" s="4">
        <v>0.1</v>
      </c>
      <c r="Q145" s="5">
        <v>24517.26745</v>
      </c>
      <c r="R145" s="4">
        <v>811566.0</v>
      </c>
      <c r="S145" s="4">
        <v>1.7</v>
      </c>
      <c r="T145" s="4">
        <v>1.9</v>
      </c>
      <c r="U145" s="4">
        <v>0.833</v>
      </c>
      <c r="V145" s="4">
        <v>15.4</v>
      </c>
    </row>
    <row r="146">
      <c r="A146" s="4" t="s">
        <v>33</v>
      </c>
      <c r="B146" s="4">
        <v>2015.0</v>
      </c>
      <c r="C146" s="4" t="s">
        <v>23</v>
      </c>
      <c r="D146" s="4">
        <v>72.7</v>
      </c>
      <c r="E146" s="4">
        <v>118.0</v>
      </c>
      <c r="F146" s="4">
        <v>5.0</v>
      </c>
      <c r="G146" s="6"/>
      <c r="H146" s="5">
        <v>0.0</v>
      </c>
      <c r="I146" s="4">
        <v>96.0</v>
      </c>
      <c r="J146" s="4">
        <v>0.0</v>
      </c>
      <c r="K146" s="4">
        <v>52.5</v>
      </c>
      <c r="L146" s="4">
        <v>6.0</v>
      </c>
      <c r="M146" s="4">
        <v>98.0</v>
      </c>
      <c r="N146" s="6"/>
      <c r="O146" s="4">
        <v>96.0</v>
      </c>
      <c r="P146" s="4">
        <v>0.1</v>
      </c>
      <c r="Q146" s="5">
        <v>55.31382</v>
      </c>
      <c r="R146" s="4">
        <v>9649341.0</v>
      </c>
      <c r="S146" s="4">
        <v>2.8</v>
      </c>
      <c r="T146" s="4">
        <v>2.9</v>
      </c>
      <c r="U146" s="4">
        <v>0.758</v>
      </c>
      <c r="V146" s="4">
        <v>12.7</v>
      </c>
    </row>
    <row r="147">
      <c r="A147" s="4" t="s">
        <v>33</v>
      </c>
      <c r="B147" s="4">
        <v>2014.0</v>
      </c>
      <c r="C147" s="4" t="s">
        <v>23</v>
      </c>
      <c r="D147" s="4">
        <v>72.5</v>
      </c>
      <c r="E147" s="4">
        <v>119.0</v>
      </c>
      <c r="F147" s="4">
        <v>5.0</v>
      </c>
      <c r="G147" s="4">
        <v>0.01</v>
      </c>
      <c r="H147" s="5">
        <v>306.1824313</v>
      </c>
      <c r="I147" s="4">
        <v>94.0</v>
      </c>
      <c r="J147" s="4">
        <v>0.0</v>
      </c>
      <c r="K147" s="4">
        <v>51.5</v>
      </c>
      <c r="L147" s="4">
        <v>6.0</v>
      </c>
      <c r="M147" s="4">
        <v>97.0</v>
      </c>
      <c r="N147" s="4">
        <v>6.4</v>
      </c>
      <c r="O147" s="4">
        <v>94.0</v>
      </c>
      <c r="P147" s="4">
        <v>0.1</v>
      </c>
      <c r="Q147" s="5">
        <v>7891.299776</v>
      </c>
      <c r="R147" s="4">
        <v>953579.0</v>
      </c>
      <c r="S147" s="4">
        <v>2.8</v>
      </c>
      <c r="T147" s="4">
        <v>2.9</v>
      </c>
      <c r="U147" s="4">
        <v>0.752</v>
      </c>
      <c r="V147" s="4">
        <v>12.2</v>
      </c>
    </row>
    <row r="148">
      <c r="A148" s="4" t="s">
        <v>33</v>
      </c>
      <c r="B148" s="4">
        <v>2013.0</v>
      </c>
      <c r="C148" s="4" t="s">
        <v>23</v>
      </c>
      <c r="D148" s="4">
        <v>72.2</v>
      </c>
      <c r="E148" s="4">
        <v>121.0</v>
      </c>
      <c r="F148" s="4">
        <v>5.0</v>
      </c>
      <c r="G148" s="4">
        <v>2.14</v>
      </c>
      <c r="H148" s="5">
        <v>275.6514934</v>
      </c>
      <c r="I148" s="4">
        <v>93.0</v>
      </c>
      <c r="J148" s="4">
        <v>164.0</v>
      </c>
      <c r="K148" s="4">
        <v>5.6</v>
      </c>
      <c r="L148" s="4">
        <v>6.0</v>
      </c>
      <c r="M148" s="4">
        <v>96.0</v>
      </c>
      <c r="N148" s="4">
        <v>5.54</v>
      </c>
      <c r="O148" s="4">
        <v>93.0</v>
      </c>
      <c r="P148" s="4">
        <v>0.1</v>
      </c>
      <c r="Q148" s="5">
        <v>7875.756953</v>
      </c>
      <c r="R148" s="4">
        <v>941681.0</v>
      </c>
      <c r="S148" s="4">
        <v>2.8</v>
      </c>
      <c r="T148" s="4">
        <v>2.8</v>
      </c>
      <c r="U148" s="4">
        <v>0.745</v>
      </c>
      <c r="V148" s="4">
        <v>11.9</v>
      </c>
    </row>
    <row r="149">
      <c r="A149" s="4" t="s">
        <v>33</v>
      </c>
      <c r="B149" s="4">
        <v>2012.0</v>
      </c>
      <c r="C149" s="4" t="s">
        <v>23</v>
      </c>
      <c r="D149" s="4">
        <v>71.9</v>
      </c>
      <c r="E149" s="4">
        <v>123.0</v>
      </c>
      <c r="F149" s="4">
        <v>5.0</v>
      </c>
      <c r="G149" s="4">
        <v>0.01</v>
      </c>
      <c r="H149" s="5">
        <v>285.6103912</v>
      </c>
      <c r="I149" s="4">
        <v>88.0</v>
      </c>
      <c r="J149" s="4">
        <v>0.0</v>
      </c>
      <c r="K149" s="4">
        <v>49.7</v>
      </c>
      <c r="L149" s="4">
        <v>6.0</v>
      </c>
      <c r="M149" s="4">
        <v>92.0</v>
      </c>
      <c r="N149" s="4">
        <v>5.37</v>
      </c>
      <c r="O149" s="4">
        <v>89.0</v>
      </c>
      <c r="P149" s="4">
        <v>0.1</v>
      </c>
      <c r="Q149" s="5">
        <v>7496.335728</v>
      </c>
      <c r="R149" s="4">
        <v>9295784.0</v>
      </c>
      <c r="S149" s="4">
        <v>2.8</v>
      </c>
      <c r="T149" s="4">
        <v>2.8</v>
      </c>
      <c r="U149" s="4">
        <v>0.742</v>
      </c>
      <c r="V149" s="4">
        <v>11.8</v>
      </c>
    </row>
    <row r="150">
      <c r="A150" s="4" t="s">
        <v>33</v>
      </c>
      <c r="B150" s="4">
        <v>2011.0</v>
      </c>
      <c r="C150" s="4" t="s">
        <v>23</v>
      </c>
      <c r="D150" s="4">
        <v>71.6</v>
      </c>
      <c r="E150" s="4">
        <v>125.0</v>
      </c>
      <c r="F150" s="4">
        <v>5.0</v>
      </c>
      <c r="G150" s="4">
        <v>1.98</v>
      </c>
      <c r="H150" s="5">
        <v>263.142699</v>
      </c>
      <c r="I150" s="4">
        <v>84.0</v>
      </c>
      <c r="J150" s="4">
        <v>0.0</v>
      </c>
      <c r="K150" s="4">
        <v>48.8</v>
      </c>
      <c r="L150" s="4">
        <v>6.0</v>
      </c>
      <c r="M150" s="4">
        <v>91.0</v>
      </c>
      <c r="N150" s="4">
        <v>5.1</v>
      </c>
      <c r="O150" s="4">
        <v>87.0</v>
      </c>
      <c r="P150" s="4">
        <v>0.1</v>
      </c>
      <c r="Q150" s="5">
        <v>7189.691229</v>
      </c>
      <c r="R150" s="4">
        <v>917382.0</v>
      </c>
      <c r="S150" s="4">
        <v>2.8</v>
      </c>
      <c r="T150" s="4">
        <v>2.9</v>
      </c>
      <c r="U150" s="4">
        <v>0.741</v>
      </c>
      <c r="V150" s="4">
        <v>11.7</v>
      </c>
    </row>
    <row r="151">
      <c r="A151" s="4" t="s">
        <v>33</v>
      </c>
      <c r="B151" s="4">
        <v>2010.0</v>
      </c>
      <c r="C151" s="4" t="s">
        <v>23</v>
      </c>
      <c r="D151" s="4">
        <v>71.1</v>
      </c>
      <c r="E151" s="4">
        <v>13.0</v>
      </c>
      <c r="F151" s="4">
        <v>5.0</v>
      </c>
      <c r="G151" s="4">
        <v>1.98</v>
      </c>
      <c r="H151" s="5">
        <v>246.5686008</v>
      </c>
      <c r="I151" s="4">
        <v>8.0</v>
      </c>
      <c r="J151" s="4">
        <v>0.0</v>
      </c>
      <c r="K151" s="4">
        <v>48.0</v>
      </c>
      <c r="L151" s="4">
        <v>6.0</v>
      </c>
      <c r="M151" s="4">
        <v>85.0</v>
      </c>
      <c r="N151" s="4">
        <v>5.33</v>
      </c>
      <c r="O151" s="4">
        <v>81.0</v>
      </c>
      <c r="P151" s="4">
        <v>0.1</v>
      </c>
      <c r="Q151" s="5">
        <v>5842.85784</v>
      </c>
      <c r="R151" s="4">
        <v>954332.0</v>
      </c>
      <c r="S151" s="4">
        <v>2.8</v>
      </c>
      <c r="T151" s="4">
        <v>2.9</v>
      </c>
      <c r="U151" s="4">
        <v>0.737</v>
      </c>
      <c r="V151" s="4">
        <v>11.7</v>
      </c>
    </row>
    <row r="152">
      <c r="A152" s="4" t="s">
        <v>33</v>
      </c>
      <c r="B152" s="4">
        <v>2009.0</v>
      </c>
      <c r="C152" s="4" t="s">
        <v>23</v>
      </c>
      <c r="D152" s="4">
        <v>78.0</v>
      </c>
      <c r="E152" s="4">
        <v>132.0</v>
      </c>
      <c r="F152" s="4">
        <v>6.0</v>
      </c>
      <c r="G152" s="4">
        <v>2.1</v>
      </c>
      <c r="H152" s="5">
        <v>22.48638351</v>
      </c>
      <c r="I152" s="4">
        <v>74.0</v>
      </c>
      <c r="J152" s="4">
        <v>0.0</v>
      </c>
      <c r="K152" s="4">
        <v>47.3</v>
      </c>
      <c r="L152" s="4">
        <v>6.0</v>
      </c>
      <c r="M152" s="4">
        <v>84.0</v>
      </c>
      <c r="N152" s="4">
        <v>5.85</v>
      </c>
      <c r="O152" s="4">
        <v>81.0</v>
      </c>
      <c r="P152" s="4">
        <v>0.1</v>
      </c>
      <c r="Q152" s="5">
        <v>495.294791</v>
      </c>
      <c r="R152" s="4">
        <v>8947243.0</v>
      </c>
      <c r="S152" s="4">
        <v>2.8</v>
      </c>
      <c r="T152" s="4">
        <v>2.9</v>
      </c>
      <c r="U152" s="4">
        <v>0.728</v>
      </c>
      <c r="V152" s="4">
        <v>11.6</v>
      </c>
    </row>
    <row r="153">
      <c r="A153" s="4" t="s">
        <v>33</v>
      </c>
      <c r="B153" s="4">
        <v>2008.0</v>
      </c>
      <c r="C153" s="4" t="s">
        <v>23</v>
      </c>
      <c r="D153" s="4">
        <v>73.0</v>
      </c>
      <c r="E153" s="4">
        <v>141.0</v>
      </c>
      <c r="F153" s="4">
        <v>6.0</v>
      </c>
      <c r="G153" s="4">
        <v>1.18</v>
      </c>
      <c r="H153" s="5">
        <v>206.2616134</v>
      </c>
      <c r="I153" s="4">
        <v>68.0</v>
      </c>
      <c r="J153" s="4">
        <v>5.0</v>
      </c>
      <c r="K153" s="4">
        <v>46.6</v>
      </c>
      <c r="L153" s="4">
        <v>6.0</v>
      </c>
      <c r="M153" s="4">
        <v>85.0</v>
      </c>
      <c r="N153" s="4">
        <v>4.37</v>
      </c>
      <c r="O153" s="4">
        <v>81.0</v>
      </c>
      <c r="P153" s="4">
        <v>0.1</v>
      </c>
      <c r="Q153" s="5">
        <v>5574.6382</v>
      </c>
      <c r="R153" s="4">
        <v>87634.0</v>
      </c>
      <c r="S153" s="4">
        <v>2.8</v>
      </c>
      <c r="T153" s="4">
        <v>2.9</v>
      </c>
      <c r="U153" s="4">
        <v>0.719</v>
      </c>
      <c r="V153" s="4">
        <v>11.6</v>
      </c>
    </row>
    <row r="154">
      <c r="A154" s="4" t="s">
        <v>33</v>
      </c>
      <c r="B154" s="4">
        <v>2007.0</v>
      </c>
      <c r="C154" s="4" t="s">
        <v>23</v>
      </c>
      <c r="D154" s="4">
        <v>73.0</v>
      </c>
      <c r="E154" s="4">
        <v>14.0</v>
      </c>
      <c r="F154" s="4">
        <v>6.0</v>
      </c>
      <c r="G154" s="4">
        <v>1.02</v>
      </c>
      <c r="H154" s="5">
        <v>176.0107106</v>
      </c>
      <c r="I154" s="4">
        <v>62.0</v>
      </c>
      <c r="J154" s="4">
        <v>0.0</v>
      </c>
      <c r="K154" s="4">
        <v>45.9</v>
      </c>
      <c r="L154" s="4">
        <v>7.0</v>
      </c>
      <c r="M154" s="4">
        <v>81.0</v>
      </c>
      <c r="N154" s="4">
        <v>5.1</v>
      </c>
      <c r="O154" s="4">
        <v>79.0</v>
      </c>
      <c r="P154" s="4">
        <v>0.1</v>
      </c>
      <c r="Q154" s="5">
        <v>3851.437869</v>
      </c>
      <c r="R154" s="4">
        <v>85813.0</v>
      </c>
      <c r="S154" s="4">
        <v>2.8</v>
      </c>
      <c r="T154" s="4">
        <v>2.9</v>
      </c>
      <c r="U154" s="4">
        <v>0.708</v>
      </c>
      <c r="V154" s="4">
        <v>11.6</v>
      </c>
    </row>
    <row r="155">
      <c r="A155" s="4" t="s">
        <v>33</v>
      </c>
      <c r="B155" s="4">
        <v>2006.0</v>
      </c>
      <c r="C155" s="4" t="s">
        <v>23</v>
      </c>
      <c r="D155" s="4">
        <v>69.2</v>
      </c>
      <c r="E155" s="4">
        <v>154.0</v>
      </c>
      <c r="F155" s="4">
        <v>6.0</v>
      </c>
      <c r="G155" s="4">
        <v>0.85</v>
      </c>
      <c r="H155" s="5">
        <v>105.6337264</v>
      </c>
      <c r="I155" s="4">
        <v>52.0</v>
      </c>
      <c r="J155" s="4">
        <v>222.0</v>
      </c>
      <c r="K155" s="4">
        <v>45.3</v>
      </c>
      <c r="L155" s="4">
        <v>7.0</v>
      </c>
      <c r="M155" s="4">
        <v>8.0</v>
      </c>
      <c r="N155" s="4">
        <v>6.17</v>
      </c>
      <c r="O155" s="4">
        <v>78.0</v>
      </c>
      <c r="P155" s="4">
        <v>0.1</v>
      </c>
      <c r="Q155" s="5">
        <v>2473.85776</v>
      </c>
      <c r="R155" s="4">
        <v>848455.0</v>
      </c>
      <c r="S155" s="4">
        <v>2.9</v>
      </c>
      <c r="T155" s="4">
        <v>2.9</v>
      </c>
      <c r="U155" s="4">
        <v>0.682</v>
      </c>
      <c r="V155" s="4">
        <v>10.7</v>
      </c>
    </row>
    <row r="156">
      <c r="A156" s="4" t="s">
        <v>33</v>
      </c>
      <c r="B156" s="4">
        <v>2005.0</v>
      </c>
      <c r="C156" s="4" t="s">
        <v>23</v>
      </c>
      <c r="D156" s="4">
        <v>68.4</v>
      </c>
      <c r="E156" s="4">
        <v>162.0</v>
      </c>
      <c r="F156" s="4">
        <v>6.0</v>
      </c>
      <c r="G156" s="4">
        <v>0.73</v>
      </c>
      <c r="H156" s="5">
        <v>81.28883085</v>
      </c>
      <c r="I156" s="4">
        <v>49.0</v>
      </c>
      <c r="J156" s="4">
        <v>1238.0</v>
      </c>
      <c r="K156" s="4">
        <v>44.7</v>
      </c>
      <c r="L156" s="4">
        <v>7.0</v>
      </c>
      <c r="M156" s="4">
        <v>79.0</v>
      </c>
      <c r="N156" s="4">
        <v>7.86</v>
      </c>
      <c r="O156" s="4">
        <v>75.0</v>
      </c>
      <c r="P156" s="4">
        <v>0.1</v>
      </c>
      <c r="Q156" s="5">
        <v>1578.4239</v>
      </c>
      <c r="R156" s="4">
        <v>839185.0</v>
      </c>
      <c r="S156" s="4">
        <v>2.9</v>
      </c>
      <c r="T156" s="4">
        <v>3.0</v>
      </c>
      <c r="U156" s="4">
        <v>0.675</v>
      </c>
      <c r="V156" s="4">
        <v>11.2</v>
      </c>
    </row>
    <row r="157">
      <c r="A157" s="4" t="s">
        <v>33</v>
      </c>
      <c r="B157" s="4">
        <v>2004.0</v>
      </c>
      <c r="C157" s="4" t="s">
        <v>23</v>
      </c>
      <c r="D157" s="4">
        <v>68.4</v>
      </c>
      <c r="E157" s="4">
        <v>154.0</v>
      </c>
      <c r="F157" s="4">
        <v>6.0</v>
      </c>
      <c r="G157" s="4">
        <v>0.62</v>
      </c>
      <c r="H157" s="5">
        <v>8.59680496</v>
      </c>
      <c r="I157" s="4">
        <v>5.0</v>
      </c>
      <c r="J157" s="4">
        <v>827.0</v>
      </c>
      <c r="K157" s="4">
        <v>44.2</v>
      </c>
      <c r="L157" s="4">
        <v>8.0</v>
      </c>
      <c r="M157" s="4">
        <v>78.0</v>
      </c>
      <c r="N157" s="4">
        <v>7.92</v>
      </c>
      <c r="O157" s="4">
        <v>77.0</v>
      </c>
      <c r="P157" s="4">
        <v>0.1</v>
      </c>
      <c r="Q157" s="5">
        <v>145.2163</v>
      </c>
      <c r="R157" s="4">
        <v>8365.0</v>
      </c>
      <c r="S157" s="4">
        <v>3.0</v>
      </c>
      <c r="T157" s="4">
        <v>3.0</v>
      </c>
      <c r="U157" s="4">
        <v>0.668</v>
      </c>
      <c r="V157" s="4">
        <v>11.0</v>
      </c>
    </row>
    <row r="158">
      <c r="A158" s="4" t="s">
        <v>33</v>
      </c>
      <c r="B158" s="4">
        <v>2003.0</v>
      </c>
      <c r="C158" s="4" t="s">
        <v>23</v>
      </c>
      <c r="D158" s="4">
        <v>67.8</v>
      </c>
      <c r="E158" s="4">
        <v>154.0</v>
      </c>
      <c r="F158" s="4">
        <v>7.0</v>
      </c>
      <c r="G158" s="4">
        <v>0.55</v>
      </c>
      <c r="H158" s="5">
        <v>42.41491183</v>
      </c>
      <c r="I158" s="4">
        <v>51.0</v>
      </c>
      <c r="J158" s="4">
        <v>1978.0</v>
      </c>
      <c r="K158" s="4">
        <v>43.6</v>
      </c>
      <c r="L158" s="4">
        <v>8.0</v>
      </c>
      <c r="M158" s="4">
        <v>79.0</v>
      </c>
      <c r="N158" s="4">
        <v>6.56</v>
      </c>
      <c r="O158" s="4">
        <v>77.0</v>
      </c>
      <c r="P158" s="4">
        <v>0.1</v>
      </c>
      <c r="Q158" s="5">
        <v>883.6439965</v>
      </c>
      <c r="R158" s="4">
        <v>82341.0</v>
      </c>
      <c r="S158" s="4">
        <v>3.0</v>
      </c>
      <c r="T158" s="4">
        <v>3.0</v>
      </c>
      <c r="U158" s="4">
        <v>0.659</v>
      </c>
      <c r="V158" s="4">
        <v>10.8</v>
      </c>
    </row>
    <row r="159">
      <c r="A159" s="4" t="s">
        <v>33</v>
      </c>
      <c r="B159" s="4">
        <v>2002.0</v>
      </c>
      <c r="C159" s="4" t="s">
        <v>23</v>
      </c>
      <c r="D159" s="4">
        <v>67.8</v>
      </c>
      <c r="E159" s="4">
        <v>146.0</v>
      </c>
      <c r="F159" s="4">
        <v>7.0</v>
      </c>
      <c r="G159" s="4">
        <v>0.55</v>
      </c>
      <c r="H159" s="5">
        <v>39.33253687</v>
      </c>
      <c r="I159" s="4">
        <v>5.0</v>
      </c>
      <c r="J159" s="4">
        <v>4353.0</v>
      </c>
      <c r="K159" s="4">
        <v>43.1</v>
      </c>
      <c r="L159" s="4">
        <v>9.0</v>
      </c>
      <c r="M159" s="4">
        <v>8.0</v>
      </c>
      <c r="N159" s="4">
        <v>4.47</v>
      </c>
      <c r="O159" s="4">
        <v>76.0</v>
      </c>
      <c r="P159" s="4">
        <v>0.1</v>
      </c>
      <c r="Q159" s="5">
        <v>763.73858</v>
      </c>
      <c r="R159" s="4">
        <v>817195.0</v>
      </c>
      <c r="S159" s="4">
        <v>3.1</v>
      </c>
      <c r="T159" s="4">
        <v>3.1</v>
      </c>
      <c r="U159" s="4">
        <v>0.651</v>
      </c>
      <c r="V159" s="4">
        <v>10.6</v>
      </c>
    </row>
    <row r="160">
      <c r="A160" s="4" t="s">
        <v>33</v>
      </c>
      <c r="B160" s="4">
        <v>2001.0</v>
      </c>
      <c r="C160" s="4" t="s">
        <v>23</v>
      </c>
      <c r="D160" s="4">
        <v>67.5</v>
      </c>
      <c r="E160" s="4">
        <v>151.0</v>
      </c>
      <c r="F160" s="4">
        <v>8.0</v>
      </c>
      <c r="G160" s="4">
        <v>0.51</v>
      </c>
      <c r="H160" s="5">
        <v>4.104190077</v>
      </c>
      <c r="I160" s="6"/>
      <c r="J160" s="4">
        <v>574.0</v>
      </c>
      <c r="K160" s="4">
        <v>42.6</v>
      </c>
      <c r="L160" s="4">
        <v>10.0</v>
      </c>
      <c r="M160" s="4">
        <v>77.0</v>
      </c>
      <c r="N160" s="4">
        <v>4.48</v>
      </c>
      <c r="O160" s="4">
        <v>77.0</v>
      </c>
      <c r="P160" s="4">
        <v>0.1</v>
      </c>
      <c r="Q160" s="5">
        <v>73.6838434</v>
      </c>
      <c r="R160" s="4">
        <v>81112.0</v>
      </c>
      <c r="S160" s="4">
        <v>3.1</v>
      </c>
      <c r="T160" s="4">
        <v>3.1</v>
      </c>
      <c r="U160" s="4">
        <v>0.642</v>
      </c>
      <c r="V160" s="4">
        <v>10.4</v>
      </c>
    </row>
    <row r="161">
      <c r="A161" s="4" t="s">
        <v>33</v>
      </c>
      <c r="B161" s="4">
        <v>2000.0</v>
      </c>
      <c r="C161" s="4" t="s">
        <v>23</v>
      </c>
      <c r="D161" s="4">
        <v>66.6</v>
      </c>
      <c r="E161" s="4">
        <v>16.0</v>
      </c>
      <c r="F161" s="4">
        <v>9.0</v>
      </c>
      <c r="G161" s="4">
        <v>0.65</v>
      </c>
      <c r="H161" s="5">
        <v>35.09462644</v>
      </c>
      <c r="I161" s="6"/>
      <c r="J161" s="4">
        <v>210.0</v>
      </c>
      <c r="K161" s="4">
        <v>42.1</v>
      </c>
      <c r="L161" s="4">
        <v>11.0</v>
      </c>
      <c r="M161" s="4">
        <v>75.0</v>
      </c>
      <c r="N161" s="4">
        <v>4.67</v>
      </c>
      <c r="O161" s="4">
        <v>76.0</v>
      </c>
      <c r="P161" s="4">
        <v>0.1</v>
      </c>
      <c r="Q161" s="5">
        <v>655.974326</v>
      </c>
      <c r="R161" s="4">
        <v>8486.0</v>
      </c>
      <c r="S161" s="4">
        <v>3.2</v>
      </c>
      <c r="T161" s="4">
        <v>3.1</v>
      </c>
      <c r="U161" s="4">
        <v>0.636</v>
      </c>
      <c r="V161" s="4">
        <v>10.1</v>
      </c>
    </row>
    <row r="162">
      <c r="A162" s="4" t="s">
        <v>34</v>
      </c>
      <c r="B162" s="4">
        <v>2015.0</v>
      </c>
      <c r="C162" s="4" t="s">
        <v>23</v>
      </c>
      <c r="D162" s="4">
        <v>76.1</v>
      </c>
      <c r="E162" s="4">
        <v>147.0</v>
      </c>
      <c r="F162" s="4">
        <v>0.0</v>
      </c>
      <c r="G162" s="6"/>
      <c r="H162" s="5">
        <v>0.0</v>
      </c>
      <c r="I162" s="4">
        <v>95.0</v>
      </c>
      <c r="J162" s="4">
        <v>0.0</v>
      </c>
      <c r="K162" s="4">
        <v>64.5</v>
      </c>
      <c r="L162" s="4">
        <v>0.0</v>
      </c>
      <c r="M162" s="4">
        <v>95.0</v>
      </c>
      <c r="N162" s="6"/>
      <c r="O162" s="4">
        <v>95.0</v>
      </c>
      <c r="P162" s="4">
        <v>0.1</v>
      </c>
      <c r="Q162" s="7"/>
      <c r="R162" s="6"/>
      <c r="S162" s="4">
        <v>2.5</v>
      </c>
      <c r="T162" s="4">
        <v>2.5</v>
      </c>
      <c r="U162" s="4">
        <v>0.79</v>
      </c>
      <c r="V162" s="4">
        <v>12.6</v>
      </c>
    </row>
    <row r="163">
      <c r="A163" s="4" t="s">
        <v>34</v>
      </c>
      <c r="B163" s="4">
        <v>2014.0</v>
      </c>
      <c r="C163" s="4" t="s">
        <v>23</v>
      </c>
      <c r="D163" s="4">
        <v>75.4</v>
      </c>
      <c r="E163" s="4">
        <v>16.0</v>
      </c>
      <c r="F163" s="4">
        <v>0.0</v>
      </c>
      <c r="G163" s="4">
        <v>9.45</v>
      </c>
      <c r="H163" s="5">
        <v>0.0</v>
      </c>
      <c r="I163" s="4">
        <v>96.0</v>
      </c>
      <c r="J163" s="4">
        <v>0.0</v>
      </c>
      <c r="K163" s="4">
        <v>63.8</v>
      </c>
      <c r="L163" s="4">
        <v>0.0</v>
      </c>
      <c r="M163" s="4">
        <v>96.0</v>
      </c>
      <c r="N163" s="4">
        <v>7.74</v>
      </c>
      <c r="O163" s="4">
        <v>96.0</v>
      </c>
      <c r="P163" s="4">
        <v>0.1</v>
      </c>
      <c r="Q163" s="7"/>
      <c r="R163" s="6"/>
      <c r="S163" s="4">
        <v>2.5</v>
      </c>
      <c r="T163" s="4">
        <v>2.5</v>
      </c>
      <c r="U163" s="4">
        <v>0.789</v>
      </c>
      <c r="V163" s="4">
        <v>12.6</v>
      </c>
    </row>
    <row r="164">
      <c r="A164" s="4" t="s">
        <v>34</v>
      </c>
      <c r="B164" s="4">
        <v>2013.0</v>
      </c>
      <c r="C164" s="4" t="s">
        <v>23</v>
      </c>
      <c r="D164" s="4">
        <v>74.8</v>
      </c>
      <c r="E164" s="4">
        <v>172.0</v>
      </c>
      <c r="F164" s="4">
        <v>0.0</v>
      </c>
      <c r="G164" s="4">
        <v>9.42</v>
      </c>
      <c r="H164" s="5">
        <v>0.0</v>
      </c>
      <c r="I164" s="4">
        <v>97.0</v>
      </c>
      <c r="J164" s="4">
        <v>0.0</v>
      </c>
      <c r="K164" s="4">
        <v>63.2</v>
      </c>
      <c r="L164" s="4">
        <v>0.0</v>
      </c>
      <c r="M164" s="4">
        <v>97.0</v>
      </c>
      <c r="N164" s="4">
        <v>7.5</v>
      </c>
      <c r="O164" s="4">
        <v>97.0</v>
      </c>
      <c r="P164" s="4">
        <v>0.1</v>
      </c>
      <c r="Q164" s="7"/>
      <c r="R164" s="6"/>
      <c r="S164" s="4">
        <v>2.5</v>
      </c>
      <c r="T164" s="4">
        <v>2.5</v>
      </c>
      <c r="U164" s="4">
        <v>0.79</v>
      </c>
      <c r="V164" s="4">
        <v>12.6</v>
      </c>
    </row>
    <row r="165">
      <c r="A165" s="4" t="s">
        <v>34</v>
      </c>
      <c r="B165" s="4">
        <v>2012.0</v>
      </c>
      <c r="C165" s="4" t="s">
        <v>23</v>
      </c>
      <c r="D165" s="4">
        <v>74.9</v>
      </c>
      <c r="E165" s="4">
        <v>167.0</v>
      </c>
      <c r="F165" s="4">
        <v>0.0</v>
      </c>
      <c r="G165" s="4">
        <v>9.5</v>
      </c>
      <c r="H165" s="5">
        <v>0.0</v>
      </c>
      <c r="I165" s="4">
        <v>96.0</v>
      </c>
      <c r="J165" s="4">
        <v>0.0</v>
      </c>
      <c r="K165" s="4">
        <v>62.6</v>
      </c>
      <c r="L165" s="4">
        <v>0.0</v>
      </c>
      <c r="M165" s="4">
        <v>99.0</v>
      </c>
      <c r="N165" s="4">
        <v>7.43</v>
      </c>
      <c r="O165" s="4">
        <v>98.0</v>
      </c>
      <c r="P165" s="4">
        <v>0.2</v>
      </c>
      <c r="Q165" s="7"/>
      <c r="R165" s="6"/>
      <c r="S165" s="4">
        <v>2.5</v>
      </c>
      <c r="T165" s="4">
        <v>2.5</v>
      </c>
      <c r="U165" s="4">
        <v>0.789</v>
      </c>
      <c r="V165" s="4">
        <v>12.6</v>
      </c>
    </row>
    <row r="166">
      <c r="A166" s="4" t="s">
        <v>34</v>
      </c>
      <c r="B166" s="4">
        <v>2011.0</v>
      </c>
      <c r="C166" s="4" t="s">
        <v>23</v>
      </c>
      <c r="D166" s="4">
        <v>75.0</v>
      </c>
      <c r="E166" s="4">
        <v>162.0</v>
      </c>
      <c r="F166" s="4">
        <v>0.0</v>
      </c>
      <c r="G166" s="4">
        <v>9.34</v>
      </c>
      <c r="H166" s="5">
        <v>0.0</v>
      </c>
      <c r="I166" s="4">
        <v>95.0</v>
      </c>
      <c r="J166" s="4">
        <v>0.0</v>
      </c>
      <c r="K166" s="4">
        <v>62.0</v>
      </c>
      <c r="L166" s="4">
        <v>0.0</v>
      </c>
      <c r="M166" s="4">
        <v>97.0</v>
      </c>
      <c r="N166" s="4">
        <v>7.63</v>
      </c>
      <c r="O166" s="4">
        <v>98.0</v>
      </c>
      <c r="P166" s="4">
        <v>0.1</v>
      </c>
      <c r="Q166" s="7"/>
      <c r="R166" s="6"/>
      <c r="S166" s="4">
        <v>2.5</v>
      </c>
      <c r="T166" s="4">
        <v>2.5</v>
      </c>
      <c r="U166" s="4">
        <v>0.788</v>
      </c>
      <c r="V166" s="4">
        <v>12.6</v>
      </c>
    </row>
    <row r="167">
      <c r="A167" s="4" t="s">
        <v>34</v>
      </c>
      <c r="B167" s="4">
        <v>2010.0</v>
      </c>
      <c r="C167" s="4" t="s">
        <v>23</v>
      </c>
      <c r="D167" s="4">
        <v>75.0</v>
      </c>
      <c r="E167" s="4">
        <v>161.0</v>
      </c>
      <c r="F167" s="4">
        <v>0.0</v>
      </c>
      <c r="G167" s="4">
        <v>9.19</v>
      </c>
      <c r="H167" s="5">
        <v>0.0</v>
      </c>
      <c r="I167" s="4">
        <v>98.0</v>
      </c>
      <c r="J167" s="4">
        <v>0.0</v>
      </c>
      <c r="K167" s="4">
        <v>61.3</v>
      </c>
      <c r="L167" s="4">
        <v>0.0</v>
      </c>
      <c r="M167" s="4">
        <v>97.0</v>
      </c>
      <c r="N167" s="4">
        <v>7.44</v>
      </c>
      <c r="O167" s="4">
        <v>99.0</v>
      </c>
      <c r="P167" s="4">
        <v>0.2</v>
      </c>
      <c r="Q167" s="7"/>
      <c r="R167" s="6"/>
      <c r="S167" s="4">
        <v>2.5</v>
      </c>
      <c r="T167" s="4">
        <v>2.5</v>
      </c>
      <c r="U167" s="4">
        <v>0.788</v>
      </c>
      <c r="V167" s="4">
        <v>12.6</v>
      </c>
    </row>
    <row r="168">
      <c r="A168" s="4" t="s">
        <v>34</v>
      </c>
      <c r="B168" s="4">
        <v>2009.0</v>
      </c>
      <c r="C168" s="4" t="s">
        <v>23</v>
      </c>
      <c r="D168" s="4">
        <v>74.6</v>
      </c>
      <c r="E168" s="4">
        <v>168.0</v>
      </c>
      <c r="F168" s="4">
        <v>0.0</v>
      </c>
      <c r="G168" s="4">
        <v>9.29</v>
      </c>
      <c r="H168" s="5">
        <v>0.0</v>
      </c>
      <c r="I168" s="4">
        <v>95.0</v>
      </c>
      <c r="J168" s="4">
        <v>0.0</v>
      </c>
      <c r="K168" s="4">
        <v>6.7</v>
      </c>
      <c r="L168" s="4">
        <v>0.0</v>
      </c>
      <c r="M168" s="4">
        <v>97.0</v>
      </c>
      <c r="N168" s="4">
        <v>7.43</v>
      </c>
      <c r="O168" s="4">
        <v>96.0</v>
      </c>
      <c r="P168" s="4">
        <v>0.1</v>
      </c>
      <c r="Q168" s="7"/>
      <c r="R168" s="6"/>
      <c r="S168" s="4">
        <v>2.5</v>
      </c>
      <c r="T168" s="4">
        <v>2.5</v>
      </c>
      <c r="U168" s="4">
        <v>0.791</v>
      </c>
      <c r="V168" s="4">
        <v>12.6</v>
      </c>
    </row>
    <row r="169">
      <c r="A169" s="4" t="s">
        <v>34</v>
      </c>
      <c r="B169" s="4">
        <v>2008.0</v>
      </c>
      <c r="C169" s="4" t="s">
        <v>23</v>
      </c>
      <c r="D169" s="4">
        <v>74.5</v>
      </c>
      <c r="E169" s="4">
        <v>167.0</v>
      </c>
      <c r="F169" s="4">
        <v>0.0</v>
      </c>
      <c r="G169" s="4">
        <v>10.15</v>
      </c>
      <c r="H169" s="5">
        <v>0.0</v>
      </c>
      <c r="I169" s="4">
        <v>9.0</v>
      </c>
      <c r="J169" s="4">
        <v>0.0</v>
      </c>
      <c r="K169" s="4">
        <v>6.1</v>
      </c>
      <c r="L169" s="4">
        <v>0.0</v>
      </c>
      <c r="M169" s="4">
        <v>93.0</v>
      </c>
      <c r="N169" s="4">
        <v>7.3</v>
      </c>
      <c r="O169" s="4">
        <v>93.0</v>
      </c>
      <c r="P169" s="4">
        <v>0.1</v>
      </c>
      <c r="Q169" s="7"/>
      <c r="R169" s="6"/>
      <c r="S169" s="4">
        <v>2.5</v>
      </c>
      <c r="T169" s="4">
        <v>2.5</v>
      </c>
      <c r="U169" s="4">
        <v>0.791</v>
      </c>
      <c r="V169" s="4">
        <v>12.6</v>
      </c>
    </row>
    <row r="170">
      <c r="A170" s="4" t="s">
        <v>34</v>
      </c>
      <c r="B170" s="4">
        <v>2007.0</v>
      </c>
      <c r="C170" s="4" t="s">
        <v>23</v>
      </c>
      <c r="D170" s="4">
        <v>74.4</v>
      </c>
      <c r="E170" s="4">
        <v>167.0</v>
      </c>
      <c r="F170" s="4">
        <v>0.0</v>
      </c>
      <c r="G170" s="4">
        <v>10.75</v>
      </c>
      <c r="H170" s="5">
        <v>0.0</v>
      </c>
      <c r="I170" s="4">
        <v>93.0</v>
      </c>
      <c r="J170" s="4">
        <v>0.0</v>
      </c>
      <c r="K170" s="4">
        <v>59.4</v>
      </c>
      <c r="L170" s="4">
        <v>0.0</v>
      </c>
      <c r="M170" s="4">
        <v>95.0</v>
      </c>
      <c r="N170" s="4">
        <v>7.8</v>
      </c>
      <c r="O170" s="4">
        <v>95.0</v>
      </c>
      <c r="P170" s="4">
        <v>0.1</v>
      </c>
      <c r="Q170" s="7"/>
      <c r="R170" s="6"/>
      <c r="S170" s="4">
        <v>2.5</v>
      </c>
      <c r="T170" s="4">
        <v>2.5</v>
      </c>
      <c r="U170" s="4">
        <v>0.79</v>
      </c>
      <c r="V170" s="4">
        <v>12.5</v>
      </c>
    </row>
    <row r="171">
      <c r="A171" s="4" t="s">
        <v>34</v>
      </c>
      <c r="B171" s="4">
        <v>2006.0</v>
      </c>
      <c r="C171" s="4" t="s">
        <v>23</v>
      </c>
      <c r="D171" s="4">
        <v>74.2</v>
      </c>
      <c r="E171" s="4">
        <v>171.0</v>
      </c>
      <c r="F171" s="4">
        <v>0.0</v>
      </c>
      <c r="G171" s="4">
        <v>11.07</v>
      </c>
      <c r="H171" s="5">
        <v>0.0</v>
      </c>
      <c r="I171" s="4">
        <v>96.0</v>
      </c>
      <c r="J171" s="4">
        <v>0.0</v>
      </c>
      <c r="K171" s="4">
        <v>58.7</v>
      </c>
      <c r="L171" s="4">
        <v>0.0</v>
      </c>
      <c r="M171" s="4">
        <v>94.0</v>
      </c>
      <c r="N171" s="4">
        <v>6.93</v>
      </c>
      <c r="O171" s="4">
        <v>95.0</v>
      </c>
      <c r="P171" s="4">
        <v>0.1</v>
      </c>
      <c r="Q171" s="7"/>
      <c r="R171" s="6"/>
      <c r="S171" s="4">
        <v>2.5</v>
      </c>
      <c r="T171" s="4">
        <v>2.5</v>
      </c>
      <c r="U171" s="4">
        <v>0.788</v>
      </c>
      <c r="V171" s="4">
        <v>12.4</v>
      </c>
    </row>
    <row r="172">
      <c r="A172" s="4" t="s">
        <v>34</v>
      </c>
      <c r="B172" s="4">
        <v>2005.0</v>
      </c>
      <c r="C172" s="4" t="s">
        <v>23</v>
      </c>
      <c r="D172" s="4">
        <v>74.1</v>
      </c>
      <c r="E172" s="4">
        <v>172.0</v>
      </c>
      <c r="F172" s="4">
        <v>0.0</v>
      </c>
      <c r="G172" s="4">
        <v>10.49</v>
      </c>
      <c r="H172" s="5">
        <v>0.0</v>
      </c>
      <c r="I172" s="4">
        <v>93.0</v>
      </c>
      <c r="J172" s="4">
        <v>0.0</v>
      </c>
      <c r="K172" s="4">
        <v>58.1</v>
      </c>
      <c r="L172" s="4">
        <v>0.0</v>
      </c>
      <c r="M172" s="4">
        <v>93.0</v>
      </c>
      <c r="N172" s="4">
        <v>5.95</v>
      </c>
      <c r="O172" s="4">
        <v>93.0</v>
      </c>
      <c r="P172" s="4">
        <v>0.1</v>
      </c>
      <c r="Q172" s="7"/>
      <c r="R172" s="6"/>
      <c r="S172" s="4">
        <v>2.6</v>
      </c>
      <c r="T172" s="4">
        <v>2.5</v>
      </c>
      <c r="U172" s="4">
        <v>0.786</v>
      </c>
      <c r="V172" s="4">
        <v>12.4</v>
      </c>
    </row>
    <row r="173">
      <c r="A173" s="4" t="s">
        <v>34</v>
      </c>
      <c r="B173" s="4">
        <v>2004.0</v>
      </c>
      <c r="C173" s="4" t="s">
        <v>23</v>
      </c>
      <c r="D173" s="4">
        <v>73.8</v>
      </c>
      <c r="E173" s="4">
        <v>174.0</v>
      </c>
      <c r="F173" s="4">
        <v>0.0</v>
      </c>
      <c r="G173" s="4">
        <v>10.1</v>
      </c>
      <c r="H173" s="5">
        <v>0.0</v>
      </c>
      <c r="I173" s="4">
        <v>93.0</v>
      </c>
      <c r="J173" s="4">
        <v>0.0</v>
      </c>
      <c r="K173" s="4">
        <v>57.4</v>
      </c>
      <c r="L173" s="4">
        <v>0.0</v>
      </c>
      <c r="M173" s="4">
        <v>92.0</v>
      </c>
      <c r="N173" s="4">
        <v>6.2</v>
      </c>
      <c r="O173" s="4">
        <v>93.0</v>
      </c>
      <c r="P173" s="4">
        <v>0.1</v>
      </c>
      <c r="Q173" s="7"/>
      <c r="R173" s="6"/>
      <c r="S173" s="4">
        <v>2.6</v>
      </c>
      <c r="T173" s="4">
        <v>2.5</v>
      </c>
      <c r="U173" s="4">
        <v>0.784</v>
      </c>
      <c r="V173" s="4">
        <v>12.3</v>
      </c>
    </row>
    <row r="174">
      <c r="A174" s="4" t="s">
        <v>34</v>
      </c>
      <c r="B174" s="4">
        <v>2003.0</v>
      </c>
      <c r="C174" s="4" t="s">
        <v>23</v>
      </c>
      <c r="D174" s="4">
        <v>73.2</v>
      </c>
      <c r="E174" s="4">
        <v>189.0</v>
      </c>
      <c r="F174" s="4">
        <v>0.0</v>
      </c>
      <c r="G174" s="4">
        <v>10.68</v>
      </c>
      <c r="H174" s="5">
        <v>0.0</v>
      </c>
      <c r="I174" s="4">
        <v>88.0</v>
      </c>
      <c r="J174" s="4">
        <v>0.0</v>
      </c>
      <c r="K174" s="4">
        <v>56.7</v>
      </c>
      <c r="L174" s="4">
        <v>0.0</v>
      </c>
      <c r="M174" s="4">
        <v>93.0</v>
      </c>
      <c r="N174" s="4">
        <v>5.62</v>
      </c>
      <c r="O174" s="4">
        <v>92.0</v>
      </c>
      <c r="P174" s="4">
        <v>0.1</v>
      </c>
      <c r="Q174" s="7"/>
      <c r="R174" s="6"/>
      <c r="S174" s="4">
        <v>2.6</v>
      </c>
      <c r="T174" s="4">
        <v>2.5</v>
      </c>
      <c r="U174" s="4">
        <v>0.783</v>
      </c>
      <c r="V174" s="4">
        <v>12.2</v>
      </c>
    </row>
    <row r="175">
      <c r="A175" s="4" t="s">
        <v>34</v>
      </c>
      <c r="B175" s="4">
        <v>2002.0</v>
      </c>
      <c r="C175" s="4" t="s">
        <v>23</v>
      </c>
      <c r="D175" s="4">
        <v>73.1</v>
      </c>
      <c r="E175" s="4">
        <v>19.0</v>
      </c>
      <c r="F175" s="4">
        <v>0.0</v>
      </c>
      <c r="G175" s="4">
        <v>10.85</v>
      </c>
      <c r="H175" s="5">
        <v>0.0</v>
      </c>
      <c r="I175" s="4">
        <v>89.0</v>
      </c>
      <c r="J175" s="4">
        <v>0.0</v>
      </c>
      <c r="K175" s="4">
        <v>56.0</v>
      </c>
      <c r="L175" s="4">
        <v>0.0</v>
      </c>
      <c r="M175" s="4">
        <v>93.0</v>
      </c>
      <c r="N175" s="4">
        <v>5.26</v>
      </c>
      <c r="O175" s="4">
        <v>94.0</v>
      </c>
      <c r="P175" s="4">
        <v>0.1</v>
      </c>
      <c r="Q175" s="7"/>
      <c r="R175" s="6"/>
      <c r="S175" s="4">
        <v>2.6</v>
      </c>
      <c r="T175" s="4">
        <v>2.6</v>
      </c>
      <c r="U175" s="4">
        <v>0.781</v>
      </c>
      <c r="V175" s="4">
        <v>12.1</v>
      </c>
    </row>
    <row r="176">
      <c r="A176" s="4" t="s">
        <v>34</v>
      </c>
      <c r="B176" s="4">
        <v>2001.0</v>
      </c>
      <c r="C176" s="4" t="s">
        <v>23</v>
      </c>
      <c r="D176" s="4">
        <v>72.9</v>
      </c>
      <c r="E176" s="4">
        <v>189.0</v>
      </c>
      <c r="F176" s="4">
        <v>0.0</v>
      </c>
      <c r="G176" s="4">
        <v>11.64</v>
      </c>
      <c r="H176" s="5">
        <v>0.0</v>
      </c>
      <c r="I176" s="4">
        <v>21.0</v>
      </c>
      <c r="J176" s="4">
        <v>0.0</v>
      </c>
      <c r="K176" s="4">
        <v>55.2</v>
      </c>
      <c r="L176" s="4">
        <v>0.0</v>
      </c>
      <c r="M176" s="4">
        <v>98.0</v>
      </c>
      <c r="N176" s="4">
        <v>5.15</v>
      </c>
      <c r="O176" s="4">
        <v>99.0</v>
      </c>
      <c r="P176" s="4">
        <v>0.2</v>
      </c>
      <c r="Q176" s="7"/>
      <c r="R176" s="6"/>
      <c r="S176" s="4">
        <v>2.7</v>
      </c>
      <c r="T176" s="4">
        <v>2.6</v>
      </c>
      <c r="U176" s="4">
        <v>0.779</v>
      </c>
      <c r="V176" s="4">
        <v>12.1</v>
      </c>
    </row>
    <row r="177">
      <c r="A177" s="4" t="s">
        <v>34</v>
      </c>
      <c r="B177" s="4">
        <v>2000.0</v>
      </c>
      <c r="C177" s="4" t="s">
        <v>23</v>
      </c>
      <c r="D177" s="4">
        <v>72.6</v>
      </c>
      <c r="E177" s="4">
        <v>192.0</v>
      </c>
      <c r="F177" s="4">
        <v>0.0</v>
      </c>
      <c r="G177" s="4">
        <v>12.15</v>
      </c>
      <c r="H177" s="5">
        <v>0.0</v>
      </c>
      <c r="I177" s="6"/>
      <c r="J177" s="4">
        <v>0.0</v>
      </c>
      <c r="K177" s="4">
        <v>54.4</v>
      </c>
      <c r="L177" s="4">
        <v>0.0</v>
      </c>
      <c r="M177" s="4">
        <v>91.0</v>
      </c>
      <c r="N177" s="4">
        <v>5.21</v>
      </c>
      <c r="O177" s="4">
        <v>99.0</v>
      </c>
      <c r="P177" s="4">
        <v>0.1</v>
      </c>
      <c r="Q177" s="7"/>
      <c r="R177" s="6"/>
      <c r="S177" s="4">
        <v>2.7</v>
      </c>
      <c r="T177" s="4">
        <v>2.6</v>
      </c>
      <c r="U177" s="4">
        <v>0.0</v>
      </c>
      <c r="V177" s="4">
        <v>12.0</v>
      </c>
    </row>
    <row r="178">
      <c r="A178" s="4" t="s">
        <v>35</v>
      </c>
      <c r="B178" s="4">
        <v>2015.0</v>
      </c>
      <c r="C178" s="4" t="s">
        <v>23</v>
      </c>
      <c r="D178" s="4">
        <v>76.9</v>
      </c>
      <c r="E178" s="4">
        <v>69.0</v>
      </c>
      <c r="F178" s="4">
        <v>0.0</v>
      </c>
      <c r="G178" s="6"/>
      <c r="H178" s="5">
        <v>0.0</v>
      </c>
      <c r="I178" s="4">
        <v>98.0</v>
      </c>
      <c r="J178" s="4">
        <v>0.0</v>
      </c>
      <c r="K178" s="4">
        <v>63.6</v>
      </c>
      <c r="L178" s="4">
        <v>0.0</v>
      </c>
      <c r="M178" s="4">
        <v>98.0</v>
      </c>
      <c r="N178" s="6"/>
      <c r="O178" s="4">
        <v>98.0</v>
      </c>
      <c r="P178" s="4">
        <v>0.1</v>
      </c>
      <c r="Q178" s="5">
        <v>22688.87824</v>
      </c>
      <c r="R178" s="6"/>
      <c r="S178" s="4">
        <v>6.2</v>
      </c>
      <c r="T178" s="4">
        <v>6.1</v>
      </c>
      <c r="U178" s="4">
        <v>0.823</v>
      </c>
      <c r="V178" s="4">
        <v>14.5</v>
      </c>
    </row>
    <row r="179">
      <c r="A179" s="4" t="s">
        <v>35</v>
      </c>
      <c r="B179" s="4">
        <v>2014.0</v>
      </c>
      <c r="C179" s="4" t="s">
        <v>23</v>
      </c>
      <c r="D179" s="4">
        <v>76.8</v>
      </c>
      <c r="E179" s="4">
        <v>7.0</v>
      </c>
      <c r="F179" s="4">
        <v>0.0</v>
      </c>
      <c r="G179" s="4">
        <v>1.57</v>
      </c>
      <c r="H179" s="5">
        <v>367.2556742</v>
      </c>
      <c r="I179" s="4">
        <v>98.0</v>
      </c>
      <c r="J179" s="4">
        <v>46.0</v>
      </c>
      <c r="K179" s="4">
        <v>62.9</v>
      </c>
      <c r="L179" s="4">
        <v>0.0</v>
      </c>
      <c r="M179" s="4">
        <v>98.0</v>
      </c>
      <c r="N179" s="4">
        <v>4.98</v>
      </c>
      <c r="O179" s="4">
        <v>98.0</v>
      </c>
      <c r="P179" s="4">
        <v>0.1</v>
      </c>
      <c r="Q179" s="5">
        <v>24983.3792</v>
      </c>
      <c r="R179" s="6"/>
      <c r="S179" s="4">
        <v>6.1</v>
      </c>
      <c r="T179" s="4">
        <v>6.0</v>
      </c>
      <c r="U179" s="4">
        <v>0.82</v>
      </c>
      <c r="V179" s="4">
        <v>14.5</v>
      </c>
    </row>
    <row r="180">
      <c r="A180" s="4" t="s">
        <v>35</v>
      </c>
      <c r="B180" s="4">
        <v>2013.0</v>
      </c>
      <c r="C180" s="4" t="s">
        <v>23</v>
      </c>
      <c r="D180" s="4">
        <v>76.7</v>
      </c>
      <c r="E180" s="4">
        <v>7.0</v>
      </c>
      <c r="F180" s="4">
        <v>0.0</v>
      </c>
      <c r="G180" s="4">
        <v>1.65</v>
      </c>
      <c r="H180" s="5">
        <v>3.968695982</v>
      </c>
      <c r="I180" s="4">
        <v>99.0</v>
      </c>
      <c r="J180" s="4">
        <v>0.0</v>
      </c>
      <c r="K180" s="4">
        <v>62.2</v>
      </c>
      <c r="L180" s="4">
        <v>0.0</v>
      </c>
      <c r="M180" s="4">
        <v>99.0</v>
      </c>
      <c r="N180" s="4">
        <v>4.69</v>
      </c>
      <c r="O180" s="4">
        <v>99.0</v>
      </c>
      <c r="P180" s="4">
        <v>0.1</v>
      </c>
      <c r="Q180" s="5">
        <v>251.18329</v>
      </c>
      <c r="R180" s="6"/>
      <c r="S180" s="4">
        <v>6.1</v>
      </c>
      <c r="T180" s="4">
        <v>6.0</v>
      </c>
      <c r="U180" s="4">
        <v>0.815</v>
      </c>
      <c r="V180" s="4">
        <v>14.5</v>
      </c>
    </row>
    <row r="181">
      <c r="A181" s="4" t="s">
        <v>35</v>
      </c>
      <c r="B181" s="4">
        <v>2012.0</v>
      </c>
      <c r="C181" s="4" t="s">
        <v>23</v>
      </c>
      <c r="D181" s="4">
        <v>76.5</v>
      </c>
      <c r="E181" s="4">
        <v>71.0</v>
      </c>
      <c r="F181" s="4">
        <v>0.0</v>
      </c>
      <c r="G181" s="4">
        <v>1.7</v>
      </c>
      <c r="H181" s="5">
        <v>2211.215778</v>
      </c>
      <c r="I181" s="4">
        <v>99.0</v>
      </c>
      <c r="J181" s="4">
        <v>0.0</v>
      </c>
      <c r="K181" s="4">
        <v>61.5</v>
      </c>
      <c r="L181" s="4">
        <v>0.0</v>
      </c>
      <c r="M181" s="4">
        <v>99.0</v>
      </c>
      <c r="N181" s="4">
        <v>4.37</v>
      </c>
      <c r="O181" s="4">
        <v>99.0</v>
      </c>
      <c r="P181" s="4">
        <v>0.1</v>
      </c>
      <c r="Q181" s="5">
        <v>23649.36661</v>
      </c>
      <c r="R181" s="6"/>
      <c r="S181" s="4">
        <v>6.1</v>
      </c>
      <c r="T181" s="4">
        <v>6.0</v>
      </c>
      <c r="U181" s="4">
        <v>0.812</v>
      </c>
      <c r="V181" s="4">
        <v>14.5</v>
      </c>
    </row>
    <row r="182">
      <c r="A182" s="4" t="s">
        <v>35</v>
      </c>
      <c r="B182" s="4">
        <v>2011.0</v>
      </c>
      <c r="C182" s="4" t="s">
        <v>23</v>
      </c>
      <c r="D182" s="4">
        <v>76.1</v>
      </c>
      <c r="E182" s="4">
        <v>76.0</v>
      </c>
      <c r="F182" s="4">
        <v>0.0</v>
      </c>
      <c r="G182" s="4">
        <v>1.66</v>
      </c>
      <c r="H182" s="5">
        <v>197.7734681</v>
      </c>
      <c r="I182" s="4">
        <v>99.0</v>
      </c>
      <c r="J182" s="4">
        <v>0.0</v>
      </c>
      <c r="K182" s="4">
        <v>6.8</v>
      </c>
      <c r="L182" s="4">
        <v>0.0</v>
      </c>
      <c r="M182" s="4">
        <v>99.0</v>
      </c>
      <c r="N182" s="4">
        <v>3.4</v>
      </c>
      <c r="O182" s="4">
        <v>99.0</v>
      </c>
      <c r="P182" s="4">
        <v>0.1</v>
      </c>
      <c r="Q182" s="5">
        <v>2281.1242</v>
      </c>
      <c r="R182" s="6"/>
      <c r="S182" s="4">
        <v>6.1</v>
      </c>
      <c r="T182" s="4">
        <v>6.0</v>
      </c>
      <c r="U182" s="4">
        <v>0.812</v>
      </c>
      <c r="V182" s="4">
        <v>14.4</v>
      </c>
    </row>
    <row r="183">
      <c r="A183" s="4" t="s">
        <v>35</v>
      </c>
      <c r="B183" s="4">
        <v>2010.0</v>
      </c>
      <c r="C183" s="4" t="s">
        <v>23</v>
      </c>
      <c r="D183" s="4">
        <v>76.1</v>
      </c>
      <c r="E183" s="4">
        <v>73.0</v>
      </c>
      <c r="F183" s="4">
        <v>0.0</v>
      </c>
      <c r="G183" s="4">
        <v>1.93</v>
      </c>
      <c r="H183" s="5">
        <v>266.7696122</v>
      </c>
      <c r="I183" s="4">
        <v>99.0</v>
      </c>
      <c r="J183" s="4">
        <v>0.0</v>
      </c>
      <c r="K183" s="4">
        <v>6.1</v>
      </c>
      <c r="L183" s="4">
        <v>0.0</v>
      </c>
      <c r="M183" s="4">
        <v>99.0</v>
      </c>
      <c r="N183" s="4">
        <v>3.64</v>
      </c>
      <c r="O183" s="4">
        <v>99.0</v>
      </c>
      <c r="P183" s="4">
        <v>0.1</v>
      </c>
      <c r="Q183" s="5">
        <v>2722.1389</v>
      </c>
      <c r="R183" s="6"/>
      <c r="S183" s="4">
        <v>6.0</v>
      </c>
      <c r="T183" s="4">
        <v>5.9</v>
      </c>
      <c r="U183" s="4">
        <v>0.81</v>
      </c>
      <c r="V183" s="4">
        <v>14.4</v>
      </c>
    </row>
    <row r="184">
      <c r="A184" s="4" t="s">
        <v>35</v>
      </c>
      <c r="B184" s="4">
        <v>2009.0</v>
      </c>
      <c r="C184" s="4" t="s">
        <v>23</v>
      </c>
      <c r="D184" s="4">
        <v>76.0</v>
      </c>
      <c r="E184" s="4">
        <v>74.0</v>
      </c>
      <c r="F184" s="4">
        <v>0.0</v>
      </c>
      <c r="G184" s="4">
        <v>1.95</v>
      </c>
      <c r="H184" s="5">
        <v>332.9347646</v>
      </c>
      <c r="I184" s="4">
        <v>98.0</v>
      </c>
      <c r="J184" s="4">
        <v>3.0</v>
      </c>
      <c r="K184" s="4">
        <v>59.3</v>
      </c>
      <c r="L184" s="4">
        <v>0.0</v>
      </c>
      <c r="M184" s="4">
        <v>97.0</v>
      </c>
      <c r="N184" s="4">
        <v>3.79</v>
      </c>
      <c r="O184" s="4">
        <v>98.0</v>
      </c>
      <c r="P184" s="4">
        <v>0.1</v>
      </c>
      <c r="Q184" s="5">
        <v>19356.67236</v>
      </c>
      <c r="R184" s="6"/>
      <c r="S184" s="4">
        <v>6.0</v>
      </c>
      <c r="T184" s="4">
        <v>5.9</v>
      </c>
      <c r="U184" s="4">
        <v>0.814</v>
      </c>
      <c r="V184" s="4">
        <v>14.4</v>
      </c>
    </row>
    <row r="185">
      <c r="A185" s="4" t="s">
        <v>35</v>
      </c>
      <c r="B185" s="4">
        <v>2008.0</v>
      </c>
      <c r="C185" s="4" t="s">
        <v>23</v>
      </c>
      <c r="D185" s="4">
        <v>75.8</v>
      </c>
      <c r="E185" s="4">
        <v>76.0</v>
      </c>
      <c r="F185" s="4">
        <v>0.0</v>
      </c>
      <c r="G185" s="4">
        <v>2.0</v>
      </c>
      <c r="H185" s="5">
        <v>231.5478912</v>
      </c>
      <c r="I185" s="4">
        <v>97.0</v>
      </c>
      <c r="J185" s="4">
        <v>2.0</v>
      </c>
      <c r="K185" s="4">
        <v>58.5</v>
      </c>
      <c r="L185" s="4">
        <v>0.0</v>
      </c>
      <c r="M185" s="4">
        <v>97.0</v>
      </c>
      <c r="N185" s="4">
        <v>3.17</v>
      </c>
      <c r="O185" s="4">
        <v>97.0</v>
      </c>
      <c r="P185" s="4">
        <v>0.1</v>
      </c>
      <c r="Q185" s="5">
        <v>2367.56535</v>
      </c>
      <c r="R185" s="6"/>
      <c r="S185" s="4">
        <v>6.0</v>
      </c>
      <c r="T185" s="4">
        <v>5.9</v>
      </c>
      <c r="U185" s="4">
        <v>0.815</v>
      </c>
      <c r="V185" s="4">
        <v>14.4</v>
      </c>
    </row>
    <row r="186">
      <c r="A186" s="4" t="s">
        <v>35</v>
      </c>
      <c r="B186" s="4">
        <v>2007.0</v>
      </c>
      <c r="C186" s="4" t="s">
        <v>23</v>
      </c>
      <c r="D186" s="4">
        <v>75.6</v>
      </c>
      <c r="E186" s="4">
        <v>77.0</v>
      </c>
      <c r="F186" s="4">
        <v>0.0</v>
      </c>
      <c r="G186" s="4">
        <v>2.0</v>
      </c>
      <c r="H186" s="5">
        <v>278.3602806</v>
      </c>
      <c r="I186" s="4">
        <v>97.0</v>
      </c>
      <c r="J186" s="4">
        <v>7.0</v>
      </c>
      <c r="K186" s="4">
        <v>57.6</v>
      </c>
      <c r="L186" s="4">
        <v>0.0</v>
      </c>
      <c r="M186" s="4">
        <v>97.0</v>
      </c>
      <c r="N186" s="4">
        <v>3.8</v>
      </c>
      <c r="O186" s="4">
        <v>97.0</v>
      </c>
      <c r="P186" s="4">
        <v>0.1</v>
      </c>
      <c r="Q186" s="5">
        <v>2977.1153</v>
      </c>
      <c r="R186" s="6"/>
      <c r="S186" s="4">
        <v>6.1</v>
      </c>
      <c r="T186" s="4">
        <v>5.9</v>
      </c>
      <c r="U186" s="4">
        <v>0.813</v>
      </c>
      <c r="V186" s="4">
        <v>14.4</v>
      </c>
    </row>
    <row r="187">
      <c r="A187" s="4" t="s">
        <v>35</v>
      </c>
      <c r="B187" s="4">
        <v>2006.0</v>
      </c>
      <c r="C187" s="4" t="s">
        <v>23</v>
      </c>
      <c r="D187" s="4">
        <v>75.5</v>
      </c>
      <c r="E187" s="4">
        <v>79.0</v>
      </c>
      <c r="F187" s="4">
        <v>0.0</v>
      </c>
      <c r="G187" s="4">
        <v>2.1</v>
      </c>
      <c r="H187" s="5">
        <v>170.7374027</v>
      </c>
      <c r="I187" s="4">
        <v>98.0</v>
      </c>
      <c r="J187" s="4">
        <v>3.0</v>
      </c>
      <c r="K187" s="4">
        <v>56.8</v>
      </c>
      <c r="L187" s="4">
        <v>0.0</v>
      </c>
      <c r="M187" s="4">
        <v>98.0</v>
      </c>
      <c r="N187" s="4">
        <v>3.8</v>
      </c>
      <c r="O187" s="4">
        <v>98.0</v>
      </c>
      <c r="P187" s="4">
        <v>0.1</v>
      </c>
      <c r="Q187" s="5">
        <v>1937.99549</v>
      </c>
      <c r="R187" s="6"/>
      <c r="S187" s="4">
        <v>6.1</v>
      </c>
      <c r="T187" s="4">
        <v>5.9</v>
      </c>
      <c r="U187" s="4">
        <v>0.81</v>
      </c>
      <c r="V187" s="4">
        <v>14.2</v>
      </c>
    </row>
    <row r="188">
      <c r="A188" s="4" t="s">
        <v>35</v>
      </c>
      <c r="B188" s="4">
        <v>2005.0</v>
      </c>
      <c r="C188" s="4" t="s">
        <v>23</v>
      </c>
      <c r="D188" s="4">
        <v>75.3</v>
      </c>
      <c r="E188" s="4">
        <v>81.0</v>
      </c>
      <c r="F188" s="4">
        <v>0.0</v>
      </c>
      <c r="G188" s="4">
        <v>2.05</v>
      </c>
      <c r="H188" s="5">
        <v>1553.468944</v>
      </c>
      <c r="I188" s="4">
        <v>98.0</v>
      </c>
      <c r="J188" s="4">
        <v>4.0</v>
      </c>
      <c r="K188" s="4">
        <v>56.1</v>
      </c>
      <c r="L188" s="4">
        <v>0.0</v>
      </c>
      <c r="M188" s="4">
        <v>98.0</v>
      </c>
      <c r="N188" s="4">
        <v>3.16</v>
      </c>
      <c r="O188" s="4">
        <v>98.0</v>
      </c>
      <c r="P188" s="4">
        <v>0.1</v>
      </c>
      <c r="Q188" s="5">
        <v>17959.17854</v>
      </c>
      <c r="R188" s="6"/>
      <c r="S188" s="4">
        <v>6.1</v>
      </c>
      <c r="T188" s="4">
        <v>5.9</v>
      </c>
      <c r="U188" s="4">
        <v>0.806</v>
      </c>
      <c r="V188" s="4">
        <v>14.0</v>
      </c>
    </row>
    <row r="189">
      <c r="A189" s="4" t="s">
        <v>35</v>
      </c>
      <c r="B189" s="4">
        <v>2004.0</v>
      </c>
      <c r="C189" s="4" t="s">
        <v>23</v>
      </c>
      <c r="D189" s="4">
        <v>75.2</v>
      </c>
      <c r="E189" s="4">
        <v>83.0</v>
      </c>
      <c r="F189" s="4">
        <v>0.0</v>
      </c>
      <c r="G189" s="4">
        <v>2.16</v>
      </c>
      <c r="H189" s="5">
        <v>1380.228095</v>
      </c>
      <c r="I189" s="4">
        <v>98.0</v>
      </c>
      <c r="J189" s="4">
        <v>11.0</v>
      </c>
      <c r="K189" s="4">
        <v>55.6</v>
      </c>
      <c r="L189" s="4">
        <v>0.0</v>
      </c>
      <c r="M189" s="4">
        <v>98.0</v>
      </c>
      <c r="N189" s="4">
        <v>3.37</v>
      </c>
      <c r="O189" s="4">
        <v>98.0</v>
      </c>
      <c r="P189" s="4">
        <v>0.1</v>
      </c>
      <c r="Q189" s="5">
        <v>15846.47641</v>
      </c>
      <c r="R189" s="6"/>
      <c r="S189" s="4">
        <v>6.1</v>
      </c>
      <c r="T189" s="4">
        <v>5.9</v>
      </c>
      <c r="U189" s="4">
        <v>0.803</v>
      </c>
      <c r="V189" s="4">
        <v>13.9</v>
      </c>
    </row>
    <row r="190">
      <c r="A190" s="4" t="s">
        <v>35</v>
      </c>
      <c r="B190" s="4">
        <v>2003.0</v>
      </c>
      <c r="C190" s="4" t="s">
        <v>23</v>
      </c>
      <c r="D190" s="4">
        <v>75.0</v>
      </c>
      <c r="E190" s="4">
        <v>85.0</v>
      </c>
      <c r="F190" s="4">
        <v>0.0</v>
      </c>
      <c r="G190" s="4">
        <v>2.16</v>
      </c>
      <c r="H190" s="5">
        <v>1214.558167</v>
      </c>
      <c r="I190" s="4">
        <v>98.0</v>
      </c>
      <c r="J190" s="4">
        <v>12.0</v>
      </c>
      <c r="K190" s="4">
        <v>55.2</v>
      </c>
      <c r="L190" s="4">
        <v>0.0</v>
      </c>
      <c r="M190" s="4">
        <v>97.0</v>
      </c>
      <c r="N190" s="4">
        <v>3.74</v>
      </c>
      <c r="O190" s="4">
        <v>97.0</v>
      </c>
      <c r="P190" s="4">
        <v>0.1</v>
      </c>
      <c r="Q190" s="5">
        <v>14221.99259</v>
      </c>
      <c r="R190" s="6"/>
      <c r="S190" s="4">
        <v>6.1</v>
      </c>
      <c r="T190" s="4">
        <v>5.9</v>
      </c>
      <c r="U190" s="4">
        <v>0.798</v>
      </c>
      <c r="V190" s="4">
        <v>13.7</v>
      </c>
    </row>
    <row r="191">
      <c r="A191" s="4" t="s">
        <v>35</v>
      </c>
      <c r="B191" s="4">
        <v>2002.0</v>
      </c>
      <c r="C191" s="4" t="s">
        <v>23</v>
      </c>
      <c r="D191" s="4">
        <v>74.9</v>
      </c>
      <c r="E191" s="4">
        <v>87.0</v>
      </c>
      <c r="F191" s="4">
        <v>0.0</v>
      </c>
      <c r="G191" s="4">
        <v>1.99</v>
      </c>
      <c r="H191" s="5">
        <v>106.4303336</v>
      </c>
      <c r="I191" s="4">
        <v>98.0</v>
      </c>
      <c r="J191" s="4">
        <v>8.0</v>
      </c>
      <c r="K191" s="4">
        <v>55.0</v>
      </c>
      <c r="L191" s="4">
        <v>0.0</v>
      </c>
      <c r="M191" s="4">
        <v>98.0</v>
      </c>
      <c r="N191" s="4">
        <v>3.89</v>
      </c>
      <c r="O191" s="4">
        <v>98.0</v>
      </c>
      <c r="P191" s="4">
        <v>0.1</v>
      </c>
      <c r="Q191" s="5">
        <v>1312.33457</v>
      </c>
      <c r="R191" s="6"/>
      <c r="S191" s="4">
        <v>6.2</v>
      </c>
      <c r="T191" s="4">
        <v>5.9</v>
      </c>
      <c r="U191" s="4">
        <v>0.796</v>
      </c>
      <c r="V191" s="4">
        <v>13.5</v>
      </c>
    </row>
    <row r="192">
      <c r="A192" s="4" t="s">
        <v>35</v>
      </c>
      <c r="B192" s="4">
        <v>2001.0</v>
      </c>
      <c r="C192" s="4" t="s">
        <v>23</v>
      </c>
      <c r="D192" s="4">
        <v>74.7</v>
      </c>
      <c r="E192" s="4">
        <v>9.0</v>
      </c>
      <c r="F192" s="4">
        <v>0.0</v>
      </c>
      <c r="G192" s="4">
        <v>1.95</v>
      </c>
      <c r="H192" s="5">
        <v>1150.418063</v>
      </c>
      <c r="I192" s="4">
        <v>99.0</v>
      </c>
      <c r="J192" s="4">
        <v>5.0</v>
      </c>
      <c r="K192" s="4">
        <v>54.8</v>
      </c>
      <c r="L192" s="4">
        <v>0.0</v>
      </c>
      <c r="M192" s="4">
        <v>99.0</v>
      </c>
      <c r="N192" s="4">
        <v>3.8</v>
      </c>
      <c r="O192" s="4">
        <v>99.0</v>
      </c>
      <c r="P192" s="4">
        <v>0.1</v>
      </c>
      <c r="Q192" s="5">
        <v>12868.211</v>
      </c>
      <c r="R192" s="6"/>
      <c r="S192" s="4">
        <v>6.2</v>
      </c>
      <c r="T192" s="4">
        <v>6.0</v>
      </c>
      <c r="U192" s="4">
        <v>0.794</v>
      </c>
      <c r="V192" s="4">
        <v>13.3</v>
      </c>
    </row>
    <row r="193">
      <c r="A193" s="4" t="s">
        <v>35</v>
      </c>
      <c r="B193" s="4">
        <v>2000.0</v>
      </c>
      <c r="C193" s="4" t="s">
        <v>23</v>
      </c>
      <c r="D193" s="4">
        <v>74.5</v>
      </c>
      <c r="E193" s="4">
        <v>92.0</v>
      </c>
      <c r="F193" s="4">
        <v>0.0</v>
      </c>
      <c r="G193" s="4">
        <v>2.15</v>
      </c>
      <c r="H193" s="5">
        <v>167.7270642</v>
      </c>
      <c r="I193" s="4">
        <v>97.0</v>
      </c>
      <c r="J193" s="4">
        <v>6.0</v>
      </c>
      <c r="K193" s="4">
        <v>54.5</v>
      </c>
      <c r="L193" s="4">
        <v>0.0</v>
      </c>
      <c r="M193" s="4">
        <v>97.0</v>
      </c>
      <c r="N193" s="4">
        <v>3.51</v>
      </c>
      <c r="O193" s="4">
        <v>97.0</v>
      </c>
      <c r="P193" s="4">
        <v>0.1</v>
      </c>
      <c r="Q193" s="5">
        <v>13636.34668</v>
      </c>
      <c r="R193" s="6"/>
      <c r="S193" s="4">
        <v>6.2</v>
      </c>
      <c r="T193" s="4">
        <v>6.0</v>
      </c>
      <c r="U193" s="4">
        <v>0.786</v>
      </c>
      <c r="V193" s="4">
        <v>13.2</v>
      </c>
    </row>
    <row r="194">
      <c r="A194" s="4" t="s">
        <v>36</v>
      </c>
      <c r="B194" s="4">
        <v>2015.0</v>
      </c>
      <c r="C194" s="4" t="s">
        <v>23</v>
      </c>
      <c r="D194" s="4">
        <v>71.8</v>
      </c>
      <c r="E194" s="4">
        <v>129.0</v>
      </c>
      <c r="F194" s="4">
        <v>92.0</v>
      </c>
      <c r="G194" s="6"/>
      <c r="H194" s="5">
        <v>0.0</v>
      </c>
      <c r="I194" s="4">
        <v>97.0</v>
      </c>
      <c r="J194" s="4">
        <v>240.0</v>
      </c>
      <c r="K194" s="4">
        <v>18.3</v>
      </c>
      <c r="L194" s="4">
        <v>113.0</v>
      </c>
      <c r="M194" s="4">
        <v>97.0</v>
      </c>
      <c r="N194" s="6"/>
      <c r="O194" s="4">
        <v>97.0</v>
      </c>
      <c r="P194" s="4">
        <v>0.1</v>
      </c>
      <c r="Q194" s="5">
        <v>121.15812</v>
      </c>
      <c r="R194" s="4">
        <v>1612886.0</v>
      </c>
      <c r="S194" s="4">
        <v>17.9</v>
      </c>
      <c r="T194" s="4">
        <v>18.3</v>
      </c>
      <c r="U194" s="4">
        <v>0.575</v>
      </c>
      <c r="V194" s="4">
        <v>10.2</v>
      </c>
    </row>
    <row r="195">
      <c r="A195" s="4" t="s">
        <v>36</v>
      </c>
      <c r="B195" s="4">
        <v>2014.0</v>
      </c>
      <c r="C195" s="4" t="s">
        <v>23</v>
      </c>
      <c r="D195" s="4">
        <v>71.4</v>
      </c>
      <c r="E195" s="4">
        <v>132.0</v>
      </c>
      <c r="F195" s="4">
        <v>98.0</v>
      </c>
      <c r="G195" s="4">
        <v>0.01</v>
      </c>
      <c r="H195" s="5">
        <v>10.44640334</v>
      </c>
      <c r="I195" s="4">
        <v>97.0</v>
      </c>
      <c r="J195" s="4">
        <v>289.0</v>
      </c>
      <c r="K195" s="4">
        <v>17.7</v>
      </c>
      <c r="L195" s="4">
        <v>121.0</v>
      </c>
      <c r="M195" s="4">
        <v>97.0</v>
      </c>
      <c r="N195" s="4">
        <v>2.82</v>
      </c>
      <c r="O195" s="4">
        <v>97.0</v>
      </c>
      <c r="P195" s="4">
        <v>0.1</v>
      </c>
      <c r="Q195" s="5">
        <v>184.56543</v>
      </c>
      <c r="R195" s="4">
        <v>1.5945279E7</v>
      </c>
      <c r="S195" s="4">
        <v>18.1</v>
      </c>
      <c r="T195" s="4">
        <v>18.6</v>
      </c>
      <c r="U195" s="4">
        <v>0.57</v>
      </c>
      <c r="V195" s="4">
        <v>10.0</v>
      </c>
    </row>
    <row r="196">
      <c r="A196" s="4" t="s">
        <v>36</v>
      </c>
      <c r="B196" s="4">
        <v>2013.0</v>
      </c>
      <c r="C196" s="4" t="s">
        <v>23</v>
      </c>
      <c r="D196" s="4">
        <v>71.0</v>
      </c>
      <c r="E196" s="4">
        <v>135.0</v>
      </c>
      <c r="F196" s="4">
        <v>104.0</v>
      </c>
      <c r="G196" s="4">
        <v>0.01</v>
      </c>
      <c r="H196" s="5">
        <v>52.82986467</v>
      </c>
      <c r="I196" s="4">
        <v>96.0</v>
      </c>
      <c r="J196" s="4">
        <v>237.0</v>
      </c>
      <c r="K196" s="4">
        <v>17.0</v>
      </c>
      <c r="L196" s="4">
        <v>130.0</v>
      </c>
      <c r="M196" s="4">
        <v>96.0</v>
      </c>
      <c r="N196" s="4">
        <v>2.88</v>
      </c>
      <c r="O196" s="4">
        <v>96.0</v>
      </c>
      <c r="P196" s="4">
        <v>0.1</v>
      </c>
      <c r="Q196" s="5">
        <v>951.8894535</v>
      </c>
      <c r="R196" s="4">
        <v>1.57571292E8</v>
      </c>
      <c r="S196" s="4">
        <v>18.3</v>
      </c>
      <c r="T196" s="4">
        <v>18.8</v>
      </c>
      <c r="U196" s="4">
        <v>0.565</v>
      </c>
      <c r="V196" s="4">
        <v>10.0</v>
      </c>
    </row>
    <row r="197">
      <c r="A197" s="4" t="s">
        <v>36</v>
      </c>
      <c r="B197" s="4">
        <v>2012.0</v>
      </c>
      <c r="C197" s="4" t="s">
        <v>23</v>
      </c>
      <c r="D197" s="4">
        <v>77.0</v>
      </c>
      <c r="E197" s="4">
        <v>137.0</v>
      </c>
      <c r="F197" s="4">
        <v>111.0</v>
      </c>
      <c r="G197" s="4">
        <v>0.01</v>
      </c>
      <c r="H197" s="5">
        <v>59.2589257</v>
      </c>
      <c r="I197" s="4">
        <v>94.0</v>
      </c>
      <c r="J197" s="4">
        <v>1986.0</v>
      </c>
      <c r="K197" s="4">
        <v>16.4</v>
      </c>
      <c r="L197" s="4">
        <v>139.0</v>
      </c>
      <c r="M197" s="4">
        <v>94.0</v>
      </c>
      <c r="N197" s="4">
        <v>3.8</v>
      </c>
      <c r="O197" s="4">
        <v>94.0</v>
      </c>
      <c r="P197" s="4">
        <v>0.1</v>
      </c>
      <c r="Q197" s="5">
        <v>856.342857</v>
      </c>
      <c r="R197" s="4">
        <v>1.5572753E7</v>
      </c>
      <c r="S197" s="4">
        <v>18.5</v>
      </c>
      <c r="T197" s="4">
        <v>19.0</v>
      </c>
      <c r="U197" s="4">
        <v>0.557</v>
      </c>
      <c r="V197" s="4">
        <v>9.9</v>
      </c>
    </row>
    <row r="198">
      <c r="A198" s="4" t="s">
        <v>36</v>
      </c>
      <c r="B198" s="4">
        <v>2011.0</v>
      </c>
      <c r="C198" s="4" t="s">
        <v>23</v>
      </c>
      <c r="D198" s="4">
        <v>73.0</v>
      </c>
      <c r="E198" s="4">
        <v>14.0</v>
      </c>
      <c r="F198" s="4">
        <v>118.0</v>
      </c>
      <c r="G198" s="4">
        <v>0.01</v>
      </c>
      <c r="H198" s="5">
        <v>62.34988484</v>
      </c>
      <c r="I198" s="4">
        <v>96.0</v>
      </c>
      <c r="J198" s="4">
        <v>5625.0</v>
      </c>
      <c r="K198" s="4">
        <v>15.8</v>
      </c>
      <c r="L198" s="4">
        <v>150.0</v>
      </c>
      <c r="M198" s="4">
        <v>96.0</v>
      </c>
      <c r="N198" s="4">
        <v>3.16</v>
      </c>
      <c r="O198" s="4">
        <v>96.0</v>
      </c>
      <c r="P198" s="4">
        <v>0.1</v>
      </c>
      <c r="Q198" s="5">
        <v>835.789341</v>
      </c>
      <c r="R198" s="4">
        <v>1.53911916E8</v>
      </c>
      <c r="S198" s="4">
        <v>18.7</v>
      </c>
      <c r="T198" s="4">
        <v>19.2</v>
      </c>
      <c r="U198" s="4">
        <v>0.545</v>
      </c>
      <c r="V198" s="4">
        <v>9.4</v>
      </c>
    </row>
    <row r="199">
      <c r="A199" s="4" t="s">
        <v>36</v>
      </c>
      <c r="B199" s="4">
        <v>2010.0</v>
      </c>
      <c r="C199" s="4" t="s">
        <v>23</v>
      </c>
      <c r="D199" s="4">
        <v>69.9</v>
      </c>
      <c r="E199" s="4">
        <v>142.0</v>
      </c>
      <c r="F199" s="4">
        <v>126.0</v>
      </c>
      <c r="G199" s="4">
        <v>0.01</v>
      </c>
      <c r="H199" s="5">
        <v>62.65945432</v>
      </c>
      <c r="I199" s="4">
        <v>94.0</v>
      </c>
      <c r="J199" s="4">
        <v>788.0</v>
      </c>
      <c r="K199" s="4">
        <v>15.2</v>
      </c>
      <c r="L199" s="4">
        <v>161.0</v>
      </c>
      <c r="M199" s="4">
        <v>94.0</v>
      </c>
      <c r="N199" s="4">
        <v>3.6</v>
      </c>
      <c r="O199" s="4">
        <v>94.0</v>
      </c>
      <c r="P199" s="4">
        <v>0.1</v>
      </c>
      <c r="Q199" s="5">
        <v>757.6717572</v>
      </c>
      <c r="R199" s="4">
        <v>1.5214912E7</v>
      </c>
      <c r="S199" s="4">
        <v>18.9</v>
      </c>
      <c r="T199" s="4">
        <v>19.4</v>
      </c>
      <c r="U199" s="4">
        <v>0.535</v>
      </c>
      <c r="V199" s="4">
        <v>8.9</v>
      </c>
    </row>
    <row r="200">
      <c r="A200" s="4" t="s">
        <v>36</v>
      </c>
      <c r="B200" s="4">
        <v>2009.0</v>
      </c>
      <c r="C200" s="4" t="s">
        <v>23</v>
      </c>
      <c r="D200" s="4">
        <v>69.5</v>
      </c>
      <c r="E200" s="4">
        <v>144.0</v>
      </c>
      <c r="F200" s="4">
        <v>135.0</v>
      </c>
      <c r="G200" s="4">
        <v>0.01</v>
      </c>
      <c r="H200" s="5">
        <v>53.26400378</v>
      </c>
      <c r="I200" s="4">
        <v>97.0</v>
      </c>
      <c r="J200" s="4">
        <v>718.0</v>
      </c>
      <c r="K200" s="4">
        <v>14.6</v>
      </c>
      <c r="L200" s="4">
        <v>173.0</v>
      </c>
      <c r="M200" s="4">
        <v>97.0</v>
      </c>
      <c r="N200" s="4">
        <v>2.91</v>
      </c>
      <c r="O200" s="4">
        <v>97.0</v>
      </c>
      <c r="P200" s="4">
        <v>0.1</v>
      </c>
      <c r="Q200" s="5">
        <v>681.125368</v>
      </c>
      <c r="R200" s="4">
        <v>1545478.0</v>
      </c>
      <c r="S200" s="4">
        <v>19.1</v>
      </c>
      <c r="T200" s="4">
        <v>19.7</v>
      </c>
      <c r="U200" s="4">
        <v>0.523</v>
      </c>
      <c r="V200" s="4">
        <v>8.4</v>
      </c>
    </row>
    <row r="201">
      <c r="A201" s="4" t="s">
        <v>36</v>
      </c>
      <c r="B201" s="4">
        <v>2008.0</v>
      </c>
      <c r="C201" s="4" t="s">
        <v>23</v>
      </c>
      <c r="D201" s="4">
        <v>69.1</v>
      </c>
      <c r="E201" s="4">
        <v>147.0</v>
      </c>
      <c r="F201" s="4">
        <v>144.0</v>
      </c>
      <c r="G201" s="4">
        <v>0.01</v>
      </c>
      <c r="H201" s="5">
        <v>42.48865034</v>
      </c>
      <c r="I201" s="4">
        <v>96.0</v>
      </c>
      <c r="J201" s="4">
        <v>2660.0</v>
      </c>
      <c r="K201" s="4">
        <v>14.0</v>
      </c>
      <c r="L201" s="4">
        <v>186.0</v>
      </c>
      <c r="M201" s="4">
        <v>96.0</v>
      </c>
      <c r="N201" s="4">
        <v>2.85</v>
      </c>
      <c r="O201" s="4">
        <v>96.0</v>
      </c>
      <c r="P201" s="4">
        <v>0.1</v>
      </c>
      <c r="Q201" s="5">
        <v>615.7775411</v>
      </c>
      <c r="R201" s="4">
        <v>1.4885814E7</v>
      </c>
      <c r="S201" s="4">
        <v>19.3</v>
      </c>
      <c r="T201" s="4">
        <v>19.9</v>
      </c>
      <c r="U201" s="4">
        <v>0.52</v>
      </c>
      <c r="V201" s="4">
        <v>8.6</v>
      </c>
    </row>
    <row r="202">
      <c r="A202" s="4" t="s">
        <v>36</v>
      </c>
      <c r="B202" s="4">
        <v>2007.0</v>
      </c>
      <c r="C202" s="4" t="s">
        <v>23</v>
      </c>
      <c r="D202" s="4">
        <v>68.6</v>
      </c>
      <c r="E202" s="4">
        <v>151.0</v>
      </c>
      <c r="F202" s="4">
        <v>154.0</v>
      </c>
      <c r="G202" s="4">
        <v>0.01</v>
      </c>
      <c r="H202" s="5">
        <v>46.36536703</v>
      </c>
      <c r="I202" s="4">
        <v>95.0</v>
      </c>
      <c r="J202" s="4">
        <v>2924.0</v>
      </c>
      <c r="K202" s="4">
        <v>13.5</v>
      </c>
      <c r="L202" s="4">
        <v>201.0</v>
      </c>
      <c r="M202" s="4">
        <v>96.0</v>
      </c>
      <c r="N202" s="4">
        <v>2.8</v>
      </c>
      <c r="O202" s="4">
        <v>94.0</v>
      </c>
      <c r="P202" s="4">
        <v>0.1</v>
      </c>
      <c r="Q202" s="5">
        <v>541.651484</v>
      </c>
      <c r="R202" s="4">
        <v>1.47139191E8</v>
      </c>
      <c r="S202" s="4">
        <v>19.5</v>
      </c>
      <c r="T202" s="4">
        <v>2.1</v>
      </c>
      <c r="U202" s="4">
        <v>0.513</v>
      </c>
      <c r="V202" s="4">
        <v>8.6</v>
      </c>
    </row>
    <row r="203">
      <c r="A203" s="4" t="s">
        <v>36</v>
      </c>
      <c r="B203" s="4">
        <v>2006.0</v>
      </c>
      <c r="C203" s="4" t="s">
        <v>23</v>
      </c>
      <c r="D203" s="4">
        <v>68.2</v>
      </c>
      <c r="E203" s="4">
        <v>152.0</v>
      </c>
      <c r="F203" s="4">
        <v>164.0</v>
      </c>
      <c r="G203" s="4">
        <v>0.01</v>
      </c>
      <c r="H203" s="5">
        <v>42.3304549</v>
      </c>
      <c r="I203" s="4">
        <v>86.0</v>
      </c>
      <c r="J203" s="4">
        <v>6192.0</v>
      </c>
      <c r="K203" s="4">
        <v>13.0</v>
      </c>
      <c r="L203" s="4">
        <v>215.0</v>
      </c>
      <c r="M203" s="4">
        <v>95.0</v>
      </c>
      <c r="N203" s="4">
        <v>2.8</v>
      </c>
      <c r="O203" s="4">
        <v>94.0</v>
      </c>
      <c r="P203" s="4">
        <v>0.1</v>
      </c>
      <c r="Q203" s="5">
        <v>494.51466</v>
      </c>
      <c r="R203" s="4">
        <v>1453684.0</v>
      </c>
      <c r="S203" s="4">
        <v>19.7</v>
      </c>
      <c r="T203" s="4">
        <v>2.3</v>
      </c>
      <c r="U203" s="4">
        <v>0.506</v>
      </c>
      <c r="V203" s="4">
        <v>8.4</v>
      </c>
    </row>
    <row r="204">
      <c r="A204" s="4" t="s">
        <v>36</v>
      </c>
      <c r="B204" s="4">
        <v>2005.0</v>
      </c>
      <c r="C204" s="4" t="s">
        <v>23</v>
      </c>
      <c r="D204" s="4">
        <v>67.8</v>
      </c>
      <c r="E204" s="4">
        <v>155.0</v>
      </c>
      <c r="F204" s="4">
        <v>174.0</v>
      </c>
      <c r="G204" s="4">
        <v>0.01</v>
      </c>
      <c r="H204" s="5">
        <v>38.05462002</v>
      </c>
      <c r="I204" s="4">
        <v>45.0</v>
      </c>
      <c r="J204" s="4">
        <v>25934.0</v>
      </c>
      <c r="K204" s="4">
        <v>12.5</v>
      </c>
      <c r="L204" s="4">
        <v>231.0</v>
      </c>
      <c r="M204" s="4">
        <v>94.0</v>
      </c>
      <c r="N204" s="4">
        <v>2.68</v>
      </c>
      <c r="O204" s="4">
        <v>93.0</v>
      </c>
      <c r="P204" s="4">
        <v>0.1</v>
      </c>
      <c r="Q204" s="5">
        <v>484.155471</v>
      </c>
      <c r="R204" s="4">
        <v>1.4343111E7</v>
      </c>
      <c r="S204" s="4">
        <v>19.9</v>
      </c>
      <c r="T204" s="4">
        <v>2.5</v>
      </c>
      <c r="U204" s="4">
        <v>0.499</v>
      </c>
      <c r="V204" s="4">
        <v>8.2</v>
      </c>
    </row>
    <row r="205">
      <c r="A205" s="4" t="s">
        <v>36</v>
      </c>
      <c r="B205" s="4">
        <v>2004.0</v>
      </c>
      <c r="C205" s="4" t="s">
        <v>23</v>
      </c>
      <c r="D205" s="4">
        <v>67.3</v>
      </c>
      <c r="E205" s="4">
        <v>158.0</v>
      </c>
      <c r="F205" s="4">
        <v>185.0</v>
      </c>
      <c r="G205" s="4">
        <v>0.01</v>
      </c>
      <c r="H205" s="5">
        <v>4.11469667</v>
      </c>
      <c r="I205" s="4">
        <v>11.0</v>
      </c>
      <c r="J205" s="4">
        <v>9743.0</v>
      </c>
      <c r="K205" s="4">
        <v>12.0</v>
      </c>
      <c r="L205" s="4">
        <v>247.0</v>
      </c>
      <c r="M205" s="4">
        <v>88.0</v>
      </c>
      <c r="N205" s="4">
        <v>2.62</v>
      </c>
      <c r="O205" s="4">
        <v>99.0</v>
      </c>
      <c r="P205" s="4">
        <v>0.1</v>
      </c>
      <c r="Q205" s="5">
        <v>46.7579167</v>
      </c>
      <c r="R205" s="4">
        <v>1.4137489E7</v>
      </c>
      <c r="S205" s="4">
        <v>2.1</v>
      </c>
      <c r="T205" s="4">
        <v>2.7</v>
      </c>
      <c r="U205" s="4">
        <v>0.491</v>
      </c>
      <c r="V205" s="4">
        <v>8.1</v>
      </c>
    </row>
    <row r="206">
      <c r="A206" s="4" t="s">
        <v>36</v>
      </c>
      <c r="B206" s="4">
        <v>2003.0</v>
      </c>
      <c r="C206" s="4" t="s">
        <v>23</v>
      </c>
      <c r="D206" s="4">
        <v>66.8</v>
      </c>
      <c r="E206" s="4">
        <v>161.0</v>
      </c>
      <c r="F206" s="4">
        <v>196.0</v>
      </c>
      <c r="G206" s="4">
        <v>0.01</v>
      </c>
      <c r="H206" s="5">
        <v>35.48458957</v>
      </c>
      <c r="I206" s="4">
        <v>5.0</v>
      </c>
      <c r="J206" s="4">
        <v>4067.0</v>
      </c>
      <c r="K206" s="4">
        <v>11.6</v>
      </c>
      <c r="L206" s="4">
        <v>264.0</v>
      </c>
      <c r="M206" s="4">
        <v>9.0</v>
      </c>
      <c r="N206" s="4">
        <v>2.51</v>
      </c>
      <c r="O206" s="4">
        <v>87.0</v>
      </c>
      <c r="P206" s="4">
        <v>0.1</v>
      </c>
      <c r="Q206" s="5">
        <v>432.7388972</v>
      </c>
      <c r="R206" s="4">
        <v>139191.0</v>
      </c>
      <c r="S206" s="4">
        <v>2.3</v>
      </c>
      <c r="T206" s="4">
        <v>2.9</v>
      </c>
      <c r="U206" s="4">
        <v>0.484</v>
      </c>
      <c r="V206" s="4">
        <v>7.9</v>
      </c>
    </row>
    <row r="207">
      <c r="A207" s="4" t="s">
        <v>36</v>
      </c>
      <c r="B207" s="4">
        <v>2002.0</v>
      </c>
      <c r="C207" s="4" t="s">
        <v>23</v>
      </c>
      <c r="D207" s="4">
        <v>66.3</v>
      </c>
      <c r="E207" s="4">
        <v>164.0</v>
      </c>
      <c r="F207" s="4">
        <v>207.0</v>
      </c>
      <c r="G207" s="4">
        <v>0.01</v>
      </c>
      <c r="H207" s="5">
        <v>0.397228764</v>
      </c>
      <c r="I207" s="6"/>
      <c r="J207" s="4">
        <v>3484.0</v>
      </c>
      <c r="K207" s="4">
        <v>11.2</v>
      </c>
      <c r="L207" s="4">
        <v>280.0</v>
      </c>
      <c r="M207" s="4">
        <v>83.0</v>
      </c>
      <c r="N207" s="4">
        <v>2.59</v>
      </c>
      <c r="O207" s="4">
        <v>83.0</v>
      </c>
      <c r="P207" s="4">
        <v>0.1</v>
      </c>
      <c r="Q207" s="5">
        <v>4.6135745</v>
      </c>
      <c r="R207" s="4">
        <v>1366667.0</v>
      </c>
      <c r="S207" s="4">
        <v>2.5</v>
      </c>
      <c r="T207" s="4">
        <v>21.1</v>
      </c>
      <c r="U207" s="4">
        <v>0.476</v>
      </c>
      <c r="V207" s="4">
        <v>7.7</v>
      </c>
    </row>
    <row r="208">
      <c r="A208" s="4" t="s">
        <v>36</v>
      </c>
      <c r="B208" s="4">
        <v>2001.0</v>
      </c>
      <c r="C208" s="4" t="s">
        <v>23</v>
      </c>
      <c r="D208" s="4">
        <v>65.8</v>
      </c>
      <c r="E208" s="4">
        <v>168.0</v>
      </c>
      <c r="F208" s="4">
        <v>219.0</v>
      </c>
      <c r="G208" s="4">
        <v>0.01</v>
      </c>
      <c r="H208" s="5">
        <v>3.395069781</v>
      </c>
      <c r="I208" s="6"/>
      <c r="J208" s="4">
        <v>4414.0</v>
      </c>
      <c r="K208" s="4">
        <v>1.8</v>
      </c>
      <c r="L208" s="4">
        <v>298.0</v>
      </c>
      <c r="M208" s="4">
        <v>85.0</v>
      </c>
      <c r="N208" s="4">
        <v>2.47</v>
      </c>
      <c r="O208" s="4">
        <v>85.0</v>
      </c>
      <c r="P208" s="4">
        <v>0.1</v>
      </c>
      <c r="Q208" s="5">
        <v>42.5981152</v>
      </c>
      <c r="R208" s="4">
        <v>1341716.0</v>
      </c>
      <c r="S208" s="4">
        <v>2.7</v>
      </c>
      <c r="T208" s="4">
        <v>21.3</v>
      </c>
      <c r="U208" s="4">
        <v>0.468</v>
      </c>
      <c r="V208" s="4">
        <v>7.5</v>
      </c>
    </row>
    <row r="209">
      <c r="A209" s="4" t="s">
        <v>36</v>
      </c>
      <c r="B209" s="4">
        <v>2000.0</v>
      </c>
      <c r="C209" s="4" t="s">
        <v>23</v>
      </c>
      <c r="D209" s="4">
        <v>65.3</v>
      </c>
      <c r="E209" s="4">
        <v>173.0</v>
      </c>
      <c r="F209" s="4">
        <v>231.0</v>
      </c>
      <c r="G209" s="4">
        <v>0.01</v>
      </c>
      <c r="H209" s="5">
        <v>3.69633051</v>
      </c>
      <c r="I209" s="6"/>
      <c r="J209" s="4">
        <v>5098.0</v>
      </c>
      <c r="K209" s="4">
        <v>1.4</v>
      </c>
      <c r="L209" s="4">
        <v>316.0</v>
      </c>
      <c r="M209" s="4">
        <v>83.0</v>
      </c>
      <c r="N209" s="4">
        <v>2.33</v>
      </c>
      <c r="O209" s="4">
        <v>82.0</v>
      </c>
      <c r="P209" s="4">
        <v>0.1</v>
      </c>
      <c r="Q209" s="5">
        <v>45.63371</v>
      </c>
      <c r="R209" s="4">
        <v>1.31581243E8</v>
      </c>
      <c r="S209" s="4">
        <v>2.9</v>
      </c>
      <c r="T209" s="4">
        <v>21.5</v>
      </c>
      <c r="U209" s="4">
        <v>0.459</v>
      </c>
      <c r="V209" s="4">
        <v>7.3</v>
      </c>
    </row>
    <row r="210">
      <c r="A210" s="4" t="s">
        <v>37</v>
      </c>
      <c r="B210" s="4">
        <v>2015.0</v>
      </c>
      <c r="C210" s="4" t="s">
        <v>23</v>
      </c>
      <c r="D210" s="4">
        <v>75.5</v>
      </c>
      <c r="E210" s="4">
        <v>98.0</v>
      </c>
      <c r="F210" s="4">
        <v>0.0</v>
      </c>
      <c r="G210" s="6"/>
      <c r="H210" s="5">
        <v>0.0</v>
      </c>
      <c r="I210" s="4">
        <v>97.0</v>
      </c>
      <c r="J210" s="4">
        <v>0.0</v>
      </c>
      <c r="K210" s="4">
        <v>54.5</v>
      </c>
      <c r="L210" s="4">
        <v>0.0</v>
      </c>
      <c r="M210" s="4">
        <v>97.0</v>
      </c>
      <c r="N210" s="6"/>
      <c r="O210" s="4">
        <v>97.0</v>
      </c>
      <c r="P210" s="4">
        <v>0.1</v>
      </c>
      <c r="Q210" s="5">
        <v>15557.8381</v>
      </c>
      <c r="R210" s="6"/>
      <c r="S210" s="4">
        <v>3.8</v>
      </c>
      <c r="T210" s="4">
        <v>3.7</v>
      </c>
      <c r="U210" s="4">
        <v>0.794</v>
      </c>
      <c r="V210" s="4">
        <v>15.3</v>
      </c>
    </row>
    <row r="211">
      <c r="A211" s="4" t="s">
        <v>37</v>
      </c>
      <c r="B211" s="4">
        <v>2014.0</v>
      </c>
      <c r="C211" s="4" t="s">
        <v>23</v>
      </c>
      <c r="D211" s="4">
        <v>75.4</v>
      </c>
      <c r="E211" s="4">
        <v>1.0</v>
      </c>
      <c r="F211" s="4">
        <v>0.0</v>
      </c>
      <c r="G211" s="4">
        <v>8.82</v>
      </c>
      <c r="H211" s="5">
        <v>294.9056584</v>
      </c>
      <c r="I211" s="4">
        <v>94.0</v>
      </c>
      <c r="J211" s="4">
        <v>0.0</v>
      </c>
      <c r="K211" s="4">
        <v>53.7</v>
      </c>
      <c r="L211" s="4">
        <v>0.0</v>
      </c>
      <c r="M211" s="4">
        <v>95.0</v>
      </c>
      <c r="N211" s="4">
        <v>7.47</v>
      </c>
      <c r="O211" s="4">
        <v>94.0</v>
      </c>
      <c r="P211" s="4">
        <v>0.1</v>
      </c>
      <c r="Q211" s="5">
        <v>15359.66971</v>
      </c>
      <c r="R211" s="6"/>
      <c r="S211" s="4">
        <v>3.8</v>
      </c>
      <c r="T211" s="4">
        <v>3.7</v>
      </c>
      <c r="U211" s="4">
        <v>0.793</v>
      </c>
      <c r="V211" s="4">
        <v>15.3</v>
      </c>
    </row>
    <row r="212">
      <c r="A212" s="4" t="s">
        <v>37</v>
      </c>
      <c r="B212" s="4">
        <v>2013.0</v>
      </c>
      <c r="C212" s="4" t="s">
        <v>23</v>
      </c>
      <c r="D212" s="4">
        <v>75.2</v>
      </c>
      <c r="E212" s="4">
        <v>11.0</v>
      </c>
      <c r="F212" s="4">
        <v>0.0</v>
      </c>
      <c r="G212" s="4">
        <v>8.74</v>
      </c>
      <c r="H212" s="5">
        <v>263.0372838</v>
      </c>
      <c r="I212" s="4">
        <v>91.0</v>
      </c>
      <c r="J212" s="4">
        <v>0.0</v>
      </c>
      <c r="K212" s="4">
        <v>53.0</v>
      </c>
      <c r="L212" s="4">
        <v>0.0</v>
      </c>
      <c r="M212" s="4">
        <v>91.0</v>
      </c>
      <c r="N212" s="4">
        <v>7.57</v>
      </c>
      <c r="O212" s="4">
        <v>91.0</v>
      </c>
      <c r="P212" s="4">
        <v>0.1</v>
      </c>
      <c r="Q212" s="5">
        <v>15472.7814</v>
      </c>
      <c r="R212" s="6"/>
      <c r="S212" s="4">
        <v>3.8</v>
      </c>
      <c r="T212" s="4">
        <v>3.8</v>
      </c>
      <c r="U212" s="4">
        <v>0.792</v>
      </c>
      <c r="V212" s="4">
        <v>15.3</v>
      </c>
    </row>
    <row r="213">
      <c r="A213" s="4" t="s">
        <v>37</v>
      </c>
      <c r="B213" s="4">
        <v>2012.0</v>
      </c>
      <c r="C213" s="4" t="s">
        <v>23</v>
      </c>
      <c r="D213" s="4">
        <v>75.1</v>
      </c>
      <c r="E213" s="4">
        <v>12.0</v>
      </c>
      <c r="F213" s="4">
        <v>0.0</v>
      </c>
      <c r="G213" s="4">
        <v>8.61</v>
      </c>
      <c r="H213" s="5">
        <v>260.0043858</v>
      </c>
      <c r="I213" s="4">
        <v>87.0</v>
      </c>
      <c r="J213" s="4">
        <v>0.0</v>
      </c>
      <c r="K213" s="4">
        <v>52.2</v>
      </c>
      <c r="L213" s="4">
        <v>0.0</v>
      </c>
      <c r="M213" s="4">
        <v>88.0</v>
      </c>
      <c r="N213" s="4">
        <v>7.43</v>
      </c>
      <c r="O213" s="4">
        <v>87.0</v>
      </c>
      <c r="P213" s="4">
        <v>0.1</v>
      </c>
      <c r="Q213" s="5">
        <v>15384.8749</v>
      </c>
      <c r="R213" s="6"/>
      <c r="S213" s="4">
        <v>3.8</v>
      </c>
      <c r="T213" s="4">
        <v>3.8</v>
      </c>
      <c r="U213" s="4">
        <v>0.785</v>
      </c>
      <c r="V213" s="4">
        <v>15.3</v>
      </c>
    </row>
    <row r="214">
      <c r="A214" s="4" t="s">
        <v>37</v>
      </c>
      <c r="B214" s="4">
        <v>2011.0</v>
      </c>
      <c r="C214" s="4" t="s">
        <v>23</v>
      </c>
      <c r="D214" s="4">
        <v>74.9</v>
      </c>
      <c r="E214" s="4">
        <v>14.0</v>
      </c>
      <c r="F214" s="4">
        <v>0.0</v>
      </c>
      <c r="G214" s="4">
        <v>8.51</v>
      </c>
      <c r="H214" s="5">
        <v>173.9825629</v>
      </c>
      <c r="I214" s="4">
        <v>91.0</v>
      </c>
      <c r="J214" s="4">
        <v>0.0</v>
      </c>
      <c r="K214" s="4">
        <v>51.4</v>
      </c>
      <c r="L214" s="4">
        <v>0.0</v>
      </c>
      <c r="M214" s="4">
        <v>91.0</v>
      </c>
      <c r="N214" s="4">
        <v>6.67</v>
      </c>
      <c r="O214" s="4">
        <v>91.0</v>
      </c>
      <c r="P214" s="4">
        <v>0.1</v>
      </c>
      <c r="Q214" s="5">
        <v>15534.1574</v>
      </c>
      <c r="R214" s="6"/>
      <c r="S214" s="4">
        <v>3.8</v>
      </c>
      <c r="T214" s="4">
        <v>3.8</v>
      </c>
      <c r="U214" s="4">
        <v>0.78</v>
      </c>
      <c r="V214" s="4">
        <v>15.5</v>
      </c>
    </row>
    <row r="215">
      <c r="A215" s="4" t="s">
        <v>37</v>
      </c>
      <c r="B215" s="4">
        <v>2010.0</v>
      </c>
      <c r="C215" s="4" t="s">
        <v>23</v>
      </c>
      <c r="D215" s="4">
        <v>74.7</v>
      </c>
      <c r="E215" s="4">
        <v>16.0</v>
      </c>
      <c r="F215" s="4">
        <v>0.0</v>
      </c>
      <c r="G215" s="4">
        <v>8.41</v>
      </c>
      <c r="H215" s="5">
        <v>154.9630863</v>
      </c>
      <c r="I215" s="4">
        <v>86.0</v>
      </c>
      <c r="J215" s="4">
        <v>0.0</v>
      </c>
      <c r="K215" s="4">
        <v>5.7</v>
      </c>
      <c r="L215" s="4">
        <v>0.0</v>
      </c>
      <c r="M215" s="4">
        <v>9.0</v>
      </c>
      <c r="N215" s="4">
        <v>6.17</v>
      </c>
      <c r="O215" s="4">
        <v>86.0</v>
      </c>
      <c r="P215" s="4">
        <v>0.1</v>
      </c>
      <c r="Q215" s="5">
        <v>1595.91232</v>
      </c>
      <c r="R215" s="6"/>
      <c r="S215" s="4">
        <v>3.8</v>
      </c>
      <c r="T215" s="4">
        <v>3.8</v>
      </c>
      <c r="U215" s="4">
        <v>0.781</v>
      </c>
      <c r="V215" s="4">
        <v>15.8</v>
      </c>
    </row>
    <row r="216">
      <c r="A216" s="4" t="s">
        <v>37</v>
      </c>
      <c r="B216" s="4">
        <v>2009.0</v>
      </c>
      <c r="C216" s="4" t="s">
        <v>23</v>
      </c>
      <c r="D216" s="4">
        <v>74.6</v>
      </c>
      <c r="E216" s="4">
        <v>19.0</v>
      </c>
      <c r="F216" s="4">
        <v>0.0</v>
      </c>
      <c r="G216" s="4">
        <v>8.46</v>
      </c>
      <c r="H216" s="5">
        <v>327.1618128</v>
      </c>
      <c r="I216" s="4">
        <v>93.0</v>
      </c>
      <c r="J216" s="4">
        <v>0.0</v>
      </c>
      <c r="K216" s="4">
        <v>49.9</v>
      </c>
      <c r="L216" s="4">
        <v>0.0</v>
      </c>
      <c r="M216" s="4">
        <v>93.0</v>
      </c>
      <c r="N216" s="4">
        <v>6.21</v>
      </c>
      <c r="O216" s="4">
        <v>93.0</v>
      </c>
      <c r="P216" s="4">
        <v>0.1</v>
      </c>
      <c r="Q216" s="5">
        <v>16523.32388</v>
      </c>
      <c r="R216" s="6"/>
      <c r="S216" s="4">
        <v>3.8</v>
      </c>
      <c r="T216" s="4">
        <v>3.8</v>
      </c>
      <c r="U216" s="4">
        <v>0.779</v>
      </c>
      <c r="V216" s="4">
        <v>15.5</v>
      </c>
    </row>
    <row r="217">
      <c r="A217" s="4" t="s">
        <v>37</v>
      </c>
      <c r="B217" s="4">
        <v>2008.0</v>
      </c>
      <c r="C217" s="4" t="s">
        <v>23</v>
      </c>
      <c r="D217" s="4">
        <v>74.4</v>
      </c>
      <c r="E217" s="4">
        <v>111.0</v>
      </c>
      <c r="F217" s="4">
        <v>0.0</v>
      </c>
      <c r="G217" s="4">
        <v>8.95</v>
      </c>
      <c r="H217" s="5">
        <v>25.52277112</v>
      </c>
      <c r="I217" s="4">
        <v>85.0</v>
      </c>
      <c r="J217" s="4">
        <v>0.0</v>
      </c>
      <c r="K217" s="4">
        <v>49.2</v>
      </c>
      <c r="L217" s="4">
        <v>0.0</v>
      </c>
      <c r="M217" s="4">
        <v>85.0</v>
      </c>
      <c r="N217" s="4">
        <v>6.1</v>
      </c>
      <c r="O217" s="4">
        <v>85.0</v>
      </c>
      <c r="P217" s="4">
        <v>0.1</v>
      </c>
      <c r="Q217" s="5">
        <v>1657.3228</v>
      </c>
      <c r="R217" s="6"/>
      <c r="S217" s="4">
        <v>3.9</v>
      </c>
      <c r="T217" s="4">
        <v>3.9</v>
      </c>
      <c r="U217" s="4">
        <v>0.775</v>
      </c>
      <c r="V217" s="4">
        <v>15.3</v>
      </c>
    </row>
    <row r="218">
      <c r="A218" s="4" t="s">
        <v>37</v>
      </c>
      <c r="B218" s="4">
        <v>2007.0</v>
      </c>
      <c r="C218" s="4" t="s">
        <v>23</v>
      </c>
      <c r="D218" s="4">
        <v>74.2</v>
      </c>
      <c r="E218" s="4">
        <v>113.0</v>
      </c>
      <c r="F218" s="4">
        <v>0.0</v>
      </c>
      <c r="G218" s="4">
        <v>8.47</v>
      </c>
      <c r="H218" s="5">
        <v>1641.30981</v>
      </c>
      <c r="I218" s="4">
        <v>93.0</v>
      </c>
      <c r="J218" s="4">
        <v>0.0</v>
      </c>
      <c r="K218" s="4">
        <v>48.4</v>
      </c>
      <c r="L218" s="4">
        <v>0.0</v>
      </c>
      <c r="M218" s="4">
        <v>93.0</v>
      </c>
      <c r="N218" s="4">
        <v>5.64</v>
      </c>
      <c r="O218" s="4">
        <v>93.0</v>
      </c>
      <c r="P218" s="4">
        <v>0.1</v>
      </c>
      <c r="Q218" s="5">
        <v>16462.48556</v>
      </c>
      <c r="R218" s="6"/>
      <c r="S218" s="4">
        <v>3.9</v>
      </c>
      <c r="T218" s="4">
        <v>3.9</v>
      </c>
      <c r="U218" s="4">
        <v>0.771</v>
      </c>
      <c r="V218" s="4">
        <v>15.0</v>
      </c>
    </row>
    <row r="219">
      <c r="A219" s="4" t="s">
        <v>37</v>
      </c>
      <c r="B219" s="4">
        <v>2006.0</v>
      </c>
      <c r="C219" s="4" t="s">
        <v>23</v>
      </c>
      <c r="D219" s="4">
        <v>74.1</v>
      </c>
      <c r="E219" s="4">
        <v>115.0</v>
      </c>
      <c r="F219" s="4">
        <v>0.0</v>
      </c>
      <c r="G219" s="4">
        <v>8.39</v>
      </c>
      <c r="H219" s="5">
        <v>181.5000856</v>
      </c>
      <c r="I219" s="4">
        <v>84.0</v>
      </c>
      <c r="J219" s="4">
        <v>0.0</v>
      </c>
      <c r="K219" s="4">
        <v>47.7</v>
      </c>
      <c r="L219" s="4">
        <v>0.0</v>
      </c>
      <c r="M219" s="4">
        <v>85.0</v>
      </c>
      <c r="N219" s="4">
        <v>5.27</v>
      </c>
      <c r="O219" s="4">
        <v>84.0</v>
      </c>
      <c r="P219" s="4">
        <v>0.1</v>
      </c>
      <c r="Q219" s="5">
        <v>15646.5591</v>
      </c>
      <c r="R219" s="6"/>
      <c r="S219" s="4">
        <v>4.0</v>
      </c>
      <c r="T219" s="4">
        <v>3.9</v>
      </c>
      <c r="U219" s="4">
        <v>0.766</v>
      </c>
      <c r="V219" s="4">
        <v>14.8</v>
      </c>
    </row>
    <row r="220">
      <c r="A220" s="4" t="s">
        <v>37</v>
      </c>
      <c r="B220" s="4">
        <v>2005.0</v>
      </c>
      <c r="C220" s="4" t="s">
        <v>23</v>
      </c>
      <c r="D220" s="4">
        <v>73.9</v>
      </c>
      <c r="E220" s="4">
        <v>117.0</v>
      </c>
      <c r="F220" s="4">
        <v>0.0</v>
      </c>
      <c r="G220" s="4">
        <v>8.01</v>
      </c>
      <c r="H220" s="5">
        <v>1311.440423</v>
      </c>
      <c r="I220" s="4">
        <v>92.0</v>
      </c>
      <c r="J220" s="4">
        <v>0.0</v>
      </c>
      <c r="K220" s="4">
        <v>46.9</v>
      </c>
      <c r="L220" s="4">
        <v>0.0</v>
      </c>
      <c r="M220" s="4">
        <v>91.0</v>
      </c>
      <c r="N220" s="4">
        <v>5.38</v>
      </c>
      <c r="O220" s="4">
        <v>92.0</v>
      </c>
      <c r="P220" s="4">
        <v>0.1</v>
      </c>
      <c r="Q220" s="5">
        <v>14223.86576</v>
      </c>
      <c r="R220" s="6"/>
      <c r="S220" s="4">
        <v>4.0</v>
      </c>
      <c r="T220" s="4">
        <v>4.0</v>
      </c>
      <c r="U220" s="4">
        <v>0.761</v>
      </c>
      <c r="V220" s="4">
        <v>14.6</v>
      </c>
    </row>
    <row r="221">
      <c r="A221" s="4" t="s">
        <v>37</v>
      </c>
      <c r="B221" s="4">
        <v>2004.0</v>
      </c>
      <c r="C221" s="4" t="s">
        <v>23</v>
      </c>
      <c r="D221" s="4">
        <v>73.8</v>
      </c>
      <c r="E221" s="4">
        <v>119.0</v>
      </c>
      <c r="F221" s="4">
        <v>0.0</v>
      </c>
      <c r="G221" s="4">
        <v>7.68</v>
      </c>
      <c r="H221" s="5">
        <v>166.0083443</v>
      </c>
      <c r="I221" s="4">
        <v>93.0</v>
      </c>
      <c r="J221" s="4">
        <v>0.0</v>
      </c>
      <c r="K221" s="4">
        <v>46.2</v>
      </c>
      <c r="L221" s="4">
        <v>0.0</v>
      </c>
      <c r="M221" s="4">
        <v>93.0</v>
      </c>
      <c r="N221" s="4">
        <v>5.71</v>
      </c>
      <c r="O221" s="4">
        <v>93.0</v>
      </c>
      <c r="P221" s="4">
        <v>0.2</v>
      </c>
      <c r="Q221" s="5">
        <v>12868.8639</v>
      </c>
      <c r="R221" s="6"/>
      <c r="S221" s="4">
        <v>4.1</v>
      </c>
      <c r="T221" s="4">
        <v>4.0</v>
      </c>
      <c r="U221" s="4">
        <v>0.757</v>
      </c>
      <c r="V221" s="4">
        <v>14.4</v>
      </c>
    </row>
    <row r="222">
      <c r="A222" s="4" t="s">
        <v>37</v>
      </c>
      <c r="B222" s="4">
        <v>2003.0</v>
      </c>
      <c r="C222" s="4" t="s">
        <v>23</v>
      </c>
      <c r="D222" s="4">
        <v>73.7</v>
      </c>
      <c r="E222" s="4">
        <v>121.0</v>
      </c>
      <c r="F222" s="4">
        <v>0.0</v>
      </c>
      <c r="G222" s="4">
        <v>7.65</v>
      </c>
      <c r="H222" s="5">
        <v>13.5139917</v>
      </c>
      <c r="I222" s="4">
        <v>91.0</v>
      </c>
      <c r="J222" s="4">
        <v>0.0</v>
      </c>
      <c r="K222" s="4">
        <v>45.4</v>
      </c>
      <c r="L222" s="4">
        <v>0.0</v>
      </c>
      <c r="M222" s="4">
        <v>9.0</v>
      </c>
      <c r="N222" s="4">
        <v>5.82</v>
      </c>
      <c r="O222" s="4">
        <v>89.0</v>
      </c>
      <c r="P222" s="4">
        <v>0.4</v>
      </c>
      <c r="Q222" s="5">
        <v>1228.5447</v>
      </c>
      <c r="R222" s="6"/>
      <c r="S222" s="4">
        <v>4.1</v>
      </c>
      <c r="T222" s="4">
        <v>4.1</v>
      </c>
      <c r="U222" s="4">
        <v>0.753</v>
      </c>
      <c r="V222" s="4">
        <v>14.2</v>
      </c>
    </row>
    <row r="223">
      <c r="A223" s="4" t="s">
        <v>37</v>
      </c>
      <c r="B223" s="4">
        <v>2002.0</v>
      </c>
      <c r="C223" s="4" t="s">
        <v>23</v>
      </c>
      <c r="D223" s="4">
        <v>73.5</v>
      </c>
      <c r="E223" s="4">
        <v>123.0</v>
      </c>
      <c r="F223" s="4">
        <v>0.0</v>
      </c>
      <c r="G223" s="4">
        <v>7.59</v>
      </c>
      <c r="H223" s="5">
        <v>133.099491</v>
      </c>
      <c r="I223" s="4">
        <v>66.0</v>
      </c>
      <c r="J223" s="4">
        <v>0.0</v>
      </c>
      <c r="K223" s="4">
        <v>44.6</v>
      </c>
      <c r="L223" s="4">
        <v>0.0</v>
      </c>
      <c r="M223" s="4">
        <v>86.0</v>
      </c>
      <c r="N223" s="4">
        <v>5.76</v>
      </c>
      <c r="O223" s="4">
        <v>87.0</v>
      </c>
      <c r="P223" s="4">
        <v>0.8</v>
      </c>
      <c r="Q223" s="5">
        <v>11675.39395</v>
      </c>
      <c r="R223" s="6"/>
      <c r="S223" s="4">
        <v>4.2</v>
      </c>
      <c r="T223" s="4">
        <v>4.1</v>
      </c>
      <c r="U223" s="4">
        <v>0.749</v>
      </c>
      <c r="V223" s="4">
        <v>14.0</v>
      </c>
    </row>
    <row r="224">
      <c r="A224" s="4" t="s">
        <v>37</v>
      </c>
      <c r="B224" s="4">
        <v>2001.0</v>
      </c>
      <c r="C224" s="4" t="s">
        <v>23</v>
      </c>
      <c r="D224" s="4">
        <v>73.4</v>
      </c>
      <c r="E224" s="4">
        <v>125.0</v>
      </c>
      <c r="F224" s="4">
        <v>0.0</v>
      </c>
      <c r="G224" s="4">
        <v>7.38</v>
      </c>
      <c r="H224" s="5">
        <v>138.1664627</v>
      </c>
      <c r="I224" s="4">
        <v>18.0</v>
      </c>
      <c r="J224" s="4">
        <v>0.0</v>
      </c>
      <c r="K224" s="4">
        <v>43.8</v>
      </c>
      <c r="L224" s="4">
        <v>0.0</v>
      </c>
      <c r="M224" s="4">
        <v>93.0</v>
      </c>
      <c r="N224" s="4">
        <v>5.47</v>
      </c>
      <c r="O224" s="4">
        <v>84.0</v>
      </c>
      <c r="P224" s="4">
        <v>0.7</v>
      </c>
      <c r="Q224" s="5">
        <v>11513.87189</v>
      </c>
      <c r="R224" s="6"/>
      <c r="S224" s="4">
        <v>4.2</v>
      </c>
      <c r="T224" s="4">
        <v>4.2</v>
      </c>
      <c r="U224" s="4">
        <v>0.75</v>
      </c>
      <c r="V224" s="4">
        <v>14.0</v>
      </c>
    </row>
    <row r="225">
      <c r="A225" s="4" t="s">
        <v>37</v>
      </c>
      <c r="B225" s="4">
        <v>2000.0</v>
      </c>
      <c r="C225" s="4" t="s">
        <v>23</v>
      </c>
      <c r="D225" s="4">
        <v>73.3</v>
      </c>
      <c r="E225" s="4">
        <v>127.0</v>
      </c>
      <c r="F225" s="4">
        <v>0.0</v>
      </c>
      <c r="G225" s="4">
        <v>7.43</v>
      </c>
      <c r="H225" s="5">
        <v>1140.615754</v>
      </c>
      <c r="I225" s="6"/>
      <c r="J225" s="4">
        <v>0.0</v>
      </c>
      <c r="K225" s="4">
        <v>43.0</v>
      </c>
      <c r="L225" s="4">
        <v>0.0</v>
      </c>
      <c r="M225" s="4">
        <v>86.0</v>
      </c>
      <c r="N225" s="4">
        <v>5.16</v>
      </c>
      <c r="O225" s="4">
        <v>93.0</v>
      </c>
      <c r="P225" s="4">
        <v>0.9</v>
      </c>
      <c r="Q225" s="5">
        <v>11568.1111</v>
      </c>
      <c r="R225" s="6"/>
      <c r="S225" s="4">
        <v>4.3</v>
      </c>
      <c r="T225" s="4">
        <v>4.2</v>
      </c>
      <c r="U225" s="4">
        <v>0.741</v>
      </c>
      <c r="V225" s="4">
        <v>14.0</v>
      </c>
    </row>
    <row r="226">
      <c r="A226" s="4" t="s">
        <v>38</v>
      </c>
      <c r="B226" s="4">
        <v>2015.0</v>
      </c>
      <c r="C226" s="4" t="s">
        <v>23</v>
      </c>
      <c r="D226" s="4">
        <v>72.3</v>
      </c>
      <c r="E226" s="4">
        <v>196.0</v>
      </c>
      <c r="F226" s="4">
        <v>0.0</v>
      </c>
      <c r="G226" s="6"/>
      <c r="H226" s="5">
        <v>0.0</v>
      </c>
      <c r="I226" s="4">
        <v>99.0</v>
      </c>
      <c r="J226" s="4">
        <v>2.0</v>
      </c>
      <c r="K226" s="4">
        <v>62.3</v>
      </c>
      <c r="L226" s="4">
        <v>0.0</v>
      </c>
      <c r="M226" s="4">
        <v>99.0</v>
      </c>
      <c r="N226" s="6"/>
      <c r="O226" s="4">
        <v>99.0</v>
      </c>
      <c r="P226" s="4">
        <v>0.1</v>
      </c>
      <c r="Q226" s="5">
        <v>5949.11677</v>
      </c>
      <c r="R226" s="4">
        <v>9489616.0</v>
      </c>
      <c r="S226" s="4">
        <v>1.9</v>
      </c>
      <c r="T226" s="4">
        <v>2.0</v>
      </c>
      <c r="U226" s="4">
        <v>0.798</v>
      </c>
      <c r="V226" s="4">
        <v>15.6</v>
      </c>
    </row>
    <row r="227">
      <c r="A227" s="4" t="s">
        <v>38</v>
      </c>
      <c r="B227" s="4">
        <v>2014.0</v>
      </c>
      <c r="C227" s="4" t="s">
        <v>23</v>
      </c>
      <c r="D227" s="4">
        <v>72.0</v>
      </c>
      <c r="E227" s="4">
        <v>199.0</v>
      </c>
      <c r="F227" s="4">
        <v>0.0</v>
      </c>
      <c r="G227" s="4">
        <v>13.94</v>
      </c>
      <c r="H227" s="5">
        <v>1147.1114</v>
      </c>
      <c r="I227" s="4">
        <v>97.0</v>
      </c>
      <c r="J227" s="4">
        <v>64.0</v>
      </c>
      <c r="K227" s="4">
        <v>61.7</v>
      </c>
      <c r="L227" s="4">
        <v>0.0</v>
      </c>
      <c r="M227" s="4">
        <v>97.0</v>
      </c>
      <c r="N227" s="4">
        <v>5.69</v>
      </c>
      <c r="O227" s="4">
        <v>97.0</v>
      </c>
      <c r="P227" s="4">
        <v>0.1</v>
      </c>
      <c r="Q227" s="5">
        <v>8318.429294</v>
      </c>
      <c r="R227" s="4">
        <v>9474511.0</v>
      </c>
      <c r="S227" s="4">
        <v>1.9</v>
      </c>
      <c r="T227" s="4">
        <v>2.0</v>
      </c>
      <c r="U227" s="4">
        <v>0.796</v>
      </c>
      <c r="V227" s="4">
        <v>15.7</v>
      </c>
    </row>
    <row r="228">
      <c r="A228" s="4" t="s">
        <v>38</v>
      </c>
      <c r="B228" s="4">
        <v>2013.0</v>
      </c>
      <c r="C228" s="4" t="s">
        <v>23</v>
      </c>
      <c r="D228" s="4">
        <v>71.7</v>
      </c>
      <c r="E228" s="4">
        <v>23.0</v>
      </c>
      <c r="F228" s="4">
        <v>0.0</v>
      </c>
      <c r="G228" s="4">
        <v>14.66</v>
      </c>
      <c r="H228" s="5">
        <v>1109.854619</v>
      </c>
      <c r="I228" s="4">
        <v>98.0</v>
      </c>
      <c r="J228" s="4">
        <v>16.0</v>
      </c>
      <c r="K228" s="4">
        <v>61.1</v>
      </c>
      <c r="L228" s="4">
        <v>1.0</v>
      </c>
      <c r="M228" s="4">
        <v>98.0</v>
      </c>
      <c r="N228" s="4">
        <v>6.7</v>
      </c>
      <c r="O228" s="4">
        <v>98.0</v>
      </c>
      <c r="P228" s="4">
        <v>0.1</v>
      </c>
      <c r="Q228" s="5">
        <v>7978.825443</v>
      </c>
      <c r="R228" s="4">
        <v>9465997.0</v>
      </c>
      <c r="S228" s="4">
        <v>2.0</v>
      </c>
      <c r="T228" s="4">
        <v>2.0</v>
      </c>
      <c r="U228" s="4">
        <v>0.796</v>
      </c>
      <c r="V228" s="4">
        <v>15.7</v>
      </c>
    </row>
    <row r="229">
      <c r="A229" s="4" t="s">
        <v>38</v>
      </c>
      <c r="B229" s="4">
        <v>2012.0</v>
      </c>
      <c r="C229" s="4" t="s">
        <v>23</v>
      </c>
      <c r="D229" s="4">
        <v>71.9</v>
      </c>
      <c r="E229" s="4">
        <v>194.0</v>
      </c>
      <c r="F229" s="4">
        <v>0.0</v>
      </c>
      <c r="G229" s="4">
        <v>16.35</v>
      </c>
      <c r="H229" s="5">
        <v>91.70962117</v>
      </c>
      <c r="I229" s="4">
        <v>97.0</v>
      </c>
      <c r="J229" s="4">
        <v>10.0</v>
      </c>
      <c r="K229" s="4">
        <v>6.5</v>
      </c>
      <c r="L229" s="4">
        <v>1.0</v>
      </c>
      <c r="M229" s="4">
        <v>98.0</v>
      </c>
      <c r="N229" s="4">
        <v>5.1</v>
      </c>
      <c r="O229" s="4">
        <v>98.0</v>
      </c>
      <c r="P229" s="4">
        <v>0.1</v>
      </c>
      <c r="Q229" s="5">
        <v>694.243915</v>
      </c>
      <c r="R229" s="4">
        <v>9464495.0</v>
      </c>
      <c r="S229" s="4">
        <v>2.0</v>
      </c>
      <c r="T229" s="4">
        <v>2.1</v>
      </c>
      <c r="U229" s="4">
        <v>0.793</v>
      </c>
      <c r="V229" s="4">
        <v>15.6</v>
      </c>
    </row>
    <row r="230">
      <c r="A230" s="4" t="s">
        <v>38</v>
      </c>
      <c r="B230" s="4">
        <v>2011.0</v>
      </c>
      <c r="C230" s="4" t="s">
        <v>23</v>
      </c>
      <c r="D230" s="4">
        <v>72.0</v>
      </c>
      <c r="E230" s="4">
        <v>232.0</v>
      </c>
      <c r="F230" s="4">
        <v>0.0</v>
      </c>
      <c r="G230" s="4">
        <v>17.31</v>
      </c>
      <c r="H230" s="5">
        <v>846.9113071</v>
      </c>
      <c r="I230" s="4">
        <v>98.0</v>
      </c>
      <c r="J230" s="4">
        <v>50.0</v>
      </c>
      <c r="K230" s="4">
        <v>59.9</v>
      </c>
      <c r="L230" s="4">
        <v>1.0</v>
      </c>
      <c r="M230" s="4">
        <v>98.0</v>
      </c>
      <c r="N230" s="4">
        <v>4.92</v>
      </c>
      <c r="O230" s="4">
        <v>98.0</v>
      </c>
      <c r="P230" s="4">
        <v>0.1</v>
      </c>
      <c r="Q230" s="5">
        <v>6519.71753</v>
      </c>
      <c r="R230" s="4">
        <v>9473172.0</v>
      </c>
      <c r="S230" s="4">
        <v>2.0</v>
      </c>
      <c r="T230" s="4">
        <v>2.1</v>
      </c>
      <c r="U230" s="4">
        <v>0.787</v>
      </c>
      <c r="V230" s="4">
        <v>15.5</v>
      </c>
    </row>
    <row r="231">
      <c r="A231" s="4" t="s">
        <v>38</v>
      </c>
      <c r="B231" s="4">
        <v>2010.0</v>
      </c>
      <c r="C231" s="4" t="s">
        <v>23</v>
      </c>
      <c r="D231" s="4">
        <v>73.0</v>
      </c>
      <c r="E231" s="4">
        <v>222.0</v>
      </c>
      <c r="F231" s="4">
        <v>0.0</v>
      </c>
      <c r="G231" s="4">
        <v>14.44</v>
      </c>
      <c r="H231" s="5">
        <v>8.49409518</v>
      </c>
      <c r="I231" s="4">
        <v>96.0</v>
      </c>
      <c r="J231" s="4">
        <v>1.0</v>
      </c>
      <c r="K231" s="4">
        <v>59.3</v>
      </c>
      <c r="L231" s="4">
        <v>1.0</v>
      </c>
      <c r="M231" s="4">
        <v>99.0</v>
      </c>
      <c r="N231" s="4">
        <v>5.55</v>
      </c>
      <c r="O231" s="4">
        <v>98.0</v>
      </c>
      <c r="P231" s="4">
        <v>0.1</v>
      </c>
      <c r="Q231" s="5">
        <v>63.38877</v>
      </c>
      <c r="R231" s="4">
        <v>949583.0</v>
      </c>
      <c r="S231" s="4">
        <v>2.0</v>
      </c>
      <c r="T231" s="4">
        <v>2.2</v>
      </c>
      <c r="U231" s="4">
        <v>0.78</v>
      </c>
      <c r="V231" s="4">
        <v>15.5</v>
      </c>
    </row>
    <row r="232">
      <c r="A232" s="4" t="s">
        <v>38</v>
      </c>
      <c r="B232" s="4">
        <v>2009.0</v>
      </c>
      <c r="C232" s="4" t="s">
        <v>23</v>
      </c>
      <c r="D232" s="4">
        <v>70.0</v>
      </c>
      <c r="E232" s="4">
        <v>226.0</v>
      </c>
      <c r="F232" s="4">
        <v>0.0</v>
      </c>
      <c r="G232" s="4">
        <v>14.09</v>
      </c>
      <c r="H232" s="5">
        <v>434.7985025</v>
      </c>
      <c r="I232" s="4">
        <v>98.0</v>
      </c>
      <c r="J232" s="4">
        <v>0.0</v>
      </c>
      <c r="K232" s="4">
        <v>58.7</v>
      </c>
      <c r="L232" s="4">
        <v>1.0</v>
      </c>
      <c r="M232" s="4">
        <v>98.0</v>
      </c>
      <c r="N232" s="4">
        <v>6.9</v>
      </c>
      <c r="O232" s="4">
        <v>96.0</v>
      </c>
      <c r="P232" s="4">
        <v>0.1</v>
      </c>
      <c r="Q232" s="5">
        <v>5176.172649</v>
      </c>
      <c r="R232" s="4">
        <v>956765.0</v>
      </c>
      <c r="S232" s="4">
        <v>2.1</v>
      </c>
      <c r="T232" s="4">
        <v>2.2</v>
      </c>
      <c r="U232" s="4">
        <v>0.771</v>
      </c>
      <c r="V232" s="4">
        <v>15.4</v>
      </c>
    </row>
    <row r="233">
      <c r="A233" s="4" t="s">
        <v>38</v>
      </c>
      <c r="B233" s="4">
        <v>2008.0</v>
      </c>
      <c r="C233" s="4" t="s">
        <v>23</v>
      </c>
      <c r="D233" s="4">
        <v>70.0</v>
      </c>
      <c r="E233" s="4">
        <v>224.0</v>
      </c>
      <c r="F233" s="4">
        <v>1.0</v>
      </c>
      <c r="G233" s="4">
        <v>14.67</v>
      </c>
      <c r="H233" s="5">
        <v>501.8056141</v>
      </c>
      <c r="I233" s="4">
        <v>98.0</v>
      </c>
      <c r="J233" s="4">
        <v>0.0</v>
      </c>
      <c r="K233" s="4">
        <v>58.2</v>
      </c>
      <c r="L233" s="4">
        <v>1.0</v>
      </c>
      <c r="M233" s="4">
        <v>98.0</v>
      </c>
      <c r="N233" s="4">
        <v>5.95</v>
      </c>
      <c r="O233" s="4">
        <v>97.0</v>
      </c>
      <c r="P233" s="4">
        <v>0.1</v>
      </c>
      <c r="Q233" s="5">
        <v>6376.183153</v>
      </c>
      <c r="R233" s="4">
        <v>9527985.0</v>
      </c>
      <c r="S233" s="4">
        <v>2.1</v>
      </c>
      <c r="T233" s="4">
        <v>2.3</v>
      </c>
      <c r="U233" s="4">
        <v>0.755</v>
      </c>
      <c r="V233" s="4">
        <v>15.1</v>
      </c>
    </row>
    <row r="234">
      <c r="A234" s="4" t="s">
        <v>38</v>
      </c>
      <c r="B234" s="4">
        <v>2007.0</v>
      </c>
      <c r="C234" s="4" t="s">
        <v>23</v>
      </c>
      <c r="D234" s="4">
        <v>69.8</v>
      </c>
      <c r="E234" s="4">
        <v>226.0</v>
      </c>
      <c r="F234" s="4">
        <v>1.0</v>
      </c>
      <c r="G234" s="4">
        <v>14.22</v>
      </c>
      <c r="H234" s="5">
        <v>464.077513</v>
      </c>
      <c r="I234" s="4">
        <v>91.0</v>
      </c>
      <c r="J234" s="4">
        <v>1.0</v>
      </c>
      <c r="K234" s="4">
        <v>57.7</v>
      </c>
      <c r="L234" s="4">
        <v>1.0</v>
      </c>
      <c r="M234" s="4">
        <v>9.0</v>
      </c>
      <c r="N234" s="4">
        <v>6.44</v>
      </c>
      <c r="O234" s="4">
        <v>95.0</v>
      </c>
      <c r="P234" s="4">
        <v>0.1</v>
      </c>
      <c r="Q234" s="5">
        <v>4735.484827</v>
      </c>
      <c r="R234" s="4">
        <v>956953.0</v>
      </c>
      <c r="S234" s="4">
        <v>2.2</v>
      </c>
      <c r="T234" s="4">
        <v>2.3</v>
      </c>
      <c r="U234" s="4">
        <v>0.739</v>
      </c>
      <c r="V234" s="4">
        <v>14.9</v>
      </c>
    </row>
    <row r="235">
      <c r="A235" s="4" t="s">
        <v>38</v>
      </c>
      <c r="B235" s="4">
        <v>2006.0</v>
      </c>
      <c r="C235" s="4" t="s">
        <v>23</v>
      </c>
      <c r="D235" s="4">
        <v>68.9</v>
      </c>
      <c r="E235" s="4">
        <v>243.0</v>
      </c>
      <c r="F235" s="4">
        <v>1.0</v>
      </c>
      <c r="G235" s="4">
        <v>12.6</v>
      </c>
      <c r="H235" s="5">
        <v>364.426052</v>
      </c>
      <c r="I235" s="4">
        <v>98.0</v>
      </c>
      <c r="J235" s="4">
        <v>149.0</v>
      </c>
      <c r="K235" s="4">
        <v>57.2</v>
      </c>
      <c r="L235" s="4">
        <v>1.0</v>
      </c>
      <c r="M235" s="4">
        <v>97.0</v>
      </c>
      <c r="N235" s="4">
        <v>6.34</v>
      </c>
      <c r="O235" s="4">
        <v>99.0</v>
      </c>
      <c r="P235" s="4">
        <v>0.1</v>
      </c>
      <c r="Q235" s="5">
        <v>3848.215966</v>
      </c>
      <c r="R235" s="4">
        <v>964924.0</v>
      </c>
      <c r="S235" s="4">
        <v>2.2</v>
      </c>
      <c r="T235" s="4">
        <v>2.4</v>
      </c>
      <c r="U235" s="4">
        <v>0.723</v>
      </c>
      <c r="V235" s="4">
        <v>14.6</v>
      </c>
    </row>
    <row r="236">
      <c r="A236" s="4" t="s">
        <v>38</v>
      </c>
      <c r="B236" s="4">
        <v>2005.0</v>
      </c>
      <c r="C236" s="4" t="s">
        <v>23</v>
      </c>
      <c r="D236" s="4">
        <v>68.1</v>
      </c>
      <c r="E236" s="4">
        <v>252.0</v>
      </c>
      <c r="F236" s="4">
        <v>1.0</v>
      </c>
      <c r="G236" s="4">
        <v>11.01</v>
      </c>
      <c r="H236" s="5">
        <v>45.65007798</v>
      </c>
      <c r="I236" s="4">
        <v>99.0</v>
      </c>
      <c r="J236" s="4">
        <v>1.0</v>
      </c>
      <c r="K236" s="4">
        <v>56.7</v>
      </c>
      <c r="L236" s="4">
        <v>1.0</v>
      </c>
      <c r="M236" s="4">
        <v>98.0</v>
      </c>
      <c r="N236" s="4">
        <v>6.89</v>
      </c>
      <c r="O236" s="4">
        <v>99.0</v>
      </c>
      <c r="P236" s="4">
        <v>0.1</v>
      </c>
      <c r="Q236" s="5">
        <v>3126.71767</v>
      </c>
      <c r="R236" s="4">
        <v>9663915.0</v>
      </c>
      <c r="S236" s="4">
        <v>2.3</v>
      </c>
      <c r="T236" s="4">
        <v>2.5</v>
      </c>
      <c r="U236" s="4">
        <v>0.713</v>
      </c>
      <c r="V236" s="4">
        <v>14.4</v>
      </c>
    </row>
    <row r="237">
      <c r="A237" s="4" t="s">
        <v>38</v>
      </c>
      <c r="B237" s="4">
        <v>2004.0</v>
      </c>
      <c r="C237" s="4" t="s">
        <v>23</v>
      </c>
      <c r="D237" s="4">
        <v>68.2</v>
      </c>
      <c r="E237" s="4">
        <v>247.0</v>
      </c>
      <c r="F237" s="4">
        <v>1.0</v>
      </c>
      <c r="G237" s="4">
        <v>12.05</v>
      </c>
      <c r="H237" s="5">
        <v>42.33443901</v>
      </c>
      <c r="I237" s="4">
        <v>99.0</v>
      </c>
      <c r="J237" s="4">
        <v>2.0</v>
      </c>
      <c r="K237" s="4">
        <v>56.2</v>
      </c>
      <c r="L237" s="4">
        <v>1.0</v>
      </c>
      <c r="M237" s="4">
        <v>99.0</v>
      </c>
      <c r="N237" s="4">
        <v>6.59</v>
      </c>
      <c r="O237" s="4">
        <v>99.0</v>
      </c>
      <c r="P237" s="4">
        <v>0.1</v>
      </c>
      <c r="Q237" s="5">
        <v>2378.33927</v>
      </c>
      <c r="R237" s="4">
        <v>973146.0</v>
      </c>
      <c r="S237" s="4">
        <v>2.4</v>
      </c>
      <c r="T237" s="4">
        <v>2.5</v>
      </c>
      <c r="U237" s="4">
        <v>0.703</v>
      </c>
      <c r="V237" s="4">
        <v>14.1</v>
      </c>
    </row>
    <row r="238">
      <c r="A238" s="4" t="s">
        <v>38</v>
      </c>
      <c r="B238" s="4">
        <v>2003.0</v>
      </c>
      <c r="C238" s="4" t="s">
        <v>23</v>
      </c>
      <c r="D238" s="4">
        <v>67.7</v>
      </c>
      <c r="E238" s="4">
        <v>253.0</v>
      </c>
      <c r="F238" s="4">
        <v>1.0</v>
      </c>
      <c r="G238" s="4">
        <v>11.17</v>
      </c>
      <c r="H238" s="5">
        <v>23.83578594</v>
      </c>
      <c r="I238" s="4">
        <v>56.0</v>
      </c>
      <c r="J238" s="4">
        <v>21.0</v>
      </c>
      <c r="K238" s="4">
        <v>55.8</v>
      </c>
      <c r="L238" s="4">
        <v>1.0</v>
      </c>
      <c r="M238" s="4">
        <v>53.0</v>
      </c>
      <c r="N238" s="4">
        <v>6.59</v>
      </c>
      <c r="O238" s="4">
        <v>5.0</v>
      </c>
      <c r="P238" s="4">
        <v>0.1</v>
      </c>
      <c r="Q238" s="5">
        <v>1819.525644</v>
      </c>
      <c r="R238" s="4">
        <v>9796749.0</v>
      </c>
      <c r="S238" s="4">
        <v>2.5</v>
      </c>
      <c r="T238" s="4">
        <v>2.6</v>
      </c>
      <c r="U238" s="4">
        <v>0.695</v>
      </c>
      <c r="V238" s="4">
        <v>13.9</v>
      </c>
    </row>
    <row r="239">
      <c r="A239" s="4" t="s">
        <v>38</v>
      </c>
      <c r="B239" s="4">
        <v>2002.0</v>
      </c>
      <c r="C239" s="4" t="s">
        <v>23</v>
      </c>
      <c r="D239" s="4">
        <v>67.2</v>
      </c>
      <c r="E239" s="4">
        <v>262.0</v>
      </c>
      <c r="F239" s="4">
        <v>1.0</v>
      </c>
      <c r="G239" s="4">
        <v>12.23</v>
      </c>
      <c r="H239" s="5">
        <v>145.4233629</v>
      </c>
      <c r="I239" s="4">
        <v>99.0</v>
      </c>
      <c r="J239" s="4">
        <v>14.0</v>
      </c>
      <c r="K239" s="4">
        <v>55.3</v>
      </c>
      <c r="L239" s="4">
        <v>1.0</v>
      </c>
      <c r="M239" s="4">
        <v>99.0</v>
      </c>
      <c r="N239" s="4">
        <v>6.47</v>
      </c>
      <c r="O239" s="4">
        <v>99.0</v>
      </c>
      <c r="P239" s="4">
        <v>0.1</v>
      </c>
      <c r="Q239" s="5">
        <v>1479.383142</v>
      </c>
      <c r="R239" s="4">
        <v>9865548.0</v>
      </c>
      <c r="S239" s="4">
        <v>2.5</v>
      </c>
      <c r="T239" s="4">
        <v>2.7</v>
      </c>
      <c r="U239" s="4">
        <v>0.687</v>
      </c>
      <c r="V239" s="4">
        <v>13.6</v>
      </c>
    </row>
    <row r="240">
      <c r="A240" s="4" t="s">
        <v>38</v>
      </c>
      <c r="B240" s="4">
        <v>2001.0</v>
      </c>
      <c r="C240" s="4" t="s">
        <v>23</v>
      </c>
      <c r="D240" s="4">
        <v>67.7</v>
      </c>
      <c r="E240" s="4">
        <v>254.0</v>
      </c>
      <c r="F240" s="4">
        <v>1.0</v>
      </c>
      <c r="G240" s="4">
        <v>10.74</v>
      </c>
      <c r="H240" s="5">
        <v>14.06141699</v>
      </c>
      <c r="I240" s="4">
        <v>93.0</v>
      </c>
      <c r="J240" s="4">
        <v>45.0</v>
      </c>
      <c r="K240" s="4">
        <v>54.9</v>
      </c>
      <c r="L240" s="4">
        <v>1.0</v>
      </c>
      <c r="M240" s="4">
        <v>99.0</v>
      </c>
      <c r="N240" s="4">
        <v>6.62</v>
      </c>
      <c r="O240" s="4">
        <v>99.0</v>
      </c>
      <c r="P240" s="4">
        <v>0.1</v>
      </c>
      <c r="Q240" s="5">
        <v>1244.373185</v>
      </c>
      <c r="R240" s="4">
        <v>9928549.0</v>
      </c>
      <c r="S240" s="4">
        <v>2.6</v>
      </c>
      <c r="T240" s="4">
        <v>2.7</v>
      </c>
      <c r="U240" s="4">
        <v>0.681</v>
      </c>
      <c r="V240" s="4">
        <v>13.3</v>
      </c>
    </row>
    <row r="241">
      <c r="A241" s="4" t="s">
        <v>38</v>
      </c>
      <c r="B241" s="4">
        <v>2000.0</v>
      </c>
      <c r="C241" s="4" t="s">
        <v>23</v>
      </c>
      <c r="D241" s="4">
        <v>68.0</v>
      </c>
      <c r="E241" s="4">
        <v>247.0</v>
      </c>
      <c r="F241" s="4">
        <v>1.0</v>
      </c>
      <c r="G241" s="4">
        <v>12.98</v>
      </c>
      <c r="H241" s="5">
        <v>24.24947846</v>
      </c>
      <c r="I241" s="4">
        <v>7.0</v>
      </c>
      <c r="J241" s="4">
        <v>21.0</v>
      </c>
      <c r="K241" s="4">
        <v>54.4</v>
      </c>
      <c r="L241" s="4">
        <v>1.0</v>
      </c>
      <c r="M241" s="4">
        <v>99.0</v>
      </c>
      <c r="N241" s="4">
        <v>6.13</v>
      </c>
      <c r="O241" s="4">
        <v>99.0</v>
      </c>
      <c r="P241" s="4">
        <v>0.1</v>
      </c>
      <c r="Q241" s="5">
        <v>1276.28834</v>
      </c>
      <c r="R241" s="4">
        <v>997961.0</v>
      </c>
      <c r="S241" s="4">
        <v>2.7</v>
      </c>
      <c r="T241" s="4">
        <v>2.8</v>
      </c>
      <c r="U241" s="4">
        <v>0.675</v>
      </c>
      <c r="V241" s="4">
        <v>13.1</v>
      </c>
    </row>
    <row r="242">
      <c r="A242" s="4" t="s">
        <v>39</v>
      </c>
      <c r="B242" s="4">
        <v>2015.0</v>
      </c>
      <c r="C242" s="4" t="s">
        <v>31</v>
      </c>
      <c r="D242" s="4">
        <v>81.1</v>
      </c>
      <c r="E242" s="4">
        <v>74.0</v>
      </c>
      <c r="F242" s="4">
        <v>0.0</v>
      </c>
      <c r="G242" s="6"/>
      <c r="H242" s="5">
        <v>0.0</v>
      </c>
      <c r="I242" s="4">
        <v>98.0</v>
      </c>
      <c r="J242" s="4">
        <v>47.0</v>
      </c>
      <c r="K242" s="4">
        <v>63.7</v>
      </c>
      <c r="L242" s="4">
        <v>1.0</v>
      </c>
      <c r="M242" s="4">
        <v>99.0</v>
      </c>
      <c r="N242" s="6"/>
      <c r="O242" s="4">
        <v>99.0</v>
      </c>
      <c r="P242" s="4">
        <v>0.1</v>
      </c>
      <c r="Q242" s="5">
        <v>4356.875</v>
      </c>
      <c r="R242" s="4">
        <v>1.1274196E7</v>
      </c>
      <c r="S242" s="4">
        <v>1.0</v>
      </c>
      <c r="T242" s="4">
        <v>1.0</v>
      </c>
      <c r="U242" s="4">
        <v>0.895</v>
      </c>
      <c r="V242" s="4">
        <v>16.6</v>
      </c>
    </row>
    <row r="243">
      <c r="A243" s="4" t="s">
        <v>39</v>
      </c>
      <c r="B243" s="4">
        <v>2014.0</v>
      </c>
      <c r="C243" s="4" t="s">
        <v>31</v>
      </c>
      <c r="D243" s="4">
        <v>89.0</v>
      </c>
      <c r="E243" s="4">
        <v>76.0</v>
      </c>
      <c r="F243" s="4">
        <v>0.0</v>
      </c>
      <c r="G243" s="4">
        <v>12.6</v>
      </c>
      <c r="H243" s="5">
        <v>7163.348923</v>
      </c>
      <c r="I243" s="4">
        <v>98.0</v>
      </c>
      <c r="J243" s="4">
        <v>70.0</v>
      </c>
      <c r="K243" s="4">
        <v>63.4</v>
      </c>
      <c r="L243" s="4">
        <v>1.0</v>
      </c>
      <c r="M243" s="4">
        <v>99.0</v>
      </c>
      <c r="N243" s="4">
        <v>1.59</v>
      </c>
      <c r="O243" s="4">
        <v>99.0</v>
      </c>
      <c r="P243" s="4">
        <v>0.1</v>
      </c>
      <c r="Q243" s="5">
        <v>47439.39684</v>
      </c>
      <c r="R243" s="4">
        <v>112957.0</v>
      </c>
      <c r="S243" s="4">
        <v>1.0</v>
      </c>
      <c r="T243" s="4">
        <v>1.0</v>
      </c>
      <c r="U243" s="4">
        <v>0.89</v>
      </c>
      <c r="V243" s="4">
        <v>16.3</v>
      </c>
    </row>
    <row r="244">
      <c r="A244" s="4" t="s">
        <v>39</v>
      </c>
      <c r="B244" s="4">
        <v>2013.0</v>
      </c>
      <c r="C244" s="4" t="s">
        <v>31</v>
      </c>
      <c r="D244" s="4">
        <v>87.0</v>
      </c>
      <c r="E244" s="4">
        <v>77.0</v>
      </c>
      <c r="F244" s="4">
        <v>0.0</v>
      </c>
      <c r="G244" s="4">
        <v>11.77</v>
      </c>
      <c r="H244" s="5">
        <v>702.359357</v>
      </c>
      <c r="I244" s="4">
        <v>98.0</v>
      </c>
      <c r="J244" s="4">
        <v>39.0</v>
      </c>
      <c r="K244" s="4">
        <v>63.0</v>
      </c>
      <c r="L244" s="4">
        <v>1.0</v>
      </c>
      <c r="M244" s="4">
        <v>99.0</v>
      </c>
      <c r="N244" s="4">
        <v>1.57</v>
      </c>
      <c r="O244" s="4">
        <v>99.0</v>
      </c>
      <c r="P244" s="4">
        <v>0.1</v>
      </c>
      <c r="Q244" s="5">
        <v>4651.38647</v>
      </c>
      <c r="R244" s="4">
        <v>1.1182817E7</v>
      </c>
      <c r="S244" s="4">
        <v>1.0</v>
      </c>
      <c r="T244" s="4">
        <v>0.9</v>
      </c>
      <c r="U244" s="4">
        <v>0.889</v>
      </c>
      <c r="V244" s="4">
        <v>16.3</v>
      </c>
    </row>
    <row r="245">
      <c r="A245" s="4" t="s">
        <v>39</v>
      </c>
      <c r="B245" s="4">
        <v>2012.0</v>
      </c>
      <c r="C245" s="4" t="s">
        <v>31</v>
      </c>
      <c r="D245" s="4">
        <v>83.0</v>
      </c>
      <c r="E245" s="4">
        <v>78.0</v>
      </c>
      <c r="F245" s="4">
        <v>0.0</v>
      </c>
      <c r="G245" s="4">
        <v>10.08</v>
      </c>
      <c r="H245" s="5">
        <v>664.4738975</v>
      </c>
      <c r="I245" s="4">
        <v>98.0</v>
      </c>
      <c r="J245" s="4">
        <v>109.0</v>
      </c>
      <c r="K245" s="4">
        <v>62.6</v>
      </c>
      <c r="L245" s="4">
        <v>1.0</v>
      </c>
      <c r="M245" s="4">
        <v>99.0</v>
      </c>
      <c r="N245" s="4">
        <v>1.54</v>
      </c>
      <c r="O245" s="4">
        <v>99.0</v>
      </c>
      <c r="P245" s="4">
        <v>0.1</v>
      </c>
      <c r="Q245" s="5">
        <v>4474.5717</v>
      </c>
      <c r="R245" s="4">
        <v>1.1128246E7</v>
      </c>
      <c r="S245" s="4">
        <v>0.9</v>
      </c>
      <c r="T245" s="4">
        <v>0.9</v>
      </c>
      <c r="U245" s="4">
        <v>0.886</v>
      </c>
      <c r="V245" s="4">
        <v>16.2</v>
      </c>
    </row>
    <row r="246">
      <c r="A246" s="4" t="s">
        <v>39</v>
      </c>
      <c r="B246" s="4">
        <v>2011.0</v>
      </c>
      <c r="C246" s="4" t="s">
        <v>31</v>
      </c>
      <c r="D246" s="4">
        <v>83.0</v>
      </c>
      <c r="E246" s="4">
        <v>8.0</v>
      </c>
      <c r="F246" s="4">
        <v>0.0</v>
      </c>
      <c r="G246" s="4">
        <v>10.11</v>
      </c>
      <c r="H246" s="5">
        <v>713.5297354</v>
      </c>
      <c r="I246" s="4">
        <v>97.0</v>
      </c>
      <c r="J246" s="4">
        <v>576.0</v>
      </c>
      <c r="K246" s="4">
        <v>62.3</v>
      </c>
      <c r="L246" s="4">
        <v>1.0</v>
      </c>
      <c r="M246" s="4">
        <v>98.0</v>
      </c>
      <c r="N246" s="4">
        <v>1.42</v>
      </c>
      <c r="O246" s="4">
        <v>98.0</v>
      </c>
      <c r="P246" s="4">
        <v>0.1</v>
      </c>
      <c r="Q246" s="5">
        <v>4772.77415</v>
      </c>
      <c r="R246" s="4">
        <v>1147744.0</v>
      </c>
      <c r="S246" s="4">
        <v>0.9</v>
      </c>
      <c r="T246" s="4">
        <v>0.9</v>
      </c>
      <c r="U246" s="4">
        <v>0.884</v>
      </c>
      <c r="V246" s="4">
        <v>16.1</v>
      </c>
    </row>
    <row r="247">
      <c r="A247" s="4" t="s">
        <v>39</v>
      </c>
      <c r="B247" s="4">
        <v>2010.0</v>
      </c>
      <c r="C247" s="4" t="s">
        <v>31</v>
      </c>
      <c r="D247" s="4">
        <v>80.0</v>
      </c>
      <c r="E247" s="4">
        <v>81.0</v>
      </c>
      <c r="F247" s="4">
        <v>0.0</v>
      </c>
      <c r="G247" s="4">
        <v>10.22</v>
      </c>
      <c r="H247" s="5">
        <v>665.7356115</v>
      </c>
      <c r="I247" s="4">
        <v>97.0</v>
      </c>
      <c r="J247" s="4">
        <v>40.0</v>
      </c>
      <c r="K247" s="4">
        <v>61.9</v>
      </c>
      <c r="L247" s="4">
        <v>1.0</v>
      </c>
      <c r="M247" s="4">
        <v>98.0</v>
      </c>
      <c r="N247" s="4">
        <v>1.17</v>
      </c>
      <c r="O247" s="4">
        <v>98.0</v>
      </c>
      <c r="P247" s="4">
        <v>0.1</v>
      </c>
      <c r="Q247" s="5">
        <v>4438.23741</v>
      </c>
      <c r="R247" s="4">
        <v>1895586.0</v>
      </c>
      <c r="S247" s="4">
        <v>0.9</v>
      </c>
      <c r="T247" s="4">
        <v>0.9</v>
      </c>
      <c r="U247" s="4">
        <v>0.878</v>
      </c>
      <c r="V247" s="4">
        <v>15.9</v>
      </c>
    </row>
    <row r="248">
      <c r="A248" s="4" t="s">
        <v>39</v>
      </c>
      <c r="B248" s="4">
        <v>2009.0</v>
      </c>
      <c r="C248" s="4" t="s">
        <v>31</v>
      </c>
      <c r="D248" s="4">
        <v>79.8</v>
      </c>
      <c r="E248" s="4">
        <v>85.0</v>
      </c>
      <c r="F248" s="4">
        <v>0.0</v>
      </c>
      <c r="G248" s="4">
        <v>10.05</v>
      </c>
      <c r="H248" s="5">
        <v>671.9376566</v>
      </c>
      <c r="I248" s="4">
        <v>97.0</v>
      </c>
      <c r="J248" s="4">
        <v>33.0</v>
      </c>
      <c r="K248" s="4">
        <v>61.6</v>
      </c>
      <c r="L248" s="4">
        <v>1.0</v>
      </c>
      <c r="M248" s="4">
        <v>98.0</v>
      </c>
      <c r="N248" s="4">
        <v>1.39</v>
      </c>
      <c r="O248" s="4">
        <v>98.0</v>
      </c>
      <c r="P248" s="4">
        <v>0.1</v>
      </c>
      <c r="Q248" s="5">
        <v>4488.5615</v>
      </c>
      <c r="R248" s="4">
        <v>1796493.0</v>
      </c>
      <c r="S248" s="4">
        <v>0.9</v>
      </c>
      <c r="T248" s="4">
        <v>0.9</v>
      </c>
      <c r="U248" s="4">
        <v>0.876</v>
      </c>
      <c r="V248" s="4">
        <v>15.8</v>
      </c>
    </row>
    <row r="249">
      <c r="A249" s="4" t="s">
        <v>39</v>
      </c>
      <c r="B249" s="4">
        <v>2008.0</v>
      </c>
      <c r="C249" s="4" t="s">
        <v>31</v>
      </c>
      <c r="D249" s="4">
        <v>79.5</v>
      </c>
      <c r="E249" s="4">
        <v>87.0</v>
      </c>
      <c r="F249" s="4">
        <v>0.0</v>
      </c>
      <c r="G249" s="4">
        <v>10.47</v>
      </c>
      <c r="H249" s="5">
        <v>7191.051507</v>
      </c>
      <c r="I249" s="4">
        <v>98.0</v>
      </c>
      <c r="J249" s="4">
        <v>98.0</v>
      </c>
      <c r="K249" s="4">
        <v>61.3</v>
      </c>
      <c r="L249" s="4">
        <v>1.0</v>
      </c>
      <c r="M249" s="4">
        <v>99.0</v>
      </c>
      <c r="N249" s="4">
        <v>9.6</v>
      </c>
      <c r="O249" s="4">
        <v>99.0</v>
      </c>
      <c r="P249" s="4">
        <v>0.1</v>
      </c>
      <c r="Q249" s="5">
        <v>48424.58927</v>
      </c>
      <c r="R249" s="4">
        <v>179973.0</v>
      </c>
      <c r="S249" s="4">
        <v>0.8</v>
      </c>
      <c r="T249" s="4">
        <v>0.8</v>
      </c>
      <c r="U249" s="4">
        <v>0.874</v>
      </c>
      <c r="V249" s="4">
        <v>15.8</v>
      </c>
    </row>
    <row r="250">
      <c r="A250" s="4" t="s">
        <v>39</v>
      </c>
      <c r="B250" s="4">
        <v>2007.0</v>
      </c>
      <c r="C250" s="4" t="s">
        <v>31</v>
      </c>
      <c r="D250" s="4">
        <v>79.5</v>
      </c>
      <c r="E250" s="4">
        <v>86.0</v>
      </c>
      <c r="F250" s="4">
        <v>0.0</v>
      </c>
      <c r="G250" s="4">
        <v>10.25</v>
      </c>
      <c r="H250" s="5">
        <v>640.3560918</v>
      </c>
      <c r="I250" s="4">
        <v>94.0</v>
      </c>
      <c r="J250" s="4">
        <v>64.0</v>
      </c>
      <c r="K250" s="4">
        <v>6.9</v>
      </c>
      <c r="L250" s="4">
        <v>1.0</v>
      </c>
      <c r="M250" s="4">
        <v>99.0</v>
      </c>
      <c r="N250" s="4">
        <v>9.25</v>
      </c>
      <c r="O250" s="4">
        <v>98.0</v>
      </c>
      <c r="P250" s="4">
        <v>0.1</v>
      </c>
      <c r="Q250" s="5">
        <v>4443.83131</v>
      </c>
      <c r="R250" s="4">
        <v>16257.0</v>
      </c>
      <c r="S250" s="4">
        <v>0.8</v>
      </c>
      <c r="T250" s="4">
        <v>0.8</v>
      </c>
      <c r="U250" s="4">
        <v>0.871</v>
      </c>
      <c r="V250" s="4">
        <v>15.8</v>
      </c>
    </row>
    <row r="251">
      <c r="A251" s="4" t="s">
        <v>39</v>
      </c>
      <c r="B251" s="4">
        <v>2006.0</v>
      </c>
      <c r="C251" s="4" t="s">
        <v>31</v>
      </c>
      <c r="D251" s="4">
        <v>79.4</v>
      </c>
      <c r="E251" s="4">
        <v>85.0</v>
      </c>
      <c r="F251" s="4">
        <v>0.0</v>
      </c>
      <c r="G251" s="4">
        <v>10.98</v>
      </c>
      <c r="H251" s="5">
        <v>5579.199083</v>
      </c>
      <c r="I251" s="4">
        <v>94.0</v>
      </c>
      <c r="J251" s="4">
        <v>15.0</v>
      </c>
      <c r="K251" s="4">
        <v>6.6</v>
      </c>
      <c r="L251" s="4">
        <v>1.0</v>
      </c>
      <c r="M251" s="4">
        <v>99.0</v>
      </c>
      <c r="N251" s="4">
        <v>9.17</v>
      </c>
      <c r="O251" s="4">
        <v>98.0</v>
      </c>
      <c r="P251" s="4">
        <v>0.1</v>
      </c>
      <c r="Q251" s="5">
        <v>38852.3613</v>
      </c>
      <c r="R251" s="4">
        <v>1547958.0</v>
      </c>
      <c r="S251" s="4">
        <v>0.8</v>
      </c>
      <c r="T251" s="4">
        <v>0.8</v>
      </c>
      <c r="U251" s="4">
        <v>0.865</v>
      </c>
      <c r="V251" s="4">
        <v>15.7</v>
      </c>
    </row>
    <row r="252">
      <c r="A252" s="4" t="s">
        <v>39</v>
      </c>
      <c r="B252" s="4">
        <v>2005.0</v>
      </c>
      <c r="C252" s="4" t="s">
        <v>31</v>
      </c>
      <c r="D252" s="4">
        <v>78.9</v>
      </c>
      <c r="E252" s="4">
        <v>89.0</v>
      </c>
      <c r="F252" s="4">
        <v>0.0</v>
      </c>
      <c r="G252" s="4">
        <v>12.27</v>
      </c>
      <c r="H252" s="5">
        <v>5068.214488</v>
      </c>
      <c r="I252" s="4">
        <v>77.0</v>
      </c>
      <c r="J252" s="4">
        <v>26.0</v>
      </c>
      <c r="K252" s="4">
        <v>6.2</v>
      </c>
      <c r="L252" s="4">
        <v>1.0</v>
      </c>
      <c r="M252" s="4">
        <v>97.0</v>
      </c>
      <c r="N252" s="4">
        <v>9.24</v>
      </c>
      <c r="O252" s="4">
        <v>97.0</v>
      </c>
      <c r="P252" s="4">
        <v>0.1</v>
      </c>
      <c r="Q252" s="5">
        <v>36967.28292</v>
      </c>
      <c r="R252" s="4">
        <v>1478617.0</v>
      </c>
      <c r="S252" s="4">
        <v>0.8</v>
      </c>
      <c r="T252" s="4">
        <v>0.8</v>
      </c>
      <c r="U252" s="4">
        <v>0.861</v>
      </c>
      <c r="V252" s="4">
        <v>15.7</v>
      </c>
    </row>
    <row r="253">
      <c r="A253" s="4" t="s">
        <v>39</v>
      </c>
      <c r="B253" s="4">
        <v>2004.0</v>
      </c>
      <c r="C253" s="4" t="s">
        <v>31</v>
      </c>
      <c r="D253" s="4">
        <v>78.8</v>
      </c>
      <c r="E253" s="4">
        <v>91.0</v>
      </c>
      <c r="F253" s="4">
        <v>1.0</v>
      </c>
      <c r="G253" s="4">
        <v>12.05</v>
      </c>
      <c r="H253" s="5">
        <v>5160.508378</v>
      </c>
      <c r="I253" s="4">
        <v>64.0</v>
      </c>
      <c r="J253" s="4">
        <v>61.0</v>
      </c>
      <c r="K253" s="4">
        <v>59.8</v>
      </c>
      <c r="L253" s="4">
        <v>1.0</v>
      </c>
      <c r="M253" s="4">
        <v>96.0</v>
      </c>
      <c r="N253" s="4">
        <v>9.32</v>
      </c>
      <c r="O253" s="4">
        <v>95.0</v>
      </c>
      <c r="P253" s="4">
        <v>0.1</v>
      </c>
      <c r="Q253" s="5">
        <v>35589.71295</v>
      </c>
      <c r="R253" s="4">
        <v>1421137.0</v>
      </c>
      <c r="S253" s="4">
        <v>0.8</v>
      </c>
      <c r="T253" s="4">
        <v>0.8</v>
      </c>
      <c r="U253" s="4">
        <v>0.88</v>
      </c>
      <c r="V253" s="4">
        <v>18.8</v>
      </c>
    </row>
    <row r="254">
      <c r="A254" s="4" t="s">
        <v>39</v>
      </c>
      <c r="B254" s="4">
        <v>2003.0</v>
      </c>
      <c r="C254" s="4" t="s">
        <v>31</v>
      </c>
      <c r="D254" s="4">
        <v>78.3</v>
      </c>
      <c r="E254" s="4">
        <v>95.0</v>
      </c>
      <c r="F254" s="4">
        <v>0.0</v>
      </c>
      <c r="G254" s="4">
        <v>11.28</v>
      </c>
      <c r="H254" s="5">
        <v>507.306164</v>
      </c>
      <c r="I254" s="4">
        <v>64.0</v>
      </c>
      <c r="J254" s="4">
        <v>44.0</v>
      </c>
      <c r="K254" s="4">
        <v>59.4</v>
      </c>
      <c r="L254" s="4">
        <v>1.0</v>
      </c>
      <c r="M254" s="4">
        <v>96.0</v>
      </c>
      <c r="N254" s="4">
        <v>9.3</v>
      </c>
      <c r="O254" s="4">
        <v>95.0</v>
      </c>
      <c r="P254" s="4">
        <v>0.1</v>
      </c>
      <c r="Q254" s="5">
        <v>3743.95693</v>
      </c>
      <c r="R254" s="4">
        <v>1376133.0</v>
      </c>
      <c r="S254" s="4">
        <v>0.8</v>
      </c>
      <c r="T254" s="4">
        <v>0.8</v>
      </c>
      <c r="U254" s="4">
        <v>0.878</v>
      </c>
      <c r="V254" s="4">
        <v>18.6</v>
      </c>
    </row>
    <row r="255">
      <c r="A255" s="4" t="s">
        <v>39</v>
      </c>
      <c r="B255" s="4">
        <v>2002.0</v>
      </c>
      <c r="C255" s="4" t="s">
        <v>31</v>
      </c>
      <c r="D255" s="4">
        <v>78.0</v>
      </c>
      <c r="E255" s="4">
        <v>99.0</v>
      </c>
      <c r="F255" s="4">
        <v>1.0</v>
      </c>
      <c r="G255" s="4">
        <v>11.29</v>
      </c>
      <c r="H255" s="5">
        <v>320.3177664</v>
      </c>
      <c r="I255" s="4">
        <v>6.0</v>
      </c>
      <c r="J255" s="4">
        <v>0.0</v>
      </c>
      <c r="K255" s="4">
        <v>59.0</v>
      </c>
      <c r="L255" s="4">
        <v>1.0</v>
      </c>
      <c r="M255" s="4">
        <v>96.0</v>
      </c>
      <c r="N255" s="4">
        <v>8.46</v>
      </c>
      <c r="O255" s="4">
        <v>95.0</v>
      </c>
      <c r="P255" s="4">
        <v>0.1</v>
      </c>
      <c r="Q255" s="5">
        <v>2552.3328</v>
      </c>
      <c r="R255" s="4">
        <v>1332785.0</v>
      </c>
      <c r="S255" s="4">
        <v>0.8</v>
      </c>
      <c r="T255" s="4">
        <v>0.8</v>
      </c>
      <c r="U255" s="4">
        <v>0.875</v>
      </c>
      <c r="V255" s="4">
        <v>18.8</v>
      </c>
    </row>
    <row r="256">
      <c r="A256" s="4" t="s">
        <v>39</v>
      </c>
      <c r="B256" s="4">
        <v>2001.0</v>
      </c>
      <c r="C256" s="4" t="s">
        <v>31</v>
      </c>
      <c r="D256" s="4">
        <v>78.0</v>
      </c>
      <c r="E256" s="4">
        <v>1.0</v>
      </c>
      <c r="F256" s="4">
        <v>1.0</v>
      </c>
      <c r="G256" s="4">
        <v>11.01</v>
      </c>
      <c r="H256" s="5">
        <v>2943.375396</v>
      </c>
      <c r="I256" s="4">
        <v>6.0</v>
      </c>
      <c r="J256" s="4">
        <v>83.0</v>
      </c>
      <c r="K256" s="4">
        <v>58.5</v>
      </c>
      <c r="L256" s="4">
        <v>1.0</v>
      </c>
      <c r="M256" s="4">
        <v>96.0</v>
      </c>
      <c r="N256" s="4">
        <v>8.29</v>
      </c>
      <c r="O256" s="4">
        <v>95.0</v>
      </c>
      <c r="P256" s="4">
        <v>0.1</v>
      </c>
      <c r="Q256" s="5">
        <v>23121.56635</v>
      </c>
      <c r="R256" s="4">
        <v>128657.0</v>
      </c>
      <c r="S256" s="4">
        <v>0.8</v>
      </c>
      <c r="T256" s="4">
        <v>0.8</v>
      </c>
      <c r="U256" s="4">
        <v>0.873</v>
      </c>
      <c r="V256" s="4">
        <v>18.2</v>
      </c>
    </row>
    <row r="257">
      <c r="A257" s="4" t="s">
        <v>39</v>
      </c>
      <c r="B257" s="4">
        <v>2000.0</v>
      </c>
      <c r="C257" s="4" t="s">
        <v>31</v>
      </c>
      <c r="D257" s="4">
        <v>77.6</v>
      </c>
      <c r="E257" s="4">
        <v>11.0</v>
      </c>
      <c r="F257" s="4">
        <v>1.0</v>
      </c>
      <c r="G257" s="4">
        <v>11.21</v>
      </c>
      <c r="H257" s="5">
        <v>287.2084529</v>
      </c>
      <c r="I257" s="4">
        <v>6.0</v>
      </c>
      <c r="J257" s="4">
        <v>0.0</v>
      </c>
      <c r="K257" s="4">
        <v>58.1</v>
      </c>
      <c r="L257" s="4">
        <v>1.0</v>
      </c>
      <c r="M257" s="4">
        <v>96.0</v>
      </c>
      <c r="N257" s="4">
        <v>8.12</v>
      </c>
      <c r="O257" s="4">
        <v>95.0</v>
      </c>
      <c r="P257" s="4">
        <v>0.1</v>
      </c>
      <c r="Q257" s="5">
        <v>2327.4591</v>
      </c>
      <c r="R257" s="4">
        <v>125125.0</v>
      </c>
      <c r="S257" s="4">
        <v>0.8</v>
      </c>
      <c r="T257" s="4">
        <v>0.8</v>
      </c>
      <c r="U257" s="4">
        <v>0.869</v>
      </c>
      <c r="V257" s="4">
        <v>18.0</v>
      </c>
    </row>
    <row r="258">
      <c r="A258" s="4" t="s">
        <v>40</v>
      </c>
      <c r="B258" s="4">
        <v>2015.0</v>
      </c>
      <c r="C258" s="4" t="s">
        <v>23</v>
      </c>
      <c r="D258" s="4">
        <v>71.0</v>
      </c>
      <c r="E258" s="4">
        <v>175.0</v>
      </c>
      <c r="F258" s="4">
        <v>0.0</v>
      </c>
      <c r="G258" s="6"/>
      <c r="H258" s="5">
        <v>0.0</v>
      </c>
      <c r="I258" s="4">
        <v>94.0</v>
      </c>
      <c r="J258" s="4">
        <v>0.0</v>
      </c>
      <c r="K258" s="4">
        <v>5.9</v>
      </c>
      <c r="L258" s="4">
        <v>0.0</v>
      </c>
      <c r="M258" s="4">
        <v>94.0</v>
      </c>
      <c r="N258" s="6"/>
      <c r="O258" s="4">
        <v>94.0</v>
      </c>
      <c r="P258" s="4">
        <v>0.2</v>
      </c>
      <c r="Q258" s="5">
        <v>4849.997495</v>
      </c>
      <c r="R258" s="4">
        <v>359288.0</v>
      </c>
      <c r="S258" s="4">
        <v>3.5</v>
      </c>
      <c r="T258" s="4">
        <v>3.4</v>
      </c>
      <c r="U258" s="4">
        <v>0.706</v>
      </c>
      <c r="V258" s="4">
        <v>12.8</v>
      </c>
    </row>
    <row r="259">
      <c r="A259" s="4" t="s">
        <v>40</v>
      </c>
      <c r="B259" s="4">
        <v>2014.0</v>
      </c>
      <c r="C259" s="4" t="s">
        <v>23</v>
      </c>
      <c r="D259" s="4">
        <v>70.0</v>
      </c>
      <c r="E259" s="4">
        <v>177.0</v>
      </c>
      <c r="F259" s="4">
        <v>0.0</v>
      </c>
      <c r="G259" s="4">
        <v>6.58</v>
      </c>
      <c r="H259" s="5">
        <v>670.0920883</v>
      </c>
      <c r="I259" s="4">
        <v>95.0</v>
      </c>
      <c r="J259" s="4">
        <v>0.0</v>
      </c>
      <c r="K259" s="4">
        <v>5.1</v>
      </c>
      <c r="L259" s="4">
        <v>0.0</v>
      </c>
      <c r="M259" s="4">
        <v>95.0</v>
      </c>
      <c r="N259" s="4">
        <v>5.79</v>
      </c>
      <c r="O259" s="4">
        <v>95.0</v>
      </c>
      <c r="P259" s="4">
        <v>0.2</v>
      </c>
      <c r="Q259" s="5">
        <v>4852.223666</v>
      </c>
      <c r="R259" s="4">
        <v>351694.0</v>
      </c>
      <c r="S259" s="4">
        <v>3.4</v>
      </c>
      <c r="T259" s="4">
        <v>3.4</v>
      </c>
      <c r="U259" s="4">
        <v>0.705</v>
      </c>
      <c r="V259" s="4">
        <v>12.8</v>
      </c>
    </row>
    <row r="260">
      <c r="A260" s="4" t="s">
        <v>40</v>
      </c>
      <c r="B260" s="4">
        <v>2013.0</v>
      </c>
      <c r="C260" s="4" t="s">
        <v>23</v>
      </c>
      <c r="D260" s="4">
        <v>69.8</v>
      </c>
      <c r="E260" s="4">
        <v>18.0</v>
      </c>
      <c r="F260" s="4">
        <v>0.0</v>
      </c>
      <c r="G260" s="4">
        <v>6.56</v>
      </c>
      <c r="H260" s="5">
        <v>629.2018591</v>
      </c>
      <c r="I260" s="4">
        <v>95.0</v>
      </c>
      <c r="J260" s="4">
        <v>0.0</v>
      </c>
      <c r="K260" s="4">
        <v>49.3</v>
      </c>
      <c r="L260" s="4">
        <v>0.0</v>
      </c>
      <c r="M260" s="4">
        <v>95.0</v>
      </c>
      <c r="N260" s="4">
        <v>5.79</v>
      </c>
      <c r="O260" s="4">
        <v>95.0</v>
      </c>
      <c r="P260" s="4">
        <v>0.2</v>
      </c>
      <c r="Q260" s="5">
        <v>4688.538443</v>
      </c>
      <c r="R260" s="4">
        <v>344181.0</v>
      </c>
      <c r="S260" s="4">
        <v>3.4</v>
      </c>
      <c r="T260" s="4">
        <v>3.4</v>
      </c>
      <c r="U260" s="4">
        <v>0.706</v>
      </c>
      <c r="V260" s="4">
        <v>12.9</v>
      </c>
    </row>
    <row r="261">
      <c r="A261" s="4" t="s">
        <v>40</v>
      </c>
      <c r="B261" s="4">
        <v>2012.0</v>
      </c>
      <c r="C261" s="4" t="s">
        <v>23</v>
      </c>
      <c r="D261" s="4">
        <v>69.4</v>
      </c>
      <c r="E261" s="4">
        <v>189.0</v>
      </c>
      <c r="F261" s="4">
        <v>0.0</v>
      </c>
      <c r="G261" s="4">
        <v>6.66</v>
      </c>
      <c r="H261" s="5">
        <v>582.8027185</v>
      </c>
      <c r="I261" s="4">
        <v>98.0</v>
      </c>
      <c r="J261" s="4">
        <v>0.0</v>
      </c>
      <c r="K261" s="4">
        <v>48.5</v>
      </c>
      <c r="L261" s="4">
        <v>0.0</v>
      </c>
      <c r="M261" s="4">
        <v>98.0</v>
      </c>
      <c r="N261" s="4">
        <v>5.45</v>
      </c>
      <c r="O261" s="4">
        <v>98.0</v>
      </c>
      <c r="P261" s="4">
        <v>0.1</v>
      </c>
      <c r="Q261" s="5">
        <v>4673.63848</v>
      </c>
      <c r="R261" s="4">
        <v>33671.0</v>
      </c>
      <c r="S261" s="4">
        <v>3.5</v>
      </c>
      <c r="T261" s="4">
        <v>3.4</v>
      </c>
      <c r="U261" s="4">
        <v>0.702</v>
      </c>
      <c r="V261" s="4">
        <v>12.5</v>
      </c>
    </row>
    <row r="262">
      <c r="A262" s="4" t="s">
        <v>40</v>
      </c>
      <c r="B262" s="4">
        <v>2011.0</v>
      </c>
      <c r="C262" s="4" t="s">
        <v>23</v>
      </c>
      <c r="D262" s="4">
        <v>69.4</v>
      </c>
      <c r="E262" s="4">
        <v>188.0</v>
      </c>
      <c r="F262" s="4">
        <v>0.0</v>
      </c>
      <c r="G262" s="4">
        <v>6.64</v>
      </c>
      <c r="H262" s="5">
        <v>605.6286892</v>
      </c>
      <c r="I262" s="4">
        <v>95.0</v>
      </c>
      <c r="J262" s="4">
        <v>0.0</v>
      </c>
      <c r="K262" s="4">
        <v>47.8</v>
      </c>
      <c r="L262" s="4">
        <v>0.0</v>
      </c>
      <c r="M262" s="4">
        <v>95.0</v>
      </c>
      <c r="N262" s="4">
        <v>5.61</v>
      </c>
      <c r="O262" s="4">
        <v>95.0</v>
      </c>
      <c r="P262" s="4">
        <v>0.5</v>
      </c>
      <c r="Q262" s="5">
        <v>4516.24675</v>
      </c>
      <c r="R262" s="4">
        <v>329192.0</v>
      </c>
      <c r="S262" s="4">
        <v>3.5</v>
      </c>
      <c r="T262" s="4">
        <v>3.4</v>
      </c>
      <c r="U262" s="4">
        <v>0.7</v>
      </c>
      <c r="V262" s="4">
        <v>12.4</v>
      </c>
    </row>
    <row r="263">
      <c r="A263" s="4" t="s">
        <v>40</v>
      </c>
      <c r="B263" s="4">
        <v>2010.0</v>
      </c>
      <c r="C263" s="4" t="s">
        <v>23</v>
      </c>
      <c r="D263" s="4">
        <v>69.5</v>
      </c>
      <c r="E263" s="4">
        <v>186.0</v>
      </c>
      <c r="F263" s="4">
        <v>0.0</v>
      </c>
      <c r="G263" s="4">
        <v>6.76</v>
      </c>
      <c r="H263" s="5">
        <v>569.9527122</v>
      </c>
      <c r="I263" s="4">
        <v>96.0</v>
      </c>
      <c r="J263" s="4">
        <v>0.0</v>
      </c>
      <c r="K263" s="4">
        <v>47.0</v>
      </c>
      <c r="L263" s="4">
        <v>0.0</v>
      </c>
      <c r="M263" s="4">
        <v>96.0</v>
      </c>
      <c r="N263" s="4">
        <v>5.85</v>
      </c>
      <c r="O263" s="4">
        <v>96.0</v>
      </c>
      <c r="P263" s="4">
        <v>0.2</v>
      </c>
      <c r="Q263" s="5">
        <v>4344.15177</v>
      </c>
      <c r="R263" s="4">
        <v>32168.0</v>
      </c>
      <c r="S263" s="4">
        <v>3.5</v>
      </c>
      <c r="T263" s="4">
        <v>3.4</v>
      </c>
      <c r="U263" s="4">
        <v>0.7</v>
      </c>
      <c r="V263" s="4">
        <v>12.4</v>
      </c>
    </row>
    <row r="264">
      <c r="A264" s="4" t="s">
        <v>40</v>
      </c>
      <c r="B264" s="4">
        <v>2009.0</v>
      </c>
      <c r="C264" s="4" t="s">
        <v>23</v>
      </c>
      <c r="D264" s="4">
        <v>69.5</v>
      </c>
      <c r="E264" s="4">
        <v>184.0</v>
      </c>
      <c r="F264" s="4">
        <v>0.0</v>
      </c>
      <c r="G264" s="4">
        <v>6.85</v>
      </c>
      <c r="H264" s="5">
        <v>549.8096097</v>
      </c>
      <c r="I264" s="4">
        <v>97.0</v>
      </c>
      <c r="J264" s="4">
        <v>0.0</v>
      </c>
      <c r="K264" s="4">
        <v>46.3</v>
      </c>
      <c r="L264" s="4">
        <v>0.0</v>
      </c>
      <c r="M264" s="4">
        <v>98.0</v>
      </c>
      <c r="N264" s="4">
        <v>5.81</v>
      </c>
      <c r="O264" s="4">
        <v>97.0</v>
      </c>
      <c r="P264" s="4">
        <v>0.3</v>
      </c>
      <c r="Q264" s="5">
        <v>4258.788611</v>
      </c>
      <c r="R264" s="4">
        <v>313929.0</v>
      </c>
      <c r="S264" s="4">
        <v>3.5</v>
      </c>
      <c r="T264" s="4">
        <v>3.4</v>
      </c>
      <c r="U264" s="4">
        <v>0.7</v>
      </c>
      <c r="V264" s="4">
        <v>12.7</v>
      </c>
    </row>
    <row r="265">
      <c r="A265" s="4" t="s">
        <v>40</v>
      </c>
      <c r="B265" s="4">
        <v>2008.0</v>
      </c>
      <c r="C265" s="4" t="s">
        <v>23</v>
      </c>
      <c r="D265" s="4">
        <v>69.6</v>
      </c>
      <c r="E265" s="4">
        <v>181.0</v>
      </c>
      <c r="F265" s="4">
        <v>0.0</v>
      </c>
      <c r="G265" s="4">
        <v>7.22</v>
      </c>
      <c r="H265" s="5">
        <v>51.25232422</v>
      </c>
      <c r="I265" s="4">
        <v>94.0</v>
      </c>
      <c r="J265" s="4">
        <v>0.0</v>
      </c>
      <c r="K265" s="4">
        <v>45.7</v>
      </c>
      <c r="L265" s="4">
        <v>0.0</v>
      </c>
      <c r="M265" s="4">
        <v>94.0</v>
      </c>
      <c r="N265" s="4">
        <v>5.9</v>
      </c>
      <c r="O265" s="4">
        <v>94.0</v>
      </c>
      <c r="P265" s="4">
        <v>0.1</v>
      </c>
      <c r="Q265" s="5">
        <v>447.22796</v>
      </c>
      <c r="R265" s="4">
        <v>36165.0</v>
      </c>
      <c r="S265" s="4">
        <v>3.5</v>
      </c>
      <c r="T265" s="4">
        <v>3.4</v>
      </c>
      <c r="U265" s="4">
        <v>0.699</v>
      </c>
      <c r="V265" s="4">
        <v>12.8</v>
      </c>
    </row>
    <row r="266">
      <c r="A266" s="4" t="s">
        <v>40</v>
      </c>
      <c r="B266" s="4">
        <v>2007.0</v>
      </c>
      <c r="C266" s="4" t="s">
        <v>23</v>
      </c>
      <c r="D266" s="4">
        <v>69.6</v>
      </c>
      <c r="E266" s="4">
        <v>181.0</v>
      </c>
      <c r="F266" s="4">
        <v>0.0</v>
      </c>
      <c r="G266" s="4">
        <v>7.24</v>
      </c>
      <c r="H266" s="5">
        <v>69.63051047</v>
      </c>
      <c r="I266" s="4">
        <v>96.0</v>
      </c>
      <c r="J266" s="4">
        <v>0.0</v>
      </c>
      <c r="K266" s="4">
        <v>45.0</v>
      </c>
      <c r="L266" s="4">
        <v>0.0</v>
      </c>
      <c r="M266" s="4">
        <v>97.0</v>
      </c>
      <c r="N266" s="4">
        <v>4.76</v>
      </c>
      <c r="O266" s="4">
        <v>96.0</v>
      </c>
      <c r="P266" s="4">
        <v>0.6</v>
      </c>
      <c r="Q266" s="5">
        <v>4324.876427</v>
      </c>
      <c r="R266" s="4">
        <v>29847.0</v>
      </c>
      <c r="S266" s="4">
        <v>3.5</v>
      </c>
      <c r="T266" s="4">
        <v>3.5</v>
      </c>
      <c r="U266" s="4">
        <v>0.7</v>
      </c>
      <c r="V266" s="4">
        <v>12.8</v>
      </c>
    </row>
    <row r="267">
      <c r="A267" s="4" t="s">
        <v>40</v>
      </c>
      <c r="B267" s="4">
        <v>2006.0</v>
      </c>
      <c r="C267" s="4" t="s">
        <v>23</v>
      </c>
      <c r="D267" s="4">
        <v>69.4</v>
      </c>
      <c r="E267" s="4">
        <v>184.0</v>
      </c>
      <c r="F267" s="4">
        <v>0.0</v>
      </c>
      <c r="G267" s="4">
        <v>6.48</v>
      </c>
      <c r="H267" s="5">
        <v>387.3324928</v>
      </c>
      <c r="I267" s="4">
        <v>98.0</v>
      </c>
      <c r="J267" s="4">
        <v>0.0</v>
      </c>
      <c r="K267" s="4">
        <v>44.4</v>
      </c>
      <c r="L267" s="4">
        <v>0.0</v>
      </c>
      <c r="M267" s="4">
        <v>98.0</v>
      </c>
      <c r="N267" s="4">
        <v>4.4</v>
      </c>
      <c r="O267" s="4">
        <v>98.0</v>
      </c>
      <c r="P267" s="4">
        <v>0.6</v>
      </c>
      <c r="Q267" s="5">
        <v>4187.3783</v>
      </c>
      <c r="R267" s="4">
        <v>29747.0</v>
      </c>
      <c r="S267" s="4">
        <v>3.6</v>
      </c>
      <c r="T267" s="4">
        <v>3.5</v>
      </c>
      <c r="U267" s="4">
        <v>0.692</v>
      </c>
      <c r="V267" s="4">
        <v>12.3</v>
      </c>
    </row>
    <row r="268">
      <c r="A268" s="4" t="s">
        <v>40</v>
      </c>
      <c r="B268" s="4">
        <v>2005.0</v>
      </c>
      <c r="C268" s="4" t="s">
        <v>23</v>
      </c>
      <c r="D268" s="4">
        <v>69.0</v>
      </c>
      <c r="E268" s="4">
        <v>191.0</v>
      </c>
      <c r="F268" s="4">
        <v>0.0</v>
      </c>
      <c r="G268" s="4">
        <v>6.25</v>
      </c>
      <c r="H268" s="5">
        <v>365.799896</v>
      </c>
      <c r="I268" s="4">
        <v>96.0</v>
      </c>
      <c r="J268" s="4">
        <v>0.0</v>
      </c>
      <c r="K268" s="4">
        <v>43.8</v>
      </c>
      <c r="L268" s="4">
        <v>0.0</v>
      </c>
      <c r="M268" s="4">
        <v>96.0</v>
      </c>
      <c r="N268" s="4">
        <v>4.45</v>
      </c>
      <c r="O268" s="4">
        <v>96.0</v>
      </c>
      <c r="P268" s="4">
        <v>0.8</v>
      </c>
      <c r="Q268" s="5">
        <v>3933.332215</v>
      </c>
      <c r="R268" s="4">
        <v>283277.0</v>
      </c>
      <c r="S268" s="4">
        <v>3.6</v>
      </c>
      <c r="T268" s="4">
        <v>3.5</v>
      </c>
      <c r="U268" s="4">
        <v>0.695</v>
      </c>
      <c r="V268" s="4">
        <v>12.8</v>
      </c>
    </row>
    <row r="269">
      <c r="A269" s="4" t="s">
        <v>40</v>
      </c>
      <c r="B269" s="4">
        <v>2004.0</v>
      </c>
      <c r="C269" s="4" t="s">
        <v>23</v>
      </c>
      <c r="D269" s="4">
        <v>68.7</v>
      </c>
      <c r="E269" s="4">
        <v>197.0</v>
      </c>
      <c r="F269" s="4">
        <v>0.0</v>
      </c>
      <c r="G269" s="4">
        <v>6.2</v>
      </c>
      <c r="H269" s="5">
        <v>325.6807462</v>
      </c>
      <c r="I269" s="4">
        <v>97.0</v>
      </c>
      <c r="J269" s="4">
        <v>0.0</v>
      </c>
      <c r="K269" s="4">
        <v>43.2</v>
      </c>
      <c r="L269" s="4">
        <v>0.0</v>
      </c>
      <c r="M269" s="4">
        <v>97.0</v>
      </c>
      <c r="N269" s="4">
        <v>4.39</v>
      </c>
      <c r="O269" s="4">
        <v>97.0</v>
      </c>
      <c r="P269" s="4">
        <v>0.8</v>
      </c>
      <c r="Q269" s="5">
        <v>3831.53819</v>
      </c>
      <c r="R269" s="4">
        <v>27689.0</v>
      </c>
      <c r="S269" s="4">
        <v>3.6</v>
      </c>
      <c r="T269" s="4">
        <v>3.5</v>
      </c>
      <c r="U269" s="4">
        <v>0.691</v>
      </c>
      <c r="V269" s="4">
        <v>12.5</v>
      </c>
    </row>
    <row r="270">
      <c r="A270" s="4" t="s">
        <v>40</v>
      </c>
      <c r="B270" s="4">
        <v>2003.0</v>
      </c>
      <c r="C270" s="4" t="s">
        <v>23</v>
      </c>
      <c r="D270" s="4">
        <v>68.4</v>
      </c>
      <c r="E270" s="4">
        <v>21.0</v>
      </c>
      <c r="F270" s="4">
        <v>0.0</v>
      </c>
      <c r="G270" s="4">
        <v>5.67</v>
      </c>
      <c r="H270" s="5">
        <v>312.7995946</v>
      </c>
      <c r="I270" s="4">
        <v>96.0</v>
      </c>
      <c r="J270" s="4">
        <v>0.0</v>
      </c>
      <c r="K270" s="4">
        <v>42.6</v>
      </c>
      <c r="L270" s="4">
        <v>0.0</v>
      </c>
      <c r="M270" s="4">
        <v>95.0</v>
      </c>
      <c r="N270" s="4">
        <v>4.53</v>
      </c>
      <c r="O270" s="4">
        <v>96.0</v>
      </c>
      <c r="P270" s="4">
        <v>1.5</v>
      </c>
      <c r="Q270" s="5">
        <v>3679.99523</v>
      </c>
      <c r="R270" s="4">
        <v>26913.0</v>
      </c>
      <c r="S270" s="4">
        <v>3.6</v>
      </c>
      <c r="T270" s="4">
        <v>3.6</v>
      </c>
      <c r="U270" s="4">
        <v>0.684</v>
      </c>
      <c r="V270" s="4">
        <v>12.2</v>
      </c>
    </row>
    <row r="271">
      <c r="A271" s="4" t="s">
        <v>40</v>
      </c>
      <c r="B271" s="4">
        <v>2002.0</v>
      </c>
      <c r="C271" s="4" t="s">
        <v>23</v>
      </c>
      <c r="D271" s="4">
        <v>68.5</v>
      </c>
      <c r="E271" s="4">
        <v>199.0</v>
      </c>
      <c r="F271" s="4">
        <v>0.0</v>
      </c>
      <c r="G271" s="4">
        <v>4.99</v>
      </c>
      <c r="H271" s="5">
        <v>262.8299189</v>
      </c>
      <c r="I271" s="4">
        <v>97.0</v>
      </c>
      <c r="J271" s="4">
        <v>0.0</v>
      </c>
      <c r="K271" s="4">
        <v>42.0</v>
      </c>
      <c r="L271" s="4">
        <v>0.0</v>
      </c>
      <c r="M271" s="4">
        <v>93.0</v>
      </c>
      <c r="N271" s="4">
        <v>4.38</v>
      </c>
      <c r="O271" s="4">
        <v>89.0</v>
      </c>
      <c r="P271" s="4">
        <v>0.1</v>
      </c>
      <c r="Q271" s="5">
        <v>3556.561825</v>
      </c>
      <c r="R271" s="4">
        <v>26226.0</v>
      </c>
      <c r="S271" s="4">
        <v>3.7</v>
      </c>
      <c r="T271" s="4">
        <v>3.6</v>
      </c>
      <c r="U271" s="4">
        <v>0.678</v>
      </c>
      <c r="V271" s="4">
        <v>11.9</v>
      </c>
    </row>
    <row r="272">
      <c r="A272" s="4" t="s">
        <v>40</v>
      </c>
      <c r="B272" s="4">
        <v>2001.0</v>
      </c>
      <c r="C272" s="4" t="s">
        <v>23</v>
      </c>
      <c r="D272" s="4">
        <v>68.2</v>
      </c>
      <c r="E272" s="4">
        <v>21.0</v>
      </c>
      <c r="F272" s="4">
        <v>0.0</v>
      </c>
      <c r="G272" s="4">
        <v>4.9</v>
      </c>
      <c r="H272" s="5">
        <v>251.6586929</v>
      </c>
      <c r="I272" s="4">
        <v>96.0</v>
      </c>
      <c r="J272" s="4">
        <v>0.0</v>
      </c>
      <c r="K272" s="4">
        <v>41.4</v>
      </c>
      <c r="L272" s="4">
        <v>0.0</v>
      </c>
      <c r="M272" s="4">
        <v>96.0</v>
      </c>
      <c r="N272" s="4">
        <v>4.5</v>
      </c>
      <c r="O272" s="4">
        <v>96.0</v>
      </c>
      <c r="P272" s="4">
        <v>0.4</v>
      </c>
      <c r="Q272" s="5">
        <v>3419.275719</v>
      </c>
      <c r="R272" s="4">
        <v>254984.0</v>
      </c>
      <c r="S272" s="4">
        <v>3.7</v>
      </c>
      <c r="T272" s="4">
        <v>3.7</v>
      </c>
      <c r="U272" s="4">
        <v>0.677</v>
      </c>
      <c r="V272" s="4">
        <v>11.8</v>
      </c>
    </row>
    <row r="273">
      <c r="A273" s="4" t="s">
        <v>40</v>
      </c>
      <c r="B273" s="4">
        <v>2000.0</v>
      </c>
      <c r="C273" s="4" t="s">
        <v>23</v>
      </c>
      <c r="D273" s="4">
        <v>68.3</v>
      </c>
      <c r="E273" s="4">
        <v>196.0</v>
      </c>
      <c r="F273" s="4">
        <v>0.0</v>
      </c>
      <c r="G273" s="4">
        <v>4.79</v>
      </c>
      <c r="H273" s="5">
        <v>219.0239836</v>
      </c>
      <c r="I273" s="4">
        <v>76.0</v>
      </c>
      <c r="J273" s="4">
        <v>0.0</v>
      </c>
      <c r="K273" s="4">
        <v>4.8</v>
      </c>
      <c r="L273" s="4">
        <v>0.0</v>
      </c>
      <c r="M273" s="4">
        <v>91.0</v>
      </c>
      <c r="N273" s="4">
        <v>3.98</v>
      </c>
      <c r="O273" s="4">
        <v>91.0</v>
      </c>
      <c r="P273" s="4">
        <v>0.3</v>
      </c>
      <c r="Q273" s="5">
        <v>3364.423711</v>
      </c>
      <c r="R273" s="4">
        <v>247315.0</v>
      </c>
      <c r="S273" s="4">
        <v>3.8</v>
      </c>
      <c r="T273" s="4">
        <v>3.7</v>
      </c>
      <c r="U273" s="4">
        <v>0.668</v>
      </c>
      <c r="V273" s="4">
        <v>11.7</v>
      </c>
    </row>
    <row r="274">
      <c r="A274" s="4" t="s">
        <v>41</v>
      </c>
      <c r="B274" s="4">
        <v>2015.0</v>
      </c>
      <c r="C274" s="4" t="s">
        <v>23</v>
      </c>
      <c r="D274" s="4">
        <v>60.0</v>
      </c>
      <c r="E274" s="4">
        <v>249.0</v>
      </c>
      <c r="F274" s="4">
        <v>25.0</v>
      </c>
      <c r="G274" s="6"/>
      <c r="H274" s="5">
        <v>0.0</v>
      </c>
      <c r="I274" s="4">
        <v>82.0</v>
      </c>
      <c r="J274" s="4">
        <v>55.0</v>
      </c>
      <c r="K274" s="4">
        <v>25.7</v>
      </c>
      <c r="L274" s="4">
        <v>39.0</v>
      </c>
      <c r="M274" s="4">
        <v>78.0</v>
      </c>
      <c r="N274" s="6"/>
      <c r="O274" s="4">
        <v>82.0</v>
      </c>
      <c r="P274" s="4">
        <v>1.0</v>
      </c>
      <c r="Q274" s="5">
        <v>783.94791</v>
      </c>
      <c r="R274" s="4">
        <v>1575952.0</v>
      </c>
      <c r="S274" s="4">
        <v>6.9</v>
      </c>
      <c r="T274" s="4">
        <v>6.8</v>
      </c>
      <c r="U274" s="4">
        <v>0.481</v>
      </c>
      <c r="V274" s="4">
        <v>10.7</v>
      </c>
    </row>
    <row r="275">
      <c r="A275" s="4" t="s">
        <v>41</v>
      </c>
      <c r="B275" s="4">
        <v>2014.0</v>
      </c>
      <c r="C275" s="4" t="s">
        <v>23</v>
      </c>
      <c r="D275" s="4">
        <v>59.7</v>
      </c>
      <c r="E275" s="4">
        <v>252.0</v>
      </c>
      <c r="F275" s="4">
        <v>25.0</v>
      </c>
      <c r="G275" s="4">
        <v>0.01</v>
      </c>
      <c r="H275" s="5">
        <v>90.12206791</v>
      </c>
      <c r="I275" s="4">
        <v>78.0</v>
      </c>
      <c r="J275" s="4">
        <v>786.0</v>
      </c>
      <c r="K275" s="4">
        <v>25.2</v>
      </c>
      <c r="L275" s="4">
        <v>39.0</v>
      </c>
      <c r="M275" s="4">
        <v>74.0</v>
      </c>
      <c r="N275" s="4">
        <v>4.59</v>
      </c>
      <c r="O275" s="4">
        <v>78.0</v>
      </c>
      <c r="P275" s="4">
        <v>1.1</v>
      </c>
      <c r="Q275" s="5">
        <v>943.686575</v>
      </c>
      <c r="R275" s="4">
        <v>1286712.0</v>
      </c>
      <c r="S275" s="4">
        <v>7.1</v>
      </c>
      <c r="T275" s="4">
        <v>6.9</v>
      </c>
      <c r="U275" s="4">
        <v>0.475</v>
      </c>
      <c r="V275" s="4">
        <v>10.7</v>
      </c>
    </row>
    <row r="276">
      <c r="A276" s="4" t="s">
        <v>41</v>
      </c>
      <c r="B276" s="4">
        <v>2013.0</v>
      </c>
      <c r="C276" s="4" t="s">
        <v>23</v>
      </c>
      <c r="D276" s="4">
        <v>59.5</v>
      </c>
      <c r="E276" s="4">
        <v>251.0</v>
      </c>
      <c r="F276" s="4">
        <v>25.0</v>
      </c>
      <c r="G276" s="4">
        <v>0.01</v>
      </c>
      <c r="H276" s="5">
        <v>87.4080423</v>
      </c>
      <c r="I276" s="4">
        <v>77.0</v>
      </c>
      <c r="J276" s="4">
        <v>637.0</v>
      </c>
      <c r="K276" s="4">
        <v>24.6</v>
      </c>
      <c r="L276" s="4">
        <v>39.0</v>
      </c>
      <c r="M276" s="4">
        <v>73.0</v>
      </c>
      <c r="N276" s="4">
        <v>4.59</v>
      </c>
      <c r="O276" s="4">
        <v>77.0</v>
      </c>
      <c r="P276" s="4">
        <v>1.2</v>
      </c>
      <c r="Q276" s="5">
        <v>915.2674586</v>
      </c>
      <c r="R276" s="4">
        <v>14451.0</v>
      </c>
      <c r="S276" s="4">
        <v>7.2</v>
      </c>
      <c r="T276" s="4">
        <v>7.1</v>
      </c>
      <c r="U276" s="4">
        <v>0.466</v>
      </c>
      <c r="V276" s="4">
        <v>10.3</v>
      </c>
    </row>
    <row r="277">
      <c r="A277" s="4" t="s">
        <v>41</v>
      </c>
      <c r="B277" s="4">
        <v>2012.0</v>
      </c>
      <c r="C277" s="4" t="s">
        <v>23</v>
      </c>
      <c r="D277" s="4">
        <v>59.3</v>
      </c>
      <c r="E277" s="4">
        <v>251.0</v>
      </c>
      <c r="F277" s="4">
        <v>25.0</v>
      </c>
      <c r="G277" s="4">
        <v>0.01</v>
      </c>
      <c r="H277" s="5">
        <v>9.80407467</v>
      </c>
      <c r="I277" s="4">
        <v>8.0</v>
      </c>
      <c r="J277" s="4">
        <v>288.0</v>
      </c>
      <c r="K277" s="4">
        <v>24.1</v>
      </c>
      <c r="L277" s="4">
        <v>39.0</v>
      </c>
      <c r="M277" s="4">
        <v>8.0</v>
      </c>
      <c r="N277" s="4">
        <v>4.86</v>
      </c>
      <c r="O277" s="4">
        <v>8.0</v>
      </c>
      <c r="P277" s="4">
        <v>1.3</v>
      </c>
      <c r="Q277" s="5">
        <v>837.9551</v>
      </c>
      <c r="R277" s="4">
        <v>972916.0</v>
      </c>
      <c r="S277" s="4">
        <v>7.4</v>
      </c>
      <c r="T277" s="4">
        <v>7.3</v>
      </c>
      <c r="U277" s="4">
        <v>0.458</v>
      </c>
      <c r="V277" s="4">
        <v>10.0</v>
      </c>
    </row>
    <row r="278">
      <c r="A278" s="4" t="s">
        <v>41</v>
      </c>
      <c r="B278" s="4">
        <v>2011.0</v>
      </c>
      <c r="C278" s="4" t="s">
        <v>23</v>
      </c>
      <c r="D278" s="4">
        <v>59.1</v>
      </c>
      <c r="E278" s="4">
        <v>251.0</v>
      </c>
      <c r="F278" s="4">
        <v>25.0</v>
      </c>
      <c r="G278" s="4">
        <v>1.4</v>
      </c>
      <c r="H278" s="5">
        <v>110.2633619</v>
      </c>
      <c r="I278" s="4">
        <v>75.0</v>
      </c>
      <c r="J278" s="4">
        <v>426.0</v>
      </c>
      <c r="K278" s="4">
        <v>23.5</v>
      </c>
      <c r="L278" s="4">
        <v>39.0</v>
      </c>
      <c r="M278" s="4">
        <v>77.0</v>
      </c>
      <c r="N278" s="4">
        <v>5.37</v>
      </c>
      <c r="O278" s="4">
        <v>75.0</v>
      </c>
      <c r="P278" s="4">
        <v>1.4</v>
      </c>
      <c r="Q278" s="5">
        <v>825.9427854</v>
      </c>
      <c r="R278" s="4">
        <v>94682.0</v>
      </c>
      <c r="S278" s="4">
        <v>7.6</v>
      </c>
      <c r="T278" s="4">
        <v>7.5</v>
      </c>
      <c r="U278" s="4">
        <v>0.454</v>
      </c>
      <c r="V278" s="4">
        <v>9.8</v>
      </c>
    </row>
    <row r="279">
      <c r="A279" s="4" t="s">
        <v>41</v>
      </c>
      <c r="B279" s="4">
        <v>2010.0</v>
      </c>
      <c r="C279" s="4" t="s">
        <v>23</v>
      </c>
      <c r="D279" s="4">
        <v>58.7</v>
      </c>
      <c r="E279" s="4">
        <v>254.0</v>
      </c>
      <c r="F279" s="4">
        <v>25.0</v>
      </c>
      <c r="G279" s="4">
        <v>1.33</v>
      </c>
      <c r="H279" s="5">
        <v>94.25737917</v>
      </c>
      <c r="I279" s="4">
        <v>76.0</v>
      </c>
      <c r="J279" s="4">
        <v>392.0</v>
      </c>
      <c r="K279" s="4">
        <v>23.0</v>
      </c>
      <c r="L279" s="4">
        <v>39.0</v>
      </c>
      <c r="M279" s="4">
        <v>77.0</v>
      </c>
      <c r="N279" s="4">
        <v>4.95</v>
      </c>
      <c r="O279" s="4">
        <v>76.0</v>
      </c>
      <c r="P279" s="4">
        <v>1.4</v>
      </c>
      <c r="Q279" s="5">
        <v>757.695974</v>
      </c>
      <c r="R279" s="4">
        <v>9199259.0</v>
      </c>
      <c r="S279" s="4">
        <v>7.8</v>
      </c>
      <c r="T279" s="4">
        <v>7.6</v>
      </c>
      <c r="U279" s="4">
        <v>0.451</v>
      </c>
      <c r="V279" s="4">
        <v>9.5</v>
      </c>
    </row>
    <row r="280">
      <c r="A280" s="4" t="s">
        <v>41</v>
      </c>
      <c r="B280" s="4">
        <v>2009.0</v>
      </c>
      <c r="C280" s="4" t="s">
        <v>23</v>
      </c>
      <c r="D280" s="4">
        <v>58.4</v>
      </c>
      <c r="E280" s="4">
        <v>259.0</v>
      </c>
      <c r="F280" s="4">
        <v>25.0</v>
      </c>
      <c r="G280" s="4">
        <v>1.16</v>
      </c>
      <c r="H280" s="5">
        <v>71.01399249</v>
      </c>
      <c r="I280" s="4">
        <v>79.0</v>
      </c>
      <c r="J280" s="4">
        <v>1461.0</v>
      </c>
      <c r="K280" s="4">
        <v>22.5</v>
      </c>
      <c r="L280" s="4">
        <v>39.0</v>
      </c>
      <c r="M280" s="4">
        <v>8.0</v>
      </c>
      <c r="N280" s="4">
        <v>4.46</v>
      </c>
      <c r="O280" s="4">
        <v>79.0</v>
      </c>
      <c r="P280" s="4">
        <v>1.6</v>
      </c>
      <c r="Q280" s="5">
        <v>793.45243</v>
      </c>
      <c r="R280" s="4">
        <v>894476.0</v>
      </c>
      <c r="S280" s="4">
        <v>7.9</v>
      </c>
      <c r="T280" s="4">
        <v>7.8</v>
      </c>
      <c r="U280" s="4">
        <v>0.448</v>
      </c>
      <c r="V280" s="4">
        <v>9.3</v>
      </c>
    </row>
    <row r="281">
      <c r="A281" s="4" t="s">
        <v>41</v>
      </c>
      <c r="B281" s="4">
        <v>2008.0</v>
      </c>
      <c r="C281" s="4" t="s">
        <v>23</v>
      </c>
      <c r="D281" s="4">
        <v>57.6</v>
      </c>
      <c r="E281" s="4">
        <v>278.0</v>
      </c>
      <c r="F281" s="4">
        <v>25.0</v>
      </c>
      <c r="G281" s="4">
        <v>1.28</v>
      </c>
      <c r="H281" s="5">
        <v>7.615430126</v>
      </c>
      <c r="I281" s="4">
        <v>75.0</v>
      </c>
      <c r="J281" s="4">
        <v>928.0</v>
      </c>
      <c r="K281" s="4">
        <v>22.0</v>
      </c>
      <c r="L281" s="4">
        <v>39.0</v>
      </c>
      <c r="M281" s="4">
        <v>77.0</v>
      </c>
      <c r="N281" s="4">
        <v>4.2</v>
      </c>
      <c r="O281" s="4">
        <v>75.0</v>
      </c>
      <c r="P281" s="4">
        <v>1.8</v>
      </c>
      <c r="Q281" s="5">
        <v>82.1513498</v>
      </c>
      <c r="R281" s="4">
        <v>8696916.0</v>
      </c>
      <c r="S281" s="4">
        <v>8.1</v>
      </c>
      <c r="T281" s="4">
        <v>8.0</v>
      </c>
      <c r="U281" s="4">
        <v>0.444</v>
      </c>
      <c r="V281" s="4">
        <v>9.1</v>
      </c>
    </row>
    <row r="282">
      <c r="A282" s="4" t="s">
        <v>41</v>
      </c>
      <c r="B282" s="4">
        <v>2007.0</v>
      </c>
      <c r="C282" s="4" t="s">
        <v>23</v>
      </c>
      <c r="D282" s="4">
        <v>57.1</v>
      </c>
      <c r="E282" s="4">
        <v>283.0</v>
      </c>
      <c r="F282" s="4">
        <v>25.0</v>
      </c>
      <c r="G282" s="4">
        <v>1.12</v>
      </c>
      <c r="H282" s="5">
        <v>7.49281752</v>
      </c>
      <c r="I282" s="4">
        <v>82.0</v>
      </c>
      <c r="J282" s="4">
        <v>341.0</v>
      </c>
      <c r="K282" s="4">
        <v>21.5</v>
      </c>
      <c r="L282" s="4">
        <v>39.0</v>
      </c>
      <c r="M282" s="4">
        <v>82.0</v>
      </c>
      <c r="N282" s="4">
        <v>4.55</v>
      </c>
      <c r="O282" s="4">
        <v>82.0</v>
      </c>
      <c r="P282" s="4">
        <v>2.0</v>
      </c>
      <c r="Q282" s="5">
        <v>76.535419</v>
      </c>
      <c r="R282" s="4">
        <v>8454791.0</v>
      </c>
      <c r="S282" s="4">
        <v>8.3</v>
      </c>
      <c r="T282" s="4">
        <v>8.2</v>
      </c>
      <c r="U282" s="4">
        <v>0.438</v>
      </c>
      <c r="V282" s="4">
        <v>8.9</v>
      </c>
    </row>
    <row r="283">
      <c r="A283" s="4" t="s">
        <v>41</v>
      </c>
      <c r="B283" s="4">
        <v>2006.0</v>
      </c>
      <c r="C283" s="4" t="s">
        <v>23</v>
      </c>
      <c r="D283" s="4">
        <v>56.8</v>
      </c>
      <c r="E283" s="4">
        <v>284.0</v>
      </c>
      <c r="F283" s="4">
        <v>25.0</v>
      </c>
      <c r="G283" s="4">
        <v>1.19</v>
      </c>
      <c r="H283" s="5">
        <v>75.91429496</v>
      </c>
      <c r="I283" s="4">
        <v>74.0</v>
      </c>
      <c r="J283" s="4">
        <v>176.0</v>
      </c>
      <c r="K283" s="4">
        <v>21.0</v>
      </c>
      <c r="L283" s="4">
        <v>39.0</v>
      </c>
      <c r="M283" s="4">
        <v>76.0</v>
      </c>
      <c r="N283" s="4">
        <v>4.75</v>
      </c>
      <c r="O283" s="4">
        <v>74.0</v>
      </c>
      <c r="P283" s="4">
        <v>2.0</v>
      </c>
      <c r="Q283" s="5">
        <v>625.8392</v>
      </c>
      <c r="R283" s="4">
        <v>8216896.0</v>
      </c>
      <c r="S283" s="4">
        <v>8.5</v>
      </c>
      <c r="T283" s="4">
        <v>8.4</v>
      </c>
      <c r="U283" s="4">
        <v>0.434</v>
      </c>
      <c r="V283" s="4">
        <v>8.7</v>
      </c>
    </row>
    <row r="284">
      <c r="A284" s="4" t="s">
        <v>41</v>
      </c>
      <c r="B284" s="4">
        <v>2005.0</v>
      </c>
      <c r="C284" s="4" t="s">
        <v>23</v>
      </c>
      <c r="D284" s="4">
        <v>56.5</v>
      </c>
      <c r="E284" s="4">
        <v>285.0</v>
      </c>
      <c r="F284" s="4">
        <v>25.0</v>
      </c>
      <c r="G284" s="4">
        <v>1.13</v>
      </c>
      <c r="H284" s="5">
        <v>7.106997355</v>
      </c>
      <c r="I284" s="4">
        <v>7.0</v>
      </c>
      <c r="J284" s="4">
        <v>210.0</v>
      </c>
      <c r="K284" s="4">
        <v>2.5</v>
      </c>
      <c r="L284" s="4">
        <v>39.0</v>
      </c>
      <c r="M284" s="4">
        <v>73.0</v>
      </c>
      <c r="N284" s="4">
        <v>4.73</v>
      </c>
      <c r="O284" s="4">
        <v>7.0</v>
      </c>
      <c r="P284" s="4">
        <v>2.1</v>
      </c>
      <c r="Q284" s="5">
        <v>61.799977</v>
      </c>
      <c r="R284" s="4">
        <v>7982225.0</v>
      </c>
      <c r="S284" s="4">
        <v>8.7</v>
      </c>
      <c r="T284" s="4">
        <v>8.6</v>
      </c>
      <c r="U284" s="4">
        <v>0.43</v>
      </c>
      <c r="V284" s="4">
        <v>8.5</v>
      </c>
    </row>
    <row r="285">
      <c r="A285" s="4" t="s">
        <v>41</v>
      </c>
      <c r="B285" s="4">
        <v>2004.0</v>
      </c>
      <c r="C285" s="4" t="s">
        <v>23</v>
      </c>
      <c r="D285" s="4">
        <v>56.1</v>
      </c>
      <c r="E285" s="4">
        <v>285.0</v>
      </c>
      <c r="F285" s="4">
        <v>25.0</v>
      </c>
      <c r="G285" s="4">
        <v>1.15</v>
      </c>
      <c r="H285" s="5">
        <v>10.73628066</v>
      </c>
      <c r="I285" s="4">
        <v>75.0</v>
      </c>
      <c r="J285" s="4">
        <v>262.0</v>
      </c>
      <c r="K285" s="4">
        <v>2.1</v>
      </c>
      <c r="L285" s="4">
        <v>39.0</v>
      </c>
      <c r="M285" s="4">
        <v>74.0</v>
      </c>
      <c r="N285" s="4">
        <v>4.56</v>
      </c>
      <c r="O285" s="4">
        <v>72.0</v>
      </c>
      <c r="P285" s="4">
        <v>2.1</v>
      </c>
      <c r="Q285" s="5">
        <v>583.493514</v>
      </c>
      <c r="R285" s="4">
        <v>7754.0</v>
      </c>
      <c r="S285" s="4">
        <v>8.9</v>
      </c>
      <c r="T285" s="4">
        <v>8.8</v>
      </c>
      <c r="U285" s="4">
        <v>0.423</v>
      </c>
      <c r="V285" s="4">
        <v>8.1</v>
      </c>
    </row>
    <row r="286">
      <c r="A286" s="4" t="s">
        <v>41</v>
      </c>
      <c r="B286" s="4">
        <v>2003.0</v>
      </c>
      <c r="C286" s="4" t="s">
        <v>23</v>
      </c>
      <c r="D286" s="4">
        <v>55.8</v>
      </c>
      <c r="E286" s="4">
        <v>285.0</v>
      </c>
      <c r="F286" s="4">
        <v>25.0</v>
      </c>
      <c r="G286" s="4">
        <v>1.35</v>
      </c>
      <c r="H286" s="5">
        <v>8.931827297</v>
      </c>
      <c r="I286" s="4">
        <v>73.0</v>
      </c>
      <c r="J286" s="4">
        <v>217.0</v>
      </c>
      <c r="K286" s="4">
        <v>19.7</v>
      </c>
      <c r="L286" s="4">
        <v>40.0</v>
      </c>
      <c r="M286" s="4">
        <v>75.0</v>
      </c>
      <c r="N286" s="4">
        <v>4.63</v>
      </c>
      <c r="O286" s="4">
        <v>73.0</v>
      </c>
      <c r="P286" s="4">
        <v>2.1</v>
      </c>
      <c r="Q286" s="5">
        <v>519.2922847</v>
      </c>
      <c r="R286" s="4">
        <v>752555.0</v>
      </c>
      <c r="S286" s="4">
        <v>9.1</v>
      </c>
      <c r="T286" s="4">
        <v>9.0</v>
      </c>
      <c r="U286" s="4">
        <v>0.416</v>
      </c>
      <c r="V286" s="4">
        <v>7.7</v>
      </c>
    </row>
    <row r="287">
      <c r="A287" s="4" t="s">
        <v>41</v>
      </c>
      <c r="B287" s="4">
        <v>2002.0</v>
      </c>
      <c r="C287" s="4" t="s">
        <v>23</v>
      </c>
      <c r="D287" s="4">
        <v>55.6</v>
      </c>
      <c r="E287" s="4">
        <v>283.0</v>
      </c>
      <c r="F287" s="4">
        <v>25.0</v>
      </c>
      <c r="G287" s="4">
        <v>1.23</v>
      </c>
      <c r="H287" s="5">
        <v>40.48815233</v>
      </c>
      <c r="I287" s="4">
        <v>15.0</v>
      </c>
      <c r="J287" s="4">
        <v>1588.0</v>
      </c>
      <c r="K287" s="4">
        <v>19.2</v>
      </c>
      <c r="L287" s="4">
        <v>40.0</v>
      </c>
      <c r="M287" s="4">
        <v>76.0</v>
      </c>
      <c r="N287" s="4">
        <v>4.27</v>
      </c>
      <c r="O287" s="4">
        <v>75.0</v>
      </c>
      <c r="P287" s="4">
        <v>2.1</v>
      </c>
      <c r="Q287" s="5">
        <v>418.6985763</v>
      </c>
      <c r="R287" s="4">
        <v>7295394.0</v>
      </c>
      <c r="S287" s="4">
        <v>9.3</v>
      </c>
      <c r="T287" s="4">
        <v>9.2</v>
      </c>
      <c r="U287" s="4">
        <v>0.407</v>
      </c>
      <c r="V287" s="4">
        <v>7.3</v>
      </c>
    </row>
    <row r="288">
      <c r="A288" s="4" t="s">
        <v>41</v>
      </c>
      <c r="B288" s="4">
        <v>2001.0</v>
      </c>
      <c r="C288" s="4" t="s">
        <v>23</v>
      </c>
      <c r="D288" s="4">
        <v>55.5</v>
      </c>
      <c r="E288" s="4">
        <v>281.0</v>
      </c>
      <c r="F288" s="4">
        <v>25.0</v>
      </c>
      <c r="G288" s="4">
        <v>1.29</v>
      </c>
      <c r="H288" s="5">
        <v>45.33476384</v>
      </c>
      <c r="I288" s="6"/>
      <c r="J288" s="4">
        <v>5859.0</v>
      </c>
      <c r="K288" s="4">
        <v>18.8</v>
      </c>
      <c r="L288" s="4">
        <v>40.0</v>
      </c>
      <c r="M288" s="4">
        <v>77.0</v>
      </c>
      <c r="N288" s="4">
        <v>4.69</v>
      </c>
      <c r="O288" s="4">
        <v>76.0</v>
      </c>
      <c r="P288" s="4">
        <v>2.1</v>
      </c>
      <c r="Q288" s="5">
        <v>378.73654</v>
      </c>
      <c r="R288" s="4">
        <v>776733.0</v>
      </c>
      <c r="S288" s="4">
        <v>9.5</v>
      </c>
      <c r="T288" s="4">
        <v>9.4</v>
      </c>
      <c r="U288" s="4">
        <v>0.395</v>
      </c>
      <c r="V288" s="4">
        <v>6.6</v>
      </c>
    </row>
    <row r="289">
      <c r="A289" s="4" t="s">
        <v>41</v>
      </c>
      <c r="B289" s="4">
        <v>2000.0</v>
      </c>
      <c r="C289" s="4" t="s">
        <v>23</v>
      </c>
      <c r="D289" s="4">
        <v>55.4</v>
      </c>
      <c r="E289" s="4">
        <v>279.0</v>
      </c>
      <c r="F289" s="4">
        <v>25.0</v>
      </c>
      <c r="G289" s="4">
        <v>1.34</v>
      </c>
      <c r="H289" s="5">
        <v>37.38182018</v>
      </c>
      <c r="I289" s="6"/>
      <c r="J289" s="4">
        <v>4244.0</v>
      </c>
      <c r="K289" s="4">
        <v>18.4</v>
      </c>
      <c r="L289" s="4">
        <v>40.0</v>
      </c>
      <c r="M289" s="4">
        <v>78.0</v>
      </c>
      <c r="N289" s="4">
        <v>4.34</v>
      </c>
      <c r="O289" s="4">
        <v>78.0</v>
      </c>
      <c r="P289" s="4">
        <v>2.0</v>
      </c>
      <c r="Q289" s="5">
        <v>374.1923942</v>
      </c>
      <c r="R289" s="4">
        <v>6865951.0</v>
      </c>
      <c r="S289" s="4">
        <v>9.7</v>
      </c>
      <c r="T289" s="4">
        <v>9.6</v>
      </c>
      <c r="U289" s="4">
        <v>0.389</v>
      </c>
      <c r="V289" s="4">
        <v>6.4</v>
      </c>
    </row>
    <row r="290">
      <c r="A290" s="4" t="s">
        <v>42</v>
      </c>
      <c r="B290" s="4">
        <v>2015.0</v>
      </c>
      <c r="C290" s="4" t="s">
        <v>23</v>
      </c>
      <c r="D290" s="4">
        <v>69.8</v>
      </c>
      <c r="E290" s="4">
        <v>211.0</v>
      </c>
      <c r="F290" s="4">
        <v>0.0</v>
      </c>
      <c r="G290" s="6"/>
      <c r="H290" s="5">
        <v>0.0</v>
      </c>
      <c r="I290" s="4">
        <v>99.0</v>
      </c>
      <c r="J290" s="4">
        <v>11.0</v>
      </c>
      <c r="K290" s="4">
        <v>24.5</v>
      </c>
      <c r="L290" s="4">
        <v>0.0</v>
      </c>
      <c r="M290" s="4">
        <v>98.0</v>
      </c>
      <c r="N290" s="6"/>
      <c r="O290" s="4">
        <v>99.0</v>
      </c>
      <c r="P290" s="4">
        <v>0.5</v>
      </c>
      <c r="Q290" s="5">
        <v>2613.645177</v>
      </c>
      <c r="R290" s="4">
        <v>787386.0</v>
      </c>
      <c r="S290" s="4">
        <v>15.4</v>
      </c>
      <c r="T290" s="4">
        <v>16.0</v>
      </c>
      <c r="U290" s="4">
        <v>0.604</v>
      </c>
      <c r="V290" s="4">
        <v>12.5</v>
      </c>
    </row>
    <row r="291">
      <c r="A291" s="4" t="s">
        <v>42</v>
      </c>
      <c r="B291" s="4">
        <v>2014.0</v>
      </c>
      <c r="C291" s="4" t="s">
        <v>23</v>
      </c>
      <c r="D291" s="4">
        <v>69.4</v>
      </c>
      <c r="E291" s="4">
        <v>216.0</v>
      </c>
      <c r="F291" s="4">
        <v>0.0</v>
      </c>
      <c r="G291" s="4">
        <v>0.01</v>
      </c>
      <c r="H291" s="5">
        <v>209.3921344</v>
      </c>
      <c r="I291" s="4">
        <v>99.0</v>
      </c>
      <c r="J291" s="4">
        <v>0.0</v>
      </c>
      <c r="K291" s="4">
        <v>23.6</v>
      </c>
      <c r="L291" s="4">
        <v>1.0</v>
      </c>
      <c r="M291" s="4">
        <v>98.0</v>
      </c>
      <c r="N291" s="4">
        <v>3.57</v>
      </c>
      <c r="O291" s="4">
        <v>99.0</v>
      </c>
      <c r="P291" s="4">
        <v>0.5</v>
      </c>
      <c r="Q291" s="5">
        <v>2522.7968</v>
      </c>
      <c r="R291" s="4">
        <v>776448.0</v>
      </c>
      <c r="S291" s="4">
        <v>15.7</v>
      </c>
      <c r="T291" s="4">
        <v>16.2</v>
      </c>
      <c r="U291" s="4">
        <v>0.596</v>
      </c>
      <c r="V291" s="4">
        <v>12.5</v>
      </c>
    </row>
    <row r="292">
      <c r="A292" s="4" t="s">
        <v>42</v>
      </c>
      <c r="B292" s="4">
        <v>2013.0</v>
      </c>
      <c r="C292" s="4" t="s">
        <v>23</v>
      </c>
      <c r="D292" s="4">
        <v>69.1</v>
      </c>
      <c r="E292" s="4">
        <v>219.0</v>
      </c>
      <c r="F292" s="4">
        <v>0.0</v>
      </c>
      <c r="G292" s="4">
        <v>0.01</v>
      </c>
      <c r="H292" s="5">
        <v>19.79057439</v>
      </c>
      <c r="I292" s="4">
        <v>97.0</v>
      </c>
      <c r="J292" s="4">
        <v>0.0</v>
      </c>
      <c r="K292" s="4">
        <v>22.7</v>
      </c>
      <c r="L292" s="4">
        <v>1.0</v>
      </c>
      <c r="M292" s="4">
        <v>97.0</v>
      </c>
      <c r="N292" s="4">
        <v>3.83</v>
      </c>
      <c r="O292" s="4">
        <v>97.0</v>
      </c>
      <c r="P292" s="4">
        <v>0.6</v>
      </c>
      <c r="Q292" s="5">
        <v>235.882889</v>
      </c>
      <c r="R292" s="4">
        <v>764961.0</v>
      </c>
      <c r="S292" s="4">
        <v>15.9</v>
      </c>
      <c r="T292" s="4">
        <v>16.5</v>
      </c>
      <c r="U292" s="4">
        <v>0.589</v>
      </c>
      <c r="V292" s="4">
        <v>12.6</v>
      </c>
    </row>
    <row r="293">
      <c r="A293" s="4" t="s">
        <v>42</v>
      </c>
      <c r="B293" s="4">
        <v>2012.0</v>
      </c>
      <c r="C293" s="4" t="s">
        <v>23</v>
      </c>
      <c r="D293" s="4">
        <v>68.7</v>
      </c>
      <c r="E293" s="4">
        <v>223.0</v>
      </c>
      <c r="F293" s="4">
        <v>0.0</v>
      </c>
      <c r="G293" s="4">
        <v>0.01</v>
      </c>
      <c r="H293" s="5">
        <v>188.7373664</v>
      </c>
      <c r="I293" s="4">
        <v>97.0</v>
      </c>
      <c r="J293" s="4">
        <v>1.0</v>
      </c>
      <c r="K293" s="4">
        <v>21.9</v>
      </c>
      <c r="L293" s="4">
        <v>1.0</v>
      </c>
      <c r="M293" s="4">
        <v>97.0</v>
      </c>
      <c r="N293" s="4">
        <v>3.7</v>
      </c>
      <c r="O293" s="4">
        <v>97.0</v>
      </c>
      <c r="P293" s="4">
        <v>0.6</v>
      </c>
      <c r="Q293" s="5">
        <v>2422.816</v>
      </c>
      <c r="R293" s="4">
        <v>752967.0</v>
      </c>
      <c r="S293" s="4">
        <v>16.1</v>
      </c>
      <c r="T293" s="4">
        <v>16.7</v>
      </c>
      <c r="U293" s="4">
        <v>0.581</v>
      </c>
      <c r="V293" s="4">
        <v>12.3</v>
      </c>
    </row>
    <row r="294">
      <c r="A294" s="4" t="s">
        <v>42</v>
      </c>
      <c r="B294" s="4">
        <v>2011.0</v>
      </c>
      <c r="C294" s="4" t="s">
        <v>23</v>
      </c>
      <c r="D294" s="4">
        <v>68.3</v>
      </c>
      <c r="E294" s="4">
        <v>225.0</v>
      </c>
      <c r="F294" s="4">
        <v>0.0</v>
      </c>
      <c r="G294" s="4">
        <v>0.23</v>
      </c>
      <c r="H294" s="5">
        <v>289.8524057</v>
      </c>
      <c r="I294" s="4">
        <v>95.0</v>
      </c>
      <c r="J294" s="4">
        <v>10.0</v>
      </c>
      <c r="K294" s="4">
        <v>21.1</v>
      </c>
      <c r="L294" s="4">
        <v>1.0</v>
      </c>
      <c r="M294" s="4">
        <v>95.0</v>
      </c>
      <c r="N294" s="4">
        <v>4.73</v>
      </c>
      <c r="O294" s="4">
        <v>95.0</v>
      </c>
      <c r="P294" s="4">
        <v>0.5</v>
      </c>
      <c r="Q294" s="5">
        <v>2458.45976</v>
      </c>
      <c r="R294" s="4">
        <v>7451.0</v>
      </c>
      <c r="S294" s="4">
        <v>16.3</v>
      </c>
      <c r="T294" s="4">
        <v>17.0</v>
      </c>
      <c r="U294" s="4">
        <v>0.572</v>
      </c>
      <c r="V294" s="4">
        <v>11.9</v>
      </c>
    </row>
    <row r="295">
      <c r="A295" s="4" t="s">
        <v>42</v>
      </c>
      <c r="B295" s="4">
        <v>2010.0</v>
      </c>
      <c r="C295" s="4" t="s">
        <v>23</v>
      </c>
      <c r="D295" s="4">
        <v>67.9</v>
      </c>
      <c r="E295" s="4">
        <v>228.0</v>
      </c>
      <c r="F295" s="4">
        <v>1.0</v>
      </c>
      <c r="G295" s="4">
        <v>0.28</v>
      </c>
      <c r="H295" s="5">
        <v>244.0391949</v>
      </c>
      <c r="I295" s="4">
        <v>91.0</v>
      </c>
      <c r="J295" s="4">
        <v>21.0</v>
      </c>
      <c r="K295" s="4">
        <v>2.3</v>
      </c>
      <c r="L295" s="4">
        <v>1.0</v>
      </c>
      <c r="M295" s="4">
        <v>92.0</v>
      </c>
      <c r="N295" s="4">
        <v>5.17</v>
      </c>
      <c r="O295" s="4">
        <v>91.0</v>
      </c>
      <c r="P295" s="4">
        <v>0.5</v>
      </c>
      <c r="Q295" s="5">
        <v>2178.921383</v>
      </c>
      <c r="R295" s="4">
        <v>727641.0</v>
      </c>
      <c r="S295" s="4">
        <v>16.6</v>
      </c>
      <c r="T295" s="4">
        <v>17.3</v>
      </c>
      <c r="U295" s="4">
        <v>0.0</v>
      </c>
      <c r="V295" s="4">
        <v>11.4</v>
      </c>
    </row>
    <row r="296">
      <c r="A296" s="4" t="s">
        <v>42</v>
      </c>
      <c r="B296" s="4">
        <v>2009.0</v>
      </c>
      <c r="C296" s="4" t="s">
        <v>23</v>
      </c>
      <c r="D296" s="4">
        <v>67.4</v>
      </c>
      <c r="E296" s="4">
        <v>232.0</v>
      </c>
      <c r="F296" s="4">
        <v>1.0</v>
      </c>
      <c r="G296" s="4">
        <v>0.17</v>
      </c>
      <c r="H296" s="5">
        <v>27.48907048</v>
      </c>
      <c r="I296" s="4">
        <v>93.0</v>
      </c>
      <c r="J296" s="4">
        <v>6.0</v>
      </c>
      <c r="K296" s="4">
        <v>19.5</v>
      </c>
      <c r="L296" s="4">
        <v>1.0</v>
      </c>
      <c r="M296" s="4">
        <v>93.0</v>
      </c>
      <c r="N296" s="4">
        <v>6.3</v>
      </c>
      <c r="O296" s="4">
        <v>93.0</v>
      </c>
      <c r="P296" s="4">
        <v>0.4</v>
      </c>
      <c r="Q296" s="5">
        <v>177.234497</v>
      </c>
      <c r="R296" s="4">
        <v>714458.0</v>
      </c>
      <c r="S296" s="4">
        <v>16.8</v>
      </c>
      <c r="T296" s="4">
        <v>17.5</v>
      </c>
      <c r="U296" s="4">
        <v>0.0</v>
      </c>
      <c r="V296" s="4">
        <v>10.9</v>
      </c>
    </row>
    <row r="297">
      <c r="A297" s="4" t="s">
        <v>42</v>
      </c>
      <c r="B297" s="4">
        <v>2008.0</v>
      </c>
      <c r="C297" s="4" t="s">
        <v>23</v>
      </c>
      <c r="D297" s="4">
        <v>67.0</v>
      </c>
      <c r="E297" s="4">
        <v>234.0</v>
      </c>
      <c r="F297" s="4">
        <v>1.0</v>
      </c>
      <c r="G297" s="4">
        <v>0.21</v>
      </c>
      <c r="H297" s="5">
        <v>302.667579</v>
      </c>
      <c r="I297" s="4">
        <v>96.0</v>
      </c>
      <c r="J297" s="4">
        <v>7.0</v>
      </c>
      <c r="K297" s="4">
        <v>18.8</v>
      </c>
      <c r="L297" s="4">
        <v>1.0</v>
      </c>
      <c r="M297" s="4">
        <v>96.0</v>
      </c>
      <c r="N297" s="4">
        <v>6.58</v>
      </c>
      <c r="O297" s="4">
        <v>96.0</v>
      </c>
      <c r="P297" s="4">
        <v>0.4</v>
      </c>
      <c r="Q297" s="5">
        <v>1795.18137</v>
      </c>
      <c r="R297" s="4">
        <v>795.0</v>
      </c>
      <c r="S297" s="4">
        <v>17.1</v>
      </c>
      <c r="T297" s="4">
        <v>17.8</v>
      </c>
      <c r="U297" s="4">
        <v>0.0</v>
      </c>
      <c r="V297" s="4">
        <v>10.5</v>
      </c>
    </row>
    <row r="298">
      <c r="A298" s="4" t="s">
        <v>42</v>
      </c>
      <c r="B298" s="4">
        <v>2007.0</v>
      </c>
      <c r="C298" s="4" t="s">
        <v>23</v>
      </c>
      <c r="D298" s="4">
        <v>66.5</v>
      </c>
      <c r="E298" s="4">
        <v>238.0</v>
      </c>
      <c r="F298" s="4">
        <v>1.0</v>
      </c>
      <c r="G298" s="4">
        <v>0.16</v>
      </c>
      <c r="H298" s="5">
        <v>283.806236</v>
      </c>
      <c r="I298" s="4">
        <v>95.0</v>
      </c>
      <c r="J298" s="4">
        <v>11.0</v>
      </c>
      <c r="K298" s="4">
        <v>18.0</v>
      </c>
      <c r="L298" s="4">
        <v>1.0</v>
      </c>
      <c r="M298" s="4">
        <v>93.0</v>
      </c>
      <c r="N298" s="4">
        <v>5.88</v>
      </c>
      <c r="O298" s="4">
        <v>95.0</v>
      </c>
      <c r="P298" s="4">
        <v>0.3</v>
      </c>
      <c r="Q298" s="5">
        <v>1741.142552</v>
      </c>
      <c r="R298" s="4">
        <v>686958.0</v>
      </c>
      <c r="S298" s="4">
        <v>17.3</v>
      </c>
      <c r="T298" s="4">
        <v>18.1</v>
      </c>
      <c r="U298" s="4">
        <v>0.0</v>
      </c>
      <c r="V298" s="4">
        <v>10.1</v>
      </c>
    </row>
    <row r="299">
      <c r="A299" s="4" t="s">
        <v>42</v>
      </c>
      <c r="B299" s="4">
        <v>2006.0</v>
      </c>
      <c r="C299" s="4" t="s">
        <v>23</v>
      </c>
      <c r="D299" s="4">
        <v>65.8</v>
      </c>
      <c r="E299" s="4">
        <v>245.0</v>
      </c>
      <c r="F299" s="4">
        <v>1.0</v>
      </c>
      <c r="G299" s="4">
        <v>0.29</v>
      </c>
      <c r="H299" s="5">
        <v>169.2023968</v>
      </c>
      <c r="I299" s="4">
        <v>95.0</v>
      </c>
      <c r="J299" s="4">
        <v>2.0</v>
      </c>
      <c r="K299" s="4">
        <v>17.4</v>
      </c>
      <c r="L299" s="4">
        <v>1.0</v>
      </c>
      <c r="M299" s="4">
        <v>96.0</v>
      </c>
      <c r="N299" s="4">
        <v>5.27</v>
      </c>
      <c r="O299" s="4">
        <v>95.0</v>
      </c>
      <c r="P299" s="4">
        <v>0.3</v>
      </c>
      <c r="Q299" s="5">
        <v>1335.45696</v>
      </c>
      <c r="R299" s="4">
        <v>672228.0</v>
      </c>
      <c r="S299" s="4">
        <v>17.5</v>
      </c>
      <c r="T299" s="4">
        <v>18.3</v>
      </c>
      <c r="U299" s="4">
        <v>0.0</v>
      </c>
      <c r="V299" s="4">
        <v>9.6</v>
      </c>
    </row>
    <row r="300">
      <c r="A300" s="4" t="s">
        <v>42</v>
      </c>
      <c r="B300" s="4">
        <v>2005.0</v>
      </c>
      <c r="C300" s="4" t="s">
        <v>23</v>
      </c>
      <c r="D300" s="4">
        <v>65.0</v>
      </c>
      <c r="E300" s="4">
        <v>254.0</v>
      </c>
      <c r="F300" s="4">
        <v>1.0</v>
      </c>
      <c r="G300" s="4">
        <v>0.73</v>
      </c>
      <c r="H300" s="5">
        <v>145.5965445</v>
      </c>
      <c r="I300" s="4">
        <v>95.0</v>
      </c>
      <c r="J300" s="4">
        <v>11.0</v>
      </c>
      <c r="K300" s="4">
        <v>16.7</v>
      </c>
      <c r="L300" s="4">
        <v>1.0</v>
      </c>
      <c r="M300" s="4">
        <v>95.0</v>
      </c>
      <c r="N300" s="4">
        <v>5.28</v>
      </c>
      <c r="O300" s="4">
        <v>95.0</v>
      </c>
      <c r="P300" s="4">
        <v>0.3</v>
      </c>
      <c r="Q300" s="5">
        <v>1247.61392</v>
      </c>
      <c r="R300" s="4">
        <v>656639.0</v>
      </c>
      <c r="S300" s="4">
        <v>17.8</v>
      </c>
      <c r="T300" s="4">
        <v>18.6</v>
      </c>
      <c r="U300" s="4">
        <v>0.0</v>
      </c>
      <c r="V300" s="4">
        <v>9.2</v>
      </c>
    </row>
    <row r="301">
      <c r="A301" s="4" t="s">
        <v>42</v>
      </c>
      <c r="B301" s="4">
        <v>2004.0</v>
      </c>
      <c r="C301" s="4" t="s">
        <v>23</v>
      </c>
      <c r="D301" s="4">
        <v>64.2</v>
      </c>
      <c r="E301" s="4">
        <v>263.0</v>
      </c>
      <c r="F301" s="4">
        <v>1.0</v>
      </c>
      <c r="G301" s="4">
        <v>0.96</v>
      </c>
      <c r="H301" s="5">
        <v>2.586698228</v>
      </c>
      <c r="I301" s="4">
        <v>89.0</v>
      </c>
      <c r="J301" s="4">
        <v>3.0</v>
      </c>
      <c r="K301" s="4">
        <v>16.1</v>
      </c>
      <c r="L301" s="4">
        <v>1.0</v>
      </c>
      <c r="M301" s="4">
        <v>9.0</v>
      </c>
      <c r="N301" s="4">
        <v>4.41</v>
      </c>
      <c r="O301" s="4">
        <v>89.0</v>
      </c>
      <c r="P301" s="4">
        <v>0.3</v>
      </c>
      <c r="Q301" s="5">
        <v>197.45788</v>
      </c>
      <c r="R301" s="4">
        <v>64282.0</v>
      </c>
      <c r="S301" s="4">
        <v>18.0</v>
      </c>
      <c r="T301" s="4">
        <v>18.8</v>
      </c>
      <c r="U301" s="4">
        <v>0.0</v>
      </c>
      <c r="V301" s="4">
        <v>8.8</v>
      </c>
    </row>
    <row r="302">
      <c r="A302" s="4" t="s">
        <v>42</v>
      </c>
      <c r="B302" s="4">
        <v>2003.0</v>
      </c>
      <c r="C302" s="4" t="s">
        <v>23</v>
      </c>
      <c r="D302" s="4">
        <v>63.3</v>
      </c>
      <c r="E302" s="4">
        <v>273.0</v>
      </c>
      <c r="F302" s="4">
        <v>1.0</v>
      </c>
      <c r="G302" s="4">
        <v>0.52</v>
      </c>
      <c r="H302" s="5">
        <v>19.15664091</v>
      </c>
      <c r="I302" s="4">
        <v>95.0</v>
      </c>
      <c r="J302" s="4">
        <v>0.0</v>
      </c>
      <c r="K302" s="4">
        <v>15.5</v>
      </c>
      <c r="L302" s="4">
        <v>1.0</v>
      </c>
      <c r="M302" s="4">
        <v>96.0</v>
      </c>
      <c r="N302" s="4">
        <v>4.9</v>
      </c>
      <c r="O302" s="4">
        <v>95.0</v>
      </c>
      <c r="P302" s="4">
        <v>0.2</v>
      </c>
      <c r="Q302" s="5">
        <v>997.7417141</v>
      </c>
      <c r="R302" s="4">
        <v>623434.0</v>
      </c>
      <c r="S302" s="4">
        <v>18.3</v>
      </c>
      <c r="T302" s="4">
        <v>19.1</v>
      </c>
      <c r="U302" s="4">
        <v>0.0</v>
      </c>
      <c r="V302" s="4">
        <v>8.4</v>
      </c>
    </row>
    <row r="303">
      <c r="A303" s="4" t="s">
        <v>42</v>
      </c>
      <c r="B303" s="4">
        <v>2002.0</v>
      </c>
      <c r="C303" s="4" t="s">
        <v>23</v>
      </c>
      <c r="D303" s="4">
        <v>62.5</v>
      </c>
      <c r="E303" s="4">
        <v>282.0</v>
      </c>
      <c r="F303" s="4">
        <v>1.0</v>
      </c>
      <c r="G303" s="4">
        <v>0.29</v>
      </c>
      <c r="H303" s="5">
        <v>151.9755193</v>
      </c>
      <c r="I303" s="4">
        <v>83.0</v>
      </c>
      <c r="J303" s="4">
        <v>27.0</v>
      </c>
      <c r="K303" s="4">
        <v>14.9</v>
      </c>
      <c r="L303" s="4">
        <v>1.0</v>
      </c>
      <c r="M303" s="4">
        <v>89.0</v>
      </c>
      <c r="N303" s="4">
        <v>7.75</v>
      </c>
      <c r="O303" s="4">
        <v>86.0</v>
      </c>
      <c r="P303" s="4">
        <v>0.1</v>
      </c>
      <c r="Q303" s="5">
        <v>885.6382245</v>
      </c>
      <c r="R303" s="4">
        <v>66399.0</v>
      </c>
      <c r="S303" s="4">
        <v>18.6</v>
      </c>
      <c r="T303" s="4">
        <v>19.4</v>
      </c>
      <c r="U303" s="4">
        <v>0.0</v>
      </c>
      <c r="V303" s="4">
        <v>8.0</v>
      </c>
    </row>
    <row r="304">
      <c r="A304" s="4" t="s">
        <v>42</v>
      </c>
      <c r="B304" s="4">
        <v>2001.0</v>
      </c>
      <c r="C304" s="4" t="s">
        <v>23</v>
      </c>
      <c r="D304" s="4">
        <v>61.7</v>
      </c>
      <c r="E304" s="4">
        <v>29.0</v>
      </c>
      <c r="F304" s="4">
        <v>1.0</v>
      </c>
      <c r="G304" s="4">
        <v>0.14</v>
      </c>
      <c r="H304" s="5">
        <v>8.574029812</v>
      </c>
      <c r="I304" s="4">
        <v>89.0</v>
      </c>
      <c r="J304" s="4">
        <v>756.0</v>
      </c>
      <c r="K304" s="4">
        <v>14.4</v>
      </c>
      <c r="L304" s="4">
        <v>1.0</v>
      </c>
      <c r="M304" s="4">
        <v>88.0</v>
      </c>
      <c r="N304" s="4">
        <v>5.91</v>
      </c>
      <c r="O304" s="4">
        <v>88.0</v>
      </c>
      <c r="P304" s="4">
        <v>0.1</v>
      </c>
      <c r="Q304" s="5">
        <v>87.9387673</v>
      </c>
      <c r="R304" s="4">
        <v>5896.0</v>
      </c>
      <c r="S304" s="4">
        <v>18.9</v>
      </c>
      <c r="T304" s="4">
        <v>19.6</v>
      </c>
      <c r="U304" s="4">
        <v>0.0</v>
      </c>
      <c r="V304" s="4">
        <v>7.6</v>
      </c>
    </row>
    <row r="305">
      <c r="A305" s="4" t="s">
        <v>42</v>
      </c>
      <c r="B305" s="4">
        <v>2000.0</v>
      </c>
      <c r="C305" s="4" t="s">
        <v>23</v>
      </c>
      <c r="D305" s="4">
        <v>62.0</v>
      </c>
      <c r="E305" s="4">
        <v>312.0</v>
      </c>
      <c r="F305" s="4">
        <v>1.0</v>
      </c>
      <c r="G305" s="4">
        <v>0.17</v>
      </c>
      <c r="H305" s="5">
        <v>93.35872844</v>
      </c>
      <c r="I305" s="4">
        <v>98.0</v>
      </c>
      <c r="J305" s="4">
        <v>418.0</v>
      </c>
      <c r="K305" s="4">
        <v>13.9</v>
      </c>
      <c r="L305" s="4">
        <v>1.0</v>
      </c>
      <c r="M305" s="4">
        <v>98.0</v>
      </c>
      <c r="N305" s="4">
        <v>6.91</v>
      </c>
      <c r="O305" s="4">
        <v>92.0</v>
      </c>
      <c r="P305" s="4">
        <v>0.1</v>
      </c>
      <c r="Q305" s="5">
        <v>765.8632358</v>
      </c>
      <c r="R305" s="4">
        <v>573416.0</v>
      </c>
      <c r="S305" s="4">
        <v>19.2</v>
      </c>
      <c r="T305" s="4">
        <v>19.9</v>
      </c>
      <c r="U305" s="4">
        <v>0.0</v>
      </c>
      <c r="V305" s="4">
        <v>7.3</v>
      </c>
    </row>
    <row r="306">
      <c r="A306" s="4" t="s">
        <v>43</v>
      </c>
      <c r="B306" s="4">
        <v>2015.0</v>
      </c>
      <c r="C306" s="4" t="s">
        <v>23</v>
      </c>
      <c r="D306" s="4">
        <v>77.0</v>
      </c>
      <c r="E306" s="4">
        <v>186.0</v>
      </c>
      <c r="F306" s="4">
        <v>8.0</v>
      </c>
      <c r="G306" s="6"/>
      <c r="H306" s="5">
        <v>0.0</v>
      </c>
      <c r="I306" s="4">
        <v>99.0</v>
      </c>
      <c r="J306" s="4">
        <v>0.0</v>
      </c>
      <c r="K306" s="4">
        <v>52.6</v>
      </c>
      <c r="L306" s="4">
        <v>10.0</v>
      </c>
      <c r="M306" s="4">
        <v>99.0</v>
      </c>
      <c r="N306" s="6"/>
      <c r="O306" s="4">
        <v>99.0</v>
      </c>
      <c r="P306" s="4">
        <v>0.1</v>
      </c>
      <c r="Q306" s="7"/>
      <c r="R306" s="6"/>
      <c r="S306" s="4">
        <v>1.2</v>
      </c>
      <c r="T306" s="4">
        <v>1.1</v>
      </c>
      <c r="U306" s="4">
        <v>0.671</v>
      </c>
      <c r="V306" s="4">
        <v>13.8</v>
      </c>
    </row>
    <row r="307">
      <c r="A307" s="4" t="s">
        <v>43</v>
      </c>
      <c r="B307" s="4">
        <v>2014.0</v>
      </c>
      <c r="C307" s="4" t="s">
        <v>23</v>
      </c>
      <c r="D307" s="4">
        <v>74.0</v>
      </c>
      <c r="E307" s="4">
        <v>189.0</v>
      </c>
      <c r="F307" s="4">
        <v>8.0</v>
      </c>
      <c r="G307" s="4">
        <v>3.62</v>
      </c>
      <c r="H307" s="5">
        <v>0.0</v>
      </c>
      <c r="I307" s="4">
        <v>98.0</v>
      </c>
      <c r="J307" s="4">
        <v>0.0</v>
      </c>
      <c r="K307" s="4">
        <v>51.9</v>
      </c>
      <c r="L307" s="4">
        <v>10.0</v>
      </c>
      <c r="M307" s="4">
        <v>99.0</v>
      </c>
      <c r="N307" s="4">
        <v>6.33</v>
      </c>
      <c r="O307" s="4">
        <v>98.0</v>
      </c>
      <c r="P307" s="4">
        <v>0.1</v>
      </c>
      <c r="Q307" s="7"/>
      <c r="R307" s="6"/>
      <c r="S307" s="4">
        <v>1.2</v>
      </c>
      <c r="T307" s="4">
        <v>1.1</v>
      </c>
      <c r="U307" s="4">
        <v>0.666</v>
      </c>
      <c r="V307" s="4">
        <v>13.8</v>
      </c>
    </row>
    <row r="308">
      <c r="A308" s="4" t="s">
        <v>43</v>
      </c>
      <c r="B308" s="4">
        <v>2013.0</v>
      </c>
      <c r="C308" s="4" t="s">
        <v>23</v>
      </c>
      <c r="D308" s="4">
        <v>71.0</v>
      </c>
      <c r="E308" s="4">
        <v>192.0</v>
      </c>
      <c r="F308" s="4">
        <v>8.0</v>
      </c>
      <c r="G308" s="4">
        <v>3.78</v>
      </c>
      <c r="H308" s="5">
        <v>0.0</v>
      </c>
      <c r="I308" s="4">
        <v>94.0</v>
      </c>
      <c r="J308" s="4">
        <v>0.0</v>
      </c>
      <c r="K308" s="4">
        <v>51.2</v>
      </c>
      <c r="L308" s="4">
        <v>10.0</v>
      </c>
      <c r="M308" s="4">
        <v>95.0</v>
      </c>
      <c r="N308" s="4">
        <v>5.96</v>
      </c>
      <c r="O308" s="4">
        <v>94.0</v>
      </c>
      <c r="P308" s="4">
        <v>0.1</v>
      </c>
      <c r="Q308" s="7"/>
      <c r="R308" s="6"/>
      <c r="S308" s="4">
        <v>1.2</v>
      </c>
      <c r="T308" s="4">
        <v>1.1</v>
      </c>
      <c r="U308" s="4">
        <v>0.661</v>
      </c>
      <c r="V308" s="4">
        <v>13.8</v>
      </c>
    </row>
    <row r="309">
      <c r="A309" s="4" t="s">
        <v>43</v>
      </c>
      <c r="B309" s="4">
        <v>2012.0</v>
      </c>
      <c r="C309" s="4" t="s">
        <v>23</v>
      </c>
      <c r="D309" s="4">
        <v>69.8</v>
      </c>
      <c r="E309" s="4">
        <v>194.0</v>
      </c>
      <c r="F309" s="4">
        <v>8.0</v>
      </c>
      <c r="G309" s="4">
        <v>3.89</v>
      </c>
      <c r="H309" s="5">
        <v>0.0</v>
      </c>
      <c r="I309" s="4">
        <v>93.0</v>
      </c>
      <c r="J309" s="4">
        <v>0.0</v>
      </c>
      <c r="K309" s="4">
        <v>5.6</v>
      </c>
      <c r="L309" s="4">
        <v>11.0</v>
      </c>
      <c r="M309" s="4">
        <v>93.0</v>
      </c>
      <c r="N309" s="4">
        <v>5.56</v>
      </c>
      <c r="O309" s="4">
        <v>93.0</v>
      </c>
      <c r="P309" s="4">
        <v>0.1</v>
      </c>
      <c r="Q309" s="7"/>
      <c r="R309" s="6"/>
      <c r="S309" s="4">
        <v>1.2</v>
      </c>
      <c r="T309" s="4">
        <v>1.1</v>
      </c>
      <c r="U309" s="4">
        <v>0.655</v>
      </c>
      <c r="V309" s="4">
        <v>13.8</v>
      </c>
    </row>
    <row r="310">
      <c r="A310" s="4" t="s">
        <v>43</v>
      </c>
      <c r="B310" s="4">
        <v>2011.0</v>
      </c>
      <c r="C310" s="4" t="s">
        <v>23</v>
      </c>
      <c r="D310" s="4">
        <v>69.3</v>
      </c>
      <c r="E310" s="4">
        <v>198.0</v>
      </c>
      <c r="F310" s="4">
        <v>9.0</v>
      </c>
      <c r="G310" s="4">
        <v>3.93</v>
      </c>
      <c r="H310" s="5">
        <v>0.0</v>
      </c>
      <c r="I310" s="4">
        <v>95.0</v>
      </c>
      <c r="J310" s="4">
        <v>0.0</v>
      </c>
      <c r="K310" s="4">
        <v>49.9</v>
      </c>
      <c r="L310" s="4">
        <v>11.0</v>
      </c>
      <c r="M310" s="4">
        <v>95.0</v>
      </c>
      <c r="N310" s="4">
        <v>5.49</v>
      </c>
      <c r="O310" s="4">
        <v>95.0</v>
      </c>
      <c r="P310" s="4">
        <v>0.2</v>
      </c>
      <c r="Q310" s="7"/>
      <c r="R310" s="6"/>
      <c r="S310" s="4">
        <v>1.2</v>
      </c>
      <c r="T310" s="4">
        <v>1.1</v>
      </c>
      <c r="U310" s="4">
        <v>0.649</v>
      </c>
      <c r="V310" s="4">
        <v>13.8</v>
      </c>
    </row>
    <row r="311">
      <c r="A311" s="4" t="s">
        <v>43</v>
      </c>
      <c r="B311" s="4">
        <v>2010.0</v>
      </c>
      <c r="C311" s="4" t="s">
        <v>23</v>
      </c>
      <c r="D311" s="4">
        <v>68.7</v>
      </c>
      <c r="E311" s="4">
        <v>22.0</v>
      </c>
      <c r="F311" s="4">
        <v>9.0</v>
      </c>
      <c r="G311" s="4">
        <v>3.95</v>
      </c>
      <c r="H311" s="5">
        <v>0.0</v>
      </c>
      <c r="I311" s="4">
        <v>91.0</v>
      </c>
      <c r="J311" s="4">
        <v>0.0</v>
      </c>
      <c r="K311" s="4">
        <v>49.3</v>
      </c>
      <c r="L311" s="4">
        <v>12.0</v>
      </c>
      <c r="M311" s="4">
        <v>9.0</v>
      </c>
      <c r="N311" s="4">
        <v>5.44</v>
      </c>
      <c r="O311" s="4">
        <v>91.0</v>
      </c>
      <c r="P311" s="4">
        <v>0.2</v>
      </c>
      <c r="Q311" s="7"/>
      <c r="R311" s="6"/>
      <c r="S311" s="4">
        <v>1.2</v>
      </c>
      <c r="T311" s="4">
        <v>1.1</v>
      </c>
      <c r="U311" s="4">
        <v>0.643</v>
      </c>
      <c r="V311" s="4">
        <v>13.8</v>
      </c>
    </row>
    <row r="312">
      <c r="A312" s="4" t="s">
        <v>43</v>
      </c>
      <c r="B312" s="4">
        <v>2009.0</v>
      </c>
      <c r="C312" s="4" t="s">
        <v>23</v>
      </c>
      <c r="D312" s="4">
        <v>68.0</v>
      </c>
      <c r="E312" s="4">
        <v>27.0</v>
      </c>
      <c r="F312" s="4">
        <v>10.0</v>
      </c>
      <c r="G312" s="4">
        <v>3.87</v>
      </c>
      <c r="H312" s="5">
        <v>0.0</v>
      </c>
      <c r="I312" s="4">
        <v>93.0</v>
      </c>
      <c r="J312" s="4">
        <v>0.0</v>
      </c>
      <c r="K312" s="4">
        <v>48.6</v>
      </c>
      <c r="L312" s="4">
        <v>12.0</v>
      </c>
      <c r="M312" s="4">
        <v>92.0</v>
      </c>
      <c r="N312" s="4">
        <v>5.76</v>
      </c>
      <c r="O312" s="4">
        <v>93.0</v>
      </c>
      <c r="P312" s="4">
        <v>0.2</v>
      </c>
      <c r="Q312" s="7"/>
      <c r="R312" s="6"/>
      <c r="S312" s="4">
        <v>1.2</v>
      </c>
      <c r="T312" s="4">
        <v>1.1</v>
      </c>
      <c r="U312" s="4">
        <v>0.636</v>
      </c>
      <c r="V312" s="4">
        <v>13.8</v>
      </c>
    </row>
    <row r="313">
      <c r="A313" s="4" t="s">
        <v>43</v>
      </c>
      <c r="B313" s="4">
        <v>2008.0</v>
      </c>
      <c r="C313" s="4" t="s">
        <v>23</v>
      </c>
      <c r="D313" s="4">
        <v>67.4</v>
      </c>
      <c r="E313" s="4">
        <v>211.0</v>
      </c>
      <c r="F313" s="4">
        <v>10.0</v>
      </c>
      <c r="G313" s="4">
        <v>3.77</v>
      </c>
      <c r="H313" s="5">
        <v>0.0</v>
      </c>
      <c r="I313" s="4">
        <v>88.0</v>
      </c>
      <c r="J313" s="4">
        <v>0.0</v>
      </c>
      <c r="K313" s="4">
        <v>48.0</v>
      </c>
      <c r="L313" s="4">
        <v>13.0</v>
      </c>
      <c r="M313" s="4">
        <v>87.0</v>
      </c>
      <c r="N313" s="4">
        <v>5.0</v>
      </c>
      <c r="O313" s="4">
        <v>88.0</v>
      </c>
      <c r="P313" s="4">
        <v>0.2</v>
      </c>
      <c r="Q313" s="7"/>
      <c r="R313" s="6"/>
      <c r="S313" s="4">
        <v>1.3</v>
      </c>
      <c r="T313" s="4">
        <v>1.1</v>
      </c>
      <c r="U313" s="4">
        <v>0.632</v>
      </c>
      <c r="V313" s="4">
        <v>14.0</v>
      </c>
    </row>
    <row r="314">
      <c r="A314" s="4" t="s">
        <v>43</v>
      </c>
      <c r="B314" s="4">
        <v>2007.0</v>
      </c>
      <c r="C314" s="4" t="s">
        <v>23</v>
      </c>
      <c r="D314" s="4">
        <v>66.8</v>
      </c>
      <c r="E314" s="4">
        <v>216.0</v>
      </c>
      <c r="F314" s="4">
        <v>11.0</v>
      </c>
      <c r="G314" s="4">
        <v>3.47</v>
      </c>
      <c r="H314" s="5">
        <v>0.0</v>
      </c>
      <c r="I314" s="4">
        <v>84.0</v>
      </c>
      <c r="J314" s="4">
        <v>0.0</v>
      </c>
      <c r="K314" s="4">
        <v>47.3</v>
      </c>
      <c r="L314" s="4">
        <v>14.0</v>
      </c>
      <c r="M314" s="4">
        <v>85.0</v>
      </c>
      <c r="N314" s="4">
        <v>4.96</v>
      </c>
      <c r="O314" s="4">
        <v>84.0</v>
      </c>
      <c r="P314" s="4">
        <v>0.2</v>
      </c>
      <c r="Q314" s="7"/>
      <c r="R314" s="6"/>
      <c r="S314" s="4">
        <v>1.3</v>
      </c>
      <c r="T314" s="4">
        <v>1.2</v>
      </c>
      <c r="U314" s="4">
        <v>0.626</v>
      </c>
      <c r="V314" s="4">
        <v>14.1</v>
      </c>
    </row>
    <row r="315">
      <c r="A315" s="4" t="s">
        <v>43</v>
      </c>
      <c r="B315" s="4">
        <v>2006.0</v>
      </c>
      <c r="C315" s="4" t="s">
        <v>23</v>
      </c>
      <c r="D315" s="4">
        <v>66.2</v>
      </c>
      <c r="E315" s="4">
        <v>219.0</v>
      </c>
      <c r="F315" s="4">
        <v>11.0</v>
      </c>
      <c r="G315" s="4">
        <v>3.23</v>
      </c>
      <c r="H315" s="5">
        <v>0.0</v>
      </c>
      <c r="I315" s="4">
        <v>83.0</v>
      </c>
      <c r="J315" s="4">
        <v>0.0</v>
      </c>
      <c r="K315" s="4">
        <v>46.7</v>
      </c>
      <c r="L315" s="4">
        <v>15.0</v>
      </c>
      <c r="M315" s="4">
        <v>82.0</v>
      </c>
      <c r="N315" s="4">
        <v>5.19</v>
      </c>
      <c r="O315" s="4">
        <v>83.0</v>
      </c>
      <c r="P315" s="4">
        <v>0.2</v>
      </c>
      <c r="Q315" s="7"/>
      <c r="R315" s="6"/>
      <c r="S315" s="4">
        <v>1.3</v>
      </c>
      <c r="T315" s="4">
        <v>1.2</v>
      </c>
      <c r="U315" s="4">
        <v>0.625</v>
      </c>
      <c r="V315" s="4">
        <v>14.3</v>
      </c>
    </row>
    <row r="316">
      <c r="A316" s="4" t="s">
        <v>43</v>
      </c>
      <c r="B316" s="4">
        <v>2005.0</v>
      </c>
      <c r="C316" s="4" t="s">
        <v>23</v>
      </c>
      <c r="D316" s="4">
        <v>65.7</v>
      </c>
      <c r="E316" s="4">
        <v>222.0</v>
      </c>
      <c r="F316" s="4">
        <v>12.0</v>
      </c>
      <c r="G316" s="4">
        <v>2.86</v>
      </c>
      <c r="H316" s="5">
        <v>0.0</v>
      </c>
      <c r="I316" s="4">
        <v>85.0</v>
      </c>
      <c r="J316" s="4">
        <v>0.0</v>
      </c>
      <c r="K316" s="4">
        <v>46.0</v>
      </c>
      <c r="L316" s="4">
        <v>16.0</v>
      </c>
      <c r="M316" s="4">
        <v>84.0</v>
      </c>
      <c r="N316" s="4">
        <v>5.67</v>
      </c>
      <c r="O316" s="4">
        <v>85.0</v>
      </c>
      <c r="P316" s="4">
        <v>0.2</v>
      </c>
      <c r="Q316" s="7"/>
      <c r="R316" s="6"/>
      <c r="S316" s="4">
        <v>1.3</v>
      </c>
      <c r="T316" s="4">
        <v>1.2</v>
      </c>
      <c r="U316" s="4">
        <v>0.622</v>
      </c>
      <c r="V316" s="4">
        <v>14.4</v>
      </c>
    </row>
    <row r="317">
      <c r="A317" s="4" t="s">
        <v>43</v>
      </c>
      <c r="B317" s="4">
        <v>2004.0</v>
      </c>
      <c r="C317" s="4" t="s">
        <v>23</v>
      </c>
      <c r="D317" s="4">
        <v>65.1</v>
      </c>
      <c r="E317" s="4">
        <v>226.0</v>
      </c>
      <c r="F317" s="4">
        <v>12.0</v>
      </c>
      <c r="G317" s="4">
        <v>2.66</v>
      </c>
      <c r="H317" s="5">
        <v>0.0</v>
      </c>
      <c r="I317" s="4">
        <v>84.0</v>
      </c>
      <c r="J317" s="4">
        <v>0.0</v>
      </c>
      <c r="K317" s="4">
        <v>45.4</v>
      </c>
      <c r="L317" s="4">
        <v>16.0</v>
      </c>
      <c r="M317" s="4">
        <v>84.0</v>
      </c>
      <c r="N317" s="4">
        <v>5.22</v>
      </c>
      <c r="O317" s="4">
        <v>84.0</v>
      </c>
      <c r="P317" s="4">
        <v>0.2</v>
      </c>
      <c r="Q317" s="7"/>
      <c r="R317" s="6"/>
      <c r="S317" s="4">
        <v>1.4</v>
      </c>
      <c r="T317" s="4">
        <v>1.2</v>
      </c>
      <c r="U317" s="4">
        <v>0.62</v>
      </c>
      <c r="V317" s="4">
        <v>14.6</v>
      </c>
    </row>
    <row r="318">
      <c r="A318" s="4" t="s">
        <v>43</v>
      </c>
      <c r="B318" s="4">
        <v>2003.0</v>
      </c>
      <c r="C318" s="4" t="s">
        <v>23</v>
      </c>
      <c r="D318" s="4">
        <v>64.5</v>
      </c>
      <c r="E318" s="4">
        <v>23.0</v>
      </c>
      <c r="F318" s="4">
        <v>13.0</v>
      </c>
      <c r="G318" s="4">
        <v>2.37</v>
      </c>
      <c r="H318" s="5">
        <v>0.0</v>
      </c>
      <c r="I318" s="4">
        <v>8.0</v>
      </c>
      <c r="J318" s="4">
        <v>0.0</v>
      </c>
      <c r="K318" s="4">
        <v>44.7</v>
      </c>
      <c r="L318" s="4">
        <v>17.0</v>
      </c>
      <c r="M318" s="4">
        <v>82.0</v>
      </c>
      <c r="N318" s="4">
        <v>5.3</v>
      </c>
      <c r="O318" s="4">
        <v>88.0</v>
      </c>
      <c r="P318" s="4">
        <v>0.2</v>
      </c>
      <c r="Q318" s="7"/>
      <c r="R318" s="6"/>
      <c r="S318" s="4">
        <v>1.4</v>
      </c>
      <c r="T318" s="4">
        <v>1.3</v>
      </c>
      <c r="U318" s="4">
        <v>0.617</v>
      </c>
      <c r="V318" s="4">
        <v>14.4</v>
      </c>
    </row>
    <row r="319">
      <c r="A319" s="4" t="s">
        <v>43</v>
      </c>
      <c r="B319" s="4">
        <v>2002.0</v>
      </c>
      <c r="C319" s="4" t="s">
        <v>23</v>
      </c>
      <c r="D319" s="4">
        <v>63.9</v>
      </c>
      <c r="E319" s="4">
        <v>234.0</v>
      </c>
      <c r="F319" s="4">
        <v>14.0</v>
      </c>
      <c r="G319" s="4">
        <v>2.26</v>
      </c>
      <c r="H319" s="5">
        <v>0.0</v>
      </c>
      <c r="I319" s="4">
        <v>77.0</v>
      </c>
      <c r="J319" s="4">
        <v>0.0</v>
      </c>
      <c r="K319" s="4">
        <v>44.0</v>
      </c>
      <c r="L319" s="4">
        <v>18.0</v>
      </c>
      <c r="M319" s="4">
        <v>76.0</v>
      </c>
      <c r="N319" s="4">
        <v>6.53</v>
      </c>
      <c r="O319" s="4">
        <v>77.0</v>
      </c>
      <c r="P319" s="4">
        <v>0.1</v>
      </c>
      <c r="Q319" s="7"/>
      <c r="R319" s="6"/>
      <c r="S319" s="4">
        <v>1.4</v>
      </c>
      <c r="T319" s="4">
        <v>1.3</v>
      </c>
      <c r="U319" s="4">
        <v>0.61</v>
      </c>
      <c r="V319" s="4">
        <v>14.0</v>
      </c>
    </row>
    <row r="320">
      <c r="A320" s="4" t="s">
        <v>43</v>
      </c>
      <c r="B320" s="4">
        <v>2001.0</v>
      </c>
      <c r="C320" s="4" t="s">
        <v>23</v>
      </c>
      <c r="D320" s="4">
        <v>63.3</v>
      </c>
      <c r="E320" s="4">
        <v>238.0</v>
      </c>
      <c r="F320" s="4">
        <v>14.0</v>
      </c>
      <c r="G320" s="4">
        <v>2.2</v>
      </c>
      <c r="H320" s="5">
        <v>0.0</v>
      </c>
      <c r="I320" s="4">
        <v>77.0</v>
      </c>
      <c r="J320" s="4">
        <v>0.0</v>
      </c>
      <c r="K320" s="4">
        <v>43.3</v>
      </c>
      <c r="L320" s="4">
        <v>19.0</v>
      </c>
      <c r="M320" s="4">
        <v>71.0</v>
      </c>
      <c r="N320" s="4">
        <v>6.31</v>
      </c>
      <c r="O320" s="4">
        <v>71.0</v>
      </c>
      <c r="P320" s="4">
        <v>0.1</v>
      </c>
      <c r="Q320" s="7"/>
      <c r="R320" s="6"/>
      <c r="S320" s="4">
        <v>1.5</v>
      </c>
      <c r="T320" s="4">
        <v>1.4</v>
      </c>
      <c r="U320" s="4">
        <v>0.607</v>
      </c>
      <c r="V320" s="4">
        <v>13.7</v>
      </c>
    </row>
    <row r="321">
      <c r="A321" s="4" t="s">
        <v>43</v>
      </c>
      <c r="B321" s="4">
        <v>2000.0</v>
      </c>
      <c r="C321" s="4" t="s">
        <v>23</v>
      </c>
      <c r="D321" s="4">
        <v>62.6</v>
      </c>
      <c r="E321" s="4">
        <v>243.0</v>
      </c>
      <c r="F321" s="4">
        <v>15.0</v>
      </c>
      <c r="G321" s="4">
        <v>2.32</v>
      </c>
      <c r="H321" s="5">
        <v>0.0</v>
      </c>
      <c r="I321" s="4">
        <v>77.0</v>
      </c>
      <c r="J321" s="4">
        <v>122.0</v>
      </c>
      <c r="K321" s="4">
        <v>42.6</v>
      </c>
      <c r="L321" s="4">
        <v>20.0</v>
      </c>
      <c r="M321" s="4">
        <v>74.0</v>
      </c>
      <c r="N321" s="4">
        <v>5.67</v>
      </c>
      <c r="O321" s="4">
        <v>75.0</v>
      </c>
      <c r="P321" s="4">
        <v>0.1</v>
      </c>
      <c r="Q321" s="7"/>
      <c r="R321" s="6"/>
      <c r="S321" s="4">
        <v>1.5</v>
      </c>
      <c r="T321" s="4">
        <v>1.4</v>
      </c>
      <c r="U321" s="4">
        <v>0.6</v>
      </c>
      <c r="V321" s="4">
        <v>13.3</v>
      </c>
    </row>
    <row r="322">
      <c r="A322" s="4" t="s">
        <v>44</v>
      </c>
      <c r="B322" s="4">
        <v>2015.0</v>
      </c>
      <c r="C322" s="4" t="s">
        <v>23</v>
      </c>
      <c r="D322" s="4">
        <v>77.4</v>
      </c>
      <c r="E322" s="4">
        <v>88.0</v>
      </c>
      <c r="F322" s="4">
        <v>0.0</v>
      </c>
      <c r="G322" s="6"/>
      <c r="H322" s="5">
        <v>0.0</v>
      </c>
      <c r="I322" s="4">
        <v>82.0</v>
      </c>
      <c r="J322" s="4">
        <v>1677.0</v>
      </c>
      <c r="K322" s="4">
        <v>55.8</v>
      </c>
      <c r="L322" s="4">
        <v>0.0</v>
      </c>
      <c r="M322" s="4">
        <v>74.0</v>
      </c>
      <c r="N322" s="6"/>
      <c r="O322" s="4">
        <v>82.0</v>
      </c>
      <c r="P322" s="4">
        <v>0.1</v>
      </c>
      <c r="Q322" s="5">
        <v>4574.9787</v>
      </c>
      <c r="R322" s="4">
        <v>3535961.0</v>
      </c>
      <c r="S322" s="4">
        <v>2.3</v>
      </c>
      <c r="T322" s="4">
        <v>2.3</v>
      </c>
      <c r="U322" s="4">
        <v>0.747</v>
      </c>
      <c r="V322" s="4">
        <v>14.2</v>
      </c>
    </row>
    <row r="323">
      <c r="A323" s="4" t="s">
        <v>44</v>
      </c>
      <c r="B323" s="4">
        <v>2014.0</v>
      </c>
      <c r="C323" s="4" t="s">
        <v>23</v>
      </c>
      <c r="D323" s="4">
        <v>77.2</v>
      </c>
      <c r="E323" s="4">
        <v>89.0</v>
      </c>
      <c r="F323" s="4">
        <v>0.0</v>
      </c>
      <c r="G323" s="4">
        <v>4.03</v>
      </c>
      <c r="H323" s="5">
        <v>732.8662491</v>
      </c>
      <c r="I323" s="4">
        <v>89.0</v>
      </c>
      <c r="J323" s="4">
        <v>3000.0</v>
      </c>
      <c r="K323" s="4">
        <v>55.3</v>
      </c>
      <c r="L323" s="4">
        <v>0.0</v>
      </c>
      <c r="M323" s="4">
        <v>86.0</v>
      </c>
      <c r="N323" s="4">
        <v>9.57</v>
      </c>
      <c r="O323" s="4">
        <v>86.0</v>
      </c>
      <c r="P323" s="4">
        <v>0.1</v>
      </c>
      <c r="Q323" s="5">
        <v>5193.94932</v>
      </c>
      <c r="R323" s="4">
        <v>35662.0</v>
      </c>
      <c r="S323" s="4">
        <v>2.4</v>
      </c>
      <c r="T323" s="4">
        <v>2.4</v>
      </c>
      <c r="U323" s="4">
        <v>0.742</v>
      </c>
      <c r="V323" s="4">
        <v>14.2</v>
      </c>
    </row>
    <row r="324">
      <c r="A324" s="4" t="s">
        <v>44</v>
      </c>
      <c r="B324" s="4">
        <v>2013.0</v>
      </c>
      <c r="C324" s="4" t="s">
        <v>23</v>
      </c>
      <c r="D324" s="4">
        <v>77.0</v>
      </c>
      <c r="E324" s="4">
        <v>9.0</v>
      </c>
      <c r="F324" s="4">
        <v>0.0</v>
      </c>
      <c r="G324" s="4">
        <v>4.12</v>
      </c>
      <c r="H324" s="5">
        <v>75.61062911</v>
      </c>
      <c r="I324" s="4">
        <v>91.0</v>
      </c>
      <c r="J324" s="4">
        <v>0.0</v>
      </c>
      <c r="K324" s="4">
        <v>54.7</v>
      </c>
      <c r="L324" s="4">
        <v>0.0</v>
      </c>
      <c r="M324" s="4">
        <v>87.0</v>
      </c>
      <c r="N324" s="4">
        <v>9.46</v>
      </c>
      <c r="O324" s="4">
        <v>89.0</v>
      </c>
      <c r="P324" s="4">
        <v>0.1</v>
      </c>
      <c r="Q324" s="5">
        <v>535.86555</v>
      </c>
      <c r="R324" s="4">
        <v>364999.0</v>
      </c>
      <c r="S324" s="4">
        <v>2.4</v>
      </c>
      <c r="T324" s="4">
        <v>2.4</v>
      </c>
      <c r="U324" s="4">
        <v>0.735</v>
      </c>
      <c r="V324" s="4">
        <v>14.2</v>
      </c>
    </row>
    <row r="325">
      <c r="A325" s="4" t="s">
        <v>44</v>
      </c>
      <c r="B325" s="4">
        <v>2012.0</v>
      </c>
      <c r="C325" s="4" t="s">
        <v>23</v>
      </c>
      <c r="D325" s="4">
        <v>76.8</v>
      </c>
      <c r="E325" s="4">
        <v>92.0</v>
      </c>
      <c r="F325" s="4">
        <v>0.0</v>
      </c>
      <c r="G325" s="4">
        <v>4.61</v>
      </c>
      <c r="H325" s="5">
        <v>693.8226461</v>
      </c>
      <c r="I325" s="4">
        <v>92.0</v>
      </c>
      <c r="J325" s="4">
        <v>22.0</v>
      </c>
      <c r="K325" s="4">
        <v>54.2</v>
      </c>
      <c r="L325" s="4">
        <v>0.0</v>
      </c>
      <c r="M325" s="4">
        <v>87.0</v>
      </c>
      <c r="N325" s="4">
        <v>9.94</v>
      </c>
      <c r="O325" s="4">
        <v>92.0</v>
      </c>
      <c r="P325" s="4">
        <v>0.1</v>
      </c>
      <c r="Q325" s="5">
        <v>4716.673325</v>
      </c>
      <c r="R325" s="4">
        <v>36482.0</v>
      </c>
      <c r="S325" s="4">
        <v>2.5</v>
      </c>
      <c r="T325" s="4">
        <v>2.5</v>
      </c>
      <c r="U325" s="4">
        <v>0.728</v>
      </c>
      <c r="V325" s="4">
        <v>13.9</v>
      </c>
    </row>
    <row r="326">
      <c r="A326" s="4" t="s">
        <v>44</v>
      </c>
      <c r="B326" s="4">
        <v>2011.0</v>
      </c>
      <c r="C326" s="4" t="s">
        <v>23</v>
      </c>
      <c r="D326" s="4">
        <v>76.9</v>
      </c>
      <c r="E326" s="4">
        <v>92.0</v>
      </c>
      <c r="F326" s="4">
        <v>0.0</v>
      </c>
      <c r="G326" s="4">
        <v>4.64</v>
      </c>
      <c r="H326" s="5">
        <v>7.959131146</v>
      </c>
      <c r="I326" s="4">
        <v>88.0</v>
      </c>
      <c r="J326" s="4">
        <v>10.0</v>
      </c>
      <c r="K326" s="4">
        <v>53.7</v>
      </c>
      <c r="L326" s="4">
        <v>0.0</v>
      </c>
      <c r="M326" s="4">
        <v>89.0</v>
      </c>
      <c r="N326" s="4">
        <v>9.71</v>
      </c>
      <c r="O326" s="4">
        <v>88.0</v>
      </c>
      <c r="P326" s="4">
        <v>0.1</v>
      </c>
      <c r="Q326" s="5">
        <v>55.156834</v>
      </c>
      <c r="R326" s="4">
        <v>3688865.0</v>
      </c>
      <c r="S326" s="4">
        <v>2.6</v>
      </c>
      <c r="T326" s="4">
        <v>2.5</v>
      </c>
      <c r="U326" s="4">
        <v>0.711</v>
      </c>
      <c r="V326" s="4">
        <v>13.4</v>
      </c>
    </row>
    <row r="327">
      <c r="A327" s="4" t="s">
        <v>44</v>
      </c>
      <c r="B327" s="4">
        <v>2010.0</v>
      </c>
      <c r="C327" s="4" t="s">
        <v>23</v>
      </c>
      <c r="D327" s="4">
        <v>76.4</v>
      </c>
      <c r="E327" s="4">
        <v>94.0</v>
      </c>
      <c r="F327" s="4">
        <v>0.0</v>
      </c>
      <c r="G327" s="4">
        <v>4.54</v>
      </c>
      <c r="H327" s="5">
        <v>630.3883564</v>
      </c>
      <c r="I327" s="4">
        <v>89.0</v>
      </c>
      <c r="J327" s="4">
        <v>45.0</v>
      </c>
      <c r="K327" s="4">
        <v>53.1</v>
      </c>
      <c r="L327" s="4">
        <v>0.0</v>
      </c>
      <c r="M327" s="4">
        <v>9.0</v>
      </c>
      <c r="N327" s="4">
        <v>9.58</v>
      </c>
      <c r="O327" s="4">
        <v>89.0</v>
      </c>
      <c r="P327" s="4">
        <v>0.1</v>
      </c>
      <c r="Q327" s="5">
        <v>4611.47298</v>
      </c>
      <c r="R327" s="4">
        <v>372284.0</v>
      </c>
      <c r="S327" s="4">
        <v>2.6</v>
      </c>
      <c r="T327" s="4">
        <v>2.6</v>
      </c>
      <c r="U327" s="4">
        <v>0.717</v>
      </c>
      <c r="V327" s="4">
        <v>13.3</v>
      </c>
    </row>
    <row r="328">
      <c r="A328" s="4" t="s">
        <v>44</v>
      </c>
      <c r="B328" s="4">
        <v>2009.0</v>
      </c>
      <c r="C328" s="4" t="s">
        <v>23</v>
      </c>
      <c r="D328" s="4">
        <v>76.1</v>
      </c>
      <c r="E328" s="4">
        <v>97.0</v>
      </c>
      <c r="F328" s="4">
        <v>0.0</v>
      </c>
      <c r="G328" s="4">
        <v>4.75</v>
      </c>
      <c r="H328" s="5">
        <v>645.021302</v>
      </c>
      <c r="I328" s="4">
        <v>9.0</v>
      </c>
      <c r="J328" s="4">
        <v>22.0</v>
      </c>
      <c r="K328" s="4">
        <v>52.6</v>
      </c>
      <c r="L328" s="4">
        <v>0.0</v>
      </c>
      <c r="M328" s="4">
        <v>9.0</v>
      </c>
      <c r="N328" s="4">
        <v>9.64</v>
      </c>
      <c r="O328" s="4">
        <v>9.0</v>
      </c>
      <c r="P328" s="4">
        <v>0.1</v>
      </c>
      <c r="Q328" s="5">
        <v>4697.89732</v>
      </c>
      <c r="R328" s="4">
        <v>3746561.0</v>
      </c>
      <c r="S328" s="4">
        <v>2.7</v>
      </c>
      <c r="T328" s="4">
        <v>2.7</v>
      </c>
      <c r="U328" s="4">
        <v>0.716</v>
      </c>
      <c r="V328" s="4">
        <v>13.3</v>
      </c>
    </row>
    <row r="329">
      <c r="A329" s="4" t="s">
        <v>44</v>
      </c>
      <c r="B329" s="4">
        <v>2008.0</v>
      </c>
      <c r="C329" s="4" t="s">
        <v>23</v>
      </c>
      <c r="D329" s="4">
        <v>76.0</v>
      </c>
      <c r="E329" s="4">
        <v>98.0</v>
      </c>
      <c r="F329" s="4">
        <v>0.0</v>
      </c>
      <c r="G329" s="4">
        <v>5.13</v>
      </c>
      <c r="H329" s="5">
        <v>66.04635027</v>
      </c>
      <c r="I329" s="4">
        <v>88.0</v>
      </c>
      <c r="J329" s="4">
        <v>8.0</v>
      </c>
      <c r="K329" s="4">
        <v>52.1</v>
      </c>
      <c r="L329" s="4">
        <v>0.0</v>
      </c>
      <c r="M329" s="4">
        <v>92.0</v>
      </c>
      <c r="N329" s="4">
        <v>8.58</v>
      </c>
      <c r="O329" s="4">
        <v>91.0</v>
      </c>
      <c r="P329" s="4">
        <v>0.1</v>
      </c>
      <c r="Q329" s="5">
        <v>575.31664</v>
      </c>
      <c r="R329" s="4">
        <v>3763599.0</v>
      </c>
      <c r="S329" s="4">
        <v>2.8</v>
      </c>
      <c r="T329" s="4">
        <v>2.7</v>
      </c>
      <c r="U329" s="4">
        <v>0.71</v>
      </c>
      <c r="V329" s="4">
        <v>13.1</v>
      </c>
    </row>
    <row r="330">
      <c r="A330" s="4" t="s">
        <v>44</v>
      </c>
      <c r="B330" s="4">
        <v>2007.0</v>
      </c>
      <c r="C330" s="4" t="s">
        <v>23</v>
      </c>
      <c r="D330" s="4">
        <v>75.4</v>
      </c>
      <c r="E330" s="4">
        <v>16.0</v>
      </c>
      <c r="F330" s="4">
        <v>0.0</v>
      </c>
      <c r="G330" s="4">
        <v>5.16</v>
      </c>
      <c r="H330" s="5">
        <v>8.240355867</v>
      </c>
      <c r="I330" s="4">
        <v>94.0</v>
      </c>
      <c r="J330" s="4">
        <v>166.0</v>
      </c>
      <c r="K330" s="4">
        <v>51.5</v>
      </c>
      <c r="L330" s="4">
        <v>0.0</v>
      </c>
      <c r="M330" s="4">
        <v>95.0</v>
      </c>
      <c r="N330" s="4">
        <v>8.37</v>
      </c>
      <c r="O330" s="4">
        <v>95.0</v>
      </c>
      <c r="P330" s="4">
        <v>0.1</v>
      </c>
      <c r="Q330" s="5">
        <v>418.292176</v>
      </c>
      <c r="R330" s="4">
        <v>3774.0</v>
      </c>
      <c r="S330" s="4">
        <v>2.8</v>
      </c>
      <c r="T330" s="4">
        <v>2.8</v>
      </c>
      <c r="U330" s="4">
        <v>0.703</v>
      </c>
      <c r="V330" s="4">
        <v>12.9</v>
      </c>
    </row>
    <row r="331">
      <c r="A331" s="4" t="s">
        <v>44</v>
      </c>
      <c r="B331" s="4">
        <v>2006.0</v>
      </c>
      <c r="C331" s="4" t="s">
        <v>23</v>
      </c>
      <c r="D331" s="4">
        <v>75.7</v>
      </c>
      <c r="E331" s="4">
        <v>1.0</v>
      </c>
      <c r="F331" s="4">
        <v>0.0</v>
      </c>
      <c r="G331" s="4">
        <v>4.82</v>
      </c>
      <c r="H331" s="5">
        <v>38.25414065</v>
      </c>
      <c r="I331" s="4">
        <v>9.0</v>
      </c>
      <c r="J331" s="4">
        <v>17.0</v>
      </c>
      <c r="K331" s="4">
        <v>51.0</v>
      </c>
      <c r="L331" s="4">
        <v>0.0</v>
      </c>
      <c r="M331" s="4">
        <v>91.0</v>
      </c>
      <c r="N331" s="4">
        <v>8.28</v>
      </c>
      <c r="O331" s="4">
        <v>87.0</v>
      </c>
      <c r="P331" s="4">
        <v>0.1</v>
      </c>
      <c r="Q331" s="5">
        <v>344.321698</v>
      </c>
      <c r="R331" s="4">
        <v>3779468.0</v>
      </c>
      <c r="S331" s="4">
        <v>2.9</v>
      </c>
      <c r="T331" s="4">
        <v>2.8</v>
      </c>
      <c r="U331" s="4">
        <v>0.697</v>
      </c>
      <c r="V331" s="4">
        <v>12.7</v>
      </c>
    </row>
    <row r="332">
      <c r="A332" s="4" t="s">
        <v>44</v>
      </c>
      <c r="B332" s="4">
        <v>2005.0</v>
      </c>
      <c r="C332" s="4" t="s">
        <v>23</v>
      </c>
      <c r="D332" s="4">
        <v>75.0</v>
      </c>
      <c r="E332" s="4">
        <v>12.0</v>
      </c>
      <c r="F332" s="4">
        <v>0.0</v>
      </c>
      <c r="G332" s="4">
        <v>4.56</v>
      </c>
      <c r="H332" s="5">
        <v>45.71354264</v>
      </c>
      <c r="I332" s="4">
        <v>93.0</v>
      </c>
      <c r="J332" s="4">
        <v>23.0</v>
      </c>
      <c r="K332" s="4">
        <v>5.5</v>
      </c>
      <c r="L332" s="4">
        <v>0.0</v>
      </c>
      <c r="M332" s="4">
        <v>95.0</v>
      </c>
      <c r="N332" s="4">
        <v>8.5</v>
      </c>
      <c r="O332" s="4">
        <v>93.0</v>
      </c>
      <c r="P332" s="4">
        <v>0.1</v>
      </c>
      <c r="Q332" s="5">
        <v>2968.41186</v>
      </c>
      <c r="R332" s="4">
        <v>378153.0</v>
      </c>
      <c r="S332" s="4">
        <v>2.9</v>
      </c>
      <c r="T332" s="4">
        <v>2.9</v>
      </c>
      <c r="U332" s="4">
        <v>0.0</v>
      </c>
      <c r="V332" s="4">
        <v>12.5</v>
      </c>
    </row>
    <row r="333">
      <c r="A333" s="4" t="s">
        <v>44</v>
      </c>
      <c r="B333" s="4">
        <v>2004.0</v>
      </c>
      <c r="C333" s="4" t="s">
        <v>23</v>
      </c>
      <c r="D333" s="4">
        <v>75.5</v>
      </c>
      <c r="E333" s="4">
        <v>99.0</v>
      </c>
      <c r="F333" s="4">
        <v>0.0</v>
      </c>
      <c r="G333" s="4">
        <v>4.25</v>
      </c>
      <c r="H333" s="5">
        <v>3.479918859</v>
      </c>
      <c r="I333" s="4">
        <v>36.0</v>
      </c>
      <c r="J333" s="4">
        <v>28.0</v>
      </c>
      <c r="K333" s="4">
        <v>49.9</v>
      </c>
      <c r="L333" s="4">
        <v>0.0</v>
      </c>
      <c r="M333" s="4">
        <v>87.0</v>
      </c>
      <c r="N333" s="4">
        <v>9.4</v>
      </c>
      <c r="O333" s="4">
        <v>84.0</v>
      </c>
      <c r="P333" s="4">
        <v>0.1</v>
      </c>
      <c r="Q333" s="5">
        <v>265.642661</v>
      </c>
      <c r="R333" s="4">
        <v>3781287.0</v>
      </c>
      <c r="S333" s="4">
        <v>3.0</v>
      </c>
      <c r="T333" s="4">
        <v>3.0</v>
      </c>
      <c r="U333" s="4">
        <v>0.0</v>
      </c>
      <c r="V333" s="4">
        <v>12.3</v>
      </c>
    </row>
    <row r="334">
      <c r="A334" s="4" t="s">
        <v>44</v>
      </c>
      <c r="B334" s="4">
        <v>2003.0</v>
      </c>
      <c r="C334" s="4" t="s">
        <v>23</v>
      </c>
      <c r="D334" s="4">
        <v>75.2</v>
      </c>
      <c r="E334" s="4">
        <v>12.0</v>
      </c>
      <c r="F334" s="4">
        <v>0.0</v>
      </c>
      <c r="G334" s="4">
        <v>4.14</v>
      </c>
      <c r="H334" s="5">
        <v>39.86518043</v>
      </c>
      <c r="I334" s="6"/>
      <c r="J334" s="4">
        <v>18.0</v>
      </c>
      <c r="K334" s="4">
        <v>49.4</v>
      </c>
      <c r="L334" s="4">
        <v>0.0</v>
      </c>
      <c r="M334" s="4">
        <v>87.0</v>
      </c>
      <c r="N334" s="4">
        <v>7.94</v>
      </c>
      <c r="O334" s="4">
        <v>87.0</v>
      </c>
      <c r="P334" s="4">
        <v>0.1</v>
      </c>
      <c r="Q334" s="5">
        <v>2214.732246</v>
      </c>
      <c r="R334" s="4">
        <v>3779247.0</v>
      </c>
      <c r="S334" s="4">
        <v>3.0</v>
      </c>
      <c r="T334" s="4">
        <v>3.0</v>
      </c>
      <c r="U334" s="4">
        <v>0.0</v>
      </c>
      <c r="V334" s="4">
        <v>12.1</v>
      </c>
    </row>
    <row r="335">
      <c r="A335" s="4" t="s">
        <v>44</v>
      </c>
      <c r="B335" s="4">
        <v>2002.0</v>
      </c>
      <c r="C335" s="4" t="s">
        <v>23</v>
      </c>
      <c r="D335" s="4">
        <v>75.4</v>
      </c>
      <c r="E335" s="4">
        <v>11.0</v>
      </c>
      <c r="F335" s="4">
        <v>0.0</v>
      </c>
      <c r="G335" s="4">
        <v>3.84</v>
      </c>
      <c r="H335" s="5">
        <v>151.1399301</v>
      </c>
      <c r="I335" s="6"/>
      <c r="J335" s="4">
        <v>28.0</v>
      </c>
      <c r="K335" s="4">
        <v>48.8</v>
      </c>
      <c r="L335" s="4">
        <v>0.0</v>
      </c>
      <c r="M335" s="4">
        <v>86.0</v>
      </c>
      <c r="N335" s="4">
        <v>7.1</v>
      </c>
      <c r="O335" s="4">
        <v>8.0</v>
      </c>
      <c r="P335" s="4">
        <v>0.1</v>
      </c>
      <c r="Q335" s="5">
        <v>1761.537647</v>
      </c>
      <c r="R335" s="4">
        <v>377587.0</v>
      </c>
      <c r="S335" s="4">
        <v>3.1</v>
      </c>
      <c r="T335" s="4">
        <v>3.1</v>
      </c>
      <c r="U335" s="4">
        <v>0.0</v>
      </c>
      <c r="V335" s="4">
        <v>11.9</v>
      </c>
    </row>
    <row r="336">
      <c r="A336" s="4" t="s">
        <v>44</v>
      </c>
      <c r="B336" s="4">
        <v>2001.0</v>
      </c>
      <c r="C336" s="4" t="s">
        <v>23</v>
      </c>
      <c r="D336" s="4">
        <v>74.9</v>
      </c>
      <c r="E336" s="4">
        <v>113.0</v>
      </c>
      <c r="F336" s="4">
        <v>0.0</v>
      </c>
      <c r="G336" s="4">
        <v>3.85</v>
      </c>
      <c r="H336" s="5">
        <v>143.2947487</v>
      </c>
      <c r="I336" s="6"/>
      <c r="J336" s="4">
        <v>0.0</v>
      </c>
      <c r="K336" s="4">
        <v>48.2</v>
      </c>
      <c r="L336" s="4">
        <v>0.0</v>
      </c>
      <c r="M336" s="4">
        <v>92.0</v>
      </c>
      <c r="N336" s="4">
        <v>7.16</v>
      </c>
      <c r="O336" s="4">
        <v>91.0</v>
      </c>
      <c r="P336" s="4">
        <v>0.1</v>
      </c>
      <c r="Q336" s="5">
        <v>1524.41222</v>
      </c>
      <c r="R336" s="4">
        <v>3771284.0</v>
      </c>
      <c r="S336" s="4">
        <v>3.2</v>
      </c>
      <c r="T336" s="4">
        <v>3.2</v>
      </c>
      <c r="U336" s="4">
        <v>0.0</v>
      </c>
      <c r="V336" s="4">
        <v>11.6</v>
      </c>
    </row>
    <row r="337">
      <c r="A337" s="4" t="s">
        <v>44</v>
      </c>
      <c r="B337" s="4">
        <v>2000.0</v>
      </c>
      <c r="C337" s="4" t="s">
        <v>23</v>
      </c>
      <c r="D337" s="4">
        <v>74.6</v>
      </c>
      <c r="E337" s="4">
        <v>116.0</v>
      </c>
      <c r="F337" s="4">
        <v>0.0</v>
      </c>
      <c r="G337" s="4">
        <v>3.64</v>
      </c>
      <c r="H337" s="5">
        <v>165.6168642</v>
      </c>
      <c r="I337" s="6"/>
      <c r="J337" s="4">
        <v>43.0</v>
      </c>
      <c r="K337" s="4">
        <v>47.6</v>
      </c>
      <c r="L337" s="4">
        <v>0.0</v>
      </c>
      <c r="M337" s="4">
        <v>87.0</v>
      </c>
      <c r="N337" s="4">
        <v>7.9</v>
      </c>
      <c r="O337" s="4">
        <v>85.0</v>
      </c>
      <c r="P337" s="4">
        <v>0.1</v>
      </c>
      <c r="Q337" s="5">
        <v>1461.7552</v>
      </c>
      <c r="R337" s="4">
        <v>376676.0</v>
      </c>
      <c r="S337" s="4">
        <v>3.3</v>
      </c>
      <c r="T337" s="4">
        <v>3.2</v>
      </c>
      <c r="U337" s="4">
        <v>0.0</v>
      </c>
      <c r="V337" s="4">
        <v>0.0</v>
      </c>
    </row>
    <row r="338">
      <c r="A338" s="4" t="s">
        <v>45</v>
      </c>
      <c r="B338" s="4">
        <v>2015.0</v>
      </c>
      <c r="C338" s="4" t="s">
        <v>23</v>
      </c>
      <c r="D338" s="4">
        <v>65.7</v>
      </c>
      <c r="E338" s="4">
        <v>256.0</v>
      </c>
      <c r="F338" s="4">
        <v>2.0</v>
      </c>
      <c r="G338" s="6"/>
      <c r="H338" s="5">
        <v>0.0</v>
      </c>
      <c r="I338" s="4">
        <v>95.0</v>
      </c>
      <c r="J338" s="4">
        <v>0.0</v>
      </c>
      <c r="K338" s="4">
        <v>37.9</v>
      </c>
      <c r="L338" s="4">
        <v>2.0</v>
      </c>
      <c r="M338" s="4">
        <v>96.0</v>
      </c>
      <c r="N338" s="6"/>
      <c r="O338" s="4">
        <v>95.0</v>
      </c>
      <c r="P338" s="4">
        <v>2.2</v>
      </c>
      <c r="Q338" s="5">
        <v>6532.651</v>
      </c>
      <c r="R338" s="4">
        <v>229197.0</v>
      </c>
      <c r="S338" s="4">
        <v>6.4</v>
      </c>
      <c r="T338" s="4">
        <v>6.1</v>
      </c>
      <c r="U338" s="4">
        <v>0.698</v>
      </c>
      <c r="V338" s="4">
        <v>12.6</v>
      </c>
    </row>
    <row r="339">
      <c r="A339" s="4" t="s">
        <v>45</v>
      </c>
      <c r="B339" s="4">
        <v>2014.0</v>
      </c>
      <c r="C339" s="4" t="s">
        <v>23</v>
      </c>
      <c r="D339" s="4">
        <v>65.1</v>
      </c>
      <c r="E339" s="4">
        <v>268.0</v>
      </c>
      <c r="F339" s="4">
        <v>2.0</v>
      </c>
      <c r="G339" s="4">
        <v>0.01</v>
      </c>
      <c r="H339" s="5">
        <v>662.802194</v>
      </c>
      <c r="I339" s="4">
        <v>95.0</v>
      </c>
      <c r="J339" s="4">
        <v>1.0</v>
      </c>
      <c r="K339" s="4">
        <v>37.3</v>
      </c>
      <c r="L339" s="4">
        <v>2.0</v>
      </c>
      <c r="M339" s="4">
        <v>96.0</v>
      </c>
      <c r="N339" s="4">
        <v>5.41</v>
      </c>
      <c r="O339" s="4">
        <v>95.0</v>
      </c>
      <c r="P339" s="4">
        <v>2.3</v>
      </c>
      <c r="Q339" s="5">
        <v>7497.762376</v>
      </c>
      <c r="R339" s="4">
        <v>2168573.0</v>
      </c>
      <c r="S339" s="4">
        <v>6.7</v>
      </c>
      <c r="T339" s="4">
        <v>6.4</v>
      </c>
      <c r="U339" s="4">
        <v>0.697</v>
      </c>
      <c r="V339" s="4">
        <v>12.6</v>
      </c>
    </row>
    <row r="340">
      <c r="A340" s="4" t="s">
        <v>45</v>
      </c>
      <c r="B340" s="4">
        <v>2013.0</v>
      </c>
      <c r="C340" s="4" t="s">
        <v>23</v>
      </c>
      <c r="D340" s="4">
        <v>64.2</v>
      </c>
      <c r="E340" s="4">
        <v>286.0</v>
      </c>
      <c r="F340" s="4">
        <v>2.0</v>
      </c>
      <c r="G340" s="4">
        <v>0.01</v>
      </c>
      <c r="H340" s="5">
        <v>1.117811275</v>
      </c>
      <c r="I340" s="4">
        <v>95.0</v>
      </c>
      <c r="J340" s="4">
        <v>1.0</v>
      </c>
      <c r="K340" s="4">
        <v>36.8</v>
      </c>
      <c r="L340" s="4">
        <v>2.0</v>
      </c>
      <c r="M340" s="4">
        <v>96.0</v>
      </c>
      <c r="N340" s="4">
        <v>5.84</v>
      </c>
      <c r="O340" s="4">
        <v>95.0</v>
      </c>
      <c r="P340" s="4">
        <v>2.8</v>
      </c>
      <c r="Q340" s="5">
        <v>77.625783</v>
      </c>
      <c r="R340" s="4">
        <v>212857.0</v>
      </c>
      <c r="S340" s="4">
        <v>7.0</v>
      </c>
      <c r="T340" s="4">
        <v>6.7</v>
      </c>
      <c r="U340" s="4">
        <v>0.693</v>
      </c>
      <c r="V340" s="4">
        <v>12.6</v>
      </c>
    </row>
    <row r="341">
      <c r="A341" s="4" t="s">
        <v>45</v>
      </c>
      <c r="B341" s="4">
        <v>2012.0</v>
      </c>
      <c r="C341" s="4" t="s">
        <v>23</v>
      </c>
      <c r="D341" s="4">
        <v>63.4</v>
      </c>
      <c r="E341" s="4">
        <v>3.0</v>
      </c>
      <c r="F341" s="4">
        <v>2.0</v>
      </c>
      <c r="G341" s="4">
        <v>0.01</v>
      </c>
      <c r="H341" s="5">
        <v>12.83447357</v>
      </c>
      <c r="I341" s="4">
        <v>95.0</v>
      </c>
      <c r="J341" s="4">
        <v>7.0</v>
      </c>
      <c r="K341" s="4">
        <v>36.2</v>
      </c>
      <c r="L341" s="4">
        <v>3.0</v>
      </c>
      <c r="M341" s="4">
        <v>96.0</v>
      </c>
      <c r="N341" s="4">
        <v>6.27</v>
      </c>
      <c r="O341" s="4">
        <v>95.0</v>
      </c>
      <c r="P341" s="4">
        <v>4.4</v>
      </c>
      <c r="Q341" s="5">
        <v>729.231453</v>
      </c>
      <c r="R341" s="4">
        <v>289315.0</v>
      </c>
      <c r="S341" s="4">
        <v>7.3</v>
      </c>
      <c r="T341" s="4">
        <v>7.0</v>
      </c>
      <c r="U341" s="4">
        <v>0.687</v>
      </c>
      <c r="V341" s="4">
        <v>12.5</v>
      </c>
    </row>
    <row r="342">
      <c r="A342" s="4" t="s">
        <v>45</v>
      </c>
      <c r="B342" s="4">
        <v>2011.0</v>
      </c>
      <c r="C342" s="4" t="s">
        <v>23</v>
      </c>
      <c r="D342" s="4">
        <v>62.2</v>
      </c>
      <c r="E342" s="4">
        <v>325.0</v>
      </c>
      <c r="F342" s="4">
        <v>2.0</v>
      </c>
      <c r="G342" s="4">
        <v>5.76</v>
      </c>
      <c r="H342" s="5">
        <v>668.9562854</v>
      </c>
      <c r="I342" s="4">
        <v>95.0</v>
      </c>
      <c r="J342" s="4">
        <v>8.0</v>
      </c>
      <c r="K342" s="4">
        <v>35.7</v>
      </c>
      <c r="L342" s="4">
        <v>3.0</v>
      </c>
      <c r="M342" s="4">
        <v>96.0</v>
      </c>
      <c r="N342" s="4">
        <v>5.25</v>
      </c>
      <c r="O342" s="4">
        <v>95.0</v>
      </c>
      <c r="P342" s="4">
        <v>5.5</v>
      </c>
      <c r="Q342" s="5">
        <v>7645.21469</v>
      </c>
      <c r="R342" s="4">
        <v>251339.0</v>
      </c>
      <c r="S342" s="4">
        <v>7.7</v>
      </c>
      <c r="T342" s="4">
        <v>7.4</v>
      </c>
      <c r="U342" s="4">
        <v>0.678</v>
      </c>
      <c r="V342" s="4">
        <v>12.4</v>
      </c>
    </row>
    <row r="343">
      <c r="A343" s="4" t="s">
        <v>45</v>
      </c>
      <c r="B343" s="4">
        <v>2010.0</v>
      </c>
      <c r="C343" s="4" t="s">
        <v>23</v>
      </c>
      <c r="D343" s="4">
        <v>61.1</v>
      </c>
      <c r="E343" s="4">
        <v>349.0</v>
      </c>
      <c r="F343" s="4">
        <v>2.0</v>
      </c>
      <c r="G343" s="4">
        <v>5.99</v>
      </c>
      <c r="H343" s="5">
        <v>547.0386679</v>
      </c>
      <c r="I343" s="4">
        <v>95.0</v>
      </c>
      <c r="J343" s="4">
        <v>853.0</v>
      </c>
      <c r="K343" s="4">
        <v>35.2</v>
      </c>
      <c r="L343" s="4">
        <v>3.0</v>
      </c>
      <c r="M343" s="4">
        <v>96.0</v>
      </c>
      <c r="N343" s="4">
        <v>5.64</v>
      </c>
      <c r="O343" s="4">
        <v>95.0</v>
      </c>
      <c r="P343" s="4">
        <v>6.2</v>
      </c>
      <c r="Q343" s="5">
        <v>6346.15624</v>
      </c>
      <c r="R343" s="4">
        <v>214866.0</v>
      </c>
      <c r="S343" s="4">
        <v>8.0</v>
      </c>
      <c r="T343" s="4">
        <v>7.8</v>
      </c>
      <c r="U343" s="4">
        <v>0.669</v>
      </c>
      <c r="V343" s="4">
        <v>12.3</v>
      </c>
    </row>
    <row r="344">
      <c r="A344" s="4" t="s">
        <v>45</v>
      </c>
      <c r="B344" s="4">
        <v>2009.0</v>
      </c>
      <c r="C344" s="4" t="s">
        <v>23</v>
      </c>
      <c r="D344" s="4">
        <v>59.2</v>
      </c>
      <c r="E344" s="4">
        <v>393.0</v>
      </c>
      <c r="F344" s="4">
        <v>2.0</v>
      </c>
      <c r="G344" s="4">
        <v>5.01</v>
      </c>
      <c r="H344" s="5">
        <v>426.7855662</v>
      </c>
      <c r="I344" s="4">
        <v>94.0</v>
      </c>
      <c r="J344" s="4">
        <v>184.0</v>
      </c>
      <c r="K344" s="4">
        <v>34.7</v>
      </c>
      <c r="L344" s="4">
        <v>3.0</v>
      </c>
      <c r="M344" s="4">
        <v>96.0</v>
      </c>
      <c r="N344" s="4">
        <v>6.39</v>
      </c>
      <c r="O344" s="4">
        <v>96.0</v>
      </c>
      <c r="P344" s="4">
        <v>9.0</v>
      </c>
      <c r="Q344" s="5">
        <v>5185.729845</v>
      </c>
      <c r="R344" s="4">
        <v>1979882.0</v>
      </c>
      <c r="S344" s="4">
        <v>8.4</v>
      </c>
      <c r="T344" s="4">
        <v>8.2</v>
      </c>
      <c r="U344" s="4">
        <v>0.661</v>
      </c>
      <c r="V344" s="4">
        <v>12.2</v>
      </c>
    </row>
    <row r="345">
      <c r="A345" s="4" t="s">
        <v>45</v>
      </c>
      <c r="B345" s="4">
        <v>2008.0</v>
      </c>
      <c r="C345" s="4" t="s">
        <v>23</v>
      </c>
      <c r="D345" s="4">
        <v>57.5</v>
      </c>
      <c r="E345" s="4">
        <v>427.0</v>
      </c>
      <c r="F345" s="4">
        <v>2.0</v>
      </c>
      <c r="G345" s="4">
        <v>6.56</v>
      </c>
      <c r="H345" s="5">
        <v>476.8625872</v>
      </c>
      <c r="I345" s="4">
        <v>94.0</v>
      </c>
      <c r="J345" s="4">
        <v>0.0</v>
      </c>
      <c r="K345" s="4">
        <v>34.2</v>
      </c>
      <c r="L345" s="4">
        <v>3.0</v>
      </c>
      <c r="M345" s="4">
        <v>96.0</v>
      </c>
      <c r="N345" s="4">
        <v>5.55</v>
      </c>
      <c r="O345" s="4">
        <v>96.0</v>
      </c>
      <c r="P345" s="4">
        <v>12.7</v>
      </c>
      <c r="Q345" s="5">
        <v>5623.379566</v>
      </c>
      <c r="R345" s="4">
        <v>1946351.0</v>
      </c>
      <c r="S345" s="4">
        <v>8.8</v>
      </c>
      <c r="T345" s="4">
        <v>8.6</v>
      </c>
      <c r="U345" s="4">
        <v>0.646</v>
      </c>
      <c r="V345" s="4">
        <v>12.1</v>
      </c>
    </row>
    <row r="346">
      <c r="A346" s="4" t="s">
        <v>45</v>
      </c>
      <c r="B346" s="4">
        <v>2007.0</v>
      </c>
      <c r="C346" s="4" t="s">
        <v>23</v>
      </c>
      <c r="D346" s="4">
        <v>56.9</v>
      </c>
      <c r="E346" s="4">
        <v>436.0</v>
      </c>
      <c r="F346" s="4">
        <v>2.0</v>
      </c>
      <c r="G346" s="4">
        <v>6.21</v>
      </c>
      <c r="H346" s="5">
        <v>512.5887995</v>
      </c>
      <c r="I346" s="4">
        <v>93.0</v>
      </c>
      <c r="J346" s="4">
        <v>1.0</v>
      </c>
      <c r="K346" s="4">
        <v>33.7</v>
      </c>
      <c r="L346" s="4">
        <v>3.0</v>
      </c>
      <c r="M346" s="4">
        <v>96.0</v>
      </c>
      <c r="N346" s="4">
        <v>4.71</v>
      </c>
      <c r="O346" s="4">
        <v>96.0</v>
      </c>
      <c r="P346" s="4">
        <v>13.4</v>
      </c>
      <c r="Q346" s="5">
        <v>5714.47937</v>
      </c>
      <c r="R346" s="4">
        <v>1914414.0</v>
      </c>
      <c r="S346" s="4">
        <v>9.2</v>
      </c>
      <c r="T346" s="4">
        <v>9.0</v>
      </c>
      <c r="U346" s="4">
        <v>0.63</v>
      </c>
      <c r="V346" s="4">
        <v>12.1</v>
      </c>
    </row>
    <row r="347">
      <c r="A347" s="4" t="s">
        <v>45</v>
      </c>
      <c r="B347" s="4">
        <v>2006.0</v>
      </c>
      <c r="C347" s="4" t="s">
        <v>23</v>
      </c>
      <c r="D347" s="4">
        <v>54.8</v>
      </c>
      <c r="E347" s="4">
        <v>491.0</v>
      </c>
      <c r="F347" s="4">
        <v>2.0</v>
      </c>
      <c r="G347" s="4">
        <v>6.45</v>
      </c>
      <c r="H347" s="5">
        <v>76.31867911</v>
      </c>
      <c r="I347" s="4">
        <v>93.0</v>
      </c>
      <c r="J347" s="4">
        <v>6.0</v>
      </c>
      <c r="K347" s="4">
        <v>33.2</v>
      </c>
      <c r="L347" s="4">
        <v>3.0</v>
      </c>
      <c r="M347" s="4">
        <v>96.0</v>
      </c>
      <c r="N347" s="4">
        <v>4.93</v>
      </c>
      <c r="O347" s="4">
        <v>96.0</v>
      </c>
      <c r="P347" s="4">
        <v>14.4</v>
      </c>
      <c r="Q347" s="5">
        <v>5374.554867</v>
      </c>
      <c r="R347" s="4">
        <v>1884238.0</v>
      </c>
      <c r="S347" s="4">
        <v>9.6</v>
      </c>
      <c r="T347" s="4">
        <v>9.4</v>
      </c>
      <c r="U347" s="4">
        <v>0.61</v>
      </c>
      <c r="V347" s="4">
        <v>11.9</v>
      </c>
    </row>
    <row r="348">
      <c r="A348" s="4" t="s">
        <v>45</v>
      </c>
      <c r="B348" s="4">
        <v>2005.0</v>
      </c>
      <c r="C348" s="4" t="s">
        <v>23</v>
      </c>
      <c r="D348" s="4">
        <v>51.7</v>
      </c>
      <c r="E348" s="4">
        <v>566.0</v>
      </c>
      <c r="F348" s="4">
        <v>2.0</v>
      </c>
      <c r="G348" s="4">
        <v>6.37</v>
      </c>
      <c r="H348" s="5">
        <v>629.8425643</v>
      </c>
      <c r="I348" s="4">
        <v>92.0</v>
      </c>
      <c r="J348" s="4">
        <v>5.0</v>
      </c>
      <c r="K348" s="4">
        <v>32.7</v>
      </c>
      <c r="L348" s="4">
        <v>3.0</v>
      </c>
      <c r="M348" s="4">
        <v>96.0</v>
      </c>
      <c r="N348" s="4">
        <v>5.62</v>
      </c>
      <c r="O348" s="4">
        <v>96.0</v>
      </c>
      <c r="P348" s="4">
        <v>20.6</v>
      </c>
      <c r="Q348" s="5">
        <v>5351.253732</v>
      </c>
      <c r="R348" s="4">
        <v>1855852.0</v>
      </c>
      <c r="S348" s="4">
        <v>1.0</v>
      </c>
      <c r="T348" s="4">
        <v>9.9</v>
      </c>
      <c r="U348" s="4">
        <v>0.593</v>
      </c>
      <c r="V348" s="4">
        <v>11.9</v>
      </c>
    </row>
    <row r="349">
      <c r="A349" s="4" t="s">
        <v>45</v>
      </c>
      <c r="B349" s="4">
        <v>2004.0</v>
      </c>
      <c r="C349" s="4" t="s">
        <v>23</v>
      </c>
      <c r="D349" s="4">
        <v>48.1</v>
      </c>
      <c r="E349" s="4">
        <v>652.0</v>
      </c>
      <c r="F349" s="4">
        <v>2.0</v>
      </c>
      <c r="G349" s="4">
        <v>4.9</v>
      </c>
      <c r="H349" s="5">
        <v>469.5823898</v>
      </c>
      <c r="I349" s="4">
        <v>91.0</v>
      </c>
      <c r="J349" s="4">
        <v>1.0</v>
      </c>
      <c r="K349" s="4">
        <v>32.2</v>
      </c>
      <c r="L349" s="4">
        <v>4.0</v>
      </c>
      <c r="M349" s="4">
        <v>96.0</v>
      </c>
      <c r="N349" s="4">
        <v>5.56</v>
      </c>
      <c r="O349" s="4">
        <v>96.0</v>
      </c>
      <c r="P349" s="4">
        <v>28.4</v>
      </c>
      <c r="Q349" s="5">
        <v>4896.583835</v>
      </c>
      <c r="R349" s="4">
        <v>182933.0</v>
      </c>
      <c r="S349" s="4">
        <v>1.5</v>
      </c>
      <c r="T349" s="4">
        <v>1.4</v>
      </c>
      <c r="U349" s="4">
        <v>0.58</v>
      </c>
      <c r="V349" s="4">
        <v>11.8</v>
      </c>
    </row>
    <row r="350">
      <c r="A350" s="4" t="s">
        <v>45</v>
      </c>
      <c r="B350" s="4">
        <v>2003.0</v>
      </c>
      <c r="C350" s="4" t="s">
        <v>23</v>
      </c>
      <c r="D350" s="4">
        <v>46.4</v>
      </c>
      <c r="E350" s="4">
        <v>693.0</v>
      </c>
      <c r="F350" s="4">
        <v>2.0</v>
      </c>
      <c r="G350" s="4">
        <v>5.51</v>
      </c>
      <c r="H350" s="5">
        <v>299.3671252</v>
      </c>
      <c r="I350" s="4">
        <v>9.0</v>
      </c>
      <c r="J350" s="4">
        <v>59.0</v>
      </c>
      <c r="K350" s="4">
        <v>31.6</v>
      </c>
      <c r="L350" s="4">
        <v>4.0</v>
      </c>
      <c r="M350" s="4">
        <v>96.0</v>
      </c>
      <c r="N350" s="4">
        <v>4.65</v>
      </c>
      <c r="O350" s="4">
        <v>96.0</v>
      </c>
      <c r="P350" s="4">
        <v>31.9</v>
      </c>
      <c r="Q350" s="5">
        <v>4163.6596</v>
      </c>
      <c r="R350" s="4">
        <v>184339.0</v>
      </c>
      <c r="S350" s="4">
        <v>1.9</v>
      </c>
      <c r="T350" s="4">
        <v>1.8</v>
      </c>
      <c r="U350" s="4">
        <v>0.567</v>
      </c>
      <c r="V350" s="4">
        <v>11.8</v>
      </c>
    </row>
    <row r="351">
      <c r="A351" s="4" t="s">
        <v>45</v>
      </c>
      <c r="B351" s="4">
        <v>2002.0</v>
      </c>
      <c r="C351" s="4" t="s">
        <v>23</v>
      </c>
      <c r="D351" s="4">
        <v>46.0</v>
      </c>
      <c r="E351" s="4">
        <v>699.0</v>
      </c>
      <c r="F351" s="4">
        <v>2.0</v>
      </c>
      <c r="G351" s="4">
        <v>6.41</v>
      </c>
      <c r="H351" s="5">
        <v>6.3300072</v>
      </c>
      <c r="I351" s="4">
        <v>88.0</v>
      </c>
      <c r="J351" s="4">
        <v>7.0</v>
      </c>
      <c r="K351" s="4">
        <v>31.1</v>
      </c>
      <c r="L351" s="4">
        <v>4.0</v>
      </c>
      <c r="M351" s="4">
        <v>97.0</v>
      </c>
      <c r="N351" s="4">
        <v>6.47</v>
      </c>
      <c r="O351" s="4">
        <v>97.0</v>
      </c>
      <c r="P351" s="4">
        <v>34.6</v>
      </c>
      <c r="Q351" s="5">
        <v>355.618382</v>
      </c>
      <c r="R351" s="4">
        <v>1779953.0</v>
      </c>
      <c r="S351" s="4">
        <v>11.4</v>
      </c>
      <c r="T351" s="4">
        <v>11.3</v>
      </c>
      <c r="U351" s="4">
        <v>0.558</v>
      </c>
      <c r="V351" s="4">
        <v>11.9</v>
      </c>
    </row>
    <row r="352">
      <c r="A352" s="4" t="s">
        <v>45</v>
      </c>
      <c r="B352" s="4">
        <v>2001.0</v>
      </c>
      <c r="C352" s="4" t="s">
        <v>23</v>
      </c>
      <c r="D352" s="4">
        <v>46.7</v>
      </c>
      <c r="E352" s="4">
        <v>679.0</v>
      </c>
      <c r="F352" s="4">
        <v>2.0</v>
      </c>
      <c r="G352" s="4">
        <v>5.48</v>
      </c>
      <c r="H352" s="5">
        <v>306.9527349</v>
      </c>
      <c r="I352" s="4">
        <v>87.0</v>
      </c>
      <c r="J352" s="4">
        <v>1.0</v>
      </c>
      <c r="K352" s="4">
        <v>3.5</v>
      </c>
      <c r="L352" s="4">
        <v>4.0</v>
      </c>
      <c r="M352" s="4">
        <v>97.0</v>
      </c>
      <c r="N352" s="4">
        <v>5.73</v>
      </c>
      <c r="O352" s="4">
        <v>97.0</v>
      </c>
      <c r="P352" s="4">
        <v>37.2</v>
      </c>
      <c r="Q352" s="5">
        <v>3128.97793</v>
      </c>
      <c r="R352" s="4">
        <v>1754935.0</v>
      </c>
      <c r="S352" s="4">
        <v>11.8</v>
      </c>
      <c r="T352" s="4">
        <v>11.8</v>
      </c>
      <c r="U352" s="4">
        <v>0.56</v>
      </c>
      <c r="V352" s="4">
        <v>11.8</v>
      </c>
    </row>
    <row r="353">
      <c r="A353" s="4" t="s">
        <v>45</v>
      </c>
      <c r="B353" s="4">
        <v>2000.0</v>
      </c>
      <c r="C353" s="4" t="s">
        <v>23</v>
      </c>
      <c r="D353" s="4">
        <v>47.8</v>
      </c>
      <c r="E353" s="4">
        <v>647.0</v>
      </c>
      <c r="F353" s="4">
        <v>2.0</v>
      </c>
      <c r="G353" s="4">
        <v>5.37</v>
      </c>
      <c r="H353" s="5">
        <v>250.8916484</v>
      </c>
      <c r="I353" s="4">
        <v>86.0</v>
      </c>
      <c r="J353" s="4">
        <v>2672.0</v>
      </c>
      <c r="K353" s="4">
        <v>29.9</v>
      </c>
      <c r="L353" s="4">
        <v>4.0</v>
      </c>
      <c r="M353" s="4">
        <v>97.0</v>
      </c>
      <c r="N353" s="4">
        <v>4.64</v>
      </c>
      <c r="O353" s="4">
        <v>97.0</v>
      </c>
      <c r="P353" s="4">
        <v>38.8</v>
      </c>
      <c r="Q353" s="5">
        <v>3349.68823</v>
      </c>
      <c r="R353" s="4">
        <v>172834.0</v>
      </c>
      <c r="S353" s="4">
        <v>12.3</v>
      </c>
      <c r="T353" s="4">
        <v>12.2</v>
      </c>
      <c r="U353" s="4">
        <v>0.559</v>
      </c>
      <c r="V353" s="4">
        <v>11.7</v>
      </c>
    </row>
    <row r="354">
      <c r="A354" s="4" t="s">
        <v>46</v>
      </c>
      <c r="B354" s="4">
        <v>2015.0</v>
      </c>
      <c r="C354" s="4" t="s">
        <v>23</v>
      </c>
      <c r="D354" s="4">
        <v>75.0</v>
      </c>
      <c r="E354" s="4">
        <v>142.0</v>
      </c>
      <c r="F354" s="4">
        <v>42.0</v>
      </c>
      <c r="G354" s="6"/>
      <c r="H354" s="5">
        <v>0.0</v>
      </c>
      <c r="I354" s="4">
        <v>96.0</v>
      </c>
      <c r="J354" s="4">
        <v>214.0</v>
      </c>
      <c r="K354" s="4">
        <v>56.1</v>
      </c>
      <c r="L354" s="4">
        <v>47.0</v>
      </c>
      <c r="M354" s="4">
        <v>98.0</v>
      </c>
      <c r="N354" s="6"/>
      <c r="O354" s="4">
        <v>96.0</v>
      </c>
      <c r="P354" s="4">
        <v>0.1</v>
      </c>
      <c r="Q354" s="5">
        <v>8757.2622</v>
      </c>
      <c r="R354" s="4">
        <v>2596218.0</v>
      </c>
      <c r="S354" s="4">
        <v>2.7</v>
      </c>
      <c r="T354" s="4">
        <v>2.6</v>
      </c>
      <c r="U354" s="4">
        <v>0.754</v>
      </c>
      <c r="V354" s="4">
        <v>15.2</v>
      </c>
    </row>
    <row r="355">
      <c r="A355" s="4" t="s">
        <v>46</v>
      </c>
      <c r="B355" s="4">
        <v>2014.0</v>
      </c>
      <c r="C355" s="4" t="s">
        <v>23</v>
      </c>
      <c r="D355" s="4">
        <v>74.8</v>
      </c>
      <c r="E355" s="4">
        <v>144.0</v>
      </c>
      <c r="F355" s="4">
        <v>44.0</v>
      </c>
      <c r="G355" s="4">
        <v>7.32</v>
      </c>
      <c r="H355" s="5">
        <v>83.16465362</v>
      </c>
      <c r="I355" s="4">
        <v>96.0</v>
      </c>
      <c r="J355" s="4">
        <v>876.0</v>
      </c>
      <c r="K355" s="4">
        <v>55.3</v>
      </c>
      <c r="L355" s="4">
        <v>49.0</v>
      </c>
      <c r="M355" s="4">
        <v>96.0</v>
      </c>
      <c r="N355" s="4">
        <v>8.32</v>
      </c>
      <c r="O355" s="4">
        <v>93.0</v>
      </c>
      <c r="P355" s="4">
        <v>0.1</v>
      </c>
      <c r="Q355" s="5">
        <v>1226.61731</v>
      </c>
      <c r="R355" s="4">
        <v>2.4213133E7</v>
      </c>
      <c r="S355" s="4">
        <v>2.7</v>
      </c>
      <c r="T355" s="4">
        <v>2.7</v>
      </c>
      <c r="U355" s="4">
        <v>0.747</v>
      </c>
      <c r="V355" s="4">
        <v>15.2</v>
      </c>
    </row>
    <row r="356">
      <c r="A356" s="4" t="s">
        <v>46</v>
      </c>
      <c r="B356" s="4">
        <v>2013.0</v>
      </c>
      <c r="C356" s="4" t="s">
        <v>23</v>
      </c>
      <c r="D356" s="4">
        <v>74.7</v>
      </c>
      <c r="E356" s="4">
        <v>146.0</v>
      </c>
      <c r="F356" s="4">
        <v>46.0</v>
      </c>
      <c r="G356" s="4">
        <v>7.24</v>
      </c>
      <c r="H356" s="5">
        <v>916.270845</v>
      </c>
      <c r="I356" s="4">
        <v>96.0</v>
      </c>
      <c r="J356" s="4">
        <v>220.0</v>
      </c>
      <c r="K356" s="4">
        <v>54.5</v>
      </c>
      <c r="L356" s="4">
        <v>52.0</v>
      </c>
      <c r="M356" s="4">
        <v>96.0</v>
      </c>
      <c r="N356" s="4">
        <v>8.48</v>
      </c>
      <c r="O356" s="4">
        <v>97.0</v>
      </c>
      <c r="P356" s="4">
        <v>0.1</v>
      </c>
      <c r="Q356" s="5">
        <v>12216.9446</v>
      </c>
      <c r="R356" s="4">
        <v>2248632.0</v>
      </c>
      <c r="S356" s="4">
        <v>2.8</v>
      </c>
      <c r="T356" s="4">
        <v>2.7</v>
      </c>
      <c r="U356" s="4">
        <v>0.734</v>
      </c>
      <c r="V356" s="4">
        <v>14.2</v>
      </c>
    </row>
    <row r="357">
      <c r="A357" s="4" t="s">
        <v>46</v>
      </c>
      <c r="B357" s="4">
        <v>2012.0</v>
      </c>
      <c r="C357" s="4" t="s">
        <v>23</v>
      </c>
      <c r="D357" s="4">
        <v>74.5</v>
      </c>
      <c r="E357" s="4">
        <v>148.0</v>
      </c>
      <c r="F357" s="4">
        <v>49.0</v>
      </c>
      <c r="G357" s="4">
        <v>7.55</v>
      </c>
      <c r="H357" s="5">
        <v>843.1946259</v>
      </c>
      <c r="I357" s="4">
        <v>96.0</v>
      </c>
      <c r="J357" s="4">
        <v>2.0</v>
      </c>
      <c r="K357" s="4">
        <v>53.6</v>
      </c>
      <c r="L357" s="4">
        <v>54.0</v>
      </c>
      <c r="M357" s="4">
        <v>96.0</v>
      </c>
      <c r="N357" s="4">
        <v>8.26</v>
      </c>
      <c r="O357" s="4">
        <v>95.0</v>
      </c>
      <c r="P357" s="4">
        <v>0.1</v>
      </c>
      <c r="Q357" s="5">
        <v>12291.46685</v>
      </c>
      <c r="R357" s="4">
        <v>256983.0</v>
      </c>
      <c r="S357" s="4">
        <v>2.8</v>
      </c>
      <c r="T357" s="4">
        <v>2.8</v>
      </c>
      <c r="U357" s="4">
        <v>0.73</v>
      </c>
      <c r="V357" s="4">
        <v>14.2</v>
      </c>
    </row>
    <row r="358">
      <c r="A358" s="4" t="s">
        <v>46</v>
      </c>
      <c r="B358" s="4">
        <v>2011.0</v>
      </c>
      <c r="C358" s="4" t="s">
        <v>23</v>
      </c>
      <c r="D358" s="4">
        <v>74.1</v>
      </c>
      <c r="E358" s="4">
        <v>152.0</v>
      </c>
      <c r="F358" s="4">
        <v>51.0</v>
      </c>
      <c r="G358" s="4">
        <v>7.58</v>
      </c>
      <c r="H358" s="5">
        <v>1084.999766</v>
      </c>
      <c r="I358" s="4">
        <v>98.0</v>
      </c>
      <c r="J358" s="4">
        <v>43.0</v>
      </c>
      <c r="K358" s="4">
        <v>52.8</v>
      </c>
      <c r="L358" s="4">
        <v>57.0</v>
      </c>
      <c r="M358" s="4">
        <v>98.0</v>
      </c>
      <c r="N358" s="4">
        <v>8.9</v>
      </c>
      <c r="O358" s="4">
        <v>99.0</v>
      </c>
      <c r="P358" s="4">
        <v>0.1</v>
      </c>
      <c r="Q358" s="5">
        <v>13167.47289</v>
      </c>
      <c r="R358" s="4">
        <v>1.98686688E8</v>
      </c>
      <c r="S358" s="4">
        <v>2.9</v>
      </c>
      <c r="T358" s="4">
        <v>2.8</v>
      </c>
      <c r="U358" s="4">
        <v>0.724</v>
      </c>
      <c r="V358" s="4">
        <v>14.0</v>
      </c>
    </row>
    <row r="359">
      <c r="A359" s="4" t="s">
        <v>46</v>
      </c>
      <c r="B359" s="4">
        <v>2010.0</v>
      </c>
      <c r="C359" s="4" t="s">
        <v>23</v>
      </c>
      <c r="D359" s="4">
        <v>73.8</v>
      </c>
      <c r="E359" s="4">
        <v>154.0</v>
      </c>
      <c r="F359" s="4">
        <v>54.0</v>
      </c>
      <c r="G359" s="4">
        <v>7.52</v>
      </c>
      <c r="H359" s="5">
        <v>1111.191325</v>
      </c>
      <c r="I359" s="4">
        <v>96.0</v>
      </c>
      <c r="J359" s="4">
        <v>68.0</v>
      </c>
      <c r="K359" s="4">
        <v>52.0</v>
      </c>
      <c r="L359" s="4">
        <v>61.0</v>
      </c>
      <c r="M359" s="4">
        <v>99.0</v>
      </c>
      <c r="N359" s="4">
        <v>8.27</v>
      </c>
      <c r="O359" s="4">
        <v>99.0</v>
      </c>
      <c r="P359" s="4">
        <v>0.1</v>
      </c>
      <c r="Q359" s="5">
        <v>11224.1548</v>
      </c>
      <c r="R359" s="4">
        <v>1.96796269E8</v>
      </c>
      <c r="S359" s="4">
        <v>2.9</v>
      </c>
      <c r="T359" s="4">
        <v>2.9</v>
      </c>
      <c r="U359" s="4">
        <v>0.716</v>
      </c>
      <c r="V359" s="4">
        <v>13.8</v>
      </c>
    </row>
    <row r="360">
      <c r="A360" s="4" t="s">
        <v>46</v>
      </c>
      <c r="B360" s="4">
        <v>2009.0</v>
      </c>
      <c r="C360" s="4" t="s">
        <v>23</v>
      </c>
      <c r="D360" s="4">
        <v>73.6</v>
      </c>
      <c r="E360" s="4">
        <v>157.0</v>
      </c>
      <c r="F360" s="4">
        <v>57.0</v>
      </c>
      <c r="G360" s="4">
        <v>7.33</v>
      </c>
      <c r="H360" s="5">
        <v>564.5233902</v>
      </c>
      <c r="I360" s="4">
        <v>99.0</v>
      </c>
      <c r="J360" s="4">
        <v>0.0</v>
      </c>
      <c r="K360" s="4">
        <v>51.1</v>
      </c>
      <c r="L360" s="4">
        <v>64.0</v>
      </c>
      <c r="M360" s="4">
        <v>99.0</v>
      </c>
      <c r="N360" s="4">
        <v>8.65</v>
      </c>
      <c r="O360" s="4">
        <v>99.0</v>
      </c>
      <c r="P360" s="4">
        <v>0.1</v>
      </c>
      <c r="Q360" s="5">
        <v>8553.3847</v>
      </c>
      <c r="R360" s="4">
        <v>1.94895996E8</v>
      </c>
      <c r="S360" s="4">
        <v>3.0</v>
      </c>
      <c r="T360" s="4">
        <v>2.9</v>
      </c>
      <c r="U360" s="4">
        <v>0.714</v>
      </c>
      <c r="V360" s="4">
        <v>13.8</v>
      </c>
    </row>
    <row r="361">
      <c r="A361" s="4" t="s">
        <v>46</v>
      </c>
      <c r="B361" s="4">
        <v>2008.0</v>
      </c>
      <c r="C361" s="4" t="s">
        <v>23</v>
      </c>
      <c r="D361" s="4">
        <v>73.4</v>
      </c>
      <c r="E361" s="4">
        <v>158.0</v>
      </c>
      <c r="F361" s="4">
        <v>61.0</v>
      </c>
      <c r="G361" s="4">
        <v>7.21</v>
      </c>
      <c r="H361" s="5">
        <v>526.3780636</v>
      </c>
      <c r="I361" s="4">
        <v>96.0</v>
      </c>
      <c r="J361" s="4">
        <v>0.0</v>
      </c>
      <c r="K361" s="4">
        <v>5.3</v>
      </c>
      <c r="L361" s="4">
        <v>68.0</v>
      </c>
      <c r="M361" s="4">
        <v>99.0</v>
      </c>
      <c r="N361" s="4">
        <v>8.24</v>
      </c>
      <c r="O361" s="4">
        <v>99.0</v>
      </c>
      <c r="P361" s="4">
        <v>0.1</v>
      </c>
      <c r="Q361" s="5">
        <v>8787.61375</v>
      </c>
      <c r="R361" s="4">
        <v>1.9297929E7</v>
      </c>
      <c r="S361" s="4">
        <v>3.0</v>
      </c>
      <c r="T361" s="4">
        <v>3.0</v>
      </c>
      <c r="U361" s="4">
        <v>0.704</v>
      </c>
      <c r="V361" s="4">
        <v>13.3</v>
      </c>
    </row>
    <row r="362">
      <c r="A362" s="4" t="s">
        <v>46</v>
      </c>
      <c r="B362" s="4">
        <v>2007.0</v>
      </c>
      <c r="C362" s="4" t="s">
        <v>23</v>
      </c>
      <c r="D362" s="4">
        <v>73.3</v>
      </c>
      <c r="E362" s="4">
        <v>159.0</v>
      </c>
      <c r="F362" s="4">
        <v>65.0</v>
      </c>
      <c r="G362" s="4">
        <v>7.19</v>
      </c>
      <c r="H362" s="5">
        <v>394.9321299</v>
      </c>
      <c r="I362" s="4">
        <v>99.0</v>
      </c>
      <c r="J362" s="4">
        <v>0.0</v>
      </c>
      <c r="K362" s="4">
        <v>49.4</v>
      </c>
      <c r="L362" s="4">
        <v>73.0</v>
      </c>
      <c r="M362" s="4">
        <v>99.0</v>
      </c>
      <c r="N362" s="4">
        <v>8.28</v>
      </c>
      <c r="O362" s="4">
        <v>99.0</v>
      </c>
      <c r="P362" s="4">
        <v>0.1</v>
      </c>
      <c r="Q362" s="5">
        <v>7313.557962</v>
      </c>
      <c r="R362" s="4">
        <v>1.9126637E7</v>
      </c>
      <c r="S362" s="4">
        <v>3.1</v>
      </c>
      <c r="T362" s="4">
        <v>3.0</v>
      </c>
      <c r="U362" s="4">
        <v>0.7</v>
      </c>
      <c r="V362" s="4">
        <v>13.5</v>
      </c>
    </row>
    <row r="363">
      <c r="A363" s="4" t="s">
        <v>46</v>
      </c>
      <c r="B363" s="4">
        <v>2006.0</v>
      </c>
      <c r="C363" s="4" t="s">
        <v>23</v>
      </c>
      <c r="D363" s="4">
        <v>73.0</v>
      </c>
      <c r="E363" s="4">
        <v>161.0</v>
      </c>
      <c r="F363" s="4">
        <v>70.0</v>
      </c>
      <c r="G363" s="4">
        <v>7.1</v>
      </c>
      <c r="H363" s="5">
        <v>30.30374691</v>
      </c>
      <c r="I363" s="4">
        <v>99.0</v>
      </c>
      <c r="J363" s="4">
        <v>57.0</v>
      </c>
      <c r="K363" s="4">
        <v>48.6</v>
      </c>
      <c r="L363" s="4">
        <v>79.0</v>
      </c>
      <c r="M363" s="4">
        <v>99.0</v>
      </c>
      <c r="N363" s="4">
        <v>8.36</v>
      </c>
      <c r="O363" s="4">
        <v>99.0</v>
      </c>
      <c r="P363" s="4">
        <v>0.1</v>
      </c>
      <c r="Q363" s="5">
        <v>586.145975</v>
      </c>
      <c r="R363" s="4">
        <v>1.8912412E7</v>
      </c>
      <c r="S363" s="4">
        <v>3.1</v>
      </c>
      <c r="T363" s="4">
        <v>3.1</v>
      </c>
      <c r="U363" s="4">
        <v>0.698</v>
      </c>
      <c r="V363" s="4">
        <v>13.8</v>
      </c>
    </row>
    <row r="364">
      <c r="A364" s="4" t="s">
        <v>46</v>
      </c>
      <c r="B364" s="4">
        <v>2005.0</v>
      </c>
      <c r="C364" s="4" t="s">
        <v>23</v>
      </c>
      <c r="D364" s="4">
        <v>72.7</v>
      </c>
      <c r="E364" s="4">
        <v>163.0</v>
      </c>
      <c r="F364" s="4">
        <v>75.0</v>
      </c>
      <c r="G364" s="4">
        <v>6.97</v>
      </c>
      <c r="H364" s="5">
        <v>23.76370075</v>
      </c>
      <c r="I364" s="4">
        <v>98.0</v>
      </c>
      <c r="J364" s="4">
        <v>6.0</v>
      </c>
      <c r="K364" s="4">
        <v>47.8</v>
      </c>
      <c r="L364" s="4">
        <v>85.0</v>
      </c>
      <c r="M364" s="4">
        <v>99.0</v>
      </c>
      <c r="N364" s="4">
        <v>8.27</v>
      </c>
      <c r="O364" s="4">
        <v>99.0</v>
      </c>
      <c r="P364" s="4">
        <v>0.1</v>
      </c>
      <c r="Q364" s="5">
        <v>477.182746</v>
      </c>
      <c r="R364" s="4">
        <v>1.86917361E8</v>
      </c>
      <c r="S364" s="4">
        <v>3.2</v>
      </c>
      <c r="T364" s="4">
        <v>3.1</v>
      </c>
      <c r="U364" s="4">
        <v>0.694</v>
      </c>
      <c r="V364" s="4">
        <v>13.8</v>
      </c>
    </row>
    <row r="365">
      <c r="A365" s="4" t="s">
        <v>46</v>
      </c>
      <c r="B365" s="4">
        <v>2004.0</v>
      </c>
      <c r="C365" s="4" t="s">
        <v>23</v>
      </c>
      <c r="D365" s="4">
        <v>72.0</v>
      </c>
      <c r="E365" s="4">
        <v>17.0</v>
      </c>
      <c r="F365" s="4">
        <v>81.0</v>
      </c>
      <c r="G365" s="4">
        <v>6.85</v>
      </c>
      <c r="H365" s="5">
        <v>186.6090485</v>
      </c>
      <c r="I365" s="4">
        <v>96.0</v>
      </c>
      <c r="J365" s="4">
        <v>0.0</v>
      </c>
      <c r="K365" s="4">
        <v>46.9</v>
      </c>
      <c r="L365" s="4">
        <v>93.0</v>
      </c>
      <c r="M365" s="4">
        <v>99.0</v>
      </c>
      <c r="N365" s="4">
        <v>7.7</v>
      </c>
      <c r="O365" s="4">
        <v>99.0</v>
      </c>
      <c r="P365" s="4">
        <v>0.1</v>
      </c>
      <c r="Q365" s="5">
        <v>3623.47667</v>
      </c>
      <c r="R365" s="4">
        <v>1.84738458E8</v>
      </c>
      <c r="S365" s="4">
        <v>3.2</v>
      </c>
      <c r="T365" s="4">
        <v>3.2</v>
      </c>
      <c r="U365" s="4">
        <v>0.695</v>
      </c>
      <c r="V365" s="4">
        <v>14.0</v>
      </c>
    </row>
    <row r="366">
      <c r="A366" s="4" t="s">
        <v>46</v>
      </c>
      <c r="B366" s="4">
        <v>2003.0</v>
      </c>
      <c r="C366" s="4" t="s">
        <v>23</v>
      </c>
      <c r="D366" s="4">
        <v>71.8</v>
      </c>
      <c r="E366" s="4">
        <v>172.0</v>
      </c>
      <c r="F366" s="4">
        <v>88.0</v>
      </c>
      <c r="G366" s="4">
        <v>6.95</v>
      </c>
      <c r="H366" s="5">
        <v>15.85781237</v>
      </c>
      <c r="I366" s="4">
        <v>97.0</v>
      </c>
      <c r="J366" s="4">
        <v>2.0</v>
      </c>
      <c r="K366" s="4">
        <v>46.1</v>
      </c>
      <c r="L366" s="4">
        <v>100.0</v>
      </c>
      <c r="M366" s="4">
        <v>99.0</v>
      </c>
      <c r="N366" s="4">
        <v>6.94</v>
      </c>
      <c r="O366" s="4">
        <v>99.0</v>
      </c>
      <c r="P366" s="4">
        <v>0.1</v>
      </c>
      <c r="Q366" s="5">
        <v>359.587582</v>
      </c>
      <c r="R366" s="4">
        <v>1.82482149E8</v>
      </c>
      <c r="S366" s="4">
        <v>3.3</v>
      </c>
      <c r="T366" s="4">
        <v>3.3</v>
      </c>
      <c r="U366" s="4">
        <v>0.699</v>
      </c>
      <c r="V366" s="4">
        <v>14.8</v>
      </c>
    </row>
    <row r="367">
      <c r="A367" s="4" t="s">
        <v>46</v>
      </c>
      <c r="B367" s="4">
        <v>2002.0</v>
      </c>
      <c r="C367" s="4" t="s">
        <v>23</v>
      </c>
      <c r="D367" s="4">
        <v>71.4</v>
      </c>
      <c r="E367" s="4">
        <v>176.0</v>
      </c>
      <c r="F367" s="4">
        <v>95.0</v>
      </c>
      <c r="G367" s="4">
        <v>7.0</v>
      </c>
      <c r="H367" s="5">
        <v>140.9824766</v>
      </c>
      <c r="I367" s="4">
        <v>92.0</v>
      </c>
      <c r="J367" s="4">
        <v>1.0</v>
      </c>
      <c r="K367" s="4">
        <v>45.3</v>
      </c>
      <c r="L367" s="4">
        <v>109.0</v>
      </c>
      <c r="M367" s="4">
        <v>99.0</v>
      </c>
      <c r="N367" s="4">
        <v>7.13</v>
      </c>
      <c r="O367" s="4">
        <v>99.0</v>
      </c>
      <c r="P367" s="4">
        <v>0.1</v>
      </c>
      <c r="Q367" s="5">
        <v>2819.649531</v>
      </c>
      <c r="R367" s="4">
        <v>1815121.0</v>
      </c>
      <c r="S367" s="4">
        <v>3.3</v>
      </c>
      <c r="T367" s="4">
        <v>3.3</v>
      </c>
      <c r="U367" s="4">
        <v>0.692</v>
      </c>
      <c r="V367" s="4">
        <v>14.6</v>
      </c>
    </row>
    <row r="368">
      <c r="A368" s="4" t="s">
        <v>46</v>
      </c>
      <c r="B368" s="4">
        <v>2001.0</v>
      </c>
      <c r="C368" s="4" t="s">
        <v>23</v>
      </c>
      <c r="D368" s="4">
        <v>71.0</v>
      </c>
      <c r="E368" s="4">
        <v>179.0</v>
      </c>
      <c r="F368" s="4">
        <v>103.0</v>
      </c>
      <c r="G368" s="4">
        <v>7.13</v>
      </c>
      <c r="H368" s="5">
        <v>149.4802091</v>
      </c>
      <c r="I368" s="4">
        <v>91.0</v>
      </c>
      <c r="J368" s="4">
        <v>1.0</v>
      </c>
      <c r="K368" s="4">
        <v>44.5</v>
      </c>
      <c r="L368" s="4">
        <v>118.0</v>
      </c>
      <c r="M368" s="4">
        <v>99.0</v>
      </c>
      <c r="N368" s="4">
        <v>7.19</v>
      </c>
      <c r="O368" s="4">
        <v>98.0</v>
      </c>
      <c r="P368" s="4">
        <v>0.1</v>
      </c>
      <c r="Q368" s="5">
        <v>3146.95177</v>
      </c>
      <c r="R368" s="4">
        <v>1777567.0</v>
      </c>
      <c r="S368" s="4">
        <v>3.4</v>
      </c>
      <c r="T368" s="4">
        <v>3.4</v>
      </c>
      <c r="U368" s="4">
        <v>0.685</v>
      </c>
      <c r="V368" s="4">
        <v>14.3</v>
      </c>
    </row>
    <row r="369">
      <c r="A369" s="4" t="s">
        <v>46</v>
      </c>
      <c r="B369" s="4">
        <v>2000.0</v>
      </c>
      <c r="C369" s="4" t="s">
        <v>23</v>
      </c>
      <c r="D369" s="4">
        <v>75.0</v>
      </c>
      <c r="E369" s="4">
        <v>183.0</v>
      </c>
      <c r="F369" s="4">
        <v>111.0</v>
      </c>
      <c r="G369" s="4">
        <v>7.26</v>
      </c>
      <c r="H369" s="5">
        <v>179.4777293</v>
      </c>
      <c r="I369" s="4">
        <v>94.0</v>
      </c>
      <c r="J369" s="4">
        <v>36.0</v>
      </c>
      <c r="K369" s="4">
        <v>43.7</v>
      </c>
      <c r="L369" s="4">
        <v>127.0</v>
      </c>
      <c r="M369" s="4">
        <v>99.0</v>
      </c>
      <c r="N369" s="4">
        <v>7.3</v>
      </c>
      <c r="O369" s="4">
        <v>98.0</v>
      </c>
      <c r="P369" s="4">
        <v>0.1</v>
      </c>
      <c r="Q369" s="5">
        <v>3739.11936</v>
      </c>
      <c r="R369" s="4">
        <v>1.75287587E8</v>
      </c>
      <c r="S369" s="4">
        <v>3.4</v>
      </c>
      <c r="T369" s="4">
        <v>3.4</v>
      </c>
      <c r="U369" s="4">
        <v>0.677</v>
      </c>
      <c r="V369" s="4">
        <v>14.1</v>
      </c>
    </row>
    <row r="370">
      <c r="A370" s="4" t="s">
        <v>47</v>
      </c>
      <c r="B370" s="4">
        <v>2015.0</v>
      </c>
      <c r="C370" s="4" t="s">
        <v>23</v>
      </c>
      <c r="D370" s="4">
        <v>77.7</v>
      </c>
      <c r="E370" s="4">
        <v>78.0</v>
      </c>
      <c r="F370" s="4">
        <v>0.0</v>
      </c>
      <c r="G370" s="6"/>
      <c r="H370" s="5">
        <v>0.0</v>
      </c>
      <c r="I370" s="4">
        <v>99.0</v>
      </c>
      <c r="J370" s="4">
        <v>4.0</v>
      </c>
      <c r="K370" s="4">
        <v>41.2</v>
      </c>
      <c r="L370" s="4">
        <v>0.0</v>
      </c>
      <c r="M370" s="4">
        <v>99.0</v>
      </c>
      <c r="N370" s="6"/>
      <c r="O370" s="4">
        <v>99.0</v>
      </c>
      <c r="P370" s="4">
        <v>0.1</v>
      </c>
      <c r="Q370" s="5">
        <v>3967.8951</v>
      </c>
      <c r="R370" s="6"/>
      <c r="S370" s="4">
        <v>5.7</v>
      </c>
      <c r="T370" s="4">
        <v>5.1</v>
      </c>
      <c r="U370" s="4">
        <v>0.864</v>
      </c>
      <c r="V370" s="4">
        <v>14.9</v>
      </c>
    </row>
    <row r="371">
      <c r="A371" s="4" t="s">
        <v>47</v>
      </c>
      <c r="B371" s="4">
        <v>2014.0</v>
      </c>
      <c r="C371" s="4" t="s">
        <v>23</v>
      </c>
      <c r="D371" s="4">
        <v>77.6</v>
      </c>
      <c r="E371" s="4">
        <v>8.0</v>
      </c>
      <c r="F371" s="4">
        <v>0.0</v>
      </c>
      <c r="G371" s="4">
        <v>0.01</v>
      </c>
      <c r="H371" s="5">
        <v>269.1432784</v>
      </c>
      <c r="I371" s="4">
        <v>99.0</v>
      </c>
      <c r="J371" s="4">
        <v>1.0</v>
      </c>
      <c r="K371" s="4">
        <v>4.2</v>
      </c>
      <c r="L371" s="4">
        <v>0.0</v>
      </c>
      <c r="M371" s="4">
        <v>99.0</v>
      </c>
      <c r="N371" s="4">
        <v>2.65</v>
      </c>
      <c r="O371" s="4">
        <v>99.0</v>
      </c>
      <c r="P371" s="4">
        <v>0.1</v>
      </c>
      <c r="Q371" s="5">
        <v>4159.8652</v>
      </c>
      <c r="R371" s="6"/>
      <c r="S371" s="4">
        <v>5.7</v>
      </c>
      <c r="T371" s="4">
        <v>5.2</v>
      </c>
      <c r="U371" s="4">
        <v>0.863</v>
      </c>
      <c r="V371" s="4">
        <v>15.0</v>
      </c>
    </row>
    <row r="372">
      <c r="A372" s="4" t="s">
        <v>47</v>
      </c>
      <c r="B372" s="4">
        <v>2013.0</v>
      </c>
      <c r="C372" s="4" t="s">
        <v>23</v>
      </c>
      <c r="D372" s="4">
        <v>77.1</v>
      </c>
      <c r="E372" s="4">
        <v>84.0</v>
      </c>
      <c r="F372" s="4">
        <v>0.0</v>
      </c>
      <c r="G372" s="4">
        <v>0.01</v>
      </c>
      <c r="H372" s="5">
        <v>2845.306444</v>
      </c>
      <c r="I372" s="4">
        <v>98.0</v>
      </c>
      <c r="J372" s="4">
        <v>0.0</v>
      </c>
      <c r="K372" s="4">
        <v>39.2</v>
      </c>
      <c r="L372" s="4">
        <v>0.0</v>
      </c>
      <c r="M372" s="4">
        <v>99.0</v>
      </c>
      <c r="N372" s="4">
        <v>2.61</v>
      </c>
      <c r="O372" s="4">
        <v>99.0</v>
      </c>
      <c r="P372" s="4">
        <v>0.1</v>
      </c>
      <c r="Q372" s="5">
        <v>44597.27968</v>
      </c>
      <c r="R372" s="6"/>
      <c r="S372" s="4">
        <v>5.8</v>
      </c>
      <c r="T372" s="4">
        <v>5.2</v>
      </c>
      <c r="U372" s="4">
        <v>0.86</v>
      </c>
      <c r="V372" s="4">
        <v>14.9</v>
      </c>
    </row>
    <row r="373">
      <c r="A373" s="4" t="s">
        <v>47</v>
      </c>
      <c r="B373" s="4">
        <v>2012.0</v>
      </c>
      <c r="C373" s="4" t="s">
        <v>23</v>
      </c>
      <c r="D373" s="4">
        <v>78.3</v>
      </c>
      <c r="E373" s="4">
        <v>79.0</v>
      </c>
      <c r="F373" s="4">
        <v>0.0</v>
      </c>
      <c r="G373" s="4">
        <v>0.01</v>
      </c>
      <c r="H373" s="5">
        <v>3192.634413</v>
      </c>
      <c r="I373" s="4">
        <v>99.0</v>
      </c>
      <c r="J373" s="4">
        <v>1.0</v>
      </c>
      <c r="K373" s="4">
        <v>38.2</v>
      </c>
      <c r="L373" s="4">
        <v>0.0</v>
      </c>
      <c r="M373" s="4">
        <v>99.0</v>
      </c>
      <c r="N373" s="4">
        <v>2.3</v>
      </c>
      <c r="O373" s="4">
        <v>99.0</v>
      </c>
      <c r="P373" s="4">
        <v>0.1</v>
      </c>
      <c r="Q373" s="5">
        <v>47651.2599</v>
      </c>
      <c r="R373" s="6"/>
      <c r="S373" s="4">
        <v>5.8</v>
      </c>
      <c r="T373" s="4">
        <v>5.3</v>
      </c>
      <c r="U373" s="4">
        <v>0.852</v>
      </c>
      <c r="V373" s="4">
        <v>14.4</v>
      </c>
    </row>
    <row r="374">
      <c r="A374" s="4" t="s">
        <v>47</v>
      </c>
      <c r="B374" s="4">
        <v>2011.0</v>
      </c>
      <c r="C374" s="4" t="s">
        <v>23</v>
      </c>
      <c r="D374" s="4">
        <v>77.4</v>
      </c>
      <c r="E374" s="4">
        <v>79.0</v>
      </c>
      <c r="F374" s="4">
        <v>0.0</v>
      </c>
      <c r="G374" s="4">
        <v>0.97</v>
      </c>
      <c r="H374" s="5">
        <v>295.7730171</v>
      </c>
      <c r="I374" s="4">
        <v>93.0</v>
      </c>
      <c r="J374" s="4">
        <v>4.0</v>
      </c>
      <c r="K374" s="4">
        <v>37.2</v>
      </c>
      <c r="L374" s="4">
        <v>0.0</v>
      </c>
      <c r="M374" s="4">
        <v>99.0</v>
      </c>
      <c r="N374" s="4">
        <v>2.25</v>
      </c>
      <c r="O374" s="4">
        <v>97.0</v>
      </c>
      <c r="P374" s="4">
        <v>0.1</v>
      </c>
      <c r="Q374" s="5">
        <v>4717.273</v>
      </c>
      <c r="R374" s="6"/>
      <c r="S374" s="4">
        <v>5.9</v>
      </c>
      <c r="T374" s="4">
        <v>5.4</v>
      </c>
      <c r="U374" s="4">
        <v>0.846</v>
      </c>
      <c r="V374" s="4">
        <v>14.1</v>
      </c>
    </row>
    <row r="375">
      <c r="A375" s="4" t="s">
        <v>47</v>
      </c>
      <c r="B375" s="4">
        <v>2010.0</v>
      </c>
      <c r="C375" s="4" t="s">
        <v>23</v>
      </c>
      <c r="D375" s="4">
        <v>76.9</v>
      </c>
      <c r="E375" s="4">
        <v>79.0</v>
      </c>
      <c r="F375" s="4">
        <v>0.0</v>
      </c>
      <c r="G375" s="4">
        <v>0.88</v>
      </c>
      <c r="H375" s="5">
        <v>2218.364226</v>
      </c>
      <c r="I375" s="4">
        <v>96.0</v>
      </c>
      <c r="J375" s="4">
        <v>0.0</v>
      </c>
      <c r="K375" s="4">
        <v>36.2</v>
      </c>
      <c r="L375" s="4">
        <v>0.0</v>
      </c>
      <c r="M375" s="4">
        <v>99.0</v>
      </c>
      <c r="N375" s="4">
        <v>2.73</v>
      </c>
      <c r="O375" s="4">
        <v>95.0</v>
      </c>
      <c r="P375" s="4">
        <v>0.1</v>
      </c>
      <c r="Q375" s="5">
        <v>35268.1117</v>
      </c>
      <c r="R375" s="6"/>
      <c r="S375" s="4">
        <v>5.9</v>
      </c>
      <c r="T375" s="4">
        <v>5.4</v>
      </c>
      <c r="U375" s="4">
        <v>0.845</v>
      </c>
      <c r="V375" s="4">
        <v>14.2</v>
      </c>
    </row>
    <row r="376">
      <c r="A376" s="4" t="s">
        <v>47</v>
      </c>
      <c r="B376" s="4">
        <v>2009.0</v>
      </c>
      <c r="C376" s="4" t="s">
        <v>23</v>
      </c>
      <c r="D376" s="4">
        <v>76.8</v>
      </c>
      <c r="E376" s="4">
        <v>88.0</v>
      </c>
      <c r="F376" s="4">
        <v>0.0</v>
      </c>
      <c r="G376" s="4">
        <v>0.25</v>
      </c>
      <c r="H376" s="5">
        <v>1873.686852</v>
      </c>
      <c r="I376" s="4">
        <v>96.0</v>
      </c>
      <c r="J376" s="4">
        <v>2.0</v>
      </c>
      <c r="K376" s="4">
        <v>35.2</v>
      </c>
      <c r="L376" s="4">
        <v>0.0</v>
      </c>
      <c r="M376" s="4">
        <v>99.0</v>
      </c>
      <c r="N376" s="4">
        <v>2.85</v>
      </c>
      <c r="O376" s="4">
        <v>99.0</v>
      </c>
      <c r="P376" s="4">
        <v>0.1</v>
      </c>
      <c r="Q376" s="5">
        <v>27965.4754</v>
      </c>
      <c r="R376" s="6"/>
      <c r="S376" s="4">
        <v>6.0</v>
      </c>
      <c r="T376" s="4">
        <v>5.5</v>
      </c>
      <c r="U376" s="4">
        <v>0.841</v>
      </c>
      <c r="V376" s="4">
        <v>14.1</v>
      </c>
    </row>
    <row r="377">
      <c r="A377" s="4" t="s">
        <v>47</v>
      </c>
      <c r="B377" s="4">
        <v>2008.0</v>
      </c>
      <c r="C377" s="4" t="s">
        <v>23</v>
      </c>
      <c r="D377" s="4">
        <v>77.2</v>
      </c>
      <c r="E377" s="4">
        <v>84.0</v>
      </c>
      <c r="F377" s="4">
        <v>0.0</v>
      </c>
      <c r="G377" s="4">
        <v>0.67</v>
      </c>
      <c r="H377" s="5">
        <v>2538.941033</v>
      </c>
      <c r="I377" s="4">
        <v>96.0</v>
      </c>
      <c r="J377" s="4">
        <v>3.0</v>
      </c>
      <c r="K377" s="4">
        <v>34.2</v>
      </c>
      <c r="L377" s="4">
        <v>0.0</v>
      </c>
      <c r="M377" s="4">
        <v>97.0</v>
      </c>
      <c r="N377" s="4">
        <v>2.23</v>
      </c>
      <c r="O377" s="4">
        <v>98.0</v>
      </c>
      <c r="P377" s="4">
        <v>0.1</v>
      </c>
      <c r="Q377" s="5">
        <v>37951.286</v>
      </c>
      <c r="R377" s="6"/>
      <c r="S377" s="4">
        <v>6.1</v>
      </c>
      <c r="T377" s="4">
        <v>5.6</v>
      </c>
      <c r="U377" s="4">
        <v>0.84</v>
      </c>
      <c r="V377" s="4">
        <v>14.2</v>
      </c>
    </row>
    <row r="378">
      <c r="A378" s="4" t="s">
        <v>47</v>
      </c>
      <c r="B378" s="4">
        <v>2007.0</v>
      </c>
      <c r="C378" s="4" t="s">
        <v>23</v>
      </c>
      <c r="D378" s="4">
        <v>76.0</v>
      </c>
      <c r="E378" s="4">
        <v>1.0</v>
      </c>
      <c r="F378" s="4">
        <v>0.0</v>
      </c>
      <c r="G378" s="4">
        <v>0.85</v>
      </c>
      <c r="H378" s="5">
        <v>2048.557422</v>
      </c>
      <c r="I378" s="4">
        <v>97.0</v>
      </c>
      <c r="J378" s="4">
        <v>0.0</v>
      </c>
      <c r="K378" s="4">
        <v>33.2</v>
      </c>
      <c r="L378" s="4">
        <v>0.0</v>
      </c>
      <c r="M378" s="4">
        <v>95.0</v>
      </c>
      <c r="N378" s="4">
        <v>2.32</v>
      </c>
      <c r="O378" s="4">
        <v>99.0</v>
      </c>
      <c r="P378" s="4">
        <v>0.1</v>
      </c>
      <c r="Q378" s="5">
        <v>32672.36717</v>
      </c>
      <c r="R378" s="6"/>
      <c r="S378" s="4">
        <v>6.2</v>
      </c>
      <c r="T378" s="4">
        <v>5.7</v>
      </c>
      <c r="U378" s="4">
        <v>0.84</v>
      </c>
      <c r="V378" s="4">
        <v>14.3</v>
      </c>
    </row>
    <row r="379">
      <c r="A379" s="4" t="s">
        <v>47</v>
      </c>
      <c r="B379" s="4">
        <v>2006.0</v>
      </c>
      <c r="C379" s="4" t="s">
        <v>23</v>
      </c>
      <c r="D379" s="4">
        <v>76.3</v>
      </c>
      <c r="E379" s="4">
        <v>93.0</v>
      </c>
      <c r="F379" s="4">
        <v>0.0</v>
      </c>
      <c r="G379" s="4">
        <v>0.67</v>
      </c>
      <c r="H379" s="5">
        <v>24.97532919</v>
      </c>
      <c r="I379" s="4">
        <v>99.0</v>
      </c>
      <c r="J379" s="4">
        <v>0.0</v>
      </c>
      <c r="K379" s="4">
        <v>32.2</v>
      </c>
      <c r="L379" s="4">
        <v>0.0</v>
      </c>
      <c r="M379" s="4">
        <v>94.0</v>
      </c>
      <c r="N379" s="4">
        <v>2.24</v>
      </c>
      <c r="O379" s="4">
        <v>97.0</v>
      </c>
      <c r="P379" s="4">
        <v>0.1</v>
      </c>
      <c r="Q379" s="5">
        <v>398.96692</v>
      </c>
      <c r="R379" s="6"/>
      <c r="S379" s="4">
        <v>6.3</v>
      </c>
      <c r="T379" s="4">
        <v>5.8</v>
      </c>
      <c r="U379" s="4">
        <v>0.837</v>
      </c>
      <c r="V379" s="4">
        <v>14.3</v>
      </c>
    </row>
    <row r="380">
      <c r="A380" s="4" t="s">
        <v>47</v>
      </c>
      <c r="B380" s="4">
        <v>2005.0</v>
      </c>
      <c r="C380" s="4" t="s">
        <v>23</v>
      </c>
      <c r="D380" s="4">
        <v>76.2</v>
      </c>
      <c r="E380" s="4">
        <v>92.0</v>
      </c>
      <c r="F380" s="4">
        <v>0.0</v>
      </c>
      <c r="G380" s="4">
        <v>0.16</v>
      </c>
      <c r="H380" s="5">
        <v>179.7147814</v>
      </c>
      <c r="I380" s="4">
        <v>99.0</v>
      </c>
      <c r="J380" s="4">
        <v>9.0</v>
      </c>
      <c r="K380" s="4">
        <v>31.2</v>
      </c>
      <c r="L380" s="4">
        <v>0.0</v>
      </c>
      <c r="M380" s="4">
        <v>93.0</v>
      </c>
      <c r="N380" s="4">
        <v>2.62</v>
      </c>
      <c r="O380" s="4">
        <v>94.0</v>
      </c>
      <c r="P380" s="4">
        <v>0.1</v>
      </c>
      <c r="Q380" s="5">
        <v>2612.13345</v>
      </c>
      <c r="R380" s="6"/>
      <c r="S380" s="4">
        <v>6.4</v>
      </c>
      <c r="T380" s="4">
        <v>5.9</v>
      </c>
      <c r="U380" s="4">
        <v>0.834</v>
      </c>
      <c r="V380" s="4">
        <v>14.1</v>
      </c>
    </row>
    <row r="381">
      <c r="A381" s="4" t="s">
        <v>47</v>
      </c>
      <c r="B381" s="4">
        <v>2004.0</v>
      </c>
      <c r="C381" s="4" t="s">
        <v>23</v>
      </c>
      <c r="D381" s="4">
        <v>76.4</v>
      </c>
      <c r="E381" s="4">
        <v>89.0</v>
      </c>
      <c r="F381" s="4">
        <v>0.0</v>
      </c>
      <c r="G381" s="4">
        <v>0.11</v>
      </c>
      <c r="H381" s="5">
        <v>1504.30004</v>
      </c>
      <c r="I381" s="4">
        <v>99.0</v>
      </c>
      <c r="J381" s="4">
        <v>16.0</v>
      </c>
      <c r="K381" s="4">
        <v>3.1</v>
      </c>
      <c r="L381" s="4">
        <v>0.0</v>
      </c>
      <c r="M381" s="4">
        <v>92.0</v>
      </c>
      <c r="N381" s="4">
        <v>3.1</v>
      </c>
      <c r="O381" s="4">
        <v>92.0</v>
      </c>
      <c r="P381" s="4">
        <v>0.1</v>
      </c>
      <c r="Q381" s="5">
        <v>21896.6527</v>
      </c>
      <c r="R381" s="6"/>
      <c r="S381" s="4">
        <v>6.5</v>
      </c>
      <c r="T381" s="4">
        <v>6.0</v>
      </c>
      <c r="U381" s="4">
        <v>0.828</v>
      </c>
      <c r="V381" s="4">
        <v>13.7</v>
      </c>
    </row>
    <row r="382">
      <c r="A382" s="4" t="s">
        <v>47</v>
      </c>
      <c r="B382" s="4">
        <v>2003.0</v>
      </c>
      <c r="C382" s="4" t="s">
        <v>23</v>
      </c>
      <c r="D382" s="4">
        <v>76.0</v>
      </c>
      <c r="E382" s="4">
        <v>89.0</v>
      </c>
      <c r="F382" s="4">
        <v>0.0</v>
      </c>
      <c r="G382" s="4">
        <v>0.12</v>
      </c>
      <c r="H382" s="5">
        <v>1406.51194</v>
      </c>
      <c r="I382" s="4">
        <v>99.0</v>
      </c>
      <c r="J382" s="4">
        <v>24.0</v>
      </c>
      <c r="K382" s="4">
        <v>29.1</v>
      </c>
      <c r="L382" s="4">
        <v>0.0</v>
      </c>
      <c r="M382" s="4">
        <v>99.0</v>
      </c>
      <c r="N382" s="4">
        <v>3.9</v>
      </c>
      <c r="O382" s="4">
        <v>92.0</v>
      </c>
      <c r="P382" s="4">
        <v>0.1</v>
      </c>
      <c r="Q382" s="5">
        <v>18555.56649</v>
      </c>
      <c r="R382" s="6"/>
      <c r="S382" s="4">
        <v>6.6</v>
      </c>
      <c r="T382" s="4">
        <v>6.1</v>
      </c>
      <c r="U382" s="4">
        <v>0.823</v>
      </c>
      <c r="V382" s="4">
        <v>13.4</v>
      </c>
    </row>
    <row r="383">
      <c r="A383" s="4" t="s">
        <v>47</v>
      </c>
      <c r="B383" s="4">
        <v>2002.0</v>
      </c>
      <c r="C383" s="4" t="s">
        <v>23</v>
      </c>
      <c r="D383" s="4">
        <v>74.8</v>
      </c>
      <c r="E383" s="4">
        <v>95.0</v>
      </c>
      <c r="F383" s="4">
        <v>0.0</v>
      </c>
      <c r="G383" s="4">
        <v>0.13</v>
      </c>
      <c r="H383" s="5">
        <v>941.7036868</v>
      </c>
      <c r="I383" s="4">
        <v>99.0</v>
      </c>
      <c r="J383" s="4">
        <v>0.0</v>
      </c>
      <c r="K383" s="4">
        <v>28.0</v>
      </c>
      <c r="L383" s="4">
        <v>0.0</v>
      </c>
      <c r="M383" s="4">
        <v>99.0</v>
      </c>
      <c r="N383" s="4">
        <v>3.4</v>
      </c>
      <c r="O383" s="4">
        <v>94.0</v>
      </c>
      <c r="P383" s="4">
        <v>0.1</v>
      </c>
      <c r="Q383" s="5">
        <v>16846.2198</v>
      </c>
      <c r="R383" s="6"/>
      <c r="S383" s="4">
        <v>6.7</v>
      </c>
      <c r="T383" s="4">
        <v>6.1</v>
      </c>
      <c r="U383" s="4">
        <v>0.82</v>
      </c>
      <c r="V383" s="4">
        <v>13.3</v>
      </c>
    </row>
    <row r="384">
      <c r="A384" s="4" t="s">
        <v>47</v>
      </c>
      <c r="B384" s="4">
        <v>2001.0</v>
      </c>
      <c r="C384" s="4" t="s">
        <v>23</v>
      </c>
      <c r="D384" s="4">
        <v>74.7</v>
      </c>
      <c r="E384" s="4">
        <v>19.0</v>
      </c>
      <c r="F384" s="4">
        <v>0.0</v>
      </c>
      <c r="G384" s="4">
        <v>0.47</v>
      </c>
      <c r="H384" s="5">
        <v>1078.66244</v>
      </c>
      <c r="I384" s="4">
        <v>99.0</v>
      </c>
      <c r="J384" s="4">
        <v>11.0</v>
      </c>
      <c r="K384" s="4">
        <v>27.0</v>
      </c>
      <c r="L384" s="4">
        <v>0.0</v>
      </c>
      <c r="M384" s="4">
        <v>99.0</v>
      </c>
      <c r="N384" s="4">
        <v>3.6</v>
      </c>
      <c r="O384" s="4">
        <v>97.0</v>
      </c>
      <c r="P384" s="4">
        <v>0.1</v>
      </c>
      <c r="Q384" s="5">
        <v>16468.12886</v>
      </c>
      <c r="R384" s="6"/>
      <c r="S384" s="4">
        <v>6.8</v>
      </c>
      <c r="T384" s="4">
        <v>6.2</v>
      </c>
      <c r="U384" s="4">
        <v>0.819</v>
      </c>
      <c r="V384" s="4">
        <v>13.4</v>
      </c>
    </row>
    <row r="385">
      <c r="A385" s="4" t="s">
        <v>47</v>
      </c>
      <c r="B385" s="4">
        <v>2000.0</v>
      </c>
      <c r="C385" s="4" t="s">
        <v>23</v>
      </c>
      <c r="D385" s="4">
        <v>74.4</v>
      </c>
      <c r="E385" s="4">
        <v>16.0</v>
      </c>
      <c r="F385" s="4">
        <v>0.0</v>
      </c>
      <c r="G385" s="4">
        <v>0.37</v>
      </c>
      <c r="H385" s="5">
        <v>11.79686108</v>
      </c>
      <c r="I385" s="4">
        <v>99.0</v>
      </c>
      <c r="J385" s="4">
        <v>42.0</v>
      </c>
      <c r="K385" s="4">
        <v>26.1</v>
      </c>
      <c r="L385" s="4">
        <v>0.0</v>
      </c>
      <c r="M385" s="4">
        <v>99.0</v>
      </c>
      <c r="N385" s="4">
        <v>3.5</v>
      </c>
      <c r="O385" s="4">
        <v>99.0</v>
      </c>
      <c r="P385" s="4">
        <v>0.1</v>
      </c>
      <c r="Q385" s="5">
        <v>188.44826</v>
      </c>
      <c r="R385" s="6"/>
      <c r="S385" s="4">
        <v>6.8</v>
      </c>
      <c r="T385" s="4">
        <v>6.3</v>
      </c>
      <c r="U385" s="4">
        <v>0.818</v>
      </c>
      <c r="V385" s="4">
        <v>13.4</v>
      </c>
    </row>
    <row r="386">
      <c r="A386" s="4" t="s">
        <v>48</v>
      </c>
      <c r="B386" s="4">
        <v>2015.0</v>
      </c>
      <c r="C386" s="4" t="s">
        <v>31</v>
      </c>
      <c r="D386" s="4">
        <v>74.5</v>
      </c>
      <c r="E386" s="4">
        <v>137.0</v>
      </c>
      <c r="F386" s="4">
        <v>0.0</v>
      </c>
      <c r="G386" s="6"/>
      <c r="H386" s="5">
        <v>0.0</v>
      </c>
      <c r="I386" s="4">
        <v>92.0</v>
      </c>
      <c r="J386" s="4">
        <v>0.0</v>
      </c>
      <c r="K386" s="4">
        <v>65.7</v>
      </c>
      <c r="L386" s="4">
        <v>1.0</v>
      </c>
      <c r="M386" s="4">
        <v>91.0</v>
      </c>
      <c r="N386" s="6"/>
      <c r="O386" s="4">
        <v>91.0</v>
      </c>
      <c r="P386" s="4">
        <v>0.1</v>
      </c>
      <c r="Q386" s="5">
        <v>6993.47736</v>
      </c>
      <c r="R386" s="4">
        <v>7177991.0</v>
      </c>
      <c r="S386" s="4">
        <v>1.9</v>
      </c>
      <c r="T386" s="4">
        <v>1.8</v>
      </c>
      <c r="U386" s="4">
        <v>0.792</v>
      </c>
      <c r="V386" s="4">
        <v>15.0</v>
      </c>
    </row>
    <row r="387">
      <c r="A387" s="4" t="s">
        <v>48</v>
      </c>
      <c r="B387" s="4">
        <v>2014.0</v>
      </c>
      <c r="C387" s="4" t="s">
        <v>31</v>
      </c>
      <c r="D387" s="4">
        <v>74.3</v>
      </c>
      <c r="E387" s="4">
        <v>138.0</v>
      </c>
      <c r="F387" s="4">
        <v>1.0</v>
      </c>
      <c r="G387" s="4">
        <v>12.03</v>
      </c>
      <c r="H387" s="5">
        <v>153.1400362</v>
      </c>
      <c r="I387" s="4">
        <v>95.0</v>
      </c>
      <c r="J387" s="4">
        <v>0.0</v>
      </c>
      <c r="K387" s="4">
        <v>65.1</v>
      </c>
      <c r="L387" s="4">
        <v>1.0</v>
      </c>
      <c r="M387" s="4">
        <v>88.0</v>
      </c>
      <c r="N387" s="4">
        <v>8.44</v>
      </c>
      <c r="O387" s="4">
        <v>88.0</v>
      </c>
      <c r="P387" s="4">
        <v>0.1</v>
      </c>
      <c r="Q387" s="5">
        <v>7853.335191</v>
      </c>
      <c r="R387" s="4">
        <v>7223938.0</v>
      </c>
      <c r="S387" s="4">
        <v>1.9</v>
      </c>
      <c r="T387" s="4">
        <v>1.9</v>
      </c>
      <c r="U387" s="4">
        <v>0.787</v>
      </c>
      <c r="V387" s="4">
        <v>14.8</v>
      </c>
    </row>
    <row r="388">
      <c r="A388" s="4" t="s">
        <v>48</v>
      </c>
      <c r="B388" s="4">
        <v>2013.0</v>
      </c>
      <c r="C388" s="4" t="s">
        <v>31</v>
      </c>
      <c r="D388" s="4">
        <v>74.1</v>
      </c>
      <c r="E388" s="4">
        <v>14.0</v>
      </c>
      <c r="F388" s="4">
        <v>1.0</v>
      </c>
      <c r="G388" s="4">
        <v>12.06</v>
      </c>
      <c r="H388" s="5">
        <v>149.659879</v>
      </c>
      <c r="I388" s="4">
        <v>95.0</v>
      </c>
      <c r="J388" s="4">
        <v>14.0</v>
      </c>
      <c r="K388" s="4">
        <v>64.5</v>
      </c>
      <c r="L388" s="4">
        <v>1.0</v>
      </c>
      <c r="M388" s="4">
        <v>95.0</v>
      </c>
      <c r="N388" s="4">
        <v>7.93</v>
      </c>
      <c r="O388" s="4">
        <v>95.0</v>
      </c>
      <c r="P388" s="4">
        <v>0.1</v>
      </c>
      <c r="Q388" s="5">
        <v>7674.86559</v>
      </c>
      <c r="R388" s="4">
        <v>7265115.0</v>
      </c>
      <c r="S388" s="4">
        <v>1.9</v>
      </c>
      <c r="T388" s="4">
        <v>1.9</v>
      </c>
      <c r="U388" s="4">
        <v>0.781</v>
      </c>
      <c r="V388" s="4">
        <v>14.4</v>
      </c>
    </row>
    <row r="389">
      <c r="A389" s="4" t="s">
        <v>48</v>
      </c>
      <c r="B389" s="4">
        <v>2012.0</v>
      </c>
      <c r="C389" s="4" t="s">
        <v>31</v>
      </c>
      <c r="D389" s="4">
        <v>73.9</v>
      </c>
      <c r="E389" s="4">
        <v>139.0</v>
      </c>
      <c r="F389" s="4">
        <v>1.0</v>
      </c>
      <c r="G389" s="4">
        <v>10.99</v>
      </c>
      <c r="H389" s="5">
        <v>851.450672</v>
      </c>
      <c r="I389" s="4">
        <v>95.0</v>
      </c>
      <c r="J389" s="4">
        <v>1.0</v>
      </c>
      <c r="K389" s="4">
        <v>63.9</v>
      </c>
      <c r="L389" s="4">
        <v>1.0</v>
      </c>
      <c r="M389" s="4">
        <v>95.0</v>
      </c>
      <c r="N389" s="4">
        <v>7.11</v>
      </c>
      <c r="O389" s="4">
        <v>95.0</v>
      </c>
      <c r="P389" s="4">
        <v>0.1</v>
      </c>
      <c r="Q389" s="5">
        <v>7378.25539</v>
      </c>
      <c r="R389" s="4">
        <v>735888.0</v>
      </c>
      <c r="S389" s="4">
        <v>1.9</v>
      </c>
      <c r="T389" s="4">
        <v>1.9</v>
      </c>
      <c r="U389" s="4">
        <v>0.778</v>
      </c>
      <c r="V389" s="4">
        <v>14.3</v>
      </c>
    </row>
    <row r="390">
      <c r="A390" s="4" t="s">
        <v>48</v>
      </c>
      <c r="B390" s="4">
        <v>2011.0</v>
      </c>
      <c r="C390" s="4" t="s">
        <v>31</v>
      </c>
      <c r="D390" s="4">
        <v>73.7</v>
      </c>
      <c r="E390" s="4">
        <v>144.0</v>
      </c>
      <c r="F390" s="4">
        <v>1.0</v>
      </c>
      <c r="G390" s="4">
        <v>10.67</v>
      </c>
      <c r="H390" s="5">
        <v>875.1495189</v>
      </c>
      <c r="I390" s="4">
        <v>96.0</v>
      </c>
      <c r="J390" s="4">
        <v>157.0</v>
      </c>
      <c r="K390" s="4">
        <v>63.3</v>
      </c>
      <c r="L390" s="4">
        <v>1.0</v>
      </c>
      <c r="M390" s="4">
        <v>95.0</v>
      </c>
      <c r="N390" s="4">
        <v>6.88</v>
      </c>
      <c r="O390" s="4">
        <v>95.0</v>
      </c>
      <c r="P390" s="4">
        <v>0.1</v>
      </c>
      <c r="Q390" s="5">
        <v>7813.83499</v>
      </c>
      <c r="R390" s="4">
        <v>7348328.0</v>
      </c>
      <c r="S390" s="4">
        <v>2.0</v>
      </c>
      <c r="T390" s="4">
        <v>2.0</v>
      </c>
      <c r="U390" s="4">
        <v>0.775</v>
      </c>
      <c r="V390" s="4">
        <v>14.2</v>
      </c>
    </row>
    <row r="391">
      <c r="A391" s="4" t="s">
        <v>48</v>
      </c>
      <c r="B391" s="4">
        <v>2010.0</v>
      </c>
      <c r="C391" s="4" t="s">
        <v>31</v>
      </c>
      <c r="D391" s="4">
        <v>73.4</v>
      </c>
      <c r="E391" s="4">
        <v>147.0</v>
      </c>
      <c r="F391" s="4">
        <v>1.0</v>
      </c>
      <c r="G391" s="4">
        <v>10.8</v>
      </c>
      <c r="H391" s="5">
        <v>766.4454884</v>
      </c>
      <c r="I391" s="4">
        <v>95.0</v>
      </c>
      <c r="J391" s="4">
        <v>22004.0</v>
      </c>
      <c r="K391" s="4">
        <v>62.7</v>
      </c>
      <c r="L391" s="4">
        <v>1.0</v>
      </c>
      <c r="M391" s="4">
        <v>94.0</v>
      </c>
      <c r="N391" s="4">
        <v>7.24</v>
      </c>
      <c r="O391" s="4">
        <v>94.0</v>
      </c>
      <c r="P391" s="4">
        <v>0.1</v>
      </c>
      <c r="Q391" s="5">
        <v>6843.263289</v>
      </c>
      <c r="R391" s="4">
        <v>7395599.0</v>
      </c>
      <c r="S391" s="4">
        <v>2.0</v>
      </c>
      <c r="T391" s="4">
        <v>2.0</v>
      </c>
      <c r="U391" s="4">
        <v>0.77</v>
      </c>
      <c r="V391" s="4">
        <v>13.9</v>
      </c>
    </row>
    <row r="392">
      <c r="A392" s="4" t="s">
        <v>48</v>
      </c>
      <c r="B392" s="4">
        <v>2009.0</v>
      </c>
      <c r="C392" s="4" t="s">
        <v>31</v>
      </c>
      <c r="D392" s="4">
        <v>73.2</v>
      </c>
      <c r="E392" s="4">
        <v>152.0</v>
      </c>
      <c r="F392" s="4">
        <v>1.0</v>
      </c>
      <c r="G392" s="4">
        <v>10.93</v>
      </c>
      <c r="H392" s="5">
        <v>661.5144334</v>
      </c>
      <c r="I392" s="4">
        <v>96.0</v>
      </c>
      <c r="J392" s="4">
        <v>2249.0</v>
      </c>
      <c r="K392" s="4">
        <v>62.1</v>
      </c>
      <c r="L392" s="4">
        <v>1.0</v>
      </c>
      <c r="M392" s="4">
        <v>94.0</v>
      </c>
      <c r="N392" s="4">
        <v>6.78</v>
      </c>
      <c r="O392" s="4">
        <v>94.0</v>
      </c>
      <c r="P392" s="4">
        <v>0.1</v>
      </c>
      <c r="Q392" s="5">
        <v>6955.987733</v>
      </c>
      <c r="R392" s="4">
        <v>7444443.0</v>
      </c>
      <c r="S392" s="4">
        <v>2.0</v>
      </c>
      <c r="T392" s="4">
        <v>2.1</v>
      </c>
      <c r="U392" s="4">
        <v>0.768</v>
      </c>
      <c r="V392" s="4">
        <v>13.8</v>
      </c>
    </row>
    <row r="393">
      <c r="A393" s="4" t="s">
        <v>48</v>
      </c>
      <c r="B393" s="4">
        <v>2008.0</v>
      </c>
      <c r="C393" s="4" t="s">
        <v>31</v>
      </c>
      <c r="D393" s="4">
        <v>72.9</v>
      </c>
      <c r="E393" s="4">
        <v>155.0</v>
      </c>
      <c r="F393" s="4">
        <v>1.0</v>
      </c>
      <c r="G393" s="4">
        <v>10.98</v>
      </c>
      <c r="H393" s="5">
        <v>107.9826127</v>
      </c>
      <c r="I393" s="4">
        <v>96.0</v>
      </c>
      <c r="J393" s="4">
        <v>1.0</v>
      </c>
      <c r="K393" s="4">
        <v>61.5</v>
      </c>
      <c r="L393" s="4">
        <v>1.0</v>
      </c>
      <c r="M393" s="4">
        <v>96.0</v>
      </c>
      <c r="N393" s="4">
        <v>6.61</v>
      </c>
      <c r="O393" s="4">
        <v>95.0</v>
      </c>
      <c r="P393" s="4">
        <v>0.1</v>
      </c>
      <c r="Q393" s="5">
        <v>7296.122479</v>
      </c>
      <c r="R393" s="4">
        <v>7492561.0</v>
      </c>
      <c r="S393" s="4">
        <v>2.1</v>
      </c>
      <c r="T393" s="4">
        <v>2.1</v>
      </c>
      <c r="U393" s="4">
        <v>0.761</v>
      </c>
      <c r="V393" s="4">
        <v>13.8</v>
      </c>
    </row>
    <row r="394">
      <c r="A394" s="4" t="s">
        <v>48</v>
      </c>
      <c r="B394" s="4">
        <v>2007.0</v>
      </c>
      <c r="C394" s="4" t="s">
        <v>31</v>
      </c>
      <c r="D394" s="4">
        <v>72.6</v>
      </c>
      <c r="E394" s="4">
        <v>157.0</v>
      </c>
      <c r="F394" s="4">
        <v>1.0</v>
      </c>
      <c r="G394" s="4">
        <v>10.89</v>
      </c>
      <c r="H394" s="5">
        <v>591.5100978</v>
      </c>
      <c r="I394" s="4">
        <v>95.0</v>
      </c>
      <c r="J394" s="4">
        <v>1.0</v>
      </c>
      <c r="K394" s="4">
        <v>6.9</v>
      </c>
      <c r="L394" s="4">
        <v>1.0</v>
      </c>
      <c r="M394" s="4">
        <v>95.0</v>
      </c>
      <c r="N394" s="4">
        <v>6.41</v>
      </c>
      <c r="O394" s="4">
        <v>95.0</v>
      </c>
      <c r="P394" s="4">
        <v>0.1</v>
      </c>
      <c r="Q394" s="5">
        <v>5932.899677</v>
      </c>
      <c r="R394" s="4">
        <v>7545338.0</v>
      </c>
      <c r="S394" s="4">
        <v>2.1</v>
      </c>
      <c r="T394" s="4">
        <v>2.2</v>
      </c>
      <c r="U394" s="4">
        <v>0.755</v>
      </c>
      <c r="V394" s="4">
        <v>13.5</v>
      </c>
    </row>
    <row r="395">
      <c r="A395" s="4" t="s">
        <v>48</v>
      </c>
      <c r="B395" s="4">
        <v>2006.0</v>
      </c>
      <c r="C395" s="4" t="s">
        <v>31</v>
      </c>
      <c r="D395" s="4">
        <v>72.2</v>
      </c>
      <c r="E395" s="4">
        <v>161.0</v>
      </c>
      <c r="F395" s="4">
        <v>1.0</v>
      </c>
      <c r="G395" s="4">
        <v>10.39</v>
      </c>
      <c r="H395" s="5">
        <v>508.6304588</v>
      </c>
      <c r="I395" s="4">
        <v>96.0</v>
      </c>
      <c r="J395" s="4">
        <v>1.0</v>
      </c>
      <c r="K395" s="4">
        <v>6.3</v>
      </c>
      <c r="L395" s="4">
        <v>1.0</v>
      </c>
      <c r="M395" s="4">
        <v>96.0</v>
      </c>
      <c r="N395" s="4">
        <v>6.67</v>
      </c>
      <c r="O395" s="4">
        <v>95.0</v>
      </c>
      <c r="P395" s="4">
        <v>0.1</v>
      </c>
      <c r="Q395" s="5">
        <v>4513.13628</v>
      </c>
      <c r="R395" s="4">
        <v>76122.0</v>
      </c>
      <c r="S395" s="4">
        <v>2.2</v>
      </c>
      <c r="T395" s="4">
        <v>2.2</v>
      </c>
      <c r="U395" s="4">
        <v>0.75</v>
      </c>
      <c r="V395" s="4">
        <v>13.5</v>
      </c>
    </row>
    <row r="396">
      <c r="A396" s="4" t="s">
        <v>48</v>
      </c>
      <c r="B396" s="4">
        <v>2005.0</v>
      </c>
      <c r="C396" s="4" t="s">
        <v>31</v>
      </c>
      <c r="D396" s="4">
        <v>72.1</v>
      </c>
      <c r="E396" s="4">
        <v>16.0</v>
      </c>
      <c r="F396" s="4">
        <v>1.0</v>
      </c>
      <c r="G396" s="4">
        <v>10.48</v>
      </c>
      <c r="H396" s="5">
        <v>456.3404657</v>
      </c>
      <c r="I396" s="4">
        <v>96.0</v>
      </c>
      <c r="J396" s="4">
        <v>3.0</v>
      </c>
      <c r="K396" s="4">
        <v>59.7</v>
      </c>
      <c r="L396" s="4">
        <v>1.0</v>
      </c>
      <c r="M396" s="4">
        <v>97.0</v>
      </c>
      <c r="N396" s="4">
        <v>7.8</v>
      </c>
      <c r="O396" s="4">
        <v>96.0</v>
      </c>
      <c r="P396" s="4">
        <v>0.1</v>
      </c>
      <c r="Q396" s="5">
        <v>3893.68998</v>
      </c>
      <c r="R396" s="4">
        <v>7658972.0</v>
      </c>
      <c r="S396" s="4">
        <v>2.2</v>
      </c>
      <c r="T396" s="4">
        <v>2.3</v>
      </c>
      <c r="U396" s="4">
        <v>0.745</v>
      </c>
      <c r="V396" s="4">
        <v>13.5</v>
      </c>
    </row>
    <row r="397">
      <c r="A397" s="4" t="s">
        <v>48</v>
      </c>
      <c r="B397" s="4">
        <v>2004.0</v>
      </c>
      <c r="C397" s="4" t="s">
        <v>31</v>
      </c>
      <c r="D397" s="4">
        <v>72.2</v>
      </c>
      <c r="E397" s="4">
        <v>157.0</v>
      </c>
      <c r="F397" s="4">
        <v>1.0</v>
      </c>
      <c r="G397" s="4">
        <v>10.96</v>
      </c>
      <c r="H397" s="5">
        <v>384.1473028</v>
      </c>
      <c r="I397" s="4">
        <v>94.0</v>
      </c>
      <c r="J397" s="4">
        <v>0.0</v>
      </c>
      <c r="K397" s="4">
        <v>59.1</v>
      </c>
      <c r="L397" s="4">
        <v>1.0</v>
      </c>
      <c r="M397" s="4">
        <v>94.0</v>
      </c>
      <c r="N397" s="4">
        <v>7.9</v>
      </c>
      <c r="O397" s="4">
        <v>95.0</v>
      </c>
      <c r="P397" s="4">
        <v>0.1</v>
      </c>
      <c r="Q397" s="5">
        <v>3381.57837</v>
      </c>
      <c r="R397" s="4">
        <v>771686.0</v>
      </c>
      <c r="S397" s="4">
        <v>2.3</v>
      </c>
      <c r="T397" s="4">
        <v>2.3</v>
      </c>
      <c r="U397" s="4">
        <v>0.738</v>
      </c>
      <c r="V397" s="4">
        <v>13.3</v>
      </c>
    </row>
    <row r="398">
      <c r="A398" s="4" t="s">
        <v>48</v>
      </c>
      <c r="B398" s="4">
        <v>2003.0</v>
      </c>
      <c r="C398" s="4" t="s">
        <v>31</v>
      </c>
      <c r="D398" s="4">
        <v>72.0</v>
      </c>
      <c r="E398" s="4">
        <v>155.0</v>
      </c>
      <c r="F398" s="4">
        <v>1.0</v>
      </c>
      <c r="G398" s="4">
        <v>11.19</v>
      </c>
      <c r="H398" s="5">
        <v>32.38616103</v>
      </c>
      <c r="I398" s="4">
        <v>96.0</v>
      </c>
      <c r="J398" s="4">
        <v>0.0</v>
      </c>
      <c r="K398" s="4">
        <v>58.6</v>
      </c>
      <c r="L398" s="4">
        <v>1.0</v>
      </c>
      <c r="M398" s="4">
        <v>96.0</v>
      </c>
      <c r="N398" s="4">
        <v>7.43</v>
      </c>
      <c r="O398" s="4">
        <v>96.0</v>
      </c>
      <c r="P398" s="4">
        <v>0.1</v>
      </c>
      <c r="Q398" s="5">
        <v>271.46824</v>
      </c>
      <c r="R398" s="4">
        <v>7775327.0</v>
      </c>
      <c r="S398" s="4">
        <v>2.3</v>
      </c>
      <c r="T398" s="4">
        <v>2.4</v>
      </c>
      <c r="U398" s="4">
        <v>0.729</v>
      </c>
      <c r="V398" s="4">
        <v>12.9</v>
      </c>
    </row>
    <row r="399">
      <c r="A399" s="4" t="s">
        <v>48</v>
      </c>
      <c r="B399" s="4">
        <v>2002.0</v>
      </c>
      <c r="C399" s="4" t="s">
        <v>31</v>
      </c>
      <c r="D399" s="4">
        <v>71.8</v>
      </c>
      <c r="E399" s="4">
        <v>157.0</v>
      </c>
      <c r="F399" s="4">
        <v>1.0</v>
      </c>
      <c r="G399" s="4">
        <v>10.2</v>
      </c>
      <c r="H399" s="5">
        <v>33.26778134</v>
      </c>
      <c r="I399" s="4">
        <v>88.0</v>
      </c>
      <c r="J399" s="4">
        <v>0.0</v>
      </c>
      <c r="K399" s="4">
        <v>58.1</v>
      </c>
      <c r="L399" s="4">
        <v>1.0</v>
      </c>
      <c r="M399" s="4">
        <v>94.0</v>
      </c>
      <c r="N399" s="4">
        <v>7.41</v>
      </c>
      <c r="O399" s="4">
        <v>93.0</v>
      </c>
      <c r="P399" s="4">
        <v>0.1</v>
      </c>
      <c r="Q399" s="5">
        <v>287.534843</v>
      </c>
      <c r="R399" s="4">
        <v>7837161.0</v>
      </c>
      <c r="S399" s="4">
        <v>2.4</v>
      </c>
      <c r="T399" s="4">
        <v>2.4</v>
      </c>
      <c r="U399" s="4">
        <v>0.723</v>
      </c>
      <c r="V399" s="4">
        <v>12.9</v>
      </c>
    </row>
    <row r="400">
      <c r="A400" s="4" t="s">
        <v>48</v>
      </c>
      <c r="B400" s="4">
        <v>2001.0</v>
      </c>
      <c r="C400" s="4" t="s">
        <v>31</v>
      </c>
      <c r="D400" s="4">
        <v>71.6</v>
      </c>
      <c r="E400" s="4">
        <v>16.0</v>
      </c>
      <c r="F400" s="4">
        <v>1.0</v>
      </c>
      <c r="G400" s="4">
        <v>10.72</v>
      </c>
      <c r="H400" s="5">
        <v>25.06262895</v>
      </c>
      <c r="I400" s="4">
        <v>93.0</v>
      </c>
      <c r="J400" s="4">
        <v>8.0</v>
      </c>
      <c r="K400" s="4">
        <v>57.5</v>
      </c>
      <c r="L400" s="4">
        <v>1.0</v>
      </c>
      <c r="M400" s="4">
        <v>94.0</v>
      </c>
      <c r="N400" s="4">
        <v>7.23</v>
      </c>
      <c r="O400" s="4">
        <v>94.0</v>
      </c>
      <c r="P400" s="4">
        <v>0.1</v>
      </c>
      <c r="Q400" s="5">
        <v>1764.97387</v>
      </c>
      <c r="R400" s="4">
        <v>89142.0</v>
      </c>
      <c r="S400" s="4">
        <v>2.4</v>
      </c>
      <c r="T400" s="4">
        <v>2.5</v>
      </c>
      <c r="U400" s="4">
        <v>0.713</v>
      </c>
      <c r="V400" s="4">
        <v>12.9</v>
      </c>
    </row>
    <row r="401">
      <c r="A401" s="4" t="s">
        <v>48</v>
      </c>
      <c r="B401" s="4">
        <v>2000.0</v>
      </c>
      <c r="C401" s="4" t="s">
        <v>31</v>
      </c>
      <c r="D401" s="4">
        <v>71.1</v>
      </c>
      <c r="E401" s="4">
        <v>163.0</v>
      </c>
      <c r="F401" s="4">
        <v>1.0</v>
      </c>
      <c r="G401" s="4">
        <v>9.69</v>
      </c>
      <c r="H401" s="5">
        <v>15.2357274</v>
      </c>
      <c r="I401" s="4">
        <v>94.0</v>
      </c>
      <c r="J401" s="4">
        <v>46.0</v>
      </c>
      <c r="K401" s="4">
        <v>57.0</v>
      </c>
      <c r="L401" s="4">
        <v>1.0</v>
      </c>
      <c r="M401" s="4">
        <v>94.0</v>
      </c>
      <c r="N401" s="4">
        <v>6.7</v>
      </c>
      <c r="O401" s="4">
        <v>93.0</v>
      </c>
      <c r="P401" s="4">
        <v>0.1</v>
      </c>
      <c r="Q401" s="5">
        <v>169.28586</v>
      </c>
      <c r="R401" s="4">
        <v>817172.0</v>
      </c>
      <c r="S401" s="4">
        <v>2.5</v>
      </c>
      <c r="T401" s="4">
        <v>2.5</v>
      </c>
      <c r="U401" s="4">
        <v>0.709</v>
      </c>
      <c r="V401" s="4">
        <v>12.9</v>
      </c>
    </row>
    <row r="402">
      <c r="A402" s="4" t="s">
        <v>49</v>
      </c>
      <c r="B402" s="4">
        <v>2015.0</v>
      </c>
      <c r="C402" s="4" t="s">
        <v>23</v>
      </c>
      <c r="D402" s="4">
        <v>59.9</v>
      </c>
      <c r="E402" s="4">
        <v>26.0</v>
      </c>
      <c r="F402" s="4">
        <v>38.0</v>
      </c>
      <c r="G402" s="6"/>
      <c r="H402" s="5">
        <v>0.0</v>
      </c>
      <c r="I402" s="4">
        <v>91.0</v>
      </c>
      <c r="J402" s="4">
        <v>99.0</v>
      </c>
      <c r="K402" s="4">
        <v>19.4</v>
      </c>
      <c r="L402" s="4">
        <v>61.0</v>
      </c>
      <c r="M402" s="4">
        <v>91.0</v>
      </c>
      <c r="N402" s="6"/>
      <c r="O402" s="4">
        <v>91.0</v>
      </c>
      <c r="P402" s="4">
        <v>0.6</v>
      </c>
      <c r="Q402" s="5">
        <v>615.592225</v>
      </c>
      <c r="R402" s="4">
        <v>1811624.0</v>
      </c>
      <c r="S402" s="4">
        <v>8.0</v>
      </c>
      <c r="T402" s="4">
        <v>7.5</v>
      </c>
      <c r="U402" s="4">
        <v>0.399</v>
      </c>
      <c r="V402" s="4">
        <v>7.7</v>
      </c>
    </row>
    <row r="403">
      <c r="A403" s="4" t="s">
        <v>49</v>
      </c>
      <c r="B403" s="4">
        <v>2014.0</v>
      </c>
      <c r="C403" s="4" t="s">
        <v>23</v>
      </c>
      <c r="D403" s="4">
        <v>59.3</v>
      </c>
      <c r="E403" s="4">
        <v>268.0</v>
      </c>
      <c r="F403" s="4">
        <v>39.0</v>
      </c>
      <c r="G403" s="4">
        <v>0.01</v>
      </c>
      <c r="H403" s="5">
        <v>8.386339501</v>
      </c>
      <c r="I403" s="4">
        <v>91.0</v>
      </c>
      <c r="J403" s="4">
        <v>343.0</v>
      </c>
      <c r="K403" s="4">
        <v>18.8</v>
      </c>
      <c r="L403" s="4">
        <v>63.0</v>
      </c>
      <c r="M403" s="4">
        <v>91.0</v>
      </c>
      <c r="N403" s="4">
        <v>4.96</v>
      </c>
      <c r="O403" s="4">
        <v>91.0</v>
      </c>
      <c r="P403" s="4">
        <v>0.6</v>
      </c>
      <c r="Q403" s="5">
        <v>75.1464113</v>
      </c>
      <c r="R403" s="4">
        <v>1.7585977E7</v>
      </c>
      <c r="S403" s="4">
        <v>8.2</v>
      </c>
      <c r="T403" s="4">
        <v>7.7</v>
      </c>
      <c r="U403" s="4">
        <v>0.398</v>
      </c>
      <c r="V403" s="4">
        <v>7.7</v>
      </c>
    </row>
    <row r="404">
      <c r="A404" s="4" t="s">
        <v>49</v>
      </c>
      <c r="B404" s="4">
        <v>2013.0</v>
      </c>
      <c r="C404" s="4" t="s">
        <v>23</v>
      </c>
      <c r="D404" s="4">
        <v>59.0</v>
      </c>
      <c r="E404" s="4">
        <v>27.0</v>
      </c>
      <c r="F404" s="4">
        <v>40.0</v>
      </c>
      <c r="G404" s="4">
        <v>4.64</v>
      </c>
      <c r="H404" s="5">
        <v>88.97040214</v>
      </c>
      <c r="I404" s="4">
        <v>88.0</v>
      </c>
      <c r="J404" s="4">
        <v>375.0</v>
      </c>
      <c r="K404" s="4">
        <v>18.2</v>
      </c>
      <c r="L404" s="4">
        <v>66.0</v>
      </c>
      <c r="M404" s="4">
        <v>89.0</v>
      </c>
      <c r="N404" s="4">
        <v>5.91</v>
      </c>
      <c r="O404" s="4">
        <v>88.0</v>
      </c>
      <c r="P404" s="4">
        <v>0.7</v>
      </c>
      <c r="Q404" s="5">
        <v>699.452847</v>
      </c>
      <c r="R404" s="4">
        <v>1772723.0</v>
      </c>
      <c r="S404" s="4">
        <v>8.4</v>
      </c>
      <c r="T404" s="4">
        <v>7.9</v>
      </c>
      <c r="U404" s="4">
        <v>0.392</v>
      </c>
      <c r="V404" s="4">
        <v>7.5</v>
      </c>
    </row>
    <row r="405">
      <c r="A405" s="4" t="s">
        <v>49</v>
      </c>
      <c r="B405" s="4">
        <v>2012.0</v>
      </c>
      <c r="C405" s="4" t="s">
        <v>23</v>
      </c>
      <c r="D405" s="4">
        <v>58.6</v>
      </c>
      <c r="E405" s="4">
        <v>271.0</v>
      </c>
      <c r="F405" s="4">
        <v>41.0</v>
      </c>
      <c r="G405" s="4">
        <v>4.75</v>
      </c>
      <c r="H405" s="5">
        <v>78.76987363</v>
      </c>
      <c r="I405" s="4">
        <v>9.0</v>
      </c>
      <c r="J405" s="4">
        <v>7362.0</v>
      </c>
      <c r="K405" s="4">
        <v>17.7</v>
      </c>
      <c r="L405" s="4">
        <v>68.0</v>
      </c>
      <c r="M405" s="4">
        <v>9.0</v>
      </c>
      <c r="N405" s="4">
        <v>5.33</v>
      </c>
      <c r="O405" s="4">
        <v>9.0</v>
      </c>
      <c r="P405" s="4">
        <v>0.8</v>
      </c>
      <c r="Q405" s="5">
        <v>673.8227</v>
      </c>
      <c r="R405" s="4">
        <v>1.6571216E7</v>
      </c>
      <c r="S405" s="4">
        <v>8.6</v>
      </c>
      <c r="T405" s="4">
        <v>8.1</v>
      </c>
      <c r="U405" s="4">
        <v>0.384</v>
      </c>
      <c r="V405" s="4">
        <v>7.2</v>
      </c>
    </row>
    <row r="406">
      <c r="A406" s="4" t="s">
        <v>49</v>
      </c>
      <c r="B406" s="4">
        <v>2011.0</v>
      </c>
      <c r="C406" s="4" t="s">
        <v>23</v>
      </c>
      <c r="D406" s="4">
        <v>58.1</v>
      </c>
      <c r="E406" s="4">
        <v>275.0</v>
      </c>
      <c r="F406" s="4">
        <v>42.0</v>
      </c>
      <c r="G406" s="4">
        <v>4.51</v>
      </c>
      <c r="H406" s="5">
        <v>85.55592906</v>
      </c>
      <c r="I406" s="4">
        <v>91.0</v>
      </c>
      <c r="J406" s="4">
        <v>860.0</v>
      </c>
      <c r="K406" s="4">
        <v>17.1</v>
      </c>
      <c r="L406" s="4">
        <v>71.0</v>
      </c>
      <c r="M406" s="4">
        <v>9.0</v>
      </c>
      <c r="N406" s="4">
        <v>5.17</v>
      </c>
      <c r="O406" s="4">
        <v>91.0</v>
      </c>
      <c r="P406" s="4">
        <v>0.9</v>
      </c>
      <c r="Q406" s="5">
        <v>666.842783</v>
      </c>
      <c r="R406" s="4">
        <v>168194.0</v>
      </c>
      <c r="S406" s="4">
        <v>8.8</v>
      </c>
      <c r="T406" s="4">
        <v>8.4</v>
      </c>
      <c r="U406" s="4">
        <v>0.377</v>
      </c>
      <c r="V406" s="4">
        <v>6.7</v>
      </c>
    </row>
    <row r="407">
      <c r="A407" s="4" t="s">
        <v>49</v>
      </c>
      <c r="B407" s="4">
        <v>2010.0</v>
      </c>
      <c r="C407" s="4" t="s">
        <v>23</v>
      </c>
      <c r="D407" s="4">
        <v>57.5</v>
      </c>
      <c r="E407" s="4">
        <v>279.0</v>
      </c>
      <c r="F407" s="4">
        <v>43.0</v>
      </c>
      <c r="G407" s="4">
        <v>4.55</v>
      </c>
      <c r="H407" s="5">
        <v>90.46018236</v>
      </c>
      <c r="I407" s="4">
        <v>91.0</v>
      </c>
      <c r="J407" s="4">
        <v>2511.0</v>
      </c>
      <c r="K407" s="4">
        <v>16.6</v>
      </c>
      <c r="L407" s="4">
        <v>74.0</v>
      </c>
      <c r="M407" s="4">
        <v>9.0</v>
      </c>
      <c r="N407" s="4">
        <v>7.17</v>
      </c>
      <c r="O407" s="4">
        <v>91.0</v>
      </c>
      <c r="P407" s="4">
        <v>1.0</v>
      </c>
      <c r="Q407" s="5">
        <v>575.4464527</v>
      </c>
      <c r="R407" s="4">
        <v>1565217.0</v>
      </c>
      <c r="S407" s="4">
        <v>9.0</v>
      </c>
      <c r="T407" s="4">
        <v>8.6</v>
      </c>
      <c r="U407" s="4">
        <v>0.365</v>
      </c>
      <c r="V407" s="4">
        <v>6.3</v>
      </c>
    </row>
    <row r="408">
      <c r="A408" s="4" t="s">
        <v>49</v>
      </c>
      <c r="B408" s="4">
        <v>2009.0</v>
      </c>
      <c r="C408" s="4" t="s">
        <v>23</v>
      </c>
      <c r="D408" s="4">
        <v>56.9</v>
      </c>
      <c r="E408" s="4">
        <v>283.0</v>
      </c>
      <c r="F408" s="4">
        <v>44.0</v>
      </c>
      <c r="G408" s="4">
        <v>4.55</v>
      </c>
      <c r="H408" s="5">
        <v>81.14304705</v>
      </c>
      <c r="I408" s="4">
        <v>92.0</v>
      </c>
      <c r="J408" s="4">
        <v>54118.0</v>
      </c>
      <c r="K408" s="4">
        <v>16.1</v>
      </c>
      <c r="L408" s="4">
        <v>77.0</v>
      </c>
      <c r="M408" s="4">
        <v>91.0</v>
      </c>
      <c r="N408" s="4">
        <v>7.41</v>
      </c>
      <c r="O408" s="4">
        <v>92.0</v>
      </c>
      <c r="P408" s="4">
        <v>1.1</v>
      </c>
      <c r="Q408" s="5">
        <v>552.7455521</v>
      </c>
      <c r="R408" s="4">
        <v>1514199.0</v>
      </c>
      <c r="S408" s="4">
        <v>9.3</v>
      </c>
      <c r="T408" s="4">
        <v>8.8</v>
      </c>
      <c r="U408" s="4">
        <v>0.356</v>
      </c>
      <c r="V408" s="4">
        <v>5.9</v>
      </c>
    </row>
    <row r="409">
      <c r="A409" s="4" t="s">
        <v>49</v>
      </c>
      <c r="B409" s="4">
        <v>2008.0</v>
      </c>
      <c r="C409" s="4" t="s">
        <v>23</v>
      </c>
      <c r="D409" s="4">
        <v>56.1</v>
      </c>
      <c r="E409" s="4">
        <v>288.0</v>
      </c>
      <c r="F409" s="4">
        <v>45.0</v>
      </c>
      <c r="G409" s="4">
        <v>4.5</v>
      </c>
      <c r="H409" s="5">
        <v>107.7988339</v>
      </c>
      <c r="I409" s="4">
        <v>93.0</v>
      </c>
      <c r="J409" s="4">
        <v>395.0</v>
      </c>
      <c r="K409" s="4">
        <v>15.6</v>
      </c>
      <c r="L409" s="4">
        <v>80.0</v>
      </c>
      <c r="M409" s="4">
        <v>92.0</v>
      </c>
      <c r="N409" s="4">
        <v>6.77</v>
      </c>
      <c r="O409" s="4">
        <v>93.0</v>
      </c>
      <c r="P409" s="4">
        <v>1.5</v>
      </c>
      <c r="Q409" s="5">
        <v>569.7612784</v>
      </c>
      <c r="R409" s="4">
        <v>1.4689726E7</v>
      </c>
      <c r="S409" s="4">
        <v>9.5</v>
      </c>
      <c r="T409" s="4">
        <v>9.1</v>
      </c>
      <c r="U409" s="4">
        <v>0.345</v>
      </c>
      <c r="V409" s="4">
        <v>5.4</v>
      </c>
    </row>
    <row r="410">
      <c r="A410" s="4" t="s">
        <v>49</v>
      </c>
      <c r="B410" s="4">
        <v>2007.0</v>
      </c>
      <c r="C410" s="4" t="s">
        <v>23</v>
      </c>
      <c r="D410" s="4">
        <v>55.3</v>
      </c>
      <c r="E410" s="4">
        <v>293.0</v>
      </c>
      <c r="F410" s="4">
        <v>46.0</v>
      </c>
      <c r="G410" s="4">
        <v>4.58</v>
      </c>
      <c r="H410" s="5">
        <v>73.92730583</v>
      </c>
      <c r="I410" s="4">
        <v>89.0</v>
      </c>
      <c r="J410" s="4">
        <v>12.0</v>
      </c>
      <c r="K410" s="4">
        <v>15.1</v>
      </c>
      <c r="L410" s="4">
        <v>83.0</v>
      </c>
      <c r="M410" s="4">
        <v>93.0</v>
      </c>
      <c r="N410" s="4">
        <v>6.63</v>
      </c>
      <c r="O410" s="4">
        <v>89.0</v>
      </c>
      <c r="P410" s="4">
        <v>1.7</v>
      </c>
      <c r="Q410" s="5">
        <v>475.11122</v>
      </c>
      <c r="R410" s="4">
        <v>1425221.0</v>
      </c>
      <c r="S410" s="4">
        <v>9.8</v>
      </c>
      <c r="T410" s="4">
        <v>9.3</v>
      </c>
      <c r="U410" s="4">
        <v>0.334</v>
      </c>
      <c r="V410" s="4">
        <v>4.9</v>
      </c>
    </row>
    <row r="411">
      <c r="A411" s="4" t="s">
        <v>49</v>
      </c>
      <c r="B411" s="4">
        <v>2006.0</v>
      </c>
      <c r="C411" s="4" t="s">
        <v>23</v>
      </c>
      <c r="D411" s="4">
        <v>54.3</v>
      </c>
      <c r="E411" s="4">
        <v>32.0</v>
      </c>
      <c r="F411" s="4">
        <v>47.0</v>
      </c>
      <c r="G411" s="4">
        <v>4.73</v>
      </c>
      <c r="H411" s="5">
        <v>64.24025208</v>
      </c>
      <c r="I411" s="4">
        <v>76.0</v>
      </c>
      <c r="J411" s="4">
        <v>125.0</v>
      </c>
      <c r="K411" s="4">
        <v>14.6</v>
      </c>
      <c r="L411" s="4">
        <v>86.0</v>
      </c>
      <c r="M411" s="4">
        <v>94.0</v>
      </c>
      <c r="N411" s="4">
        <v>6.58</v>
      </c>
      <c r="O411" s="4">
        <v>86.0</v>
      </c>
      <c r="P411" s="4">
        <v>2.0</v>
      </c>
      <c r="Q411" s="5">
        <v>422.6332374</v>
      </c>
      <c r="R411" s="4">
        <v>1.3829177E7</v>
      </c>
      <c r="S411" s="4">
        <v>1.0</v>
      </c>
      <c r="T411" s="4">
        <v>9.6</v>
      </c>
      <c r="U411" s="4">
        <v>0.325</v>
      </c>
      <c r="V411" s="4">
        <v>4.7</v>
      </c>
    </row>
    <row r="412">
      <c r="A412" s="4" t="s">
        <v>49</v>
      </c>
      <c r="B412" s="4">
        <v>2005.0</v>
      </c>
      <c r="C412" s="4" t="s">
        <v>23</v>
      </c>
      <c r="D412" s="4">
        <v>53.3</v>
      </c>
      <c r="E412" s="4">
        <v>313.0</v>
      </c>
      <c r="F412" s="4">
        <v>48.0</v>
      </c>
      <c r="G412" s="4">
        <v>4.88</v>
      </c>
      <c r="H412" s="5">
        <v>8.769989329</v>
      </c>
      <c r="I412" s="6"/>
      <c r="J412" s="4">
        <v>253.0</v>
      </c>
      <c r="K412" s="4">
        <v>14.2</v>
      </c>
      <c r="L412" s="4">
        <v>89.0</v>
      </c>
      <c r="M412" s="4">
        <v>94.0</v>
      </c>
      <c r="N412" s="4">
        <v>6.87</v>
      </c>
      <c r="O412" s="4">
        <v>82.0</v>
      </c>
      <c r="P412" s="4">
        <v>2.3</v>
      </c>
      <c r="Q412" s="5">
        <v>46.998871</v>
      </c>
      <c r="R412" s="4">
        <v>1342193.0</v>
      </c>
      <c r="S412" s="4">
        <v>1.3</v>
      </c>
      <c r="T412" s="4">
        <v>9.8</v>
      </c>
      <c r="U412" s="4">
        <v>0.0</v>
      </c>
      <c r="V412" s="4">
        <v>4.3</v>
      </c>
    </row>
    <row r="413">
      <c r="A413" s="4" t="s">
        <v>49</v>
      </c>
      <c r="B413" s="4">
        <v>2004.0</v>
      </c>
      <c r="C413" s="4" t="s">
        <v>23</v>
      </c>
      <c r="D413" s="4">
        <v>52.4</v>
      </c>
      <c r="E413" s="4">
        <v>323.0</v>
      </c>
      <c r="F413" s="4">
        <v>49.0</v>
      </c>
      <c r="G413" s="4">
        <v>4.54</v>
      </c>
      <c r="H413" s="5">
        <v>56.96108089</v>
      </c>
      <c r="I413" s="6"/>
      <c r="J413" s="4">
        <v>77.0</v>
      </c>
      <c r="K413" s="4">
        <v>13.7</v>
      </c>
      <c r="L413" s="4">
        <v>91.0</v>
      </c>
      <c r="M413" s="4">
        <v>83.0</v>
      </c>
      <c r="N413" s="4">
        <v>6.45</v>
      </c>
      <c r="O413" s="4">
        <v>79.0</v>
      </c>
      <c r="P413" s="4">
        <v>2.5</v>
      </c>
      <c r="Q413" s="5">
        <v>371.323865</v>
      </c>
      <c r="R413" s="4">
        <v>133569.0</v>
      </c>
      <c r="S413" s="4">
        <v>1.5</v>
      </c>
      <c r="T413" s="4">
        <v>1.1</v>
      </c>
      <c r="U413" s="4">
        <v>0.0</v>
      </c>
      <c r="V413" s="4">
        <v>3.9</v>
      </c>
    </row>
    <row r="414">
      <c r="A414" s="4" t="s">
        <v>49</v>
      </c>
      <c r="B414" s="4">
        <v>2003.0</v>
      </c>
      <c r="C414" s="4" t="s">
        <v>23</v>
      </c>
      <c r="D414" s="4">
        <v>51.6</v>
      </c>
      <c r="E414" s="4">
        <v>332.0</v>
      </c>
      <c r="F414" s="4">
        <v>49.0</v>
      </c>
      <c r="G414" s="4">
        <v>4.58</v>
      </c>
      <c r="H414" s="5">
        <v>41.60951275</v>
      </c>
      <c r="I414" s="6"/>
      <c r="J414" s="4">
        <v>2946.0</v>
      </c>
      <c r="K414" s="4">
        <v>13.3</v>
      </c>
      <c r="L414" s="4">
        <v>92.0</v>
      </c>
      <c r="M414" s="4">
        <v>83.0</v>
      </c>
      <c r="N414" s="4">
        <v>5.61</v>
      </c>
      <c r="O414" s="4">
        <v>79.0</v>
      </c>
      <c r="P414" s="4">
        <v>2.9</v>
      </c>
      <c r="Q414" s="5">
        <v>332.344351</v>
      </c>
      <c r="R414" s="4">
        <v>1.2654621E7</v>
      </c>
      <c r="S414" s="4">
        <v>1.7</v>
      </c>
      <c r="T414" s="4">
        <v>1.3</v>
      </c>
      <c r="U414" s="4">
        <v>0.0</v>
      </c>
      <c r="V414" s="4">
        <v>3.8</v>
      </c>
    </row>
    <row r="415">
      <c r="A415" s="4" t="s">
        <v>49</v>
      </c>
      <c r="B415" s="4">
        <v>2002.0</v>
      </c>
      <c r="C415" s="4" t="s">
        <v>23</v>
      </c>
      <c r="D415" s="4">
        <v>51.0</v>
      </c>
      <c r="E415" s="4">
        <v>338.0</v>
      </c>
      <c r="F415" s="4">
        <v>49.0</v>
      </c>
      <c r="G415" s="4">
        <v>4.53</v>
      </c>
      <c r="H415" s="5">
        <v>3.195566831</v>
      </c>
      <c r="I415" s="6"/>
      <c r="J415" s="4">
        <v>1744.0</v>
      </c>
      <c r="K415" s="4">
        <v>12.9</v>
      </c>
      <c r="L415" s="4">
        <v>93.0</v>
      </c>
      <c r="M415" s="4">
        <v>69.0</v>
      </c>
      <c r="N415" s="4">
        <v>5.26</v>
      </c>
      <c r="O415" s="4">
        <v>69.0</v>
      </c>
      <c r="P415" s="4">
        <v>3.2</v>
      </c>
      <c r="Q415" s="5">
        <v>26.7635413</v>
      </c>
      <c r="R415" s="4">
        <v>122931.0</v>
      </c>
      <c r="S415" s="4">
        <v>11.0</v>
      </c>
      <c r="T415" s="4">
        <v>1.6</v>
      </c>
      <c r="U415" s="4">
        <v>0.0</v>
      </c>
      <c r="V415" s="4">
        <v>3.6</v>
      </c>
    </row>
    <row r="416">
      <c r="A416" s="4" t="s">
        <v>49</v>
      </c>
      <c r="B416" s="4">
        <v>2001.0</v>
      </c>
      <c r="C416" s="4" t="s">
        <v>23</v>
      </c>
      <c r="D416" s="4">
        <v>56.0</v>
      </c>
      <c r="E416" s="4">
        <v>344.0</v>
      </c>
      <c r="F416" s="4">
        <v>48.0</v>
      </c>
      <c r="G416" s="4">
        <v>4.56</v>
      </c>
      <c r="H416" s="5">
        <v>23.1016899</v>
      </c>
      <c r="I416" s="6"/>
      <c r="J416" s="4">
        <v>4174.0</v>
      </c>
      <c r="K416" s="4">
        <v>12.5</v>
      </c>
      <c r="L416" s="4">
        <v>93.0</v>
      </c>
      <c r="M416" s="4">
        <v>62.0</v>
      </c>
      <c r="N416" s="4">
        <v>4.85</v>
      </c>
      <c r="O416" s="4">
        <v>62.0</v>
      </c>
      <c r="P416" s="4">
        <v>3.6</v>
      </c>
      <c r="Q416" s="5">
        <v>235.4912324</v>
      </c>
      <c r="R416" s="4">
        <v>1.1944587E7</v>
      </c>
      <c r="S416" s="4">
        <v>11.2</v>
      </c>
      <c r="T416" s="4">
        <v>1.8</v>
      </c>
      <c r="U416" s="4">
        <v>0.0</v>
      </c>
      <c r="V416" s="4">
        <v>3.5</v>
      </c>
    </row>
    <row r="417">
      <c r="A417" s="4" t="s">
        <v>49</v>
      </c>
      <c r="B417" s="4">
        <v>2000.0</v>
      </c>
      <c r="C417" s="4" t="s">
        <v>23</v>
      </c>
      <c r="D417" s="4">
        <v>51.0</v>
      </c>
      <c r="E417" s="4">
        <v>348.0</v>
      </c>
      <c r="F417" s="4">
        <v>48.0</v>
      </c>
      <c r="G417" s="4">
        <v>3.71</v>
      </c>
      <c r="H417" s="5">
        <v>19.83929597</v>
      </c>
      <c r="I417" s="6"/>
      <c r="J417" s="4">
        <v>6074.0</v>
      </c>
      <c r="K417" s="4">
        <v>12.2</v>
      </c>
      <c r="L417" s="4">
        <v>92.0</v>
      </c>
      <c r="M417" s="4">
        <v>45.0</v>
      </c>
      <c r="N417" s="4">
        <v>5.6</v>
      </c>
      <c r="O417" s="4">
        <v>45.0</v>
      </c>
      <c r="P417" s="4">
        <v>4.0</v>
      </c>
      <c r="Q417" s="5">
        <v>226.4759814</v>
      </c>
      <c r="R417" s="4">
        <v>1167942.0</v>
      </c>
      <c r="S417" s="4">
        <v>11.4</v>
      </c>
      <c r="T417" s="4">
        <v>11.1</v>
      </c>
      <c r="U417" s="4">
        <v>0.0</v>
      </c>
      <c r="V417" s="4">
        <v>3.4</v>
      </c>
    </row>
    <row r="418">
      <c r="A418" s="4" t="s">
        <v>50</v>
      </c>
      <c r="B418" s="4">
        <v>2015.0</v>
      </c>
      <c r="C418" s="4" t="s">
        <v>23</v>
      </c>
      <c r="D418" s="4">
        <v>59.6</v>
      </c>
      <c r="E418" s="4">
        <v>288.0</v>
      </c>
      <c r="F418" s="4">
        <v>21.0</v>
      </c>
      <c r="G418" s="6"/>
      <c r="H418" s="5">
        <v>0.0</v>
      </c>
      <c r="I418" s="4">
        <v>94.0</v>
      </c>
      <c r="J418" s="4">
        <v>9.0</v>
      </c>
      <c r="K418" s="4">
        <v>18.7</v>
      </c>
      <c r="L418" s="4">
        <v>31.0</v>
      </c>
      <c r="M418" s="4">
        <v>94.0</v>
      </c>
      <c r="N418" s="6"/>
      <c r="O418" s="4">
        <v>94.0</v>
      </c>
      <c r="P418" s="4">
        <v>0.7</v>
      </c>
      <c r="Q418" s="5">
        <v>33.681223</v>
      </c>
      <c r="R418" s="4">
        <v>119927.0</v>
      </c>
      <c r="S418" s="4">
        <v>7.3</v>
      </c>
      <c r="T418" s="4">
        <v>7.2</v>
      </c>
      <c r="U418" s="4">
        <v>0.406</v>
      </c>
      <c r="V418" s="4">
        <v>10.6</v>
      </c>
    </row>
    <row r="419">
      <c r="A419" s="4" t="s">
        <v>50</v>
      </c>
      <c r="B419" s="4">
        <v>2014.0</v>
      </c>
      <c r="C419" s="4" t="s">
        <v>23</v>
      </c>
      <c r="D419" s="4">
        <v>59.1</v>
      </c>
      <c r="E419" s="4">
        <v>297.0</v>
      </c>
      <c r="F419" s="4">
        <v>22.0</v>
      </c>
      <c r="G419" s="4">
        <v>0.01</v>
      </c>
      <c r="H419" s="5">
        <v>41.25159038</v>
      </c>
      <c r="I419" s="4">
        <v>95.0</v>
      </c>
      <c r="J419" s="4">
        <v>0.0</v>
      </c>
      <c r="K419" s="4">
        <v>18.2</v>
      </c>
      <c r="L419" s="4">
        <v>32.0</v>
      </c>
      <c r="M419" s="4">
        <v>95.0</v>
      </c>
      <c r="N419" s="4">
        <v>7.54</v>
      </c>
      <c r="O419" s="4">
        <v>95.0</v>
      </c>
      <c r="P419" s="4">
        <v>0.7</v>
      </c>
      <c r="Q419" s="5">
        <v>312.7489794</v>
      </c>
      <c r="R419" s="4">
        <v>989179.0</v>
      </c>
      <c r="S419" s="4">
        <v>7.4</v>
      </c>
      <c r="T419" s="4">
        <v>7.3</v>
      </c>
      <c r="U419" s="4">
        <v>0.404</v>
      </c>
      <c r="V419" s="4">
        <v>10.6</v>
      </c>
    </row>
    <row r="420">
      <c r="A420" s="4" t="s">
        <v>50</v>
      </c>
      <c r="B420" s="4">
        <v>2013.0</v>
      </c>
      <c r="C420" s="4" t="s">
        <v>23</v>
      </c>
      <c r="D420" s="4">
        <v>58.6</v>
      </c>
      <c r="E420" s="4">
        <v>33.0</v>
      </c>
      <c r="F420" s="4">
        <v>22.0</v>
      </c>
      <c r="G420" s="4">
        <v>0.01</v>
      </c>
      <c r="H420" s="5">
        <v>40.15128458</v>
      </c>
      <c r="I420" s="4">
        <v>96.0</v>
      </c>
      <c r="J420" s="4">
        <v>0.0</v>
      </c>
      <c r="K420" s="4">
        <v>17.6</v>
      </c>
      <c r="L420" s="4">
        <v>32.0</v>
      </c>
      <c r="M420" s="4">
        <v>96.0</v>
      </c>
      <c r="N420" s="4">
        <v>8.3</v>
      </c>
      <c r="O420" s="4">
        <v>96.0</v>
      </c>
      <c r="P420" s="4">
        <v>1.0</v>
      </c>
      <c r="Q420" s="5">
        <v>282.7555252</v>
      </c>
      <c r="R420" s="4">
        <v>96186.0</v>
      </c>
      <c r="S420" s="4">
        <v>7.4</v>
      </c>
      <c r="T420" s="4">
        <v>7.4</v>
      </c>
      <c r="U420" s="4">
        <v>0.398</v>
      </c>
      <c r="V420" s="4">
        <v>10.5</v>
      </c>
    </row>
    <row r="421">
      <c r="A421" s="4" t="s">
        <v>50</v>
      </c>
      <c r="B421" s="4">
        <v>2012.0</v>
      </c>
      <c r="C421" s="4" t="s">
        <v>23</v>
      </c>
      <c r="D421" s="4">
        <v>58.0</v>
      </c>
      <c r="E421" s="4">
        <v>312.0</v>
      </c>
      <c r="F421" s="4">
        <v>22.0</v>
      </c>
      <c r="G421" s="4">
        <v>0.01</v>
      </c>
      <c r="H421" s="5">
        <v>38.73170505</v>
      </c>
      <c r="I421" s="4">
        <v>96.0</v>
      </c>
      <c r="J421" s="4">
        <v>49.0</v>
      </c>
      <c r="K421" s="4">
        <v>17.1</v>
      </c>
      <c r="L421" s="4">
        <v>33.0</v>
      </c>
      <c r="M421" s="4">
        <v>96.0</v>
      </c>
      <c r="N421" s="4">
        <v>8.21</v>
      </c>
      <c r="O421" s="4">
        <v>96.0</v>
      </c>
      <c r="P421" s="4">
        <v>1.2</v>
      </c>
      <c r="Q421" s="5">
        <v>265.285651</v>
      </c>
      <c r="R421" s="4">
        <v>931971.0</v>
      </c>
      <c r="S421" s="4">
        <v>7.5</v>
      </c>
      <c r="T421" s="4">
        <v>7.5</v>
      </c>
      <c r="U421" s="4">
        <v>0.393</v>
      </c>
      <c r="V421" s="4">
        <v>10.3</v>
      </c>
    </row>
    <row r="422">
      <c r="A422" s="4" t="s">
        <v>50</v>
      </c>
      <c r="B422" s="4">
        <v>2011.0</v>
      </c>
      <c r="C422" s="4" t="s">
        <v>23</v>
      </c>
      <c r="D422" s="4">
        <v>57.4</v>
      </c>
      <c r="E422" s="4">
        <v>321.0</v>
      </c>
      <c r="F422" s="4">
        <v>22.0</v>
      </c>
      <c r="G422" s="4">
        <v>4.16</v>
      </c>
      <c r="H422" s="5">
        <v>3.595980333</v>
      </c>
      <c r="I422" s="4">
        <v>96.0</v>
      </c>
      <c r="J422" s="4">
        <v>129.0</v>
      </c>
      <c r="K422" s="4">
        <v>16.6</v>
      </c>
      <c r="L422" s="4">
        <v>33.0</v>
      </c>
      <c r="M422" s="4">
        <v>95.0</v>
      </c>
      <c r="N422" s="4">
        <v>8.58</v>
      </c>
      <c r="O422" s="4">
        <v>96.0</v>
      </c>
      <c r="P422" s="4">
        <v>1.5</v>
      </c>
      <c r="Q422" s="5">
        <v>26.479973</v>
      </c>
      <c r="R422" s="4">
        <v>94358.0</v>
      </c>
      <c r="S422" s="4">
        <v>7.6</v>
      </c>
      <c r="T422" s="4">
        <v>7.6</v>
      </c>
      <c r="U422" s="4">
        <v>0.385</v>
      </c>
      <c r="V422" s="4">
        <v>9.9</v>
      </c>
    </row>
    <row r="423">
      <c r="A423" s="4" t="s">
        <v>50</v>
      </c>
      <c r="B423" s="4">
        <v>2010.0</v>
      </c>
      <c r="C423" s="4" t="s">
        <v>23</v>
      </c>
      <c r="D423" s="4">
        <v>56.8</v>
      </c>
      <c r="E423" s="4">
        <v>33.0</v>
      </c>
      <c r="F423" s="4">
        <v>23.0</v>
      </c>
      <c r="G423" s="4">
        <v>4.16</v>
      </c>
      <c r="H423" s="5">
        <v>31.14187566</v>
      </c>
      <c r="I423" s="4">
        <v>96.0</v>
      </c>
      <c r="J423" s="4">
        <v>495.0</v>
      </c>
      <c r="K423" s="4">
        <v>16.1</v>
      </c>
      <c r="L423" s="4">
        <v>34.0</v>
      </c>
      <c r="M423" s="4">
        <v>94.0</v>
      </c>
      <c r="N423" s="4">
        <v>8.82</v>
      </c>
      <c r="O423" s="4">
        <v>96.0</v>
      </c>
      <c r="P423" s="4">
        <v>1.9</v>
      </c>
      <c r="Q423" s="5">
        <v>231.1943256</v>
      </c>
      <c r="R423" s="4">
        <v>876693.0</v>
      </c>
      <c r="S423" s="4">
        <v>7.7</v>
      </c>
      <c r="T423" s="4">
        <v>7.7</v>
      </c>
      <c r="U423" s="4">
        <v>0.361</v>
      </c>
      <c r="V423" s="4">
        <v>9.3</v>
      </c>
    </row>
    <row r="424">
      <c r="A424" s="4" t="s">
        <v>50</v>
      </c>
      <c r="B424" s="4">
        <v>2009.0</v>
      </c>
      <c r="C424" s="4" t="s">
        <v>23</v>
      </c>
      <c r="D424" s="4">
        <v>56.2</v>
      </c>
      <c r="E424" s="4">
        <v>338.0</v>
      </c>
      <c r="F424" s="4">
        <v>23.0</v>
      </c>
      <c r="G424" s="4">
        <v>4.05</v>
      </c>
      <c r="H424" s="5">
        <v>2.030494673</v>
      </c>
      <c r="I424" s="4">
        <v>94.0</v>
      </c>
      <c r="J424" s="4">
        <v>305.0</v>
      </c>
      <c r="K424" s="4">
        <v>15.7</v>
      </c>
      <c r="L424" s="4">
        <v>34.0</v>
      </c>
      <c r="M424" s="4">
        <v>96.0</v>
      </c>
      <c r="N424" s="4">
        <v>6.96</v>
      </c>
      <c r="O424" s="4">
        <v>94.0</v>
      </c>
      <c r="P424" s="4">
        <v>2.4</v>
      </c>
      <c r="Q424" s="5">
        <v>24.944652</v>
      </c>
      <c r="R424" s="4">
        <v>848931.0</v>
      </c>
      <c r="S424" s="4">
        <v>7.8</v>
      </c>
      <c r="T424" s="4">
        <v>7.8</v>
      </c>
      <c r="U424" s="4">
        <v>0.336</v>
      </c>
      <c r="V424" s="4">
        <v>8.6</v>
      </c>
    </row>
    <row r="425">
      <c r="A425" s="4" t="s">
        <v>50</v>
      </c>
      <c r="B425" s="4">
        <v>2008.0</v>
      </c>
      <c r="C425" s="4" t="s">
        <v>23</v>
      </c>
      <c r="D425" s="4">
        <v>55.3</v>
      </c>
      <c r="E425" s="4">
        <v>35.0</v>
      </c>
      <c r="F425" s="4">
        <v>23.0</v>
      </c>
      <c r="G425" s="4">
        <v>4.33</v>
      </c>
      <c r="H425" s="5">
        <v>15.99415192</v>
      </c>
      <c r="I425" s="4">
        <v>92.0</v>
      </c>
      <c r="J425" s="4">
        <v>173.0</v>
      </c>
      <c r="K425" s="4">
        <v>15.2</v>
      </c>
      <c r="L425" s="4">
        <v>35.0</v>
      </c>
      <c r="M425" s="4">
        <v>89.0</v>
      </c>
      <c r="N425" s="4">
        <v>7.86</v>
      </c>
      <c r="O425" s="4">
        <v>92.0</v>
      </c>
      <c r="P425" s="4">
        <v>2.9</v>
      </c>
      <c r="Q425" s="5">
        <v>196.2472628</v>
      </c>
      <c r="R425" s="4">
        <v>8212264.0</v>
      </c>
      <c r="S425" s="4">
        <v>7.9</v>
      </c>
      <c r="T425" s="4">
        <v>7.9</v>
      </c>
      <c r="U425" s="4">
        <v>0.319</v>
      </c>
      <c r="V425" s="4">
        <v>7.9</v>
      </c>
    </row>
    <row r="426">
      <c r="A426" s="4" t="s">
        <v>50</v>
      </c>
      <c r="B426" s="4">
        <v>2007.0</v>
      </c>
      <c r="C426" s="4" t="s">
        <v>23</v>
      </c>
      <c r="D426" s="4">
        <v>54.8</v>
      </c>
      <c r="E426" s="4">
        <v>355.0</v>
      </c>
      <c r="F426" s="4">
        <v>24.0</v>
      </c>
      <c r="G426" s="4">
        <v>4.54</v>
      </c>
      <c r="H426" s="5">
        <v>1.72659515</v>
      </c>
      <c r="I426" s="4">
        <v>99.0</v>
      </c>
      <c r="J426" s="4">
        <v>43.0</v>
      </c>
      <c r="K426" s="4">
        <v>14.8</v>
      </c>
      <c r="L426" s="4">
        <v>36.0</v>
      </c>
      <c r="M426" s="4">
        <v>93.0</v>
      </c>
      <c r="N426" s="4">
        <v>1.3</v>
      </c>
      <c r="O426" s="4">
        <v>99.0</v>
      </c>
      <c r="P426" s="4">
        <v>3.4</v>
      </c>
      <c r="Q426" s="5">
        <v>17.79995</v>
      </c>
      <c r="R426" s="4">
        <v>7939573.0</v>
      </c>
      <c r="S426" s="4">
        <v>8.0</v>
      </c>
      <c r="T426" s="4">
        <v>8.0</v>
      </c>
      <c r="U426" s="4">
        <v>0.309</v>
      </c>
      <c r="V426" s="4">
        <v>7.2</v>
      </c>
    </row>
    <row r="427">
      <c r="A427" s="4" t="s">
        <v>50</v>
      </c>
      <c r="B427" s="4">
        <v>2006.0</v>
      </c>
      <c r="C427" s="4" t="s">
        <v>23</v>
      </c>
      <c r="D427" s="4">
        <v>54.1</v>
      </c>
      <c r="E427" s="4">
        <v>361.0</v>
      </c>
      <c r="F427" s="4">
        <v>24.0</v>
      </c>
      <c r="G427" s="4">
        <v>4.5</v>
      </c>
      <c r="H427" s="5">
        <v>21.24915339</v>
      </c>
      <c r="I427" s="4">
        <v>92.0</v>
      </c>
      <c r="J427" s="4">
        <v>784.0</v>
      </c>
      <c r="K427" s="4">
        <v>14.5</v>
      </c>
      <c r="L427" s="4">
        <v>36.0</v>
      </c>
      <c r="M427" s="4">
        <v>88.0</v>
      </c>
      <c r="N427" s="4">
        <v>11.49</v>
      </c>
      <c r="O427" s="4">
        <v>92.0</v>
      </c>
      <c r="P427" s="4">
        <v>3.8</v>
      </c>
      <c r="Q427" s="5">
        <v>165.8794176</v>
      </c>
      <c r="R427" s="4">
        <v>7675338.0</v>
      </c>
      <c r="S427" s="4">
        <v>8.1</v>
      </c>
      <c r="T427" s="4">
        <v>8.2</v>
      </c>
      <c r="U427" s="4">
        <v>0.29</v>
      </c>
      <c r="V427" s="4">
        <v>5.9</v>
      </c>
    </row>
    <row r="428">
      <c r="A428" s="4" t="s">
        <v>50</v>
      </c>
      <c r="B428" s="4">
        <v>2005.0</v>
      </c>
      <c r="C428" s="4" t="s">
        <v>23</v>
      </c>
      <c r="D428" s="4">
        <v>53.4</v>
      </c>
      <c r="E428" s="4">
        <v>369.0</v>
      </c>
      <c r="F428" s="4">
        <v>24.0</v>
      </c>
      <c r="G428" s="4">
        <v>5.54</v>
      </c>
      <c r="H428" s="5">
        <v>1.747440948</v>
      </c>
      <c r="I428" s="4">
        <v>87.0</v>
      </c>
      <c r="J428" s="4">
        <v>0.0</v>
      </c>
      <c r="K428" s="4">
        <v>14.1</v>
      </c>
      <c r="L428" s="4">
        <v>37.0</v>
      </c>
      <c r="M428" s="4">
        <v>82.0</v>
      </c>
      <c r="N428" s="4">
        <v>9.84</v>
      </c>
      <c r="O428" s="4">
        <v>87.0</v>
      </c>
      <c r="P428" s="4">
        <v>4.3</v>
      </c>
      <c r="Q428" s="5">
        <v>15.57434</v>
      </c>
      <c r="R428" s="4">
        <v>7423289.0</v>
      </c>
      <c r="S428" s="4">
        <v>8.2</v>
      </c>
      <c r="T428" s="4">
        <v>8.3</v>
      </c>
      <c r="U428" s="4">
        <v>0.286</v>
      </c>
      <c r="V428" s="4">
        <v>5.6</v>
      </c>
    </row>
    <row r="429">
      <c r="A429" s="4" t="s">
        <v>50</v>
      </c>
      <c r="B429" s="4">
        <v>2004.0</v>
      </c>
      <c r="C429" s="4" t="s">
        <v>23</v>
      </c>
      <c r="D429" s="4">
        <v>52.6</v>
      </c>
      <c r="E429" s="4">
        <v>378.0</v>
      </c>
      <c r="F429" s="4">
        <v>24.0</v>
      </c>
      <c r="G429" s="4">
        <v>5.72</v>
      </c>
      <c r="H429" s="5">
        <v>11.22655347</v>
      </c>
      <c r="I429" s="4">
        <v>83.0</v>
      </c>
      <c r="J429" s="4">
        <v>2.0</v>
      </c>
      <c r="K429" s="4">
        <v>13.8</v>
      </c>
      <c r="L429" s="4">
        <v>38.0</v>
      </c>
      <c r="M429" s="4">
        <v>76.0</v>
      </c>
      <c r="N429" s="4">
        <v>7.1</v>
      </c>
      <c r="O429" s="4">
        <v>83.0</v>
      </c>
      <c r="P429" s="4">
        <v>4.8</v>
      </c>
      <c r="Q429" s="5">
        <v>127.4296648</v>
      </c>
      <c r="R429" s="4">
        <v>7182451.0</v>
      </c>
      <c r="S429" s="4">
        <v>8.4</v>
      </c>
      <c r="T429" s="4">
        <v>8.4</v>
      </c>
      <c r="U429" s="4">
        <v>0.279</v>
      </c>
      <c r="V429" s="4">
        <v>5.2</v>
      </c>
    </row>
    <row r="430">
      <c r="A430" s="4" t="s">
        <v>50</v>
      </c>
      <c r="B430" s="4">
        <v>2003.0</v>
      </c>
      <c r="C430" s="4" t="s">
        <v>23</v>
      </c>
      <c r="D430" s="4">
        <v>51.9</v>
      </c>
      <c r="E430" s="4">
        <v>387.0</v>
      </c>
      <c r="F430" s="4">
        <v>24.0</v>
      </c>
      <c r="G430" s="4">
        <v>5.84</v>
      </c>
      <c r="H430" s="5">
        <v>6.545263634</v>
      </c>
      <c r="I430" s="6"/>
      <c r="J430" s="4">
        <v>224.0</v>
      </c>
      <c r="K430" s="4">
        <v>13.5</v>
      </c>
      <c r="L430" s="4">
        <v>38.0</v>
      </c>
      <c r="M430" s="4">
        <v>75.0</v>
      </c>
      <c r="N430" s="4">
        <v>5.25</v>
      </c>
      <c r="O430" s="4">
        <v>82.0</v>
      </c>
      <c r="P430" s="4">
        <v>5.1</v>
      </c>
      <c r="Q430" s="5">
        <v>112.849373</v>
      </c>
      <c r="R430" s="4">
        <v>6953113.0</v>
      </c>
      <c r="S430" s="4">
        <v>8.5</v>
      </c>
      <c r="T430" s="4">
        <v>8.5</v>
      </c>
      <c r="U430" s="4">
        <v>0.276</v>
      </c>
      <c r="V430" s="4">
        <v>4.7</v>
      </c>
    </row>
    <row r="431">
      <c r="A431" s="4" t="s">
        <v>50</v>
      </c>
      <c r="B431" s="4">
        <v>2002.0</v>
      </c>
      <c r="C431" s="4" t="s">
        <v>23</v>
      </c>
      <c r="D431" s="4">
        <v>51.5</v>
      </c>
      <c r="E431" s="4">
        <v>387.0</v>
      </c>
      <c r="F431" s="4">
        <v>24.0</v>
      </c>
      <c r="G431" s="4">
        <v>5.98</v>
      </c>
      <c r="H431" s="5">
        <v>9.660010196</v>
      </c>
      <c r="I431" s="6"/>
      <c r="J431" s="4">
        <v>1016.0</v>
      </c>
      <c r="K431" s="4">
        <v>13.3</v>
      </c>
      <c r="L431" s="4">
        <v>39.0</v>
      </c>
      <c r="M431" s="4">
        <v>74.0</v>
      </c>
      <c r="N431" s="4">
        <v>5.15</v>
      </c>
      <c r="O431" s="4">
        <v>81.0</v>
      </c>
      <c r="P431" s="4">
        <v>5.2</v>
      </c>
      <c r="Q431" s="5">
        <v>122.4335893</v>
      </c>
      <c r="R431" s="4">
        <v>6741569.0</v>
      </c>
      <c r="S431" s="4">
        <v>8.7</v>
      </c>
      <c r="T431" s="4">
        <v>8.7</v>
      </c>
      <c r="U431" s="4">
        <v>0.268</v>
      </c>
      <c r="V431" s="4">
        <v>4.4</v>
      </c>
    </row>
    <row r="432">
      <c r="A432" s="4" t="s">
        <v>50</v>
      </c>
      <c r="B432" s="4">
        <v>2001.0</v>
      </c>
      <c r="C432" s="4" t="s">
        <v>23</v>
      </c>
      <c r="D432" s="4">
        <v>51.3</v>
      </c>
      <c r="E432" s="4">
        <v>385.0</v>
      </c>
      <c r="F432" s="4">
        <v>25.0</v>
      </c>
      <c r="G432" s="4">
        <v>6.09</v>
      </c>
      <c r="H432" s="5">
        <v>10.61917585</v>
      </c>
      <c r="I432" s="6"/>
      <c r="J432" s="4">
        <v>0.0</v>
      </c>
      <c r="K432" s="4">
        <v>13.0</v>
      </c>
      <c r="L432" s="4">
        <v>40.0</v>
      </c>
      <c r="M432" s="4">
        <v>72.0</v>
      </c>
      <c r="N432" s="4">
        <v>4.96</v>
      </c>
      <c r="O432" s="4">
        <v>81.0</v>
      </c>
      <c r="P432" s="4">
        <v>5.3</v>
      </c>
      <c r="Q432" s="5">
        <v>133.7427689</v>
      </c>
      <c r="R432" s="4">
        <v>6555829.0</v>
      </c>
      <c r="S432" s="4">
        <v>8.8</v>
      </c>
      <c r="T432" s="4">
        <v>8.8</v>
      </c>
      <c r="U432" s="4">
        <v>0.268</v>
      </c>
      <c r="V432" s="4">
        <v>4.5</v>
      </c>
    </row>
    <row r="433">
      <c r="A433" s="4" t="s">
        <v>50</v>
      </c>
      <c r="B433" s="4">
        <v>2000.0</v>
      </c>
      <c r="C433" s="4" t="s">
        <v>23</v>
      </c>
      <c r="D433" s="4">
        <v>58.0</v>
      </c>
      <c r="E433" s="4">
        <v>386.0</v>
      </c>
      <c r="F433" s="4">
        <v>25.0</v>
      </c>
      <c r="G433" s="4">
        <v>6.61</v>
      </c>
      <c r="H433" s="5">
        <v>9.696689164</v>
      </c>
      <c r="I433" s="6"/>
      <c r="J433" s="4">
        <v>18363.0</v>
      </c>
      <c r="K433" s="4">
        <v>12.8</v>
      </c>
      <c r="L433" s="4">
        <v>41.0</v>
      </c>
      <c r="M433" s="4">
        <v>71.0</v>
      </c>
      <c r="N433" s="4">
        <v>4.98</v>
      </c>
      <c r="O433" s="4">
        <v>8.0</v>
      </c>
      <c r="P433" s="4">
        <v>5.2</v>
      </c>
      <c r="Q433" s="5">
        <v>135.9984455</v>
      </c>
      <c r="R433" s="4">
        <v>6476.0</v>
      </c>
      <c r="S433" s="4">
        <v>9.0</v>
      </c>
      <c r="T433" s="4">
        <v>8.9</v>
      </c>
      <c r="U433" s="4">
        <v>0.268</v>
      </c>
      <c r="V433" s="4">
        <v>4.5</v>
      </c>
    </row>
    <row r="434">
      <c r="A434" s="4" t="s">
        <v>51</v>
      </c>
      <c r="B434" s="4">
        <v>2015.0</v>
      </c>
      <c r="C434" s="4" t="s">
        <v>23</v>
      </c>
      <c r="D434" s="4">
        <v>53.3</v>
      </c>
      <c r="E434" s="4">
        <v>397.0</v>
      </c>
      <c r="F434" s="4">
        <v>57.0</v>
      </c>
      <c r="G434" s="6"/>
      <c r="H434" s="5">
        <v>0.0</v>
      </c>
      <c r="I434" s="4">
        <v>83.0</v>
      </c>
      <c r="J434" s="4">
        <v>65.0</v>
      </c>
      <c r="K434" s="4">
        <v>28.0</v>
      </c>
      <c r="L434" s="4">
        <v>79.0</v>
      </c>
      <c r="M434" s="4">
        <v>81.0</v>
      </c>
      <c r="N434" s="6"/>
      <c r="O434" s="4">
        <v>83.0</v>
      </c>
      <c r="P434" s="4">
        <v>1.9</v>
      </c>
      <c r="Q434" s="7"/>
      <c r="R434" s="6"/>
      <c r="S434" s="4">
        <v>5.5</v>
      </c>
      <c r="T434" s="4">
        <v>5.5</v>
      </c>
      <c r="U434" s="6"/>
      <c r="V434" s="6"/>
    </row>
    <row r="435">
      <c r="A435" s="4" t="s">
        <v>51</v>
      </c>
      <c r="B435" s="4">
        <v>2014.0</v>
      </c>
      <c r="C435" s="4" t="s">
        <v>23</v>
      </c>
      <c r="D435" s="4">
        <v>52.8</v>
      </c>
      <c r="E435" s="4">
        <v>47.0</v>
      </c>
      <c r="F435" s="4">
        <v>58.0</v>
      </c>
      <c r="G435" s="4">
        <v>0.01</v>
      </c>
      <c r="H435" s="5">
        <v>0.0</v>
      </c>
      <c r="I435" s="4">
        <v>76.0</v>
      </c>
      <c r="J435" s="4">
        <v>50.0</v>
      </c>
      <c r="K435" s="4">
        <v>27.4</v>
      </c>
      <c r="L435" s="4">
        <v>80.0</v>
      </c>
      <c r="M435" s="4">
        <v>76.0</v>
      </c>
      <c r="N435" s="4">
        <v>5.72</v>
      </c>
      <c r="O435" s="4">
        <v>76.0</v>
      </c>
      <c r="P435" s="4">
        <v>2.0</v>
      </c>
      <c r="Q435" s="7"/>
      <c r="R435" s="6"/>
      <c r="S435" s="4">
        <v>5.6</v>
      </c>
      <c r="T435" s="4">
        <v>5.6</v>
      </c>
      <c r="U435" s="6"/>
      <c r="V435" s="6"/>
    </row>
    <row r="436">
      <c r="A436" s="4" t="s">
        <v>51</v>
      </c>
      <c r="B436" s="4">
        <v>2013.0</v>
      </c>
      <c r="C436" s="4" t="s">
        <v>23</v>
      </c>
      <c r="D436" s="4">
        <v>52.3</v>
      </c>
      <c r="E436" s="4">
        <v>412.0</v>
      </c>
      <c r="F436" s="4">
        <v>59.0</v>
      </c>
      <c r="G436" s="4">
        <v>3.15</v>
      </c>
      <c r="H436" s="5">
        <v>0.0</v>
      </c>
      <c r="I436" s="4">
        <v>8.0</v>
      </c>
      <c r="J436" s="4">
        <v>48.0</v>
      </c>
      <c r="K436" s="4">
        <v>26.8</v>
      </c>
      <c r="L436" s="4">
        <v>81.0</v>
      </c>
      <c r="M436" s="4">
        <v>79.0</v>
      </c>
      <c r="N436" s="4">
        <v>5.81</v>
      </c>
      <c r="O436" s="4">
        <v>8.0</v>
      </c>
      <c r="P436" s="4">
        <v>2.4</v>
      </c>
      <c r="Q436" s="7"/>
      <c r="R436" s="6"/>
      <c r="S436" s="4">
        <v>5.8</v>
      </c>
      <c r="T436" s="4">
        <v>5.7</v>
      </c>
      <c r="U436" s="6"/>
      <c r="V436" s="6"/>
    </row>
    <row r="437">
      <c r="A437" s="4" t="s">
        <v>51</v>
      </c>
      <c r="B437" s="4">
        <v>2012.0</v>
      </c>
      <c r="C437" s="4" t="s">
        <v>23</v>
      </c>
      <c r="D437" s="4">
        <v>52.0</v>
      </c>
      <c r="E437" s="4">
        <v>415.0</v>
      </c>
      <c r="F437" s="4">
        <v>59.0</v>
      </c>
      <c r="G437" s="4">
        <v>3.24</v>
      </c>
      <c r="H437" s="5">
        <v>0.0</v>
      </c>
      <c r="I437" s="4">
        <v>82.0</v>
      </c>
      <c r="J437" s="4">
        <v>137.0</v>
      </c>
      <c r="K437" s="4">
        <v>26.2</v>
      </c>
      <c r="L437" s="4">
        <v>82.0</v>
      </c>
      <c r="M437" s="4">
        <v>83.0</v>
      </c>
      <c r="N437" s="4">
        <v>6.14</v>
      </c>
      <c r="O437" s="4">
        <v>82.0</v>
      </c>
      <c r="P437" s="4">
        <v>2.9</v>
      </c>
      <c r="Q437" s="7"/>
      <c r="R437" s="6"/>
      <c r="S437" s="4">
        <v>5.9</v>
      </c>
      <c r="T437" s="4">
        <v>5.9</v>
      </c>
      <c r="U437" s="6"/>
      <c r="V437" s="6"/>
    </row>
    <row r="438">
      <c r="A438" s="4" t="s">
        <v>51</v>
      </c>
      <c r="B438" s="4">
        <v>2011.0</v>
      </c>
      <c r="C438" s="4" t="s">
        <v>23</v>
      </c>
      <c r="D438" s="4">
        <v>51.7</v>
      </c>
      <c r="E438" s="4">
        <v>419.0</v>
      </c>
      <c r="F438" s="4">
        <v>60.0</v>
      </c>
      <c r="G438" s="4">
        <v>3.13</v>
      </c>
      <c r="H438" s="5">
        <v>0.0</v>
      </c>
      <c r="I438" s="4">
        <v>62.0</v>
      </c>
      <c r="J438" s="4">
        <v>628.0</v>
      </c>
      <c r="K438" s="4">
        <v>25.6</v>
      </c>
      <c r="L438" s="4">
        <v>83.0</v>
      </c>
      <c r="M438" s="4">
        <v>58.0</v>
      </c>
      <c r="N438" s="4">
        <v>6.42</v>
      </c>
      <c r="O438" s="4">
        <v>62.0</v>
      </c>
      <c r="P438" s="4">
        <v>3.3</v>
      </c>
      <c r="Q438" s="7"/>
      <c r="R438" s="6"/>
      <c r="S438" s="4">
        <v>6.1</v>
      </c>
      <c r="T438" s="4">
        <v>6.0</v>
      </c>
      <c r="U438" s="6"/>
      <c r="V438" s="6"/>
    </row>
    <row r="439">
      <c r="A439" s="4" t="s">
        <v>51</v>
      </c>
      <c r="B439" s="4">
        <v>2010.0</v>
      </c>
      <c r="C439" s="4" t="s">
        <v>23</v>
      </c>
      <c r="D439" s="4">
        <v>51.5</v>
      </c>
      <c r="E439" s="4">
        <v>417.0</v>
      </c>
      <c r="F439" s="4">
        <v>60.0</v>
      </c>
      <c r="G439" s="4">
        <v>3.15</v>
      </c>
      <c r="H439" s="5">
        <v>0.0</v>
      </c>
      <c r="I439" s="4">
        <v>85.0</v>
      </c>
      <c r="J439" s="4">
        <v>441.0</v>
      </c>
      <c r="K439" s="4">
        <v>25.0</v>
      </c>
      <c r="L439" s="4">
        <v>84.0</v>
      </c>
      <c r="M439" s="4">
        <v>81.0</v>
      </c>
      <c r="N439" s="4">
        <v>6.32</v>
      </c>
      <c r="O439" s="4">
        <v>85.0</v>
      </c>
      <c r="P439" s="4">
        <v>3.3</v>
      </c>
      <c r="Q439" s="7"/>
      <c r="R439" s="6"/>
      <c r="S439" s="4">
        <v>6.3</v>
      </c>
      <c r="T439" s="4">
        <v>6.2</v>
      </c>
      <c r="U439" s="6"/>
      <c r="V439" s="6"/>
    </row>
    <row r="440">
      <c r="A440" s="4" t="s">
        <v>51</v>
      </c>
      <c r="B440" s="4">
        <v>2009.0</v>
      </c>
      <c r="C440" s="4" t="s">
        <v>23</v>
      </c>
      <c r="D440" s="4">
        <v>51.0</v>
      </c>
      <c r="E440" s="4">
        <v>426.0</v>
      </c>
      <c r="F440" s="4">
        <v>60.0</v>
      </c>
      <c r="G440" s="4">
        <v>2.92</v>
      </c>
      <c r="H440" s="5">
        <v>0.0</v>
      </c>
      <c r="I440" s="4">
        <v>81.0</v>
      </c>
      <c r="J440" s="4">
        <v>183.0</v>
      </c>
      <c r="K440" s="4">
        <v>24.4</v>
      </c>
      <c r="L440" s="4">
        <v>84.0</v>
      </c>
      <c r="M440" s="4">
        <v>77.0</v>
      </c>
      <c r="N440" s="4">
        <v>6.41</v>
      </c>
      <c r="O440" s="4">
        <v>81.0</v>
      </c>
      <c r="P440" s="4">
        <v>3.7</v>
      </c>
      <c r="Q440" s="7"/>
      <c r="R440" s="6"/>
      <c r="S440" s="4">
        <v>6.5</v>
      </c>
      <c r="T440" s="4">
        <v>6.4</v>
      </c>
      <c r="U440" s="6"/>
      <c r="V440" s="6"/>
    </row>
    <row r="441">
      <c r="A441" s="4" t="s">
        <v>51</v>
      </c>
      <c r="B441" s="4">
        <v>2008.0</v>
      </c>
      <c r="C441" s="4" t="s">
        <v>23</v>
      </c>
      <c r="D441" s="4">
        <v>54.0</v>
      </c>
      <c r="E441" s="4">
        <v>437.0</v>
      </c>
      <c r="F441" s="4">
        <v>60.0</v>
      </c>
      <c r="G441" s="4">
        <v>2.69</v>
      </c>
      <c r="H441" s="5">
        <v>0.0</v>
      </c>
      <c r="I441" s="4">
        <v>74.0</v>
      </c>
      <c r="J441" s="4">
        <v>12.0</v>
      </c>
      <c r="K441" s="4">
        <v>23.8</v>
      </c>
      <c r="L441" s="4">
        <v>85.0</v>
      </c>
      <c r="M441" s="4">
        <v>58.0</v>
      </c>
      <c r="N441" s="4">
        <v>6.21</v>
      </c>
      <c r="O441" s="4">
        <v>74.0</v>
      </c>
      <c r="P441" s="4">
        <v>4.1</v>
      </c>
      <c r="Q441" s="7"/>
      <c r="R441" s="6"/>
      <c r="S441" s="4">
        <v>6.6</v>
      </c>
      <c r="T441" s="4">
        <v>6.6</v>
      </c>
      <c r="U441" s="6"/>
      <c r="V441" s="6"/>
    </row>
    <row r="442">
      <c r="A442" s="4" t="s">
        <v>51</v>
      </c>
      <c r="B442" s="4">
        <v>2007.0</v>
      </c>
      <c r="C442" s="4" t="s">
        <v>23</v>
      </c>
      <c r="D442" s="4">
        <v>49.9</v>
      </c>
      <c r="E442" s="4">
        <v>443.0</v>
      </c>
      <c r="F442" s="4">
        <v>61.0</v>
      </c>
      <c r="G442" s="4">
        <v>2.58</v>
      </c>
      <c r="H442" s="5">
        <v>0.0</v>
      </c>
      <c r="I442" s="4">
        <v>76.0</v>
      </c>
      <c r="J442" s="4">
        <v>5.0</v>
      </c>
      <c r="K442" s="4">
        <v>23.2</v>
      </c>
      <c r="L442" s="4">
        <v>87.0</v>
      </c>
      <c r="M442" s="4">
        <v>75.0</v>
      </c>
      <c r="N442" s="4">
        <v>6.35</v>
      </c>
      <c r="O442" s="4">
        <v>76.0</v>
      </c>
      <c r="P442" s="4">
        <v>5.3</v>
      </c>
      <c r="Q442" s="7"/>
      <c r="R442" s="6"/>
      <c r="S442" s="4">
        <v>6.8</v>
      </c>
      <c r="T442" s="4">
        <v>6.7</v>
      </c>
      <c r="U442" s="6"/>
      <c r="V442" s="6"/>
    </row>
    <row r="443">
      <c r="A443" s="4" t="s">
        <v>51</v>
      </c>
      <c r="B443" s="4">
        <v>2006.0</v>
      </c>
      <c r="C443" s="4" t="s">
        <v>23</v>
      </c>
      <c r="D443" s="4">
        <v>49.4</v>
      </c>
      <c r="E443" s="4">
        <v>452.0</v>
      </c>
      <c r="F443" s="4">
        <v>62.0</v>
      </c>
      <c r="G443" s="4">
        <v>2.65</v>
      </c>
      <c r="H443" s="5">
        <v>0.0</v>
      </c>
      <c r="I443" s="4">
        <v>77.0</v>
      </c>
      <c r="J443" s="4">
        <v>11.0</v>
      </c>
      <c r="K443" s="4">
        <v>22.6</v>
      </c>
      <c r="L443" s="4">
        <v>89.0</v>
      </c>
      <c r="M443" s="4">
        <v>76.0</v>
      </c>
      <c r="N443" s="4">
        <v>5.87</v>
      </c>
      <c r="O443" s="4">
        <v>77.0</v>
      </c>
      <c r="P443" s="4">
        <v>5.8</v>
      </c>
      <c r="Q443" s="7"/>
      <c r="R443" s="6"/>
      <c r="S443" s="4">
        <v>7.0</v>
      </c>
      <c r="T443" s="4">
        <v>6.9</v>
      </c>
      <c r="U443" s="6"/>
      <c r="V443" s="6"/>
    </row>
    <row r="444">
      <c r="A444" s="4" t="s">
        <v>51</v>
      </c>
      <c r="B444" s="4">
        <v>2005.0</v>
      </c>
      <c r="C444" s="4" t="s">
        <v>23</v>
      </c>
      <c r="D444" s="4">
        <v>48.7</v>
      </c>
      <c r="E444" s="4">
        <v>466.0</v>
      </c>
      <c r="F444" s="4">
        <v>63.0</v>
      </c>
      <c r="G444" s="4">
        <v>3.11</v>
      </c>
      <c r="H444" s="5">
        <v>0.0</v>
      </c>
      <c r="I444" s="4">
        <v>76.0</v>
      </c>
      <c r="J444" s="4">
        <v>115.0</v>
      </c>
      <c r="K444" s="4">
        <v>22.1</v>
      </c>
      <c r="L444" s="4">
        <v>90.0</v>
      </c>
      <c r="M444" s="4">
        <v>87.0</v>
      </c>
      <c r="N444" s="4">
        <v>5.39</v>
      </c>
      <c r="O444" s="4">
        <v>76.0</v>
      </c>
      <c r="P444" s="4">
        <v>6.1</v>
      </c>
      <c r="Q444" s="7"/>
      <c r="R444" s="6"/>
      <c r="S444" s="4">
        <v>7.2</v>
      </c>
      <c r="T444" s="4">
        <v>7.1</v>
      </c>
      <c r="U444" s="6"/>
      <c r="V444" s="6"/>
    </row>
    <row r="445">
      <c r="A445" s="4" t="s">
        <v>51</v>
      </c>
      <c r="B445" s="4">
        <v>2004.0</v>
      </c>
      <c r="C445" s="4" t="s">
        <v>23</v>
      </c>
      <c r="D445" s="4">
        <v>48.2</v>
      </c>
      <c r="E445" s="4">
        <v>472.0</v>
      </c>
      <c r="F445" s="4">
        <v>64.0</v>
      </c>
      <c r="G445" s="4">
        <v>3.08</v>
      </c>
      <c r="H445" s="5">
        <v>0.0</v>
      </c>
      <c r="I445" s="4">
        <v>67.0</v>
      </c>
      <c r="J445" s="4">
        <v>3466.0</v>
      </c>
      <c r="K445" s="4">
        <v>21.5</v>
      </c>
      <c r="L445" s="4">
        <v>91.0</v>
      </c>
      <c r="M445" s="4">
        <v>76.0</v>
      </c>
      <c r="N445" s="4">
        <v>5.24</v>
      </c>
      <c r="O445" s="4">
        <v>67.0</v>
      </c>
      <c r="P445" s="4">
        <v>6.5</v>
      </c>
      <c r="Q445" s="7"/>
      <c r="R445" s="6"/>
      <c r="S445" s="4">
        <v>7.3</v>
      </c>
      <c r="T445" s="4">
        <v>7.3</v>
      </c>
      <c r="U445" s="6"/>
      <c r="V445" s="6"/>
    </row>
    <row r="446">
      <c r="A446" s="4" t="s">
        <v>51</v>
      </c>
      <c r="B446" s="4">
        <v>2003.0</v>
      </c>
      <c r="C446" s="4" t="s">
        <v>23</v>
      </c>
      <c r="D446" s="4">
        <v>48.0</v>
      </c>
      <c r="E446" s="4">
        <v>473.0</v>
      </c>
      <c r="F446" s="4">
        <v>64.0</v>
      </c>
      <c r="G446" s="4">
        <v>3.12</v>
      </c>
      <c r="H446" s="5">
        <v>0.0</v>
      </c>
      <c r="I446" s="4">
        <v>63.0</v>
      </c>
      <c r="J446" s="4">
        <v>4770.0</v>
      </c>
      <c r="K446" s="4">
        <v>2.9</v>
      </c>
      <c r="L446" s="4">
        <v>92.0</v>
      </c>
      <c r="M446" s="4">
        <v>68.0</v>
      </c>
      <c r="N446" s="4">
        <v>4.65</v>
      </c>
      <c r="O446" s="4">
        <v>61.0</v>
      </c>
      <c r="P446" s="4">
        <v>6.7</v>
      </c>
      <c r="Q446" s="7"/>
      <c r="R446" s="6"/>
      <c r="S446" s="4">
        <v>7.5</v>
      </c>
      <c r="T446" s="4">
        <v>7.5</v>
      </c>
      <c r="U446" s="6"/>
      <c r="V446" s="6"/>
    </row>
    <row r="447">
      <c r="A447" s="4" t="s">
        <v>51</v>
      </c>
      <c r="B447" s="4">
        <v>2002.0</v>
      </c>
      <c r="C447" s="4" t="s">
        <v>23</v>
      </c>
      <c r="D447" s="4">
        <v>47.7</v>
      </c>
      <c r="E447" s="4">
        <v>473.0</v>
      </c>
      <c r="F447" s="4">
        <v>65.0</v>
      </c>
      <c r="G447" s="4">
        <v>3.13</v>
      </c>
      <c r="H447" s="5">
        <v>0.0</v>
      </c>
      <c r="I447" s="4">
        <v>48.0</v>
      </c>
      <c r="J447" s="4">
        <v>5882.0</v>
      </c>
      <c r="K447" s="4">
        <v>2.4</v>
      </c>
      <c r="L447" s="4">
        <v>93.0</v>
      </c>
      <c r="M447" s="4">
        <v>7.0</v>
      </c>
      <c r="N447" s="4">
        <v>4.47</v>
      </c>
      <c r="O447" s="4">
        <v>64.0</v>
      </c>
      <c r="P447" s="4">
        <v>6.9</v>
      </c>
      <c r="Q447" s="7"/>
      <c r="R447" s="6"/>
      <c r="S447" s="4">
        <v>7.7</v>
      </c>
      <c r="T447" s="4">
        <v>7.7</v>
      </c>
      <c r="U447" s="6"/>
      <c r="V447" s="6"/>
    </row>
    <row r="448">
      <c r="A448" s="4" t="s">
        <v>51</v>
      </c>
      <c r="B448" s="4">
        <v>2001.0</v>
      </c>
      <c r="C448" s="4" t="s">
        <v>23</v>
      </c>
      <c r="D448" s="4">
        <v>47.8</v>
      </c>
      <c r="E448" s="4">
        <v>467.0</v>
      </c>
      <c r="F448" s="4">
        <v>65.0</v>
      </c>
      <c r="G448" s="4">
        <v>3.15</v>
      </c>
      <c r="H448" s="5">
        <v>0.0</v>
      </c>
      <c r="I448" s="4">
        <v>1.0</v>
      </c>
      <c r="J448" s="4">
        <v>5790.0</v>
      </c>
      <c r="K448" s="4">
        <v>19.9</v>
      </c>
      <c r="L448" s="4">
        <v>94.0</v>
      </c>
      <c r="M448" s="4">
        <v>7.0</v>
      </c>
      <c r="N448" s="4">
        <v>4.85</v>
      </c>
      <c r="O448" s="4">
        <v>66.0</v>
      </c>
      <c r="P448" s="4">
        <v>7.0</v>
      </c>
      <c r="Q448" s="7"/>
      <c r="R448" s="6"/>
      <c r="S448" s="4">
        <v>7.9</v>
      </c>
      <c r="T448" s="4">
        <v>7.9</v>
      </c>
      <c r="U448" s="6"/>
      <c r="V448" s="6"/>
    </row>
    <row r="449">
      <c r="A449" s="4" t="s">
        <v>51</v>
      </c>
      <c r="B449" s="4">
        <v>2000.0</v>
      </c>
      <c r="C449" s="4" t="s">
        <v>23</v>
      </c>
      <c r="D449" s="4">
        <v>47.9</v>
      </c>
      <c r="E449" s="4">
        <v>461.0</v>
      </c>
      <c r="F449" s="4">
        <v>67.0</v>
      </c>
      <c r="G449" s="4">
        <v>3.45</v>
      </c>
      <c r="H449" s="5">
        <v>0.0</v>
      </c>
      <c r="I449" s="6"/>
      <c r="J449" s="4">
        <v>5729.0</v>
      </c>
      <c r="K449" s="4">
        <v>19.4</v>
      </c>
      <c r="L449" s="4">
        <v>95.0</v>
      </c>
      <c r="M449" s="4">
        <v>66.0</v>
      </c>
      <c r="N449" s="4">
        <v>6.0</v>
      </c>
      <c r="O449" s="4">
        <v>65.0</v>
      </c>
      <c r="P449" s="4">
        <v>7.1</v>
      </c>
      <c r="Q449" s="7"/>
      <c r="R449" s="6"/>
      <c r="S449" s="4">
        <v>8.1</v>
      </c>
      <c r="T449" s="4">
        <v>8.1</v>
      </c>
      <c r="U449" s="6"/>
      <c r="V449" s="6"/>
    </row>
    <row r="450">
      <c r="A450" s="4" t="s">
        <v>52</v>
      </c>
      <c r="B450" s="4">
        <v>2015.0</v>
      </c>
      <c r="C450" s="4" t="s">
        <v>23</v>
      </c>
      <c r="D450" s="4">
        <v>73.3</v>
      </c>
      <c r="E450" s="4">
        <v>114.0</v>
      </c>
      <c r="F450" s="4">
        <v>0.0</v>
      </c>
      <c r="G450" s="6"/>
      <c r="H450" s="5">
        <v>0.0</v>
      </c>
      <c r="I450" s="4">
        <v>96.0</v>
      </c>
      <c r="J450" s="4">
        <v>0.0</v>
      </c>
      <c r="K450" s="4">
        <v>31.3</v>
      </c>
      <c r="L450" s="4">
        <v>0.0</v>
      </c>
      <c r="M450" s="4">
        <v>93.0</v>
      </c>
      <c r="N450" s="6"/>
      <c r="O450" s="4">
        <v>93.0</v>
      </c>
      <c r="P450" s="4">
        <v>0.2</v>
      </c>
      <c r="Q450" s="5">
        <v>2954.119467</v>
      </c>
      <c r="R450" s="4">
        <v>532913.0</v>
      </c>
      <c r="S450" s="4">
        <v>6.6</v>
      </c>
      <c r="T450" s="4">
        <v>6.6</v>
      </c>
      <c r="U450" s="4">
        <v>0.646</v>
      </c>
      <c r="V450" s="4">
        <v>13.5</v>
      </c>
    </row>
    <row r="451">
      <c r="A451" s="4" t="s">
        <v>52</v>
      </c>
      <c r="B451" s="4">
        <v>2014.0</v>
      </c>
      <c r="C451" s="4" t="s">
        <v>23</v>
      </c>
      <c r="D451" s="4">
        <v>73.0</v>
      </c>
      <c r="E451" s="4">
        <v>117.0</v>
      </c>
      <c r="F451" s="4">
        <v>0.0</v>
      </c>
      <c r="G451" s="4">
        <v>0.01</v>
      </c>
      <c r="H451" s="5">
        <v>414.0242418</v>
      </c>
      <c r="I451" s="4">
        <v>97.0</v>
      </c>
      <c r="J451" s="4">
        <v>0.0</v>
      </c>
      <c r="K451" s="4">
        <v>3.5</v>
      </c>
      <c r="L451" s="4">
        <v>0.0</v>
      </c>
      <c r="M451" s="4">
        <v>95.0</v>
      </c>
      <c r="N451" s="4">
        <v>4.76</v>
      </c>
      <c r="O451" s="4">
        <v>95.0</v>
      </c>
      <c r="P451" s="4">
        <v>0.2</v>
      </c>
      <c r="Q451" s="5">
        <v>3529.61843</v>
      </c>
      <c r="R451" s="4">
        <v>526437.0</v>
      </c>
      <c r="S451" s="4">
        <v>6.8</v>
      </c>
      <c r="T451" s="4">
        <v>6.7</v>
      </c>
      <c r="U451" s="4">
        <v>0.643</v>
      </c>
      <c r="V451" s="4">
        <v>13.5</v>
      </c>
    </row>
    <row r="452">
      <c r="A452" s="4" t="s">
        <v>52</v>
      </c>
      <c r="B452" s="4">
        <v>2013.0</v>
      </c>
      <c r="C452" s="4" t="s">
        <v>23</v>
      </c>
      <c r="D452" s="4">
        <v>72.8</v>
      </c>
      <c r="E452" s="4">
        <v>12.0</v>
      </c>
      <c r="F452" s="4">
        <v>0.0</v>
      </c>
      <c r="G452" s="4">
        <v>0.01</v>
      </c>
      <c r="H452" s="5">
        <v>325.6298627</v>
      </c>
      <c r="I452" s="4">
        <v>94.0</v>
      </c>
      <c r="J452" s="4">
        <v>0.0</v>
      </c>
      <c r="K452" s="4">
        <v>29.7</v>
      </c>
      <c r="L452" s="4">
        <v>0.0</v>
      </c>
      <c r="M452" s="4">
        <v>93.0</v>
      </c>
      <c r="N452" s="4">
        <v>4.29</v>
      </c>
      <c r="O452" s="4">
        <v>93.0</v>
      </c>
      <c r="P452" s="4">
        <v>0.2</v>
      </c>
      <c r="Q452" s="5">
        <v>3558.796314</v>
      </c>
      <c r="R452" s="4">
        <v>5216.0</v>
      </c>
      <c r="S452" s="4">
        <v>6.9</v>
      </c>
      <c r="T452" s="4">
        <v>6.9</v>
      </c>
      <c r="U452" s="4">
        <v>0.643</v>
      </c>
      <c r="V452" s="4">
        <v>13.6</v>
      </c>
    </row>
    <row r="453">
      <c r="A453" s="4" t="s">
        <v>52</v>
      </c>
      <c r="B453" s="4">
        <v>2012.0</v>
      </c>
      <c r="C453" s="4" t="s">
        <v>23</v>
      </c>
      <c r="D453" s="4">
        <v>72.7</v>
      </c>
      <c r="E453" s="4">
        <v>121.0</v>
      </c>
      <c r="F453" s="4">
        <v>0.0</v>
      </c>
      <c r="G453" s="4">
        <v>0.01</v>
      </c>
      <c r="H453" s="5">
        <v>33.55888998</v>
      </c>
      <c r="I453" s="4">
        <v>94.0</v>
      </c>
      <c r="J453" s="4">
        <v>0.0</v>
      </c>
      <c r="K453" s="4">
        <v>29.0</v>
      </c>
      <c r="L453" s="4">
        <v>0.0</v>
      </c>
      <c r="M453" s="4">
        <v>94.0</v>
      </c>
      <c r="N453" s="4">
        <v>4.61</v>
      </c>
      <c r="O453" s="4">
        <v>94.0</v>
      </c>
      <c r="P453" s="4">
        <v>0.3</v>
      </c>
      <c r="Q453" s="5">
        <v>348.482762</v>
      </c>
      <c r="R453" s="4">
        <v>513979.0</v>
      </c>
      <c r="S453" s="4">
        <v>7.1</v>
      </c>
      <c r="T453" s="4">
        <v>7.1</v>
      </c>
      <c r="U453" s="4">
        <v>0.636</v>
      </c>
      <c r="V453" s="4">
        <v>13.2</v>
      </c>
    </row>
    <row r="454">
      <c r="A454" s="4" t="s">
        <v>52</v>
      </c>
      <c r="B454" s="4">
        <v>2011.0</v>
      </c>
      <c r="C454" s="4" t="s">
        <v>23</v>
      </c>
      <c r="D454" s="4">
        <v>72.6</v>
      </c>
      <c r="E454" s="4">
        <v>122.0</v>
      </c>
      <c r="F454" s="4">
        <v>0.0</v>
      </c>
      <c r="G454" s="4">
        <v>5.07</v>
      </c>
      <c r="H454" s="5">
        <v>4.409153436</v>
      </c>
      <c r="I454" s="4">
        <v>9.0</v>
      </c>
      <c r="J454" s="4">
        <v>0.0</v>
      </c>
      <c r="K454" s="4">
        <v>28.2</v>
      </c>
      <c r="L454" s="4">
        <v>0.0</v>
      </c>
      <c r="M454" s="4">
        <v>9.0</v>
      </c>
      <c r="N454" s="4">
        <v>4.6</v>
      </c>
      <c r="O454" s="4">
        <v>9.0</v>
      </c>
      <c r="P454" s="4">
        <v>0.3</v>
      </c>
      <c r="Q454" s="5">
        <v>367.429453</v>
      </c>
      <c r="R454" s="4">
        <v>5867.0</v>
      </c>
      <c r="S454" s="4">
        <v>7.3</v>
      </c>
      <c r="T454" s="4">
        <v>7.2</v>
      </c>
      <c r="U454" s="4">
        <v>0.632</v>
      </c>
      <c r="V454" s="4">
        <v>13.1</v>
      </c>
    </row>
    <row r="455">
      <c r="A455" s="4" t="s">
        <v>52</v>
      </c>
      <c r="B455" s="4">
        <v>2010.0</v>
      </c>
      <c r="C455" s="4" t="s">
        <v>23</v>
      </c>
      <c r="D455" s="4">
        <v>72.5</v>
      </c>
      <c r="E455" s="4">
        <v>123.0</v>
      </c>
      <c r="F455" s="4">
        <v>0.0</v>
      </c>
      <c r="G455" s="4">
        <v>4.75</v>
      </c>
      <c r="H455" s="5">
        <v>286.8907303</v>
      </c>
      <c r="I455" s="4">
        <v>98.0</v>
      </c>
      <c r="J455" s="4">
        <v>0.0</v>
      </c>
      <c r="K455" s="4">
        <v>27.5</v>
      </c>
      <c r="L455" s="4">
        <v>0.0</v>
      </c>
      <c r="M455" s="4">
        <v>99.0</v>
      </c>
      <c r="N455" s="4">
        <v>4.83</v>
      </c>
      <c r="O455" s="4">
        <v>99.0</v>
      </c>
      <c r="P455" s="4">
        <v>0.4</v>
      </c>
      <c r="Q455" s="5">
        <v>3312.825985</v>
      </c>
      <c r="R455" s="4">
        <v>52384.0</v>
      </c>
      <c r="S455" s="4">
        <v>7.4</v>
      </c>
      <c r="T455" s="4">
        <v>7.4</v>
      </c>
      <c r="U455" s="4">
        <v>0.627</v>
      </c>
      <c r="V455" s="4">
        <v>12.7</v>
      </c>
    </row>
    <row r="456">
      <c r="A456" s="4" t="s">
        <v>52</v>
      </c>
      <c r="B456" s="4">
        <v>2009.0</v>
      </c>
      <c r="C456" s="4" t="s">
        <v>23</v>
      </c>
      <c r="D456" s="4">
        <v>72.4</v>
      </c>
      <c r="E456" s="4">
        <v>124.0</v>
      </c>
      <c r="F456" s="4">
        <v>0.0</v>
      </c>
      <c r="G456" s="4">
        <v>4.45</v>
      </c>
      <c r="H456" s="5">
        <v>339.9777364</v>
      </c>
      <c r="I456" s="4">
        <v>98.0</v>
      </c>
      <c r="J456" s="4">
        <v>0.0</v>
      </c>
      <c r="K456" s="4">
        <v>26.8</v>
      </c>
      <c r="L456" s="4">
        <v>0.0</v>
      </c>
      <c r="M456" s="4">
        <v>99.0</v>
      </c>
      <c r="N456" s="4">
        <v>4.24</v>
      </c>
      <c r="O456" s="4">
        <v>99.0</v>
      </c>
      <c r="P456" s="4">
        <v>0.4</v>
      </c>
      <c r="Q456" s="5">
        <v>3444.5566</v>
      </c>
      <c r="R456" s="4">
        <v>496963.0</v>
      </c>
      <c r="S456" s="4">
        <v>7.6</v>
      </c>
      <c r="T456" s="4">
        <v>7.6</v>
      </c>
      <c r="U456" s="4">
        <v>0.621</v>
      </c>
      <c r="V456" s="4">
        <v>12.4</v>
      </c>
    </row>
    <row r="457">
      <c r="A457" s="4" t="s">
        <v>52</v>
      </c>
      <c r="B457" s="4">
        <v>2008.0</v>
      </c>
      <c r="C457" s="4" t="s">
        <v>23</v>
      </c>
      <c r="D457" s="4">
        <v>72.4</v>
      </c>
      <c r="E457" s="4">
        <v>124.0</v>
      </c>
      <c r="F457" s="4">
        <v>0.0</v>
      </c>
      <c r="G457" s="4">
        <v>4.16</v>
      </c>
      <c r="H457" s="5">
        <v>360.6208825</v>
      </c>
      <c r="I457" s="4">
        <v>98.0</v>
      </c>
      <c r="J457" s="4">
        <v>0.0</v>
      </c>
      <c r="K457" s="4">
        <v>26.2</v>
      </c>
      <c r="L457" s="4">
        <v>0.0</v>
      </c>
      <c r="M457" s="4">
        <v>99.0</v>
      </c>
      <c r="N457" s="4">
        <v>3.96</v>
      </c>
      <c r="O457" s="4">
        <v>99.0</v>
      </c>
      <c r="P457" s="4">
        <v>0.4</v>
      </c>
      <c r="Q457" s="5">
        <v>3638.95946</v>
      </c>
      <c r="R457" s="4">
        <v>491723.0</v>
      </c>
      <c r="S457" s="4">
        <v>7.8</v>
      </c>
      <c r="T457" s="4">
        <v>7.8</v>
      </c>
      <c r="U457" s="4">
        <v>0.615</v>
      </c>
      <c r="V457" s="4">
        <v>12.2</v>
      </c>
    </row>
    <row r="458">
      <c r="A458" s="4" t="s">
        <v>52</v>
      </c>
      <c r="B458" s="4">
        <v>2007.0</v>
      </c>
      <c r="C458" s="4" t="s">
        <v>23</v>
      </c>
      <c r="D458" s="4">
        <v>72.3</v>
      </c>
      <c r="E458" s="4">
        <v>126.0</v>
      </c>
      <c r="F458" s="4">
        <v>0.0</v>
      </c>
      <c r="G458" s="4">
        <v>5.28</v>
      </c>
      <c r="H458" s="5">
        <v>345.463714</v>
      </c>
      <c r="I458" s="4">
        <v>96.0</v>
      </c>
      <c r="J458" s="4">
        <v>0.0</v>
      </c>
      <c r="K458" s="4">
        <v>25.5</v>
      </c>
      <c r="L458" s="4">
        <v>0.0</v>
      </c>
      <c r="M458" s="4">
        <v>98.0</v>
      </c>
      <c r="N458" s="4">
        <v>4.3</v>
      </c>
      <c r="O458" s="4">
        <v>98.0</v>
      </c>
      <c r="P458" s="4">
        <v>0.6</v>
      </c>
      <c r="Q458" s="5">
        <v>3112.285712</v>
      </c>
      <c r="R458" s="4">
        <v>486438.0</v>
      </c>
      <c r="S458" s="4">
        <v>8.1</v>
      </c>
      <c r="T458" s="4">
        <v>8.0</v>
      </c>
      <c r="U458" s="4">
        <v>0.602</v>
      </c>
      <c r="V458" s="4">
        <v>11.9</v>
      </c>
    </row>
    <row r="459">
      <c r="A459" s="4" t="s">
        <v>52</v>
      </c>
      <c r="B459" s="4">
        <v>2006.0</v>
      </c>
      <c r="C459" s="4" t="s">
        <v>23</v>
      </c>
      <c r="D459" s="4">
        <v>72.1</v>
      </c>
      <c r="E459" s="4">
        <v>129.0</v>
      </c>
      <c r="F459" s="4">
        <v>0.0</v>
      </c>
      <c r="G459" s="4">
        <v>4.25</v>
      </c>
      <c r="H459" s="5">
        <v>26.45133197</v>
      </c>
      <c r="I459" s="4">
        <v>95.0</v>
      </c>
      <c r="J459" s="4">
        <v>0.0</v>
      </c>
      <c r="K459" s="4">
        <v>24.9</v>
      </c>
      <c r="L459" s="4">
        <v>0.0</v>
      </c>
      <c r="M459" s="4">
        <v>97.0</v>
      </c>
      <c r="N459" s="4">
        <v>5.11</v>
      </c>
      <c r="O459" s="4">
        <v>96.0</v>
      </c>
      <c r="P459" s="4">
        <v>0.6</v>
      </c>
      <c r="Q459" s="5">
        <v>234.28992</v>
      </c>
      <c r="R459" s="4">
        <v>48795.0</v>
      </c>
      <c r="S459" s="4">
        <v>8.3</v>
      </c>
      <c r="T459" s="4">
        <v>8.3</v>
      </c>
      <c r="U459" s="4">
        <v>0.596</v>
      </c>
      <c r="V459" s="4">
        <v>11.9</v>
      </c>
    </row>
    <row r="460">
      <c r="A460" s="4" t="s">
        <v>52</v>
      </c>
      <c r="B460" s="4">
        <v>2005.0</v>
      </c>
      <c r="C460" s="4" t="s">
        <v>23</v>
      </c>
      <c r="D460" s="4">
        <v>71.8</v>
      </c>
      <c r="E460" s="4">
        <v>134.0</v>
      </c>
      <c r="F460" s="4">
        <v>0.0</v>
      </c>
      <c r="G460" s="4">
        <v>4.26</v>
      </c>
      <c r="H460" s="5">
        <v>3.349816965</v>
      </c>
      <c r="I460" s="4">
        <v>93.0</v>
      </c>
      <c r="J460" s="4">
        <v>0.0</v>
      </c>
      <c r="K460" s="4">
        <v>24.3</v>
      </c>
      <c r="L460" s="4">
        <v>0.0</v>
      </c>
      <c r="M460" s="4">
        <v>95.0</v>
      </c>
      <c r="N460" s="4">
        <v>4.86</v>
      </c>
      <c r="O460" s="4">
        <v>95.0</v>
      </c>
      <c r="P460" s="4">
        <v>0.8</v>
      </c>
      <c r="Q460" s="5">
        <v>248.13459</v>
      </c>
      <c r="R460" s="4">
        <v>474567.0</v>
      </c>
      <c r="S460" s="4">
        <v>8.5</v>
      </c>
      <c r="T460" s="4">
        <v>8.5</v>
      </c>
      <c r="U460" s="4">
        <v>0.582</v>
      </c>
      <c r="V460" s="4">
        <v>11.2</v>
      </c>
    </row>
    <row r="461">
      <c r="A461" s="4" t="s">
        <v>52</v>
      </c>
      <c r="B461" s="4">
        <v>2004.0</v>
      </c>
      <c r="C461" s="4" t="s">
        <v>23</v>
      </c>
      <c r="D461" s="4">
        <v>71.4</v>
      </c>
      <c r="E461" s="4">
        <v>14.0</v>
      </c>
      <c r="F461" s="4">
        <v>0.0</v>
      </c>
      <c r="G461" s="4">
        <v>4.19</v>
      </c>
      <c r="H461" s="5">
        <v>240.139715</v>
      </c>
      <c r="I461" s="4">
        <v>91.0</v>
      </c>
      <c r="J461" s="4">
        <v>0.0</v>
      </c>
      <c r="K461" s="4">
        <v>23.7</v>
      </c>
      <c r="L461" s="4">
        <v>0.0</v>
      </c>
      <c r="M461" s="4">
        <v>94.0</v>
      </c>
      <c r="N461" s="4">
        <v>5.6</v>
      </c>
      <c r="O461" s="4">
        <v>93.0</v>
      </c>
      <c r="P461" s="4">
        <v>0.8</v>
      </c>
      <c r="Q461" s="5">
        <v>1976.45856</v>
      </c>
      <c r="R461" s="4">
        <v>467664.0</v>
      </c>
      <c r="S461" s="4">
        <v>8.7</v>
      </c>
      <c r="T461" s="4">
        <v>8.7</v>
      </c>
      <c r="U461" s="4">
        <v>0.574</v>
      </c>
      <c r="V461" s="4">
        <v>11.1</v>
      </c>
    </row>
    <row r="462">
      <c r="A462" s="4" t="s">
        <v>52</v>
      </c>
      <c r="B462" s="4">
        <v>2003.0</v>
      </c>
      <c r="C462" s="4" t="s">
        <v>23</v>
      </c>
      <c r="D462" s="4">
        <v>71.1</v>
      </c>
      <c r="E462" s="4">
        <v>144.0</v>
      </c>
      <c r="F462" s="4">
        <v>0.0</v>
      </c>
      <c r="G462" s="4">
        <v>4.16</v>
      </c>
      <c r="H462" s="5">
        <v>209.0865</v>
      </c>
      <c r="I462" s="4">
        <v>66.0</v>
      </c>
      <c r="J462" s="4">
        <v>0.0</v>
      </c>
      <c r="K462" s="4">
        <v>23.2</v>
      </c>
      <c r="L462" s="4">
        <v>0.0</v>
      </c>
      <c r="M462" s="4">
        <v>93.0</v>
      </c>
      <c r="N462" s="4">
        <v>5.0</v>
      </c>
      <c r="O462" s="4">
        <v>92.0</v>
      </c>
      <c r="P462" s="4">
        <v>0.9</v>
      </c>
      <c r="Q462" s="5">
        <v>1768.92132</v>
      </c>
      <c r="R462" s="4">
        <v>46147.0</v>
      </c>
      <c r="S462" s="4">
        <v>8.9</v>
      </c>
      <c r="T462" s="4">
        <v>8.9</v>
      </c>
      <c r="U462" s="4">
        <v>0.572</v>
      </c>
      <c r="V462" s="4">
        <v>11.3</v>
      </c>
    </row>
    <row r="463">
      <c r="A463" s="4" t="s">
        <v>52</v>
      </c>
      <c r="B463" s="4">
        <v>2002.0</v>
      </c>
      <c r="C463" s="4" t="s">
        <v>23</v>
      </c>
      <c r="D463" s="4">
        <v>77.0</v>
      </c>
      <c r="E463" s="4">
        <v>148.0</v>
      </c>
      <c r="F463" s="4">
        <v>0.0</v>
      </c>
      <c r="G463" s="4">
        <v>3.82</v>
      </c>
      <c r="H463" s="5">
        <v>155.2072669</v>
      </c>
      <c r="I463" s="4">
        <v>4.0</v>
      </c>
      <c r="J463" s="4">
        <v>0.0</v>
      </c>
      <c r="K463" s="4">
        <v>22.6</v>
      </c>
      <c r="L463" s="4">
        <v>0.0</v>
      </c>
      <c r="M463" s="4">
        <v>92.0</v>
      </c>
      <c r="N463" s="4">
        <v>5.17</v>
      </c>
      <c r="O463" s="4">
        <v>91.0</v>
      </c>
      <c r="P463" s="4">
        <v>0.8</v>
      </c>
      <c r="Q463" s="5">
        <v>1373.515636</v>
      </c>
      <c r="R463" s="4">
        <v>45216.0</v>
      </c>
      <c r="S463" s="4">
        <v>9.2</v>
      </c>
      <c r="T463" s="4">
        <v>9.1</v>
      </c>
      <c r="U463" s="4">
        <v>0.569</v>
      </c>
      <c r="V463" s="4">
        <v>11.3</v>
      </c>
    </row>
    <row r="464">
      <c r="A464" s="4" t="s">
        <v>52</v>
      </c>
      <c r="B464" s="4">
        <v>2001.0</v>
      </c>
      <c r="C464" s="4" t="s">
        <v>23</v>
      </c>
      <c r="D464" s="4">
        <v>73.0</v>
      </c>
      <c r="E464" s="4">
        <v>152.0</v>
      </c>
      <c r="F464" s="4">
        <v>0.0</v>
      </c>
      <c r="G464" s="4">
        <v>3.81</v>
      </c>
      <c r="H464" s="5">
        <v>150.7434862</v>
      </c>
      <c r="I464" s="6"/>
      <c r="J464" s="4">
        <v>0.0</v>
      </c>
      <c r="K464" s="4">
        <v>22.1</v>
      </c>
      <c r="L464" s="4">
        <v>0.0</v>
      </c>
      <c r="M464" s="4">
        <v>91.0</v>
      </c>
      <c r="N464" s="4">
        <v>5.19</v>
      </c>
      <c r="O464" s="4">
        <v>9.0</v>
      </c>
      <c r="P464" s="4">
        <v>0.8</v>
      </c>
      <c r="Q464" s="5">
        <v>1268.884564</v>
      </c>
      <c r="R464" s="4">
        <v>443716.0</v>
      </c>
      <c r="S464" s="4">
        <v>9.4</v>
      </c>
      <c r="T464" s="4">
        <v>9.3</v>
      </c>
      <c r="U464" s="4">
        <v>0.562</v>
      </c>
      <c r="V464" s="4">
        <v>11.0</v>
      </c>
    </row>
    <row r="465">
      <c r="A465" s="4" t="s">
        <v>52</v>
      </c>
      <c r="B465" s="4">
        <v>2000.0</v>
      </c>
      <c r="C465" s="4" t="s">
        <v>23</v>
      </c>
      <c r="D465" s="4">
        <v>69.9</v>
      </c>
      <c r="E465" s="4">
        <v>155.0</v>
      </c>
      <c r="F465" s="4">
        <v>0.0</v>
      </c>
      <c r="G465" s="4">
        <v>3.49</v>
      </c>
      <c r="H465" s="5">
        <v>122.5744699</v>
      </c>
      <c r="I465" s="6"/>
      <c r="J465" s="4">
        <v>2.0</v>
      </c>
      <c r="K465" s="4">
        <v>21.5</v>
      </c>
      <c r="L465" s="4">
        <v>0.0</v>
      </c>
      <c r="M465" s="4">
        <v>9.0</v>
      </c>
      <c r="N465" s="4">
        <v>4.81</v>
      </c>
      <c r="O465" s="4">
        <v>9.0</v>
      </c>
      <c r="P465" s="4">
        <v>0.8</v>
      </c>
      <c r="Q465" s="5">
        <v>1239.377855</v>
      </c>
      <c r="R465" s="4">
        <v>43579.0</v>
      </c>
      <c r="S465" s="4">
        <v>9.6</v>
      </c>
      <c r="T465" s="4">
        <v>9.5</v>
      </c>
      <c r="U465" s="4">
        <v>0.0</v>
      </c>
      <c r="V465" s="4">
        <v>11.3</v>
      </c>
    </row>
    <row r="466">
      <c r="A466" s="4" t="s">
        <v>53</v>
      </c>
      <c r="B466" s="4">
        <v>2015.0</v>
      </c>
      <c r="C466" s="4" t="s">
        <v>23</v>
      </c>
      <c r="D466" s="4">
        <v>68.7</v>
      </c>
      <c r="E466" s="4">
        <v>174.0</v>
      </c>
      <c r="F466" s="4">
        <v>10.0</v>
      </c>
      <c r="G466" s="6"/>
      <c r="H466" s="5">
        <v>0.0</v>
      </c>
      <c r="I466" s="4">
        <v>89.0</v>
      </c>
      <c r="J466" s="4">
        <v>0.0</v>
      </c>
      <c r="K466" s="4">
        <v>19.6</v>
      </c>
      <c r="L466" s="4">
        <v>12.0</v>
      </c>
      <c r="M466" s="4">
        <v>87.0</v>
      </c>
      <c r="N466" s="6"/>
      <c r="O466" s="4">
        <v>89.0</v>
      </c>
      <c r="P466" s="4">
        <v>0.2</v>
      </c>
      <c r="Q466" s="5">
        <v>1163.18977</v>
      </c>
      <c r="R466" s="4">
        <v>1.5517635E7</v>
      </c>
      <c r="S466" s="4">
        <v>1.9</v>
      </c>
      <c r="T466" s="4">
        <v>1.9</v>
      </c>
      <c r="U466" s="4">
        <v>0.558</v>
      </c>
      <c r="V466" s="4">
        <v>10.9</v>
      </c>
    </row>
    <row r="467">
      <c r="A467" s="4" t="s">
        <v>53</v>
      </c>
      <c r="B467" s="4">
        <v>2014.0</v>
      </c>
      <c r="C467" s="4" t="s">
        <v>23</v>
      </c>
      <c r="D467" s="4">
        <v>68.3</v>
      </c>
      <c r="E467" s="4">
        <v>179.0</v>
      </c>
      <c r="F467" s="4">
        <v>11.0</v>
      </c>
      <c r="G467" s="4">
        <v>0.01</v>
      </c>
      <c r="H467" s="5">
        <v>12.17952064</v>
      </c>
      <c r="I467" s="4">
        <v>88.0</v>
      </c>
      <c r="J467" s="4">
        <v>0.0</v>
      </c>
      <c r="K467" s="4">
        <v>18.9</v>
      </c>
      <c r="L467" s="4">
        <v>12.0</v>
      </c>
      <c r="M467" s="4">
        <v>87.0</v>
      </c>
      <c r="N467" s="4">
        <v>5.68</v>
      </c>
      <c r="O467" s="4">
        <v>88.0</v>
      </c>
      <c r="P467" s="4">
        <v>0.2</v>
      </c>
      <c r="Q467" s="5">
        <v>198.687123</v>
      </c>
      <c r="R467" s="4">
        <v>152779.0</v>
      </c>
      <c r="S467" s="4">
        <v>1.9</v>
      </c>
      <c r="T467" s="4">
        <v>11.0</v>
      </c>
      <c r="U467" s="4">
        <v>0.553</v>
      </c>
      <c r="V467" s="4">
        <v>10.9</v>
      </c>
    </row>
    <row r="468">
      <c r="A468" s="4" t="s">
        <v>53</v>
      </c>
      <c r="B468" s="4">
        <v>2013.0</v>
      </c>
      <c r="C468" s="4" t="s">
        <v>23</v>
      </c>
      <c r="D468" s="4">
        <v>67.8</v>
      </c>
      <c r="E468" s="4">
        <v>183.0</v>
      </c>
      <c r="F468" s="4">
        <v>11.0</v>
      </c>
      <c r="G468" s="4">
        <v>0.01</v>
      </c>
      <c r="H468" s="5">
        <v>8.758214538</v>
      </c>
      <c r="I468" s="4">
        <v>83.0</v>
      </c>
      <c r="J468" s="4">
        <v>0.0</v>
      </c>
      <c r="K468" s="4">
        <v>18.2</v>
      </c>
      <c r="L468" s="4">
        <v>13.0</v>
      </c>
      <c r="M468" s="4">
        <v>66.0</v>
      </c>
      <c r="N468" s="4">
        <v>5.93</v>
      </c>
      <c r="O468" s="4">
        <v>83.0</v>
      </c>
      <c r="P468" s="4">
        <v>0.2</v>
      </c>
      <c r="Q468" s="5">
        <v>128.419568</v>
      </c>
      <c r="R468" s="4">
        <v>1522692.0</v>
      </c>
      <c r="S468" s="4">
        <v>11.0</v>
      </c>
      <c r="T468" s="4">
        <v>11.1</v>
      </c>
      <c r="U468" s="4">
        <v>0.546</v>
      </c>
      <c r="V468" s="4">
        <v>10.8</v>
      </c>
    </row>
    <row r="469">
      <c r="A469" s="4" t="s">
        <v>53</v>
      </c>
      <c r="B469" s="4">
        <v>2012.0</v>
      </c>
      <c r="C469" s="4" t="s">
        <v>23</v>
      </c>
      <c r="D469" s="4">
        <v>67.4</v>
      </c>
      <c r="E469" s="4">
        <v>186.0</v>
      </c>
      <c r="F469" s="4">
        <v>12.0</v>
      </c>
      <c r="G469" s="4">
        <v>0.01</v>
      </c>
      <c r="H469" s="5">
        <v>6.914723983</v>
      </c>
      <c r="I469" s="4">
        <v>86.0</v>
      </c>
      <c r="J469" s="4">
        <v>15.0</v>
      </c>
      <c r="K469" s="4">
        <v>17.6</v>
      </c>
      <c r="L469" s="4">
        <v>14.0</v>
      </c>
      <c r="M469" s="4">
        <v>84.0</v>
      </c>
      <c r="N469" s="4">
        <v>6.24</v>
      </c>
      <c r="O469" s="4">
        <v>86.0</v>
      </c>
      <c r="P469" s="4">
        <v>0.3</v>
      </c>
      <c r="Q469" s="5">
        <v>95.244132</v>
      </c>
      <c r="R469" s="4">
        <v>1.4776866E7</v>
      </c>
      <c r="S469" s="4">
        <v>11.0</v>
      </c>
      <c r="T469" s="4">
        <v>11.2</v>
      </c>
      <c r="U469" s="4">
        <v>0.54</v>
      </c>
      <c r="V469" s="4">
        <v>10.7</v>
      </c>
    </row>
    <row r="470">
      <c r="A470" s="4" t="s">
        <v>53</v>
      </c>
      <c r="B470" s="4">
        <v>2011.0</v>
      </c>
      <c r="C470" s="4" t="s">
        <v>23</v>
      </c>
      <c r="D470" s="4">
        <v>67.0</v>
      </c>
      <c r="E470" s="4">
        <v>19.0</v>
      </c>
      <c r="F470" s="4">
        <v>13.0</v>
      </c>
      <c r="G470" s="4">
        <v>2.12</v>
      </c>
      <c r="H470" s="5">
        <v>60.18591771</v>
      </c>
      <c r="I470" s="4">
        <v>88.0</v>
      </c>
      <c r="J470" s="4">
        <v>722.0</v>
      </c>
      <c r="K470" s="4">
        <v>17.0</v>
      </c>
      <c r="L470" s="4">
        <v>15.0</v>
      </c>
      <c r="M470" s="4">
        <v>87.0</v>
      </c>
      <c r="N470" s="4">
        <v>5.64</v>
      </c>
      <c r="O470" s="4">
        <v>88.0</v>
      </c>
      <c r="P470" s="4">
        <v>0.3</v>
      </c>
      <c r="Q470" s="5">
        <v>882.491462</v>
      </c>
      <c r="R470" s="4">
        <v>1.4537886E7</v>
      </c>
      <c r="S470" s="4">
        <v>11.0</v>
      </c>
      <c r="T470" s="4">
        <v>11.2</v>
      </c>
      <c r="U470" s="4">
        <v>0.533</v>
      </c>
      <c r="V470" s="4">
        <v>10.7</v>
      </c>
    </row>
    <row r="471">
      <c r="A471" s="4" t="s">
        <v>53</v>
      </c>
      <c r="B471" s="4">
        <v>2010.0</v>
      </c>
      <c r="C471" s="4" t="s">
        <v>23</v>
      </c>
      <c r="D471" s="4">
        <v>66.6</v>
      </c>
      <c r="E471" s="4">
        <v>192.0</v>
      </c>
      <c r="F471" s="4">
        <v>14.0</v>
      </c>
      <c r="G471" s="4">
        <v>2.2</v>
      </c>
      <c r="H471" s="5">
        <v>56.88416481</v>
      </c>
      <c r="I471" s="4">
        <v>89.0</v>
      </c>
      <c r="J471" s="4">
        <v>1156.0</v>
      </c>
      <c r="K471" s="4">
        <v>16.4</v>
      </c>
      <c r="L471" s="4">
        <v>16.0</v>
      </c>
      <c r="M471" s="4">
        <v>88.0</v>
      </c>
      <c r="N471" s="4">
        <v>5.95</v>
      </c>
      <c r="O471" s="4">
        <v>89.0</v>
      </c>
      <c r="P471" s="4">
        <v>0.5</v>
      </c>
      <c r="Q471" s="5">
        <v>785.6928841</v>
      </c>
      <c r="R471" s="4">
        <v>143874.0</v>
      </c>
      <c r="S471" s="4">
        <v>11.0</v>
      </c>
      <c r="T471" s="4">
        <v>11.3</v>
      </c>
      <c r="U471" s="4">
        <v>0.519</v>
      </c>
      <c r="V471" s="4">
        <v>10.6</v>
      </c>
    </row>
    <row r="472">
      <c r="A472" s="4" t="s">
        <v>53</v>
      </c>
      <c r="B472" s="4">
        <v>2009.0</v>
      </c>
      <c r="C472" s="4" t="s">
        <v>23</v>
      </c>
      <c r="D472" s="4">
        <v>66.1</v>
      </c>
      <c r="E472" s="4">
        <v>195.0</v>
      </c>
      <c r="F472" s="4">
        <v>15.0</v>
      </c>
      <c r="G472" s="4">
        <v>2.13</v>
      </c>
      <c r="H472" s="5">
        <v>48.35423978</v>
      </c>
      <c r="I472" s="4">
        <v>92.0</v>
      </c>
      <c r="J472" s="4">
        <v>4779.0</v>
      </c>
      <c r="K472" s="4">
        <v>15.9</v>
      </c>
      <c r="L472" s="4">
        <v>17.0</v>
      </c>
      <c r="M472" s="4">
        <v>95.0</v>
      </c>
      <c r="N472" s="4">
        <v>6.36</v>
      </c>
      <c r="O472" s="4">
        <v>94.0</v>
      </c>
      <c r="P472" s="4">
        <v>0.6</v>
      </c>
      <c r="Q472" s="5">
        <v>738.2326684</v>
      </c>
      <c r="R472" s="4">
        <v>14928.0</v>
      </c>
      <c r="S472" s="4">
        <v>11.1</v>
      </c>
      <c r="T472" s="4">
        <v>11.4</v>
      </c>
      <c r="U472" s="4">
        <v>0.52</v>
      </c>
      <c r="V472" s="4">
        <v>10.5</v>
      </c>
    </row>
    <row r="473">
      <c r="A473" s="4" t="s">
        <v>53</v>
      </c>
      <c r="B473" s="4">
        <v>2008.0</v>
      </c>
      <c r="C473" s="4" t="s">
        <v>23</v>
      </c>
      <c r="D473" s="4">
        <v>65.6</v>
      </c>
      <c r="E473" s="4">
        <v>199.0</v>
      </c>
      <c r="F473" s="4">
        <v>16.0</v>
      </c>
      <c r="G473" s="4">
        <v>2.24</v>
      </c>
      <c r="H473" s="5">
        <v>53.10009046</v>
      </c>
      <c r="I473" s="4">
        <v>91.0</v>
      </c>
      <c r="J473" s="4">
        <v>4211.0</v>
      </c>
      <c r="K473" s="4">
        <v>15.3</v>
      </c>
      <c r="L473" s="4">
        <v>18.0</v>
      </c>
      <c r="M473" s="4">
        <v>91.0</v>
      </c>
      <c r="N473" s="4">
        <v>5.55</v>
      </c>
      <c r="O473" s="4">
        <v>91.0</v>
      </c>
      <c r="P473" s="4">
        <v>0.7</v>
      </c>
      <c r="Q473" s="5">
        <v>745.7877873</v>
      </c>
      <c r="R473" s="4">
        <v>138859.0</v>
      </c>
      <c r="S473" s="4">
        <v>11.2</v>
      </c>
      <c r="T473" s="4">
        <v>11.4</v>
      </c>
      <c r="U473" s="4">
        <v>0.511</v>
      </c>
      <c r="V473" s="4">
        <v>10.5</v>
      </c>
    </row>
    <row r="474">
      <c r="A474" s="4" t="s">
        <v>53</v>
      </c>
      <c r="B474" s="4">
        <v>2007.0</v>
      </c>
      <c r="C474" s="4" t="s">
        <v>23</v>
      </c>
      <c r="D474" s="4">
        <v>65.0</v>
      </c>
      <c r="E474" s="4">
        <v>24.0</v>
      </c>
      <c r="F474" s="4">
        <v>16.0</v>
      </c>
      <c r="G474" s="4">
        <v>2.08</v>
      </c>
      <c r="H474" s="5">
        <v>57.73516711</v>
      </c>
      <c r="I474" s="4">
        <v>82.0</v>
      </c>
      <c r="J474" s="4">
        <v>394.0</v>
      </c>
      <c r="K474" s="4">
        <v>14.8</v>
      </c>
      <c r="L474" s="4">
        <v>20.0</v>
      </c>
      <c r="M474" s="4">
        <v>82.0</v>
      </c>
      <c r="N474" s="4">
        <v>3.75</v>
      </c>
      <c r="O474" s="4">
        <v>82.0</v>
      </c>
      <c r="P474" s="4">
        <v>0.9</v>
      </c>
      <c r="Q474" s="5">
        <v>631.675789</v>
      </c>
      <c r="R474" s="4">
        <v>1.3676693E7</v>
      </c>
      <c r="S474" s="4">
        <v>11.3</v>
      </c>
      <c r="T474" s="4">
        <v>11.5</v>
      </c>
      <c r="U474" s="4">
        <v>0.495</v>
      </c>
      <c r="V474" s="4">
        <v>10.3</v>
      </c>
    </row>
    <row r="475">
      <c r="A475" s="4" t="s">
        <v>53</v>
      </c>
      <c r="B475" s="4">
        <v>2006.0</v>
      </c>
      <c r="C475" s="4" t="s">
        <v>23</v>
      </c>
      <c r="D475" s="4">
        <v>64.1</v>
      </c>
      <c r="E475" s="4">
        <v>216.0</v>
      </c>
      <c r="F475" s="4">
        <v>17.0</v>
      </c>
      <c r="G475" s="4">
        <v>2.03</v>
      </c>
      <c r="H475" s="5">
        <v>51.50447119</v>
      </c>
      <c r="I475" s="4">
        <v>8.0</v>
      </c>
      <c r="J475" s="4">
        <v>188.0</v>
      </c>
      <c r="K475" s="4">
        <v>14.3</v>
      </c>
      <c r="L475" s="4">
        <v>21.0</v>
      </c>
      <c r="M475" s="4">
        <v>8.0</v>
      </c>
      <c r="N475" s="4">
        <v>4.48</v>
      </c>
      <c r="O475" s="4">
        <v>8.0</v>
      </c>
      <c r="P475" s="4">
        <v>1.1</v>
      </c>
      <c r="Q475" s="5">
        <v>539.8791529</v>
      </c>
      <c r="R475" s="4">
        <v>1.3474489E7</v>
      </c>
      <c r="S475" s="4">
        <v>11.4</v>
      </c>
      <c r="T475" s="4">
        <v>11.6</v>
      </c>
      <c r="U475" s="4">
        <v>0.483</v>
      </c>
      <c r="V475" s="4">
        <v>10.1</v>
      </c>
    </row>
    <row r="476">
      <c r="A476" s="4" t="s">
        <v>53</v>
      </c>
      <c r="B476" s="4">
        <v>2005.0</v>
      </c>
      <c r="C476" s="4" t="s">
        <v>23</v>
      </c>
      <c r="D476" s="4">
        <v>62.9</v>
      </c>
      <c r="E476" s="4">
        <v>234.0</v>
      </c>
      <c r="F476" s="4">
        <v>18.0</v>
      </c>
      <c r="G476" s="4">
        <v>1.99</v>
      </c>
      <c r="H476" s="5">
        <v>62.21817261</v>
      </c>
      <c r="I476" s="6"/>
      <c r="J476" s="4">
        <v>264.0</v>
      </c>
      <c r="K476" s="4">
        <v>13.9</v>
      </c>
      <c r="L476" s="4">
        <v>22.0</v>
      </c>
      <c r="M476" s="4">
        <v>82.0</v>
      </c>
      <c r="N476" s="4">
        <v>5.84</v>
      </c>
      <c r="O476" s="4">
        <v>82.0</v>
      </c>
      <c r="P476" s="4">
        <v>1.4</v>
      </c>
      <c r="Q476" s="5">
        <v>474.2238766</v>
      </c>
      <c r="R476" s="4">
        <v>132721.0</v>
      </c>
      <c r="S476" s="4">
        <v>11.5</v>
      </c>
      <c r="T476" s="4">
        <v>11.6</v>
      </c>
      <c r="U476" s="4">
        <v>0.47</v>
      </c>
      <c r="V476" s="4">
        <v>10.0</v>
      </c>
    </row>
    <row r="477">
      <c r="A477" s="4" t="s">
        <v>53</v>
      </c>
      <c r="B477" s="4">
        <v>2004.0</v>
      </c>
      <c r="C477" s="4" t="s">
        <v>23</v>
      </c>
      <c r="D477" s="4">
        <v>61.5</v>
      </c>
      <c r="E477" s="4">
        <v>253.0</v>
      </c>
      <c r="F477" s="4">
        <v>19.0</v>
      </c>
      <c r="G477" s="4">
        <v>1.38</v>
      </c>
      <c r="H477" s="5">
        <v>8.38611924</v>
      </c>
      <c r="I477" s="6"/>
      <c r="J477" s="4">
        <v>352.0</v>
      </c>
      <c r="K477" s="4">
        <v>13.5</v>
      </c>
      <c r="L477" s="4">
        <v>24.0</v>
      </c>
      <c r="M477" s="4">
        <v>86.0</v>
      </c>
      <c r="N477" s="4">
        <v>6.43</v>
      </c>
      <c r="O477" s="4">
        <v>85.0</v>
      </c>
      <c r="P477" s="4">
        <v>1.7</v>
      </c>
      <c r="Q477" s="5">
        <v>48.615184</v>
      </c>
      <c r="R477" s="4">
        <v>1363377.0</v>
      </c>
      <c r="S477" s="4">
        <v>11.6</v>
      </c>
      <c r="T477" s="4">
        <v>11.7</v>
      </c>
      <c r="U477" s="4">
        <v>0.458</v>
      </c>
      <c r="V477" s="4">
        <v>9.7</v>
      </c>
    </row>
    <row r="478">
      <c r="A478" s="4" t="s">
        <v>53</v>
      </c>
      <c r="B478" s="4">
        <v>2003.0</v>
      </c>
      <c r="C478" s="4" t="s">
        <v>23</v>
      </c>
      <c r="D478" s="4">
        <v>63.0</v>
      </c>
      <c r="E478" s="4">
        <v>268.0</v>
      </c>
      <c r="F478" s="4">
        <v>21.0</v>
      </c>
      <c r="G478" s="4">
        <v>1.44</v>
      </c>
      <c r="H478" s="5">
        <v>55.59543946</v>
      </c>
      <c r="I478" s="6"/>
      <c r="J478" s="4">
        <v>653.0</v>
      </c>
      <c r="K478" s="4">
        <v>13.1</v>
      </c>
      <c r="L478" s="4">
        <v>26.0</v>
      </c>
      <c r="M478" s="4">
        <v>69.0</v>
      </c>
      <c r="N478" s="4">
        <v>6.74</v>
      </c>
      <c r="O478" s="4">
        <v>69.0</v>
      </c>
      <c r="P478" s="4">
        <v>1.9</v>
      </c>
      <c r="Q478" s="5">
        <v>362.4213785</v>
      </c>
      <c r="R478" s="4">
        <v>1.2853124E7</v>
      </c>
      <c r="S478" s="4">
        <v>11.6</v>
      </c>
      <c r="T478" s="4">
        <v>11.7</v>
      </c>
      <c r="U478" s="4">
        <v>0.445</v>
      </c>
      <c r="V478" s="4">
        <v>9.3</v>
      </c>
    </row>
    <row r="479">
      <c r="A479" s="4" t="s">
        <v>53</v>
      </c>
      <c r="B479" s="4">
        <v>2002.0</v>
      </c>
      <c r="C479" s="4" t="s">
        <v>23</v>
      </c>
      <c r="D479" s="4">
        <v>59.3</v>
      </c>
      <c r="E479" s="4">
        <v>273.0</v>
      </c>
      <c r="F479" s="4">
        <v>23.0</v>
      </c>
      <c r="G479" s="4">
        <v>1.43</v>
      </c>
      <c r="H479" s="5">
        <v>30.91060554</v>
      </c>
      <c r="I479" s="6"/>
      <c r="J479" s="4">
        <v>1361.0</v>
      </c>
      <c r="K479" s="4">
        <v>12.8</v>
      </c>
      <c r="L479" s="4">
        <v>29.0</v>
      </c>
      <c r="M479" s="4">
        <v>54.0</v>
      </c>
      <c r="N479" s="4">
        <v>5.95</v>
      </c>
      <c r="O479" s="4">
        <v>54.0</v>
      </c>
      <c r="P479" s="4">
        <v>2.1</v>
      </c>
      <c r="Q479" s="5">
        <v>339.676984</v>
      </c>
      <c r="R479" s="4">
        <v>1.2634729E7</v>
      </c>
      <c r="S479" s="4">
        <v>11.6</v>
      </c>
      <c r="T479" s="4">
        <v>11.8</v>
      </c>
      <c r="U479" s="4">
        <v>0.427</v>
      </c>
      <c r="V479" s="4">
        <v>8.2</v>
      </c>
    </row>
    <row r="480">
      <c r="A480" s="4" t="s">
        <v>53</v>
      </c>
      <c r="B480" s="4">
        <v>2001.0</v>
      </c>
      <c r="C480" s="4" t="s">
        <v>23</v>
      </c>
      <c r="D480" s="4">
        <v>58.5</v>
      </c>
      <c r="E480" s="4">
        <v>273.0</v>
      </c>
      <c r="F480" s="4">
        <v>25.0</v>
      </c>
      <c r="G480" s="4">
        <v>1.71</v>
      </c>
      <c r="H480" s="5">
        <v>27.68971051</v>
      </c>
      <c r="I480" s="6"/>
      <c r="J480" s="4">
        <v>3761.0</v>
      </c>
      <c r="K480" s="4">
        <v>12.4</v>
      </c>
      <c r="L480" s="4">
        <v>33.0</v>
      </c>
      <c r="M480" s="4">
        <v>59.0</v>
      </c>
      <c r="N480" s="4">
        <v>5.7</v>
      </c>
      <c r="O480" s="4">
        <v>6.0</v>
      </c>
      <c r="P480" s="4">
        <v>2.2</v>
      </c>
      <c r="Q480" s="5">
        <v>321.22634</v>
      </c>
      <c r="R480" s="4">
        <v>1242473.0</v>
      </c>
      <c r="S480" s="4">
        <v>11.6</v>
      </c>
      <c r="T480" s="4">
        <v>11.8</v>
      </c>
      <c r="U480" s="4">
        <v>0.412</v>
      </c>
      <c r="V480" s="4">
        <v>7.6</v>
      </c>
    </row>
    <row r="481">
      <c r="A481" s="4" t="s">
        <v>53</v>
      </c>
      <c r="B481" s="4">
        <v>2000.0</v>
      </c>
      <c r="C481" s="4" t="s">
        <v>23</v>
      </c>
      <c r="D481" s="4">
        <v>57.7</v>
      </c>
      <c r="E481" s="4">
        <v>274.0</v>
      </c>
      <c r="F481" s="4">
        <v>27.0</v>
      </c>
      <c r="G481" s="4">
        <v>1.51</v>
      </c>
      <c r="H481" s="5">
        <v>0.328418056</v>
      </c>
      <c r="I481" s="6"/>
      <c r="J481" s="4">
        <v>12237.0</v>
      </c>
      <c r="K481" s="4">
        <v>12.1</v>
      </c>
      <c r="L481" s="4">
        <v>36.0</v>
      </c>
      <c r="M481" s="4">
        <v>62.0</v>
      </c>
      <c r="N481" s="4">
        <v>5.87</v>
      </c>
      <c r="O481" s="4">
        <v>59.0</v>
      </c>
      <c r="P481" s="4">
        <v>2.1</v>
      </c>
      <c r="Q481" s="5">
        <v>3.685949</v>
      </c>
      <c r="R481" s="4">
        <v>1.2152354E7</v>
      </c>
      <c r="S481" s="4">
        <v>11.6</v>
      </c>
      <c r="T481" s="4">
        <v>11.9</v>
      </c>
      <c r="U481" s="4">
        <v>0.401</v>
      </c>
      <c r="V481" s="4">
        <v>7.2</v>
      </c>
    </row>
    <row r="482">
      <c r="A482" s="4" t="s">
        <v>54</v>
      </c>
      <c r="B482" s="4">
        <v>2015.0</v>
      </c>
      <c r="C482" s="4" t="s">
        <v>23</v>
      </c>
      <c r="D482" s="4">
        <v>57.3</v>
      </c>
      <c r="E482" s="4">
        <v>357.0</v>
      </c>
      <c r="F482" s="4">
        <v>45.0</v>
      </c>
      <c r="G482" s="6"/>
      <c r="H482" s="5">
        <v>0.0</v>
      </c>
      <c r="I482" s="4">
        <v>84.0</v>
      </c>
      <c r="J482" s="4">
        <v>1809.0</v>
      </c>
      <c r="K482" s="4">
        <v>29.0</v>
      </c>
      <c r="L482" s="4">
        <v>68.0</v>
      </c>
      <c r="M482" s="4">
        <v>83.0</v>
      </c>
      <c r="N482" s="6"/>
      <c r="O482" s="4">
        <v>84.0</v>
      </c>
      <c r="P482" s="4">
        <v>3.5</v>
      </c>
      <c r="Q482" s="5">
        <v>1244.429421</v>
      </c>
      <c r="R482" s="4">
        <v>2.2834522E7</v>
      </c>
      <c r="S482" s="4">
        <v>5.6</v>
      </c>
      <c r="T482" s="4">
        <v>5.5</v>
      </c>
      <c r="U482" s="4">
        <v>0.514</v>
      </c>
      <c r="V482" s="4">
        <v>10.4</v>
      </c>
    </row>
    <row r="483">
      <c r="A483" s="4" t="s">
        <v>54</v>
      </c>
      <c r="B483" s="4">
        <v>2014.0</v>
      </c>
      <c r="C483" s="4" t="s">
        <v>23</v>
      </c>
      <c r="D483" s="4">
        <v>56.7</v>
      </c>
      <c r="E483" s="4">
        <v>366.0</v>
      </c>
      <c r="F483" s="4">
        <v>47.0</v>
      </c>
      <c r="G483" s="4">
        <v>0.01</v>
      </c>
      <c r="H483" s="5">
        <v>61.39263642</v>
      </c>
      <c r="I483" s="4">
        <v>87.0</v>
      </c>
      <c r="J483" s="4">
        <v>831.0</v>
      </c>
      <c r="K483" s="4">
        <v>28.4</v>
      </c>
      <c r="L483" s="4">
        <v>71.0</v>
      </c>
      <c r="M483" s="4">
        <v>86.0</v>
      </c>
      <c r="N483" s="4">
        <v>4.1</v>
      </c>
      <c r="O483" s="4">
        <v>87.0</v>
      </c>
      <c r="P483" s="4">
        <v>3.7</v>
      </c>
      <c r="Q483" s="5">
        <v>1441.1417</v>
      </c>
      <c r="R483" s="4">
        <v>2223994.0</v>
      </c>
      <c r="S483" s="4">
        <v>5.7</v>
      </c>
      <c r="T483" s="4">
        <v>5.7</v>
      </c>
      <c r="U483" s="4">
        <v>0.507</v>
      </c>
      <c r="V483" s="4">
        <v>10.4</v>
      </c>
    </row>
    <row r="484">
      <c r="A484" s="4" t="s">
        <v>54</v>
      </c>
      <c r="B484" s="4">
        <v>2013.0</v>
      </c>
      <c r="C484" s="4" t="s">
        <v>23</v>
      </c>
      <c r="D484" s="4">
        <v>56.4</v>
      </c>
      <c r="E484" s="4">
        <v>364.0</v>
      </c>
      <c r="F484" s="4">
        <v>48.0</v>
      </c>
      <c r="G484" s="4">
        <v>0.01</v>
      </c>
      <c r="H484" s="5">
        <v>63.07890158</v>
      </c>
      <c r="I484" s="4">
        <v>89.0</v>
      </c>
      <c r="J484" s="4">
        <v>760.0</v>
      </c>
      <c r="K484" s="4">
        <v>27.8</v>
      </c>
      <c r="L484" s="4">
        <v>73.0</v>
      </c>
      <c r="M484" s="4">
        <v>88.0</v>
      </c>
      <c r="N484" s="4">
        <v>4.29</v>
      </c>
      <c r="O484" s="4">
        <v>89.0</v>
      </c>
      <c r="P484" s="4">
        <v>4.0</v>
      </c>
      <c r="Q484" s="5">
        <v>1365.34419</v>
      </c>
      <c r="R484" s="4">
        <v>2.1655715E7</v>
      </c>
      <c r="S484" s="4">
        <v>5.8</v>
      </c>
      <c r="T484" s="4">
        <v>5.8</v>
      </c>
      <c r="U484" s="4">
        <v>0.501</v>
      </c>
      <c r="V484" s="4">
        <v>10.4</v>
      </c>
    </row>
    <row r="485">
      <c r="A485" s="4" t="s">
        <v>54</v>
      </c>
      <c r="B485" s="4">
        <v>2012.0</v>
      </c>
      <c r="C485" s="4" t="s">
        <v>23</v>
      </c>
      <c r="D485" s="4">
        <v>55.9</v>
      </c>
      <c r="E485" s="4">
        <v>369.0</v>
      </c>
      <c r="F485" s="4">
        <v>50.0</v>
      </c>
      <c r="G485" s="4">
        <v>0.01</v>
      </c>
      <c r="H485" s="5">
        <v>68.55839112</v>
      </c>
      <c r="I485" s="4">
        <v>85.0</v>
      </c>
      <c r="J485" s="4">
        <v>609.0</v>
      </c>
      <c r="K485" s="4">
        <v>27.2</v>
      </c>
      <c r="L485" s="4">
        <v>76.0</v>
      </c>
      <c r="M485" s="4">
        <v>85.0</v>
      </c>
      <c r="N485" s="4">
        <v>4.34</v>
      </c>
      <c r="O485" s="4">
        <v>85.0</v>
      </c>
      <c r="P485" s="4">
        <v>4.6</v>
      </c>
      <c r="Q485" s="5">
        <v>1255.648189</v>
      </c>
      <c r="R485" s="4">
        <v>2182383.0</v>
      </c>
      <c r="S485" s="4">
        <v>5.9</v>
      </c>
      <c r="T485" s="4">
        <v>5.9</v>
      </c>
      <c r="U485" s="4">
        <v>0.496</v>
      </c>
      <c r="V485" s="4">
        <v>10.4</v>
      </c>
    </row>
    <row r="486">
      <c r="A486" s="4" t="s">
        <v>54</v>
      </c>
      <c r="B486" s="4">
        <v>2011.0</v>
      </c>
      <c r="C486" s="4" t="s">
        <v>23</v>
      </c>
      <c r="D486" s="4">
        <v>55.6</v>
      </c>
      <c r="E486" s="4">
        <v>371.0</v>
      </c>
      <c r="F486" s="4">
        <v>51.0</v>
      </c>
      <c r="G486" s="4">
        <v>6.19</v>
      </c>
      <c r="H486" s="5">
        <v>83.18071241</v>
      </c>
      <c r="I486" s="4">
        <v>82.0</v>
      </c>
      <c r="J486" s="4">
        <v>504.0</v>
      </c>
      <c r="K486" s="4">
        <v>26.6</v>
      </c>
      <c r="L486" s="4">
        <v>79.0</v>
      </c>
      <c r="M486" s="4">
        <v>8.0</v>
      </c>
      <c r="N486" s="4">
        <v>3.96</v>
      </c>
      <c r="O486" s="4">
        <v>82.0</v>
      </c>
      <c r="P486" s="4">
        <v>4.9</v>
      </c>
      <c r="Q486" s="5">
        <v>1295.649726</v>
      </c>
      <c r="R486" s="4">
        <v>252447.0</v>
      </c>
      <c r="S486" s="4">
        <v>6.0</v>
      </c>
      <c r="T486" s="4">
        <v>6.0</v>
      </c>
      <c r="U486" s="4">
        <v>0.486</v>
      </c>
      <c r="V486" s="4">
        <v>10.0</v>
      </c>
    </row>
    <row r="487">
      <c r="A487" s="4" t="s">
        <v>54</v>
      </c>
      <c r="B487" s="4">
        <v>2010.0</v>
      </c>
      <c r="C487" s="4" t="s">
        <v>23</v>
      </c>
      <c r="D487" s="4">
        <v>55.3</v>
      </c>
      <c r="E487" s="4">
        <v>37.0</v>
      </c>
      <c r="F487" s="4">
        <v>53.0</v>
      </c>
      <c r="G487" s="4">
        <v>6.15</v>
      </c>
      <c r="H487" s="5">
        <v>100.8987451</v>
      </c>
      <c r="I487" s="4">
        <v>84.0</v>
      </c>
      <c r="J487" s="4">
        <v>240.0</v>
      </c>
      <c r="K487" s="4">
        <v>26.0</v>
      </c>
      <c r="L487" s="4">
        <v>82.0</v>
      </c>
      <c r="M487" s="4">
        <v>83.0</v>
      </c>
      <c r="N487" s="4">
        <v>5.28</v>
      </c>
      <c r="O487" s="4">
        <v>84.0</v>
      </c>
      <c r="P487" s="4">
        <v>5.5</v>
      </c>
      <c r="Q487" s="5">
        <v>1182.869227</v>
      </c>
      <c r="R487" s="4">
        <v>1997495.0</v>
      </c>
      <c r="S487" s="4">
        <v>6.1</v>
      </c>
      <c r="T487" s="4">
        <v>6.2</v>
      </c>
      <c r="U487" s="4">
        <v>0.48</v>
      </c>
      <c r="V487" s="4">
        <v>9.7</v>
      </c>
    </row>
    <row r="488">
      <c r="A488" s="4" t="s">
        <v>54</v>
      </c>
      <c r="B488" s="4">
        <v>2009.0</v>
      </c>
      <c r="C488" s="4" t="s">
        <v>23</v>
      </c>
      <c r="D488" s="4">
        <v>54.8</v>
      </c>
      <c r="E488" s="4">
        <v>373.0</v>
      </c>
      <c r="F488" s="4">
        <v>54.0</v>
      </c>
      <c r="G488" s="4">
        <v>5.89</v>
      </c>
      <c r="H488" s="5">
        <v>9.042540892</v>
      </c>
      <c r="I488" s="4">
        <v>8.0</v>
      </c>
      <c r="J488" s="4">
        <v>251.0</v>
      </c>
      <c r="K488" s="4">
        <v>25.4</v>
      </c>
      <c r="L488" s="4">
        <v>85.0</v>
      </c>
      <c r="M488" s="4">
        <v>79.0</v>
      </c>
      <c r="N488" s="4">
        <v>5.7</v>
      </c>
      <c r="O488" s="4">
        <v>8.0</v>
      </c>
      <c r="P488" s="4">
        <v>6.3</v>
      </c>
      <c r="Q488" s="5">
        <v>123.19538</v>
      </c>
      <c r="R488" s="4">
        <v>1.9432541E7</v>
      </c>
      <c r="S488" s="4">
        <v>6.3</v>
      </c>
      <c r="T488" s="4">
        <v>6.3</v>
      </c>
      <c r="U488" s="4">
        <v>0.473</v>
      </c>
      <c r="V488" s="4">
        <v>9.2</v>
      </c>
    </row>
    <row r="489">
      <c r="A489" s="4" t="s">
        <v>54</v>
      </c>
      <c r="B489" s="4">
        <v>2008.0</v>
      </c>
      <c r="C489" s="4" t="s">
        <v>23</v>
      </c>
      <c r="D489" s="4">
        <v>54.2</v>
      </c>
      <c r="E489" s="4">
        <v>382.0</v>
      </c>
      <c r="F489" s="4">
        <v>56.0</v>
      </c>
      <c r="G489" s="4">
        <v>5.9</v>
      </c>
      <c r="H489" s="5">
        <v>68.7073044</v>
      </c>
      <c r="I489" s="4">
        <v>84.0</v>
      </c>
      <c r="J489" s="4">
        <v>495.0</v>
      </c>
      <c r="K489" s="4">
        <v>24.9</v>
      </c>
      <c r="L489" s="4">
        <v>87.0</v>
      </c>
      <c r="M489" s="4">
        <v>82.0</v>
      </c>
      <c r="N489" s="4">
        <v>5.18</v>
      </c>
      <c r="O489" s="4">
        <v>84.0</v>
      </c>
      <c r="P489" s="4">
        <v>6.7</v>
      </c>
      <c r="Q489" s="5">
        <v>1233.524316</v>
      </c>
      <c r="R489" s="4">
        <v>18978.0</v>
      </c>
      <c r="S489" s="4">
        <v>6.4</v>
      </c>
      <c r="T489" s="4">
        <v>6.5</v>
      </c>
      <c r="U489" s="4">
        <v>0.466</v>
      </c>
      <c r="V489" s="4">
        <v>8.8</v>
      </c>
    </row>
    <row r="490">
      <c r="A490" s="4" t="s">
        <v>54</v>
      </c>
      <c r="B490" s="4">
        <v>2007.0</v>
      </c>
      <c r="C490" s="4" t="s">
        <v>23</v>
      </c>
      <c r="D490" s="4">
        <v>53.6</v>
      </c>
      <c r="E490" s="4">
        <v>395.0</v>
      </c>
      <c r="F490" s="4">
        <v>57.0</v>
      </c>
      <c r="G490" s="4">
        <v>5.44</v>
      </c>
      <c r="H490" s="5">
        <v>7.562892922</v>
      </c>
      <c r="I490" s="4">
        <v>82.0</v>
      </c>
      <c r="J490" s="4">
        <v>100.0</v>
      </c>
      <c r="K490" s="4">
        <v>24.4</v>
      </c>
      <c r="L490" s="4">
        <v>89.0</v>
      </c>
      <c r="M490" s="4">
        <v>81.0</v>
      </c>
      <c r="N490" s="4">
        <v>4.76</v>
      </c>
      <c r="O490" s="4">
        <v>82.0</v>
      </c>
      <c r="P490" s="4">
        <v>7.0</v>
      </c>
      <c r="Q490" s="5">
        <v>111.71186</v>
      </c>
      <c r="R490" s="4">
        <v>1.8395389E7</v>
      </c>
      <c r="S490" s="4">
        <v>6.6</v>
      </c>
      <c r="T490" s="4">
        <v>6.6</v>
      </c>
      <c r="U490" s="4">
        <v>0.456</v>
      </c>
      <c r="V490" s="4">
        <v>8.0</v>
      </c>
    </row>
    <row r="491">
      <c r="A491" s="4" t="s">
        <v>54</v>
      </c>
      <c r="B491" s="4">
        <v>2006.0</v>
      </c>
      <c r="C491" s="4" t="s">
        <v>23</v>
      </c>
      <c r="D491" s="4">
        <v>53.3</v>
      </c>
      <c r="E491" s="4">
        <v>394.0</v>
      </c>
      <c r="F491" s="4">
        <v>58.0</v>
      </c>
      <c r="G491" s="4">
        <v>5.22</v>
      </c>
      <c r="H491" s="5">
        <v>0.962497052</v>
      </c>
      <c r="I491" s="4">
        <v>81.0</v>
      </c>
      <c r="J491" s="4">
        <v>196.0</v>
      </c>
      <c r="K491" s="4">
        <v>23.8</v>
      </c>
      <c r="L491" s="4">
        <v>91.0</v>
      </c>
      <c r="M491" s="4">
        <v>78.0</v>
      </c>
      <c r="N491" s="4">
        <v>4.69</v>
      </c>
      <c r="O491" s="4">
        <v>81.0</v>
      </c>
      <c r="P491" s="4">
        <v>7.2</v>
      </c>
      <c r="Q491" s="5">
        <v>12.989164</v>
      </c>
      <c r="R491" s="4">
        <v>1.7899562E7</v>
      </c>
      <c r="S491" s="4">
        <v>6.7</v>
      </c>
      <c r="T491" s="4">
        <v>6.8</v>
      </c>
      <c r="U491" s="4">
        <v>0.456</v>
      </c>
      <c r="V491" s="4">
        <v>8.2</v>
      </c>
    </row>
    <row r="492">
      <c r="A492" s="4" t="s">
        <v>54</v>
      </c>
      <c r="B492" s="4">
        <v>2005.0</v>
      </c>
      <c r="C492" s="4" t="s">
        <v>23</v>
      </c>
      <c r="D492" s="4">
        <v>52.8</v>
      </c>
      <c r="E492" s="4">
        <v>4.0</v>
      </c>
      <c r="F492" s="4">
        <v>58.0</v>
      </c>
      <c r="G492" s="4">
        <v>5.03</v>
      </c>
      <c r="H492" s="5">
        <v>73.03276195</v>
      </c>
      <c r="I492" s="4">
        <v>79.0</v>
      </c>
      <c r="J492" s="4">
        <v>605.0</v>
      </c>
      <c r="K492" s="4">
        <v>23.3</v>
      </c>
      <c r="L492" s="4">
        <v>93.0</v>
      </c>
      <c r="M492" s="4">
        <v>79.0</v>
      </c>
      <c r="N492" s="4">
        <v>4.75</v>
      </c>
      <c r="O492" s="4">
        <v>8.0</v>
      </c>
      <c r="P492" s="4">
        <v>7.4</v>
      </c>
      <c r="Q492" s="5">
        <v>952.1872484</v>
      </c>
      <c r="R492" s="4">
        <v>1742795.0</v>
      </c>
      <c r="S492" s="4">
        <v>6.9</v>
      </c>
      <c r="T492" s="4">
        <v>7.0</v>
      </c>
      <c r="U492" s="4">
        <v>0.456</v>
      </c>
      <c r="V492" s="4">
        <v>8.3</v>
      </c>
    </row>
    <row r="493">
      <c r="A493" s="4" t="s">
        <v>54</v>
      </c>
      <c r="B493" s="4">
        <v>2004.0</v>
      </c>
      <c r="C493" s="4" t="s">
        <v>23</v>
      </c>
      <c r="D493" s="4">
        <v>52.1</v>
      </c>
      <c r="E493" s="4">
        <v>412.0</v>
      </c>
      <c r="F493" s="4">
        <v>59.0</v>
      </c>
      <c r="G493" s="4">
        <v>4.71</v>
      </c>
      <c r="H493" s="5">
        <v>7.177302132</v>
      </c>
      <c r="I493" s="6"/>
      <c r="J493" s="4">
        <v>358.0</v>
      </c>
      <c r="K493" s="4">
        <v>22.8</v>
      </c>
      <c r="L493" s="4">
        <v>94.0</v>
      </c>
      <c r="M493" s="4">
        <v>72.0</v>
      </c>
      <c r="N493" s="4">
        <v>4.73</v>
      </c>
      <c r="O493" s="4">
        <v>73.0</v>
      </c>
      <c r="P493" s="4">
        <v>7.5</v>
      </c>
      <c r="Q493" s="5">
        <v>93.211716</v>
      </c>
      <c r="R493" s="4">
        <v>1695981.0</v>
      </c>
      <c r="S493" s="4">
        <v>7.0</v>
      </c>
      <c r="T493" s="4">
        <v>7.1</v>
      </c>
      <c r="U493" s="4">
        <v>0.455</v>
      </c>
      <c r="V493" s="4">
        <v>8.2</v>
      </c>
    </row>
    <row r="494">
      <c r="A494" s="4" t="s">
        <v>54</v>
      </c>
      <c r="B494" s="4">
        <v>2003.0</v>
      </c>
      <c r="C494" s="4" t="s">
        <v>23</v>
      </c>
      <c r="D494" s="4">
        <v>51.8</v>
      </c>
      <c r="E494" s="4">
        <v>412.0</v>
      </c>
      <c r="F494" s="4">
        <v>60.0</v>
      </c>
      <c r="G494" s="4">
        <v>4.64</v>
      </c>
      <c r="H494" s="5">
        <v>67.63925302</v>
      </c>
      <c r="I494" s="6"/>
      <c r="J494" s="4">
        <v>899.0</v>
      </c>
      <c r="K494" s="4">
        <v>22.3</v>
      </c>
      <c r="L494" s="4">
        <v>95.0</v>
      </c>
      <c r="M494" s="4">
        <v>72.0</v>
      </c>
      <c r="N494" s="4">
        <v>4.97</v>
      </c>
      <c r="O494" s="4">
        <v>73.0</v>
      </c>
      <c r="P494" s="4">
        <v>7.7</v>
      </c>
      <c r="Q494" s="5">
        <v>824.8689393</v>
      </c>
      <c r="R494" s="4">
        <v>1.6513822E7</v>
      </c>
      <c r="S494" s="4">
        <v>7.2</v>
      </c>
      <c r="T494" s="4">
        <v>7.3</v>
      </c>
      <c r="U494" s="4">
        <v>0.452</v>
      </c>
      <c r="V494" s="4">
        <v>8.1</v>
      </c>
    </row>
    <row r="495">
      <c r="A495" s="4" t="s">
        <v>54</v>
      </c>
      <c r="B495" s="4">
        <v>2002.0</v>
      </c>
      <c r="C495" s="4" t="s">
        <v>23</v>
      </c>
      <c r="D495" s="4">
        <v>51.6</v>
      </c>
      <c r="E495" s="4">
        <v>47.0</v>
      </c>
      <c r="F495" s="4">
        <v>60.0</v>
      </c>
      <c r="G495" s="4">
        <v>4.58</v>
      </c>
      <c r="H495" s="5">
        <v>53.70597428</v>
      </c>
      <c r="I495" s="6"/>
      <c r="J495" s="4">
        <v>1448.0</v>
      </c>
      <c r="K495" s="4">
        <v>21.8</v>
      </c>
      <c r="L495" s="4">
        <v>97.0</v>
      </c>
      <c r="M495" s="4">
        <v>66.0</v>
      </c>
      <c r="N495" s="4">
        <v>4.86</v>
      </c>
      <c r="O495" s="4">
        <v>66.0</v>
      </c>
      <c r="P495" s="4">
        <v>7.8</v>
      </c>
      <c r="Q495" s="5">
        <v>676.397661</v>
      </c>
      <c r="R495" s="4">
        <v>1684886.0</v>
      </c>
      <c r="S495" s="4">
        <v>7.4</v>
      </c>
      <c r="T495" s="4">
        <v>7.5</v>
      </c>
      <c r="U495" s="4">
        <v>0.452</v>
      </c>
      <c r="V495" s="4">
        <v>8.4</v>
      </c>
    </row>
    <row r="496">
      <c r="A496" s="4" t="s">
        <v>54</v>
      </c>
      <c r="B496" s="4">
        <v>2001.0</v>
      </c>
      <c r="C496" s="4" t="s">
        <v>23</v>
      </c>
      <c r="D496" s="4">
        <v>51.5</v>
      </c>
      <c r="E496" s="4">
        <v>41.0</v>
      </c>
      <c r="F496" s="4">
        <v>61.0</v>
      </c>
      <c r="G496" s="4">
        <v>4.43</v>
      </c>
      <c r="H496" s="5">
        <v>41.73629221</v>
      </c>
      <c r="I496" s="6"/>
      <c r="J496" s="4">
        <v>23934.0</v>
      </c>
      <c r="K496" s="4">
        <v>21.3</v>
      </c>
      <c r="L496" s="4">
        <v>99.0</v>
      </c>
      <c r="M496" s="4">
        <v>61.0</v>
      </c>
      <c r="N496" s="4">
        <v>4.7</v>
      </c>
      <c r="O496" s="4">
        <v>63.0</v>
      </c>
      <c r="P496" s="4">
        <v>7.9</v>
      </c>
      <c r="Q496" s="5">
        <v>614.6729339</v>
      </c>
      <c r="R496" s="4">
        <v>1.5671927E7</v>
      </c>
      <c r="S496" s="4">
        <v>7.5</v>
      </c>
      <c r="T496" s="4">
        <v>7.7</v>
      </c>
      <c r="U496" s="4">
        <v>0.437</v>
      </c>
      <c r="V496" s="4">
        <v>7.1</v>
      </c>
    </row>
    <row r="497">
      <c r="A497" s="4" t="s">
        <v>54</v>
      </c>
      <c r="B497" s="4">
        <v>2000.0</v>
      </c>
      <c r="C497" s="4" t="s">
        <v>23</v>
      </c>
      <c r="D497" s="4">
        <v>51.4</v>
      </c>
      <c r="E497" s="4">
        <v>394.0</v>
      </c>
      <c r="F497" s="4">
        <v>62.0</v>
      </c>
      <c r="G497" s="4">
        <v>3.91</v>
      </c>
      <c r="H497" s="5">
        <v>4.720593531</v>
      </c>
      <c r="I497" s="6"/>
      <c r="J497" s="4">
        <v>14629.0</v>
      </c>
      <c r="K497" s="4">
        <v>2.9</v>
      </c>
      <c r="L497" s="4">
        <v>100.0</v>
      </c>
      <c r="M497" s="4">
        <v>57.0</v>
      </c>
      <c r="N497" s="4">
        <v>4.48</v>
      </c>
      <c r="O497" s="4">
        <v>62.0</v>
      </c>
      <c r="P497" s="4">
        <v>7.7</v>
      </c>
      <c r="Q497" s="5">
        <v>68.414399</v>
      </c>
      <c r="R497" s="4">
        <v>1.5274234E7</v>
      </c>
      <c r="S497" s="4">
        <v>7.7</v>
      </c>
      <c r="T497" s="4">
        <v>7.8</v>
      </c>
      <c r="U497" s="4">
        <v>0.433</v>
      </c>
      <c r="V497" s="4">
        <v>6.9</v>
      </c>
    </row>
    <row r="498">
      <c r="A498" s="4" t="s">
        <v>55</v>
      </c>
      <c r="B498" s="4">
        <v>2015.0</v>
      </c>
      <c r="C498" s="4" t="s">
        <v>23</v>
      </c>
      <c r="D498" s="4">
        <v>82.2</v>
      </c>
      <c r="E498" s="4">
        <v>64.0</v>
      </c>
      <c r="F498" s="4">
        <v>2.0</v>
      </c>
      <c r="G498" s="6"/>
      <c r="H498" s="5">
        <v>0.0</v>
      </c>
      <c r="I498" s="4">
        <v>55.0</v>
      </c>
      <c r="J498" s="4">
        <v>195.0</v>
      </c>
      <c r="K498" s="4">
        <v>67.0</v>
      </c>
      <c r="L498" s="4">
        <v>2.0</v>
      </c>
      <c r="M498" s="4">
        <v>91.0</v>
      </c>
      <c r="N498" s="6"/>
      <c r="O498" s="4">
        <v>91.0</v>
      </c>
      <c r="P498" s="4">
        <v>0.1</v>
      </c>
      <c r="Q498" s="5">
        <v>43315.744</v>
      </c>
      <c r="R498" s="4">
        <v>3584861.0</v>
      </c>
      <c r="S498" s="4">
        <v>0.6</v>
      </c>
      <c r="T498" s="4">
        <v>0.5</v>
      </c>
      <c r="U498" s="4">
        <v>0.919</v>
      </c>
      <c r="V498" s="4">
        <v>16.3</v>
      </c>
    </row>
    <row r="499">
      <c r="A499" s="4" t="s">
        <v>55</v>
      </c>
      <c r="B499" s="4">
        <v>2014.0</v>
      </c>
      <c r="C499" s="4" t="s">
        <v>23</v>
      </c>
      <c r="D499" s="4">
        <v>82.0</v>
      </c>
      <c r="E499" s="4">
        <v>65.0</v>
      </c>
      <c r="F499" s="4">
        <v>2.0</v>
      </c>
      <c r="G499" s="4">
        <v>8.1</v>
      </c>
      <c r="H499" s="5">
        <v>102.1902168</v>
      </c>
      <c r="I499" s="4">
        <v>55.0</v>
      </c>
      <c r="J499" s="4">
        <v>418.0</v>
      </c>
      <c r="K499" s="4">
        <v>66.4</v>
      </c>
      <c r="L499" s="4">
        <v>2.0</v>
      </c>
      <c r="M499" s="4">
        <v>91.0</v>
      </c>
      <c r="N499" s="4">
        <v>1.45</v>
      </c>
      <c r="O499" s="4">
        <v>91.0</v>
      </c>
      <c r="P499" s="4">
        <v>0.1</v>
      </c>
      <c r="Q499" s="5">
        <v>544.43376</v>
      </c>
      <c r="R499" s="4">
        <v>3.5544564E7</v>
      </c>
      <c r="S499" s="4">
        <v>0.5</v>
      </c>
      <c r="T499" s="4">
        <v>0.5</v>
      </c>
      <c r="U499" s="4">
        <v>0.912</v>
      </c>
      <c r="V499" s="4">
        <v>15.9</v>
      </c>
    </row>
    <row r="500">
      <c r="A500" s="4" t="s">
        <v>55</v>
      </c>
      <c r="B500" s="4">
        <v>2013.0</v>
      </c>
      <c r="C500" s="4" t="s">
        <v>23</v>
      </c>
      <c r="D500" s="4">
        <v>81.8</v>
      </c>
      <c r="E500" s="4">
        <v>67.0</v>
      </c>
      <c r="F500" s="4">
        <v>2.0</v>
      </c>
      <c r="G500" s="4">
        <v>8.2</v>
      </c>
      <c r="H500" s="5">
        <v>9733.228019</v>
      </c>
      <c r="I500" s="4">
        <v>55.0</v>
      </c>
      <c r="J500" s="4">
        <v>83.0</v>
      </c>
      <c r="K500" s="4">
        <v>65.8</v>
      </c>
      <c r="L500" s="4">
        <v>2.0</v>
      </c>
      <c r="M500" s="4">
        <v>91.0</v>
      </c>
      <c r="N500" s="4">
        <v>1.67</v>
      </c>
      <c r="O500" s="4">
        <v>91.0</v>
      </c>
      <c r="P500" s="4">
        <v>0.1</v>
      </c>
      <c r="Q500" s="5">
        <v>52413.72116</v>
      </c>
      <c r="R500" s="4">
        <v>3.5155451E7</v>
      </c>
      <c r="S500" s="4">
        <v>0.5</v>
      </c>
      <c r="T500" s="4">
        <v>0.5</v>
      </c>
      <c r="U500" s="4">
        <v>0.909</v>
      </c>
      <c r="V500" s="4">
        <v>15.9</v>
      </c>
    </row>
    <row r="501">
      <c r="A501" s="4" t="s">
        <v>55</v>
      </c>
      <c r="B501" s="4">
        <v>2012.0</v>
      </c>
      <c r="C501" s="4" t="s">
        <v>23</v>
      </c>
      <c r="D501" s="4">
        <v>81.6</v>
      </c>
      <c r="E501" s="4">
        <v>68.0</v>
      </c>
      <c r="F501" s="4">
        <v>2.0</v>
      </c>
      <c r="G501" s="4">
        <v>8.3</v>
      </c>
      <c r="H501" s="5">
        <v>9748.636237</v>
      </c>
      <c r="I501" s="4">
        <v>7.0</v>
      </c>
      <c r="J501" s="4">
        <v>10.0</v>
      </c>
      <c r="K501" s="4">
        <v>65.3</v>
      </c>
      <c r="L501" s="4">
        <v>2.0</v>
      </c>
      <c r="M501" s="4">
        <v>99.0</v>
      </c>
      <c r="N501" s="4">
        <v>1.78</v>
      </c>
      <c r="O501" s="4">
        <v>95.0</v>
      </c>
      <c r="P501" s="4">
        <v>0.1</v>
      </c>
      <c r="Q501" s="5">
        <v>52496.69487</v>
      </c>
      <c r="R501" s="4">
        <v>3475545.0</v>
      </c>
      <c r="S501" s="4">
        <v>0.5</v>
      </c>
      <c r="T501" s="4">
        <v>0.5</v>
      </c>
      <c r="U501" s="4">
        <v>0.907</v>
      </c>
      <c r="V501" s="4">
        <v>15.9</v>
      </c>
    </row>
    <row r="502">
      <c r="A502" s="4" t="s">
        <v>55</v>
      </c>
      <c r="B502" s="4">
        <v>2011.0</v>
      </c>
      <c r="C502" s="4" t="s">
        <v>23</v>
      </c>
      <c r="D502" s="4">
        <v>81.5</v>
      </c>
      <c r="E502" s="4">
        <v>68.0</v>
      </c>
      <c r="F502" s="4">
        <v>2.0</v>
      </c>
      <c r="G502" s="4">
        <v>8.2</v>
      </c>
      <c r="H502" s="5">
        <v>971.9280384</v>
      </c>
      <c r="I502" s="4">
        <v>7.0</v>
      </c>
      <c r="J502" s="4">
        <v>803.0</v>
      </c>
      <c r="K502" s="4">
        <v>64.7</v>
      </c>
      <c r="L502" s="4">
        <v>2.0</v>
      </c>
      <c r="M502" s="4">
        <v>87.0</v>
      </c>
      <c r="N502" s="4">
        <v>1.82</v>
      </c>
      <c r="O502" s="4">
        <v>87.0</v>
      </c>
      <c r="P502" s="4">
        <v>0.1</v>
      </c>
      <c r="Q502" s="5">
        <v>5282.2176</v>
      </c>
      <c r="R502" s="4">
        <v>3434278.0</v>
      </c>
      <c r="S502" s="4">
        <v>0.5</v>
      </c>
      <c r="T502" s="4">
        <v>0.5</v>
      </c>
      <c r="U502" s="4">
        <v>0.903</v>
      </c>
      <c r="V502" s="4">
        <v>15.9</v>
      </c>
    </row>
    <row r="503">
      <c r="A503" s="4" t="s">
        <v>55</v>
      </c>
      <c r="B503" s="4">
        <v>2010.0</v>
      </c>
      <c r="C503" s="4" t="s">
        <v>23</v>
      </c>
      <c r="D503" s="4">
        <v>81.2</v>
      </c>
      <c r="E503" s="4">
        <v>7.0</v>
      </c>
      <c r="F503" s="4">
        <v>2.0</v>
      </c>
      <c r="G503" s="4">
        <v>8.4</v>
      </c>
      <c r="H503" s="5">
        <v>8649.674911</v>
      </c>
      <c r="I503" s="4">
        <v>56.0</v>
      </c>
      <c r="J503" s="4">
        <v>99.0</v>
      </c>
      <c r="K503" s="4">
        <v>64.1</v>
      </c>
      <c r="L503" s="4">
        <v>2.0</v>
      </c>
      <c r="M503" s="4">
        <v>88.0</v>
      </c>
      <c r="N503" s="4">
        <v>11.2</v>
      </c>
      <c r="O503" s="4">
        <v>89.0</v>
      </c>
      <c r="P503" s="4">
        <v>0.1</v>
      </c>
      <c r="Q503" s="5">
        <v>47447.4762</v>
      </c>
      <c r="R503" s="4">
        <v>345274.0</v>
      </c>
      <c r="S503" s="4">
        <v>0.5</v>
      </c>
      <c r="T503" s="4">
        <v>0.4</v>
      </c>
      <c r="U503" s="4">
        <v>0.898</v>
      </c>
      <c r="V503" s="4">
        <v>15.9</v>
      </c>
    </row>
    <row r="504">
      <c r="A504" s="4" t="s">
        <v>55</v>
      </c>
      <c r="B504" s="4">
        <v>2009.0</v>
      </c>
      <c r="C504" s="4" t="s">
        <v>23</v>
      </c>
      <c r="D504" s="4">
        <v>81.0</v>
      </c>
      <c r="E504" s="4">
        <v>72.0</v>
      </c>
      <c r="F504" s="4">
        <v>2.0</v>
      </c>
      <c r="G504" s="4">
        <v>8.4</v>
      </c>
      <c r="H504" s="5">
        <v>864.94993</v>
      </c>
      <c r="I504" s="4">
        <v>42.0</v>
      </c>
      <c r="J504" s="4">
        <v>14.0</v>
      </c>
      <c r="K504" s="4">
        <v>63.6</v>
      </c>
      <c r="L504" s="4">
        <v>2.0</v>
      </c>
      <c r="M504" s="4">
        <v>89.0</v>
      </c>
      <c r="N504" s="4">
        <v>11.17</v>
      </c>
      <c r="O504" s="4">
        <v>91.0</v>
      </c>
      <c r="P504" s="4">
        <v>0.1</v>
      </c>
      <c r="Q504" s="5">
        <v>4773.45436</v>
      </c>
      <c r="R504" s="4">
        <v>3.3628571E7</v>
      </c>
      <c r="S504" s="4">
        <v>0.5</v>
      </c>
      <c r="T504" s="4">
        <v>0.4</v>
      </c>
      <c r="U504" s="4">
        <v>0.898</v>
      </c>
      <c r="V504" s="4">
        <v>15.9</v>
      </c>
    </row>
    <row r="505">
      <c r="A505" s="4" t="s">
        <v>55</v>
      </c>
      <c r="B505" s="4">
        <v>2008.0</v>
      </c>
      <c r="C505" s="4" t="s">
        <v>23</v>
      </c>
      <c r="D505" s="4">
        <v>87.0</v>
      </c>
      <c r="E505" s="4">
        <v>74.0</v>
      </c>
      <c r="F505" s="4">
        <v>2.0</v>
      </c>
      <c r="G505" s="4">
        <v>8.3</v>
      </c>
      <c r="H505" s="5">
        <v>8433.936814</v>
      </c>
      <c r="I505" s="4">
        <v>28.0</v>
      </c>
      <c r="J505" s="4">
        <v>62.0</v>
      </c>
      <c r="K505" s="4">
        <v>63.0</v>
      </c>
      <c r="L505" s="4">
        <v>2.0</v>
      </c>
      <c r="M505" s="4">
        <v>89.0</v>
      </c>
      <c r="N505" s="4">
        <v>1.3</v>
      </c>
      <c r="O505" s="4">
        <v>92.0</v>
      </c>
      <c r="P505" s="4">
        <v>0.1</v>
      </c>
      <c r="Q505" s="5">
        <v>46596.33599</v>
      </c>
      <c r="R505" s="4">
        <v>3.3245773E7</v>
      </c>
      <c r="S505" s="4">
        <v>0.5</v>
      </c>
      <c r="T505" s="4">
        <v>0.4</v>
      </c>
      <c r="U505" s="4">
        <v>0.897</v>
      </c>
      <c r="V505" s="4">
        <v>15.8</v>
      </c>
    </row>
    <row r="506">
      <c r="A506" s="4" t="s">
        <v>55</v>
      </c>
      <c r="B506" s="4">
        <v>2007.0</v>
      </c>
      <c r="C506" s="4" t="s">
        <v>23</v>
      </c>
      <c r="D506" s="4">
        <v>85.0</v>
      </c>
      <c r="E506" s="4">
        <v>74.0</v>
      </c>
      <c r="F506" s="4">
        <v>2.0</v>
      </c>
      <c r="G506" s="4">
        <v>8.3</v>
      </c>
      <c r="H506" s="5">
        <v>7946.743581</v>
      </c>
      <c r="I506" s="4">
        <v>14.0</v>
      </c>
      <c r="J506" s="4">
        <v>101.0</v>
      </c>
      <c r="K506" s="4">
        <v>62.5</v>
      </c>
      <c r="L506" s="4">
        <v>2.0</v>
      </c>
      <c r="M506" s="4">
        <v>9.0</v>
      </c>
      <c r="N506" s="4">
        <v>9.83</v>
      </c>
      <c r="O506" s="4">
        <v>94.0</v>
      </c>
      <c r="P506" s="4">
        <v>0.1</v>
      </c>
      <c r="Q506" s="5">
        <v>44544.5268</v>
      </c>
      <c r="R506" s="4">
        <v>3.2887928E7</v>
      </c>
      <c r="S506" s="4">
        <v>0.5</v>
      </c>
      <c r="T506" s="4">
        <v>0.4</v>
      </c>
      <c r="U506" s="4">
        <v>0.894</v>
      </c>
      <c r="V506" s="4">
        <v>15.8</v>
      </c>
    </row>
    <row r="507">
      <c r="A507" s="4" t="s">
        <v>55</v>
      </c>
      <c r="B507" s="4">
        <v>2006.0</v>
      </c>
      <c r="C507" s="4" t="s">
        <v>23</v>
      </c>
      <c r="D507" s="4">
        <v>85.0</v>
      </c>
      <c r="E507" s="4">
        <v>75.0</v>
      </c>
      <c r="F507" s="4">
        <v>2.0</v>
      </c>
      <c r="G507" s="4">
        <v>8.2</v>
      </c>
      <c r="H507" s="5">
        <v>771.1817686</v>
      </c>
      <c r="I507" s="4">
        <v>14.0</v>
      </c>
      <c r="J507" s="4">
        <v>13.0</v>
      </c>
      <c r="K507" s="4">
        <v>61.9</v>
      </c>
      <c r="L507" s="4">
        <v>2.0</v>
      </c>
      <c r="M507" s="4">
        <v>95.0</v>
      </c>
      <c r="N507" s="4">
        <v>9.75</v>
      </c>
      <c r="O507" s="4">
        <v>95.0</v>
      </c>
      <c r="P507" s="4">
        <v>0.1</v>
      </c>
      <c r="Q507" s="5">
        <v>4386.69948</v>
      </c>
      <c r="R507" s="4">
        <v>325755.0</v>
      </c>
      <c r="S507" s="4">
        <v>0.5</v>
      </c>
      <c r="T507" s="4">
        <v>0.4</v>
      </c>
      <c r="U507" s="4">
        <v>0.891</v>
      </c>
      <c r="V507" s="4">
        <v>15.8</v>
      </c>
    </row>
    <row r="508">
      <c r="A508" s="4" t="s">
        <v>55</v>
      </c>
      <c r="B508" s="4">
        <v>2005.0</v>
      </c>
      <c r="C508" s="4" t="s">
        <v>23</v>
      </c>
      <c r="D508" s="4">
        <v>81.0</v>
      </c>
      <c r="E508" s="4">
        <v>76.0</v>
      </c>
      <c r="F508" s="4">
        <v>2.0</v>
      </c>
      <c r="G508" s="4">
        <v>8.0</v>
      </c>
      <c r="H508" s="5">
        <v>6333.177967</v>
      </c>
      <c r="I508" s="4">
        <v>14.0</v>
      </c>
      <c r="J508" s="4">
        <v>6.0</v>
      </c>
      <c r="K508" s="4">
        <v>61.3</v>
      </c>
      <c r="L508" s="4">
        <v>2.0</v>
      </c>
      <c r="M508" s="4">
        <v>93.0</v>
      </c>
      <c r="N508" s="4">
        <v>9.57</v>
      </c>
      <c r="O508" s="4">
        <v>93.0</v>
      </c>
      <c r="P508" s="4">
        <v>0.1</v>
      </c>
      <c r="Q508" s="5">
        <v>36189.58838</v>
      </c>
      <c r="R508" s="4">
        <v>32312.0</v>
      </c>
      <c r="S508" s="4">
        <v>0.5</v>
      </c>
      <c r="T508" s="4">
        <v>0.4</v>
      </c>
      <c r="U508" s="4">
        <v>0.886</v>
      </c>
      <c r="V508" s="4">
        <v>15.8</v>
      </c>
    </row>
    <row r="509">
      <c r="A509" s="4" t="s">
        <v>55</v>
      </c>
      <c r="B509" s="4">
        <v>2004.0</v>
      </c>
      <c r="C509" s="4" t="s">
        <v>23</v>
      </c>
      <c r="D509" s="4">
        <v>80.0</v>
      </c>
      <c r="E509" s="4">
        <v>77.0</v>
      </c>
      <c r="F509" s="4">
        <v>2.0</v>
      </c>
      <c r="G509" s="4">
        <v>7.8</v>
      </c>
      <c r="H509" s="5">
        <v>5513.329924</v>
      </c>
      <c r="I509" s="4">
        <v>14.0</v>
      </c>
      <c r="J509" s="4">
        <v>7.0</v>
      </c>
      <c r="K509" s="4">
        <v>6.6</v>
      </c>
      <c r="L509" s="4">
        <v>2.0</v>
      </c>
      <c r="M509" s="4">
        <v>91.0</v>
      </c>
      <c r="N509" s="4">
        <v>9.56</v>
      </c>
      <c r="O509" s="4">
        <v>91.0</v>
      </c>
      <c r="P509" s="4">
        <v>0.1</v>
      </c>
      <c r="Q509" s="5">
        <v>31979.87195</v>
      </c>
      <c r="R509" s="4">
        <v>31995.0</v>
      </c>
      <c r="S509" s="4">
        <v>0.5</v>
      </c>
      <c r="T509" s="4">
        <v>0.4</v>
      </c>
      <c r="U509" s="4">
        <v>0.881</v>
      </c>
      <c r="V509" s="4">
        <v>15.8</v>
      </c>
    </row>
    <row r="510">
      <c r="A510" s="4" t="s">
        <v>55</v>
      </c>
      <c r="B510" s="4">
        <v>2003.0</v>
      </c>
      <c r="C510" s="4" t="s">
        <v>23</v>
      </c>
      <c r="D510" s="4">
        <v>79.7</v>
      </c>
      <c r="E510" s="4">
        <v>78.0</v>
      </c>
      <c r="F510" s="4">
        <v>2.0</v>
      </c>
      <c r="G510" s="4">
        <v>7.7</v>
      </c>
      <c r="H510" s="5">
        <v>4687.845565</v>
      </c>
      <c r="I510" s="4">
        <v>14.0</v>
      </c>
      <c r="J510" s="4">
        <v>15.0</v>
      </c>
      <c r="K510" s="4">
        <v>6.0</v>
      </c>
      <c r="L510" s="4">
        <v>2.0</v>
      </c>
      <c r="M510" s="4">
        <v>88.0</v>
      </c>
      <c r="N510" s="4">
        <v>9.54</v>
      </c>
      <c r="O510" s="4">
        <v>91.0</v>
      </c>
      <c r="P510" s="4">
        <v>0.1</v>
      </c>
      <c r="Q510" s="5">
        <v>28172.14883</v>
      </c>
      <c r="R510" s="4">
        <v>31676.0</v>
      </c>
      <c r="S510" s="4">
        <v>0.5</v>
      </c>
      <c r="T510" s="4">
        <v>0.4</v>
      </c>
      <c r="U510" s="4">
        <v>0.877</v>
      </c>
      <c r="V510" s="4">
        <v>15.8</v>
      </c>
    </row>
    <row r="511">
      <c r="A511" s="4" t="s">
        <v>55</v>
      </c>
      <c r="B511" s="4">
        <v>2002.0</v>
      </c>
      <c r="C511" s="4" t="s">
        <v>23</v>
      </c>
      <c r="D511" s="4">
        <v>79.5</v>
      </c>
      <c r="E511" s="4">
        <v>79.0</v>
      </c>
      <c r="F511" s="4">
        <v>2.0</v>
      </c>
      <c r="G511" s="4">
        <v>7.7</v>
      </c>
      <c r="H511" s="5">
        <v>3895.856308</v>
      </c>
      <c r="I511" s="6"/>
      <c r="J511" s="4">
        <v>6.0</v>
      </c>
      <c r="K511" s="4">
        <v>59.3</v>
      </c>
      <c r="L511" s="4">
        <v>2.0</v>
      </c>
      <c r="M511" s="4">
        <v>88.0</v>
      </c>
      <c r="N511" s="4">
        <v>9.37</v>
      </c>
      <c r="O511" s="4">
        <v>88.0</v>
      </c>
      <c r="P511" s="4">
        <v>0.1</v>
      </c>
      <c r="Q511" s="5">
        <v>24167.8431</v>
      </c>
      <c r="R511" s="4">
        <v>31362.0</v>
      </c>
      <c r="S511" s="4">
        <v>0.5</v>
      </c>
      <c r="T511" s="4">
        <v>0.4</v>
      </c>
      <c r="U511" s="4">
        <v>0.872</v>
      </c>
      <c r="V511" s="4">
        <v>15.8</v>
      </c>
    </row>
    <row r="512">
      <c r="A512" s="4" t="s">
        <v>55</v>
      </c>
      <c r="B512" s="4">
        <v>2001.0</v>
      </c>
      <c r="C512" s="4" t="s">
        <v>23</v>
      </c>
      <c r="D512" s="4">
        <v>79.4</v>
      </c>
      <c r="E512" s="4">
        <v>8.0</v>
      </c>
      <c r="F512" s="4">
        <v>2.0</v>
      </c>
      <c r="G512" s="4">
        <v>7.6</v>
      </c>
      <c r="H512" s="5">
        <v>3665.089703</v>
      </c>
      <c r="I512" s="6"/>
      <c r="J512" s="4">
        <v>34.0</v>
      </c>
      <c r="K512" s="4">
        <v>58.5</v>
      </c>
      <c r="L512" s="4">
        <v>2.0</v>
      </c>
      <c r="M512" s="4">
        <v>88.0</v>
      </c>
      <c r="N512" s="4">
        <v>9.1</v>
      </c>
      <c r="O512" s="4">
        <v>89.0</v>
      </c>
      <c r="P512" s="4">
        <v>0.1</v>
      </c>
      <c r="Q512" s="5">
        <v>23691.59472</v>
      </c>
      <c r="R512" s="4">
        <v>31819.0</v>
      </c>
      <c r="S512" s="4">
        <v>0.5</v>
      </c>
      <c r="T512" s="4">
        <v>0.4</v>
      </c>
      <c r="U512" s="4">
        <v>0.867</v>
      </c>
      <c r="V512" s="4">
        <v>15.8</v>
      </c>
    </row>
    <row r="513">
      <c r="A513" s="4" t="s">
        <v>55</v>
      </c>
      <c r="B513" s="4">
        <v>2000.0</v>
      </c>
      <c r="C513" s="4" t="s">
        <v>23</v>
      </c>
      <c r="D513" s="4">
        <v>79.1</v>
      </c>
      <c r="E513" s="4">
        <v>82.0</v>
      </c>
      <c r="F513" s="4">
        <v>2.0</v>
      </c>
      <c r="G513" s="4">
        <v>7.6</v>
      </c>
      <c r="H513" s="5">
        <v>3787.49456</v>
      </c>
      <c r="I513" s="6"/>
      <c r="J513" s="4">
        <v>206.0</v>
      </c>
      <c r="K513" s="4">
        <v>57.8</v>
      </c>
      <c r="L513" s="4">
        <v>2.0</v>
      </c>
      <c r="M513" s="4">
        <v>88.0</v>
      </c>
      <c r="N513" s="4">
        <v>8.67</v>
      </c>
      <c r="O513" s="4">
        <v>89.0</v>
      </c>
      <c r="P513" s="4">
        <v>0.1</v>
      </c>
      <c r="Q513" s="5">
        <v>24124.16917</v>
      </c>
      <c r="R513" s="4">
        <v>37697.0</v>
      </c>
      <c r="S513" s="4">
        <v>0.5</v>
      </c>
      <c r="T513" s="4">
        <v>0.5</v>
      </c>
      <c r="U513" s="4">
        <v>0.864</v>
      </c>
      <c r="V513" s="4">
        <v>15.9</v>
      </c>
    </row>
    <row r="514">
      <c r="A514" s="4" t="s">
        <v>56</v>
      </c>
      <c r="B514" s="4">
        <v>2015.0</v>
      </c>
      <c r="C514" s="4" t="s">
        <v>23</v>
      </c>
      <c r="D514" s="4">
        <v>52.5</v>
      </c>
      <c r="E514" s="4">
        <v>397.0</v>
      </c>
      <c r="F514" s="4">
        <v>15.0</v>
      </c>
      <c r="G514" s="6"/>
      <c r="H514" s="5">
        <v>0.0</v>
      </c>
      <c r="I514" s="4">
        <v>47.0</v>
      </c>
      <c r="J514" s="4">
        <v>150.0</v>
      </c>
      <c r="K514" s="4">
        <v>22.7</v>
      </c>
      <c r="L514" s="4">
        <v>21.0</v>
      </c>
      <c r="M514" s="4">
        <v>47.0</v>
      </c>
      <c r="N514" s="6"/>
      <c r="O514" s="4">
        <v>47.0</v>
      </c>
      <c r="P514" s="4">
        <v>4.4</v>
      </c>
      <c r="Q514" s="5">
        <v>348.381417</v>
      </c>
      <c r="R514" s="4">
        <v>45461.0</v>
      </c>
      <c r="S514" s="4">
        <v>8.2</v>
      </c>
      <c r="T514" s="4">
        <v>8.2</v>
      </c>
      <c r="U514" s="4">
        <v>0.347</v>
      </c>
      <c r="V514" s="4">
        <v>7.1</v>
      </c>
    </row>
    <row r="515">
      <c r="A515" s="4" t="s">
        <v>56</v>
      </c>
      <c r="B515" s="4">
        <v>2014.0</v>
      </c>
      <c r="C515" s="4" t="s">
        <v>23</v>
      </c>
      <c r="D515" s="4">
        <v>58.0</v>
      </c>
      <c r="E515" s="4">
        <v>437.0</v>
      </c>
      <c r="F515" s="4">
        <v>15.0</v>
      </c>
      <c r="G515" s="4">
        <v>0.01</v>
      </c>
      <c r="H515" s="5">
        <v>53.43964323</v>
      </c>
      <c r="I515" s="4">
        <v>47.0</v>
      </c>
      <c r="J515" s="4">
        <v>210.0</v>
      </c>
      <c r="K515" s="4">
        <v>22.1</v>
      </c>
      <c r="L515" s="4">
        <v>22.0</v>
      </c>
      <c r="M515" s="4">
        <v>47.0</v>
      </c>
      <c r="N515" s="4">
        <v>4.2</v>
      </c>
      <c r="O515" s="4">
        <v>47.0</v>
      </c>
      <c r="P515" s="4">
        <v>4.5</v>
      </c>
      <c r="Q515" s="5">
        <v>377.132274</v>
      </c>
      <c r="R515" s="4">
        <v>4515392.0</v>
      </c>
      <c r="S515" s="4">
        <v>8.4</v>
      </c>
      <c r="T515" s="4">
        <v>8.3</v>
      </c>
      <c r="U515" s="4">
        <v>0.345</v>
      </c>
      <c r="V515" s="4">
        <v>7.1</v>
      </c>
    </row>
    <row r="516">
      <c r="A516" s="4" t="s">
        <v>56</v>
      </c>
      <c r="B516" s="4">
        <v>2013.0</v>
      </c>
      <c r="C516" s="4" t="s">
        <v>23</v>
      </c>
      <c r="D516" s="4">
        <v>49.9</v>
      </c>
      <c r="E516" s="4">
        <v>451.0</v>
      </c>
      <c r="F516" s="4">
        <v>16.0</v>
      </c>
      <c r="G516" s="4">
        <v>0.01</v>
      </c>
      <c r="H516" s="5">
        <v>52.37766601</v>
      </c>
      <c r="I516" s="4">
        <v>23.0</v>
      </c>
      <c r="J516" s="4">
        <v>596.0</v>
      </c>
      <c r="K516" s="4">
        <v>21.6</v>
      </c>
      <c r="L516" s="4">
        <v>23.0</v>
      </c>
      <c r="M516" s="4">
        <v>23.0</v>
      </c>
      <c r="N516" s="4">
        <v>3.82</v>
      </c>
      <c r="O516" s="4">
        <v>23.0</v>
      </c>
      <c r="P516" s="4">
        <v>5.1</v>
      </c>
      <c r="Q516" s="5">
        <v>337.4849614</v>
      </c>
      <c r="R516" s="4">
        <v>4499653.0</v>
      </c>
      <c r="S516" s="4">
        <v>8.5</v>
      </c>
      <c r="T516" s="4">
        <v>8.5</v>
      </c>
      <c r="U516" s="4">
        <v>0.37</v>
      </c>
      <c r="V516" s="4">
        <v>7.1</v>
      </c>
    </row>
    <row r="517">
      <c r="A517" s="4" t="s">
        <v>56</v>
      </c>
      <c r="B517" s="4">
        <v>2012.0</v>
      </c>
      <c r="C517" s="4" t="s">
        <v>23</v>
      </c>
      <c r="D517" s="4">
        <v>53.0</v>
      </c>
      <c r="E517" s="4">
        <v>439.0</v>
      </c>
      <c r="F517" s="4">
        <v>16.0</v>
      </c>
      <c r="G517" s="4">
        <v>0.01</v>
      </c>
      <c r="H517" s="5">
        <v>7.344808214</v>
      </c>
      <c r="I517" s="4">
        <v>47.0</v>
      </c>
      <c r="J517" s="4">
        <v>141.0</v>
      </c>
      <c r="K517" s="4">
        <v>21.2</v>
      </c>
      <c r="L517" s="4">
        <v>23.0</v>
      </c>
      <c r="M517" s="4">
        <v>47.0</v>
      </c>
      <c r="N517" s="4">
        <v>3.62</v>
      </c>
      <c r="O517" s="4">
        <v>47.0</v>
      </c>
      <c r="P517" s="4">
        <v>5.1</v>
      </c>
      <c r="Q517" s="5">
        <v>486.41114</v>
      </c>
      <c r="R517" s="4">
        <v>449416.0</v>
      </c>
      <c r="S517" s="4">
        <v>8.7</v>
      </c>
      <c r="T517" s="4">
        <v>8.6</v>
      </c>
      <c r="U517" s="4">
        <v>0.366</v>
      </c>
      <c r="V517" s="4">
        <v>7.1</v>
      </c>
    </row>
    <row r="518">
      <c r="A518" s="4" t="s">
        <v>56</v>
      </c>
      <c r="B518" s="4">
        <v>2011.0</v>
      </c>
      <c r="C518" s="4" t="s">
        <v>23</v>
      </c>
      <c r="D518" s="4">
        <v>49.8</v>
      </c>
      <c r="E518" s="4">
        <v>443.0</v>
      </c>
      <c r="F518" s="4">
        <v>16.0</v>
      </c>
      <c r="G518" s="4">
        <v>1.66</v>
      </c>
      <c r="H518" s="5">
        <v>58.52947463</v>
      </c>
      <c r="I518" s="4">
        <v>47.0</v>
      </c>
      <c r="J518" s="4">
        <v>679.0</v>
      </c>
      <c r="K518" s="4">
        <v>2.7</v>
      </c>
      <c r="L518" s="4">
        <v>24.0</v>
      </c>
      <c r="M518" s="4">
        <v>47.0</v>
      </c>
      <c r="N518" s="4">
        <v>3.73</v>
      </c>
      <c r="O518" s="4">
        <v>47.0</v>
      </c>
      <c r="P518" s="4">
        <v>5.8</v>
      </c>
      <c r="Q518" s="5">
        <v>494.336779</v>
      </c>
      <c r="R518" s="4">
        <v>4476153.0</v>
      </c>
      <c r="S518" s="4">
        <v>8.8</v>
      </c>
      <c r="T518" s="4">
        <v>8.8</v>
      </c>
      <c r="U518" s="4">
        <v>0.361</v>
      </c>
      <c r="V518" s="4">
        <v>6.8</v>
      </c>
    </row>
    <row r="519">
      <c r="A519" s="4" t="s">
        <v>56</v>
      </c>
      <c r="B519" s="4">
        <v>2010.0</v>
      </c>
      <c r="C519" s="4" t="s">
        <v>23</v>
      </c>
      <c r="D519" s="4">
        <v>49.2</v>
      </c>
      <c r="E519" s="4">
        <v>446.0</v>
      </c>
      <c r="F519" s="4">
        <v>17.0</v>
      </c>
      <c r="G519" s="4">
        <v>1.67</v>
      </c>
      <c r="H519" s="5">
        <v>43.48359197</v>
      </c>
      <c r="I519" s="4">
        <v>45.0</v>
      </c>
      <c r="J519" s="4">
        <v>2.0</v>
      </c>
      <c r="K519" s="4">
        <v>2.2</v>
      </c>
      <c r="L519" s="4">
        <v>24.0</v>
      </c>
      <c r="M519" s="4">
        <v>46.0</v>
      </c>
      <c r="N519" s="4">
        <v>3.9</v>
      </c>
      <c r="O519" s="4">
        <v>45.0</v>
      </c>
      <c r="P519" s="4">
        <v>6.6</v>
      </c>
      <c r="Q519" s="5">
        <v>446.4434494</v>
      </c>
      <c r="R519" s="4">
        <v>4448525.0</v>
      </c>
      <c r="S519" s="4">
        <v>9.0</v>
      </c>
      <c r="T519" s="4">
        <v>8.9</v>
      </c>
      <c r="U519" s="4">
        <v>0.352</v>
      </c>
      <c r="V519" s="4">
        <v>6.6</v>
      </c>
    </row>
    <row r="520">
      <c r="A520" s="4" t="s">
        <v>56</v>
      </c>
      <c r="B520" s="4">
        <v>2009.0</v>
      </c>
      <c r="C520" s="4" t="s">
        <v>23</v>
      </c>
      <c r="D520" s="4">
        <v>48.6</v>
      </c>
      <c r="E520" s="4">
        <v>453.0</v>
      </c>
      <c r="F520" s="4">
        <v>17.0</v>
      </c>
      <c r="G520" s="4">
        <v>1.56</v>
      </c>
      <c r="H520" s="5">
        <v>40.45156933</v>
      </c>
      <c r="I520" s="4">
        <v>42.0</v>
      </c>
      <c r="J520" s="4">
        <v>11.0</v>
      </c>
      <c r="K520" s="4">
        <v>19.8</v>
      </c>
      <c r="L520" s="4">
        <v>25.0</v>
      </c>
      <c r="M520" s="4">
        <v>45.0</v>
      </c>
      <c r="N520" s="4">
        <v>3.58</v>
      </c>
      <c r="O520" s="4">
        <v>42.0</v>
      </c>
      <c r="P520" s="4">
        <v>7.3</v>
      </c>
      <c r="Q520" s="5">
        <v>449.961839</v>
      </c>
      <c r="R520" s="4">
        <v>44423.0</v>
      </c>
      <c r="S520" s="4">
        <v>9.1</v>
      </c>
      <c r="T520" s="4">
        <v>9.1</v>
      </c>
      <c r="U520" s="4">
        <v>0.345</v>
      </c>
      <c r="V520" s="4">
        <v>6.4</v>
      </c>
    </row>
    <row r="521">
      <c r="A521" s="4" t="s">
        <v>56</v>
      </c>
      <c r="B521" s="4">
        <v>2008.0</v>
      </c>
      <c r="C521" s="4" t="s">
        <v>23</v>
      </c>
      <c r="D521" s="4">
        <v>47.6</v>
      </c>
      <c r="E521" s="4">
        <v>477.0</v>
      </c>
      <c r="F521" s="4">
        <v>17.0</v>
      </c>
      <c r="G521" s="4">
        <v>1.52</v>
      </c>
      <c r="H521" s="5">
        <v>67.34137528</v>
      </c>
      <c r="I521" s="6"/>
      <c r="J521" s="4">
        <v>12.0</v>
      </c>
      <c r="K521" s="4">
        <v>19.4</v>
      </c>
      <c r="L521" s="4">
        <v>25.0</v>
      </c>
      <c r="M521" s="4">
        <v>46.0</v>
      </c>
      <c r="N521" s="4">
        <v>4.3</v>
      </c>
      <c r="O521" s="4">
        <v>45.0</v>
      </c>
      <c r="P521" s="4">
        <v>8.3</v>
      </c>
      <c r="Q521" s="5">
        <v>456.8614334</v>
      </c>
      <c r="R521" s="4">
        <v>4345386.0</v>
      </c>
      <c r="S521" s="4">
        <v>9.3</v>
      </c>
      <c r="T521" s="4">
        <v>9.2</v>
      </c>
      <c r="U521" s="4">
        <v>0.338</v>
      </c>
      <c r="V521" s="4">
        <v>6.3</v>
      </c>
    </row>
    <row r="522">
      <c r="A522" s="4" t="s">
        <v>56</v>
      </c>
      <c r="B522" s="4">
        <v>2007.0</v>
      </c>
      <c r="C522" s="4" t="s">
        <v>23</v>
      </c>
      <c r="D522" s="4">
        <v>46.8</v>
      </c>
      <c r="E522" s="4">
        <v>495.0</v>
      </c>
      <c r="F522" s="4">
        <v>17.0</v>
      </c>
      <c r="G522" s="4">
        <v>1.5</v>
      </c>
      <c r="H522" s="5">
        <v>60.04884821</v>
      </c>
      <c r="I522" s="6"/>
      <c r="J522" s="4">
        <v>49.0</v>
      </c>
      <c r="K522" s="4">
        <v>19.0</v>
      </c>
      <c r="L522" s="4">
        <v>26.0</v>
      </c>
      <c r="M522" s="4">
        <v>46.0</v>
      </c>
      <c r="N522" s="4">
        <v>4.4</v>
      </c>
      <c r="O522" s="4">
        <v>48.0</v>
      </c>
      <c r="P522" s="4">
        <v>9.0</v>
      </c>
      <c r="Q522" s="5">
        <v>397.148467</v>
      </c>
      <c r="R522" s="4">
        <v>42758.0</v>
      </c>
      <c r="S522" s="4">
        <v>9.4</v>
      </c>
      <c r="T522" s="4">
        <v>9.4</v>
      </c>
      <c r="U522" s="4">
        <v>0.33</v>
      </c>
      <c r="V522" s="4">
        <v>6.2</v>
      </c>
    </row>
    <row r="523">
      <c r="A523" s="4" t="s">
        <v>56</v>
      </c>
      <c r="B523" s="4">
        <v>2006.0</v>
      </c>
      <c r="C523" s="4" t="s">
        <v>23</v>
      </c>
      <c r="D523" s="4">
        <v>46.3</v>
      </c>
      <c r="E523" s="4">
        <v>56.0</v>
      </c>
      <c r="F523" s="4">
        <v>17.0</v>
      </c>
      <c r="G523" s="4">
        <v>1.54</v>
      </c>
      <c r="H523" s="5">
        <v>46.90117916</v>
      </c>
      <c r="I523" s="6"/>
      <c r="J523" s="4">
        <v>3.0</v>
      </c>
      <c r="K523" s="4">
        <v>18.6</v>
      </c>
      <c r="L523" s="4">
        <v>26.0</v>
      </c>
      <c r="M523" s="4">
        <v>47.0</v>
      </c>
      <c r="N523" s="4">
        <v>3.99</v>
      </c>
      <c r="O523" s="4">
        <v>51.0</v>
      </c>
      <c r="P523" s="4">
        <v>10.0</v>
      </c>
      <c r="Q523" s="5">
        <v>347.673678</v>
      </c>
      <c r="R523" s="4">
        <v>421758.0</v>
      </c>
      <c r="S523" s="4">
        <v>9.6</v>
      </c>
      <c r="T523" s="4">
        <v>9.6</v>
      </c>
      <c r="U523" s="4">
        <v>0.323</v>
      </c>
      <c r="V523" s="4">
        <v>6.0</v>
      </c>
    </row>
    <row r="524">
      <c r="A524" s="4" t="s">
        <v>56</v>
      </c>
      <c r="B524" s="4">
        <v>2005.0</v>
      </c>
      <c r="C524" s="4" t="s">
        <v>23</v>
      </c>
      <c r="D524" s="4">
        <v>45.9</v>
      </c>
      <c r="E524" s="4">
        <v>511.0</v>
      </c>
      <c r="F524" s="4">
        <v>17.0</v>
      </c>
      <c r="G524" s="4">
        <v>1.5</v>
      </c>
      <c r="H524" s="5">
        <v>40.92207976</v>
      </c>
      <c r="I524" s="6"/>
      <c r="J524" s="4">
        <v>471.0</v>
      </c>
      <c r="K524" s="4">
        <v>18.2</v>
      </c>
      <c r="L524" s="4">
        <v>26.0</v>
      </c>
      <c r="M524" s="4">
        <v>47.0</v>
      </c>
      <c r="N524" s="4">
        <v>4.29</v>
      </c>
      <c r="O524" s="4">
        <v>54.0</v>
      </c>
      <c r="P524" s="4">
        <v>11.2</v>
      </c>
      <c r="Q524" s="5">
        <v>327.1149461</v>
      </c>
      <c r="R524" s="4">
        <v>412791.0</v>
      </c>
      <c r="S524" s="4">
        <v>9.7</v>
      </c>
      <c r="T524" s="4">
        <v>9.7</v>
      </c>
      <c r="U524" s="4">
        <v>0.319</v>
      </c>
      <c r="V524" s="4">
        <v>5.9</v>
      </c>
    </row>
    <row r="525">
      <c r="A525" s="4" t="s">
        <v>56</v>
      </c>
      <c r="B525" s="4">
        <v>2004.0</v>
      </c>
      <c r="C525" s="4" t="s">
        <v>23</v>
      </c>
      <c r="D525" s="4">
        <v>45.7</v>
      </c>
      <c r="E525" s="4">
        <v>512.0</v>
      </c>
      <c r="F525" s="4">
        <v>17.0</v>
      </c>
      <c r="G525" s="4">
        <v>1.5</v>
      </c>
      <c r="H525" s="5">
        <v>41.50111735</v>
      </c>
      <c r="I525" s="6"/>
      <c r="J525" s="4">
        <v>1233.0</v>
      </c>
      <c r="K525" s="4">
        <v>17.9</v>
      </c>
      <c r="L525" s="4">
        <v>26.0</v>
      </c>
      <c r="M525" s="4">
        <v>45.0</v>
      </c>
      <c r="N525" s="4">
        <v>4.1</v>
      </c>
      <c r="O525" s="4">
        <v>51.0</v>
      </c>
      <c r="P525" s="4">
        <v>12.0</v>
      </c>
      <c r="Q525" s="5">
        <v>313.21598</v>
      </c>
      <c r="R525" s="4">
        <v>45536.0</v>
      </c>
      <c r="S525" s="4">
        <v>9.9</v>
      </c>
      <c r="T525" s="4">
        <v>9.9</v>
      </c>
      <c r="U525" s="4">
        <v>0.315</v>
      </c>
      <c r="V525" s="4">
        <v>5.7</v>
      </c>
    </row>
    <row r="526">
      <c r="A526" s="4" t="s">
        <v>56</v>
      </c>
      <c r="B526" s="4">
        <v>2003.0</v>
      </c>
      <c r="C526" s="4" t="s">
        <v>23</v>
      </c>
      <c r="D526" s="4">
        <v>45.7</v>
      </c>
      <c r="E526" s="4">
        <v>51.0</v>
      </c>
      <c r="F526" s="4">
        <v>17.0</v>
      </c>
      <c r="G526" s="4">
        <v>1.49</v>
      </c>
      <c r="H526" s="5">
        <v>46.11619441</v>
      </c>
      <c r="I526" s="6"/>
      <c r="J526" s="4">
        <v>652.0</v>
      </c>
      <c r="K526" s="4">
        <v>17.5</v>
      </c>
      <c r="L526" s="4">
        <v>26.0</v>
      </c>
      <c r="M526" s="4">
        <v>44.0</v>
      </c>
      <c r="N526" s="4">
        <v>4.31</v>
      </c>
      <c r="O526" s="4">
        <v>47.0</v>
      </c>
      <c r="P526" s="4">
        <v>12.8</v>
      </c>
      <c r="Q526" s="5">
        <v>286.25819</v>
      </c>
      <c r="R526" s="4">
        <v>3981665.0</v>
      </c>
      <c r="S526" s="4">
        <v>1.0</v>
      </c>
      <c r="T526" s="4">
        <v>1.1</v>
      </c>
      <c r="U526" s="4">
        <v>0.316</v>
      </c>
      <c r="V526" s="4">
        <v>5.6</v>
      </c>
    </row>
    <row r="527">
      <c r="A527" s="4" t="s">
        <v>56</v>
      </c>
      <c r="B527" s="4">
        <v>2002.0</v>
      </c>
      <c r="C527" s="4" t="s">
        <v>23</v>
      </c>
      <c r="D527" s="4">
        <v>45.6</v>
      </c>
      <c r="E527" s="4">
        <v>58.0</v>
      </c>
      <c r="F527" s="4">
        <v>17.0</v>
      </c>
      <c r="G527" s="4">
        <v>1.47</v>
      </c>
      <c r="H527" s="5">
        <v>31.5941587</v>
      </c>
      <c r="I527" s="6"/>
      <c r="J527" s="4">
        <v>938.0</v>
      </c>
      <c r="K527" s="4">
        <v>17.2</v>
      </c>
      <c r="L527" s="4">
        <v>25.0</v>
      </c>
      <c r="M527" s="4">
        <v>42.0</v>
      </c>
      <c r="N527" s="4">
        <v>4.16</v>
      </c>
      <c r="O527" s="4">
        <v>44.0</v>
      </c>
      <c r="P527" s="4">
        <v>13.4</v>
      </c>
      <c r="Q527" s="5">
        <v>253.768343</v>
      </c>
      <c r="R527" s="4">
        <v>397612.0</v>
      </c>
      <c r="S527" s="4">
        <v>1.2</v>
      </c>
      <c r="T527" s="4">
        <v>1.2</v>
      </c>
      <c r="U527" s="4">
        <v>0.315</v>
      </c>
      <c r="V527" s="4">
        <v>5.4</v>
      </c>
    </row>
    <row r="528">
      <c r="A528" s="4" t="s">
        <v>56</v>
      </c>
      <c r="B528" s="4">
        <v>2001.0</v>
      </c>
      <c r="C528" s="4" t="s">
        <v>23</v>
      </c>
      <c r="D528" s="4">
        <v>45.6</v>
      </c>
      <c r="E528" s="4">
        <v>54.0</v>
      </c>
      <c r="F528" s="4">
        <v>17.0</v>
      </c>
      <c r="G528" s="4">
        <v>1.52</v>
      </c>
      <c r="H528" s="5">
        <v>33.65315697</v>
      </c>
      <c r="I528" s="6"/>
      <c r="J528" s="4">
        <v>2837.0</v>
      </c>
      <c r="K528" s="4">
        <v>16.8</v>
      </c>
      <c r="L528" s="4">
        <v>25.0</v>
      </c>
      <c r="M528" s="4">
        <v>4.0</v>
      </c>
      <c r="N528" s="4">
        <v>3.95</v>
      </c>
      <c r="O528" s="4">
        <v>4.0</v>
      </c>
      <c r="P528" s="4">
        <v>13.9</v>
      </c>
      <c r="Q528" s="5">
        <v>243.1586486</v>
      </c>
      <c r="R528" s="4">
        <v>383223.0</v>
      </c>
      <c r="S528" s="4">
        <v>1.4</v>
      </c>
      <c r="T528" s="4">
        <v>1.4</v>
      </c>
      <c r="U528" s="4">
        <v>0.314</v>
      </c>
      <c r="V528" s="4">
        <v>5.3</v>
      </c>
    </row>
    <row r="529">
      <c r="A529" s="4" t="s">
        <v>56</v>
      </c>
      <c r="B529" s="4">
        <v>2000.0</v>
      </c>
      <c r="C529" s="4" t="s">
        <v>23</v>
      </c>
      <c r="D529" s="4">
        <v>46.0</v>
      </c>
      <c r="E529" s="4">
        <v>49.0</v>
      </c>
      <c r="F529" s="4">
        <v>16.0</v>
      </c>
      <c r="G529" s="4">
        <v>1.51</v>
      </c>
      <c r="H529" s="5">
        <v>30.78382657</v>
      </c>
      <c r="I529" s="6"/>
      <c r="J529" s="4">
        <v>3207.0</v>
      </c>
      <c r="K529" s="4">
        <v>16.5</v>
      </c>
      <c r="L529" s="4">
        <v>25.0</v>
      </c>
      <c r="M529" s="4">
        <v>38.0</v>
      </c>
      <c r="N529" s="4">
        <v>4.24</v>
      </c>
      <c r="O529" s="4">
        <v>37.0</v>
      </c>
      <c r="P529" s="4">
        <v>14.3</v>
      </c>
      <c r="Q529" s="5">
        <v>243.5429317</v>
      </c>
      <c r="R529" s="4">
        <v>3754986.0</v>
      </c>
      <c r="S529" s="4">
        <v>1.5</v>
      </c>
      <c r="T529" s="4">
        <v>1.5</v>
      </c>
      <c r="U529" s="4">
        <v>0.312</v>
      </c>
      <c r="V529" s="4">
        <v>5.2</v>
      </c>
    </row>
    <row r="530">
      <c r="A530" s="4" t="s">
        <v>57</v>
      </c>
      <c r="B530" s="4">
        <v>2015.0</v>
      </c>
      <c r="C530" s="4" t="s">
        <v>23</v>
      </c>
      <c r="D530" s="4">
        <v>53.1</v>
      </c>
      <c r="E530" s="4">
        <v>356.0</v>
      </c>
      <c r="F530" s="4">
        <v>46.0</v>
      </c>
      <c r="G530" s="6"/>
      <c r="H530" s="5">
        <v>0.0</v>
      </c>
      <c r="I530" s="4">
        <v>46.0</v>
      </c>
      <c r="J530" s="4">
        <v>418.0</v>
      </c>
      <c r="K530" s="4">
        <v>19.1</v>
      </c>
      <c r="L530" s="4">
        <v>77.0</v>
      </c>
      <c r="M530" s="4">
        <v>52.0</v>
      </c>
      <c r="N530" s="6"/>
      <c r="O530" s="4">
        <v>46.0</v>
      </c>
      <c r="P530" s="4">
        <v>2.8</v>
      </c>
      <c r="Q530" s="5">
        <v>777.248751</v>
      </c>
      <c r="R530" s="4">
        <v>149413.0</v>
      </c>
      <c r="S530" s="4">
        <v>8.5</v>
      </c>
      <c r="T530" s="4">
        <v>8.4</v>
      </c>
      <c r="U530" s="4">
        <v>0.394</v>
      </c>
      <c r="V530" s="4">
        <v>7.3</v>
      </c>
    </row>
    <row r="531">
      <c r="A531" s="4" t="s">
        <v>57</v>
      </c>
      <c r="B531" s="4">
        <v>2014.0</v>
      </c>
      <c r="C531" s="4" t="s">
        <v>23</v>
      </c>
      <c r="D531" s="4">
        <v>52.6</v>
      </c>
      <c r="E531" s="4">
        <v>362.0</v>
      </c>
      <c r="F531" s="4">
        <v>46.0</v>
      </c>
      <c r="G531" s="4">
        <v>0.01</v>
      </c>
      <c r="H531" s="5">
        <v>11.3020668</v>
      </c>
      <c r="I531" s="4">
        <v>37.0</v>
      </c>
      <c r="J531" s="4">
        <v>1275.0</v>
      </c>
      <c r="K531" s="4">
        <v>18.7</v>
      </c>
      <c r="L531" s="4">
        <v>78.0</v>
      </c>
      <c r="M531" s="4">
        <v>44.0</v>
      </c>
      <c r="N531" s="4">
        <v>3.62</v>
      </c>
      <c r="O531" s="4">
        <v>37.0</v>
      </c>
      <c r="P531" s="4">
        <v>2.9</v>
      </c>
      <c r="Q531" s="5">
        <v>125.998515</v>
      </c>
      <c r="R531" s="4">
        <v>1.3569438E7</v>
      </c>
      <c r="S531" s="4">
        <v>8.7</v>
      </c>
      <c r="T531" s="4">
        <v>8.5</v>
      </c>
      <c r="U531" s="4">
        <v>0.39</v>
      </c>
      <c r="V531" s="4">
        <v>7.3</v>
      </c>
    </row>
    <row r="532">
      <c r="A532" s="4" t="s">
        <v>57</v>
      </c>
      <c r="B532" s="4">
        <v>2013.0</v>
      </c>
      <c r="C532" s="4" t="s">
        <v>23</v>
      </c>
      <c r="D532" s="4">
        <v>52.2</v>
      </c>
      <c r="E532" s="4">
        <v>366.0</v>
      </c>
      <c r="F532" s="4">
        <v>46.0</v>
      </c>
      <c r="G532" s="4">
        <v>0.64</v>
      </c>
      <c r="H532" s="5">
        <v>76.52382535</v>
      </c>
      <c r="I532" s="4">
        <v>39.0</v>
      </c>
      <c r="J532" s="4">
        <v>226.0</v>
      </c>
      <c r="K532" s="4">
        <v>18.2</v>
      </c>
      <c r="L532" s="4">
        <v>78.0</v>
      </c>
      <c r="M532" s="4">
        <v>46.0</v>
      </c>
      <c r="N532" s="4">
        <v>3.42</v>
      </c>
      <c r="O532" s="4">
        <v>39.0</v>
      </c>
      <c r="P532" s="4">
        <v>3.1</v>
      </c>
      <c r="Q532" s="5">
        <v>986.13177</v>
      </c>
      <c r="R532" s="4">
        <v>1.3133589E7</v>
      </c>
      <c r="S532" s="4">
        <v>8.8</v>
      </c>
      <c r="T532" s="4">
        <v>8.7</v>
      </c>
      <c r="U532" s="4">
        <v>0.387</v>
      </c>
      <c r="V532" s="4">
        <v>7.3</v>
      </c>
    </row>
    <row r="533">
      <c r="A533" s="4" t="s">
        <v>57</v>
      </c>
      <c r="B533" s="4">
        <v>2012.0</v>
      </c>
      <c r="C533" s="4" t="s">
        <v>23</v>
      </c>
      <c r="D533" s="4">
        <v>51.8</v>
      </c>
      <c r="E533" s="4">
        <v>367.0</v>
      </c>
      <c r="F533" s="4">
        <v>46.0</v>
      </c>
      <c r="G533" s="4">
        <v>0.62</v>
      </c>
      <c r="H533" s="5">
        <v>57.8242709</v>
      </c>
      <c r="I533" s="4">
        <v>4.0</v>
      </c>
      <c r="J533" s="4">
        <v>120.0</v>
      </c>
      <c r="K533" s="4">
        <v>17.9</v>
      </c>
      <c r="L533" s="4">
        <v>79.0</v>
      </c>
      <c r="M533" s="4">
        <v>51.0</v>
      </c>
      <c r="N533" s="4">
        <v>3.0</v>
      </c>
      <c r="O533" s="4">
        <v>4.0</v>
      </c>
      <c r="P533" s="4">
        <v>3.6</v>
      </c>
      <c r="Q533" s="5">
        <v>973.472574</v>
      </c>
      <c r="R533" s="4">
        <v>1275135.0</v>
      </c>
      <c r="S533" s="4">
        <v>9.0</v>
      </c>
      <c r="T533" s="4">
        <v>8.9</v>
      </c>
      <c r="U533" s="4">
        <v>0.381</v>
      </c>
      <c r="V533" s="4">
        <v>7.3</v>
      </c>
    </row>
    <row r="534">
      <c r="A534" s="4" t="s">
        <v>57</v>
      </c>
      <c r="B534" s="4">
        <v>2011.0</v>
      </c>
      <c r="C534" s="4" t="s">
        <v>23</v>
      </c>
      <c r="D534" s="4">
        <v>51.6</v>
      </c>
      <c r="E534" s="4">
        <v>365.0</v>
      </c>
      <c r="F534" s="4">
        <v>46.0</v>
      </c>
      <c r="G534" s="4">
        <v>0.56</v>
      </c>
      <c r="H534" s="5">
        <v>67.76269089</v>
      </c>
      <c r="I534" s="4">
        <v>33.0</v>
      </c>
      <c r="J534" s="4">
        <v>8650.0</v>
      </c>
      <c r="K534" s="4">
        <v>17.5</v>
      </c>
      <c r="L534" s="4">
        <v>79.0</v>
      </c>
      <c r="M534" s="4">
        <v>4.0</v>
      </c>
      <c r="N534" s="4">
        <v>3.17</v>
      </c>
      <c r="O534" s="4">
        <v>33.0</v>
      </c>
      <c r="P534" s="4">
        <v>3.9</v>
      </c>
      <c r="Q534" s="5">
        <v>989.2363633</v>
      </c>
      <c r="R534" s="4">
        <v>1.2288651E7</v>
      </c>
      <c r="S534" s="4">
        <v>9.2</v>
      </c>
      <c r="T534" s="4">
        <v>9.1</v>
      </c>
      <c r="U534" s="4">
        <v>0.37</v>
      </c>
      <c r="V534" s="4">
        <v>6.7</v>
      </c>
    </row>
    <row r="535">
      <c r="A535" s="4" t="s">
        <v>57</v>
      </c>
      <c r="B535" s="4">
        <v>2010.0</v>
      </c>
      <c r="C535" s="4" t="s">
        <v>23</v>
      </c>
      <c r="D535" s="4">
        <v>51.2</v>
      </c>
      <c r="E535" s="4">
        <v>364.0</v>
      </c>
      <c r="F535" s="4">
        <v>46.0</v>
      </c>
      <c r="G535" s="4">
        <v>0.5</v>
      </c>
      <c r="H535" s="5">
        <v>43.57328908</v>
      </c>
      <c r="I535" s="4">
        <v>39.0</v>
      </c>
      <c r="J535" s="4">
        <v>194.0</v>
      </c>
      <c r="K535" s="4">
        <v>17.1</v>
      </c>
      <c r="L535" s="4">
        <v>80.0</v>
      </c>
      <c r="M535" s="4">
        <v>43.0</v>
      </c>
      <c r="N535" s="4">
        <v>2.95</v>
      </c>
      <c r="O535" s="4">
        <v>39.0</v>
      </c>
      <c r="P535" s="4">
        <v>4.1</v>
      </c>
      <c r="Q535" s="5">
        <v>896.5697341</v>
      </c>
      <c r="R535" s="4">
        <v>1188722.0</v>
      </c>
      <c r="S535" s="4">
        <v>9.4</v>
      </c>
      <c r="T535" s="4">
        <v>9.3</v>
      </c>
      <c r="U535" s="4">
        <v>0.36</v>
      </c>
      <c r="V535" s="4">
        <v>6.7</v>
      </c>
    </row>
    <row r="536">
      <c r="A536" s="4" t="s">
        <v>57</v>
      </c>
      <c r="B536" s="4">
        <v>2009.0</v>
      </c>
      <c r="C536" s="4" t="s">
        <v>23</v>
      </c>
      <c r="D536" s="4">
        <v>57.0</v>
      </c>
      <c r="E536" s="4">
        <v>37.0</v>
      </c>
      <c r="F536" s="4">
        <v>46.0</v>
      </c>
      <c r="G536" s="4">
        <v>0.47</v>
      </c>
      <c r="H536" s="5">
        <v>4.982900401</v>
      </c>
      <c r="I536" s="4">
        <v>24.0</v>
      </c>
      <c r="J536" s="4">
        <v>165.0</v>
      </c>
      <c r="K536" s="4">
        <v>16.7</v>
      </c>
      <c r="L536" s="4">
        <v>80.0</v>
      </c>
      <c r="M536" s="4">
        <v>32.0</v>
      </c>
      <c r="N536" s="4">
        <v>3.31</v>
      </c>
      <c r="O536" s="4">
        <v>24.0</v>
      </c>
      <c r="P536" s="4">
        <v>4.4</v>
      </c>
      <c r="Q536" s="5">
        <v>84.455939</v>
      </c>
      <c r="R536" s="4">
        <v>1152786.0</v>
      </c>
      <c r="S536" s="4">
        <v>9.6</v>
      </c>
      <c r="T536" s="4">
        <v>9.5</v>
      </c>
      <c r="U536" s="4">
        <v>0.343</v>
      </c>
      <c r="V536" s="4">
        <v>6.3</v>
      </c>
    </row>
    <row r="537">
      <c r="A537" s="4" t="s">
        <v>57</v>
      </c>
      <c r="B537" s="4">
        <v>2008.0</v>
      </c>
      <c r="C537" s="4" t="s">
        <v>23</v>
      </c>
      <c r="D537" s="4">
        <v>49.6</v>
      </c>
      <c r="E537" s="4">
        <v>394.0</v>
      </c>
      <c r="F537" s="4">
        <v>46.0</v>
      </c>
      <c r="G537" s="4">
        <v>0.45</v>
      </c>
      <c r="H537" s="5">
        <v>49.09198224</v>
      </c>
      <c r="I537" s="4">
        <v>17.0</v>
      </c>
      <c r="J537" s="4">
        <v>63.0</v>
      </c>
      <c r="K537" s="4">
        <v>16.4</v>
      </c>
      <c r="L537" s="4">
        <v>80.0</v>
      </c>
      <c r="M537" s="4">
        <v>3.0</v>
      </c>
      <c r="N537" s="4">
        <v>2.92</v>
      </c>
      <c r="O537" s="4">
        <v>19.0</v>
      </c>
      <c r="P537" s="4">
        <v>4.7</v>
      </c>
      <c r="Q537" s="5">
        <v>929.772391</v>
      </c>
      <c r="R537" s="4">
        <v>1.1133861E7</v>
      </c>
      <c r="S537" s="4">
        <v>9.8</v>
      </c>
      <c r="T537" s="4">
        <v>9.7</v>
      </c>
      <c r="U537" s="4">
        <v>0.338</v>
      </c>
      <c r="V537" s="4">
        <v>6.0</v>
      </c>
    </row>
    <row r="538">
      <c r="A538" s="4" t="s">
        <v>57</v>
      </c>
      <c r="B538" s="4">
        <v>2007.0</v>
      </c>
      <c r="C538" s="4" t="s">
        <v>23</v>
      </c>
      <c r="D538" s="4">
        <v>49.4</v>
      </c>
      <c r="E538" s="4">
        <v>394.0</v>
      </c>
      <c r="F538" s="4">
        <v>46.0</v>
      </c>
      <c r="G538" s="4">
        <v>0.42</v>
      </c>
      <c r="H538" s="5">
        <v>5.962923532</v>
      </c>
      <c r="I538" s="6"/>
      <c r="J538" s="4">
        <v>441.0</v>
      </c>
      <c r="K538" s="4">
        <v>16.1</v>
      </c>
      <c r="L538" s="4">
        <v>80.0</v>
      </c>
      <c r="M538" s="4">
        <v>38.0</v>
      </c>
      <c r="N538" s="4">
        <v>3.35</v>
      </c>
      <c r="O538" s="4">
        <v>28.0</v>
      </c>
      <c r="P538" s="4">
        <v>4.9</v>
      </c>
      <c r="Q538" s="5">
        <v>81.683884</v>
      </c>
      <c r="R538" s="4">
        <v>177578.0</v>
      </c>
      <c r="S538" s="4">
        <v>1.0</v>
      </c>
      <c r="T538" s="4">
        <v>1.0</v>
      </c>
      <c r="U538" s="4">
        <v>0.306</v>
      </c>
      <c r="V538" s="4">
        <v>5.7</v>
      </c>
    </row>
    <row r="539">
      <c r="A539" s="4" t="s">
        <v>57</v>
      </c>
      <c r="B539" s="4">
        <v>2006.0</v>
      </c>
      <c r="C539" s="4" t="s">
        <v>23</v>
      </c>
      <c r="D539" s="4">
        <v>48.5</v>
      </c>
      <c r="E539" s="4">
        <v>414.0</v>
      </c>
      <c r="F539" s="4">
        <v>45.0</v>
      </c>
      <c r="G539" s="4">
        <v>0.41</v>
      </c>
      <c r="H539" s="5">
        <v>62.67225971</v>
      </c>
      <c r="I539" s="6"/>
      <c r="J539" s="4">
        <v>1594.0</v>
      </c>
      <c r="K539" s="4">
        <v>15.7</v>
      </c>
      <c r="L539" s="4">
        <v>80.0</v>
      </c>
      <c r="M539" s="4">
        <v>49.0</v>
      </c>
      <c r="N539" s="4">
        <v>3.32</v>
      </c>
      <c r="O539" s="4">
        <v>4.0</v>
      </c>
      <c r="P539" s="4">
        <v>5.1</v>
      </c>
      <c r="Q539" s="5">
        <v>712.1847694</v>
      </c>
      <c r="R539" s="4">
        <v>1421597.0</v>
      </c>
      <c r="S539" s="4">
        <v>1.3</v>
      </c>
      <c r="T539" s="4">
        <v>1.2</v>
      </c>
      <c r="U539" s="4">
        <v>0.303</v>
      </c>
      <c r="V539" s="4">
        <v>5.5</v>
      </c>
    </row>
    <row r="540">
      <c r="A540" s="4" t="s">
        <v>57</v>
      </c>
      <c r="B540" s="4">
        <v>2005.0</v>
      </c>
      <c r="C540" s="4" t="s">
        <v>23</v>
      </c>
      <c r="D540" s="4">
        <v>48.6</v>
      </c>
      <c r="E540" s="4">
        <v>46.0</v>
      </c>
      <c r="F540" s="4">
        <v>45.0</v>
      </c>
      <c r="G540" s="4">
        <v>0.42</v>
      </c>
      <c r="H540" s="5">
        <v>8.936064632</v>
      </c>
      <c r="I540" s="6"/>
      <c r="J540" s="4">
        <v>2.0</v>
      </c>
      <c r="K540" s="4">
        <v>15.4</v>
      </c>
      <c r="L540" s="4">
        <v>79.0</v>
      </c>
      <c r="M540" s="4">
        <v>37.0</v>
      </c>
      <c r="N540" s="4">
        <v>3.91</v>
      </c>
      <c r="O540" s="4">
        <v>25.0</v>
      </c>
      <c r="P540" s="4">
        <v>5.2</v>
      </c>
      <c r="Q540" s="5">
        <v>66.2421396</v>
      </c>
      <c r="R540" s="4">
        <v>1679.0</v>
      </c>
      <c r="S540" s="4">
        <v>1.5</v>
      </c>
      <c r="T540" s="4">
        <v>1.4</v>
      </c>
      <c r="U540" s="4">
        <v>0.306</v>
      </c>
      <c r="V540" s="4">
        <v>5.6</v>
      </c>
    </row>
    <row r="541">
      <c r="A541" s="4" t="s">
        <v>57</v>
      </c>
      <c r="B541" s="4">
        <v>2004.0</v>
      </c>
      <c r="C541" s="4" t="s">
        <v>23</v>
      </c>
      <c r="D541" s="4">
        <v>48.5</v>
      </c>
      <c r="E541" s="4">
        <v>45.0</v>
      </c>
      <c r="F541" s="4">
        <v>44.0</v>
      </c>
      <c r="G541" s="4">
        <v>0.34</v>
      </c>
      <c r="H541" s="5">
        <v>72.38451279</v>
      </c>
      <c r="I541" s="6"/>
      <c r="J541" s="4">
        <v>10324.0</v>
      </c>
      <c r="K541" s="4">
        <v>15.1</v>
      </c>
      <c r="L541" s="4">
        <v>78.0</v>
      </c>
      <c r="M541" s="4">
        <v>31.0</v>
      </c>
      <c r="N541" s="4">
        <v>5.72</v>
      </c>
      <c r="O541" s="4">
        <v>21.0</v>
      </c>
      <c r="P541" s="4">
        <v>5.2</v>
      </c>
      <c r="Q541" s="5">
        <v>454.6765879</v>
      </c>
      <c r="R541" s="4">
        <v>97143.0</v>
      </c>
      <c r="S541" s="4">
        <v>1.7</v>
      </c>
      <c r="T541" s="4">
        <v>1.6</v>
      </c>
      <c r="U541" s="4">
        <v>0.301</v>
      </c>
      <c r="V541" s="4">
        <v>5.6</v>
      </c>
    </row>
    <row r="542">
      <c r="A542" s="4" t="s">
        <v>57</v>
      </c>
      <c r="B542" s="4">
        <v>2003.0</v>
      </c>
      <c r="C542" s="4" t="s">
        <v>23</v>
      </c>
      <c r="D542" s="4">
        <v>48.4</v>
      </c>
      <c r="E542" s="4">
        <v>43.0</v>
      </c>
      <c r="F542" s="4">
        <v>44.0</v>
      </c>
      <c r="G542" s="4">
        <v>0.42</v>
      </c>
      <c r="H542" s="5">
        <v>3.979243535</v>
      </c>
      <c r="I542" s="6"/>
      <c r="J542" s="4">
        <v>15801.0</v>
      </c>
      <c r="K542" s="4">
        <v>14.8</v>
      </c>
      <c r="L542" s="4">
        <v>77.0</v>
      </c>
      <c r="M542" s="4">
        <v>36.0</v>
      </c>
      <c r="N542" s="4">
        <v>5.49</v>
      </c>
      <c r="O542" s="4">
        <v>23.0</v>
      </c>
      <c r="P542" s="4">
        <v>5.1</v>
      </c>
      <c r="Q542" s="5">
        <v>292.5914364</v>
      </c>
      <c r="R542" s="4">
        <v>935321.0</v>
      </c>
      <c r="S542" s="4">
        <v>1.9</v>
      </c>
      <c r="T542" s="4">
        <v>1.8</v>
      </c>
      <c r="U542" s="4">
        <v>0.284</v>
      </c>
      <c r="V542" s="4">
        <v>5.4</v>
      </c>
    </row>
    <row r="543">
      <c r="A543" s="4" t="s">
        <v>57</v>
      </c>
      <c r="B543" s="4">
        <v>2002.0</v>
      </c>
      <c r="C543" s="4" t="s">
        <v>23</v>
      </c>
      <c r="D543" s="4">
        <v>48.1</v>
      </c>
      <c r="E543" s="4">
        <v>43.0</v>
      </c>
      <c r="F543" s="4">
        <v>43.0</v>
      </c>
      <c r="G543" s="4">
        <v>0.36</v>
      </c>
      <c r="H543" s="5">
        <v>3.039691193</v>
      </c>
      <c r="I543" s="6"/>
      <c r="J543" s="4">
        <v>7277.0</v>
      </c>
      <c r="K543" s="4">
        <v>14.4</v>
      </c>
      <c r="L543" s="4">
        <v>76.0</v>
      </c>
      <c r="M543" s="4">
        <v>31.0</v>
      </c>
      <c r="N543" s="4">
        <v>8.33</v>
      </c>
      <c r="O543" s="4">
        <v>25.0</v>
      </c>
      <c r="P543" s="4">
        <v>5.0</v>
      </c>
      <c r="Q543" s="5">
        <v>22.854821</v>
      </c>
      <c r="R543" s="4">
        <v>91689.0</v>
      </c>
      <c r="S543" s="4">
        <v>11.1</v>
      </c>
      <c r="T543" s="4">
        <v>11.0</v>
      </c>
      <c r="U543" s="4">
        <v>0.303</v>
      </c>
      <c r="V543" s="4">
        <v>5.1</v>
      </c>
    </row>
    <row r="544">
      <c r="A544" s="4" t="s">
        <v>57</v>
      </c>
      <c r="B544" s="4">
        <v>2001.0</v>
      </c>
      <c r="C544" s="4" t="s">
        <v>23</v>
      </c>
      <c r="D544" s="4">
        <v>48.0</v>
      </c>
      <c r="E544" s="4">
        <v>4.0</v>
      </c>
      <c r="F544" s="4">
        <v>42.0</v>
      </c>
      <c r="G544" s="4">
        <v>0.3</v>
      </c>
      <c r="H544" s="5">
        <v>26.87439074</v>
      </c>
      <c r="I544" s="6"/>
      <c r="J544" s="4">
        <v>24908.0</v>
      </c>
      <c r="K544" s="4">
        <v>14.1</v>
      </c>
      <c r="L544" s="4">
        <v>75.0</v>
      </c>
      <c r="M544" s="4">
        <v>26.0</v>
      </c>
      <c r="N544" s="4">
        <v>6.9</v>
      </c>
      <c r="O544" s="4">
        <v>26.0</v>
      </c>
      <c r="P544" s="4">
        <v>4.8</v>
      </c>
      <c r="Q544" s="5">
        <v>197.3156442</v>
      </c>
      <c r="R544" s="4">
        <v>866312.0</v>
      </c>
      <c r="S544" s="4">
        <v>11.3</v>
      </c>
      <c r="T544" s="4">
        <v>11.2</v>
      </c>
      <c r="U544" s="4">
        <v>0.3</v>
      </c>
      <c r="V544" s="4">
        <v>4.9</v>
      </c>
    </row>
    <row r="545">
      <c r="A545" s="4" t="s">
        <v>57</v>
      </c>
      <c r="B545" s="4">
        <v>2000.0</v>
      </c>
      <c r="C545" s="4" t="s">
        <v>23</v>
      </c>
      <c r="D545" s="4">
        <v>47.6</v>
      </c>
      <c r="E545" s="4">
        <v>44.0</v>
      </c>
      <c r="F545" s="4">
        <v>41.0</v>
      </c>
      <c r="G545" s="4">
        <v>0.25</v>
      </c>
      <c r="H545" s="5">
        <v>21.52701616</v>
      </c>
      <c r="I545" s="6"/>
      <c r="J545" s="4">
        <v>3546.0</v>
      </c>
      <c r="K545" s="4">
        <v>13.9</v>
      </c>
      <c r="L545" s="4">
        <v>74.0</v>
      </c>
      <c r="M545" s="4">
        <v>3.0</v>
      </c>
      <c r="N545" s="4">
        <v>6.28</v>
      </c>
      <c r="O545" s="4">
        <v>36.0</v>
      </c>
      <c r="P545" s="4">
        <v>4.6</v>
      </c>
      <c r="Q545" s="5">
        <v>166.231785</v>
      </c>
      <c r="R545" s="4">
        <v>8342559.0</v>
      </c>
      <c r="S545" s="4">
        <v>11.5</v>
      </c>
      <c r="T545" s="4">
        <v>11.4</v>
      </c>
      <c r="U545" s="4">
        <v>0.0</v>
      </c>
      <c r="V545" s="4">
        <v>4.7</v>
      </c>
    </row>
    <row r="546">
      <c r="A546" s="4" t="s">
        <v>58</v>
      </c>
      <c r="B546" s="4">
        <v>2015.0</v>
      </c>
      <c r="C546" s="4" t="s">
        <v>23</v>
      </c>
      <c r="D546" s="4">
        <v>85.0</v>
      </c>
      <c r="E546" s="4">
        <v>82.0</v>
      </c>
      <c r="F546" s="4">
        <v>2.0</v>
      </c>
      <c r="G546" s="6"/>
      <c r="H546" s="5">
        <v>0.0</v>
      </c>
      <c r="I546" s="4">
        <v>97.0</v>
      </c>
      <c r="J546" s="4">
        <v>9.0</v>
      </c>
      <c r="K546" s="4">
        <v>63.8</v>
      </c>
      <c r="L546" s="4">
        <v>2.0</v>
      </c>
      <c r="M546" s="4">
        <v>96.0</v>
      </c>
      <c r="N546" s="6"/>
      <c r="O546" s="4">
        <v>96.0</v>
      </c>
      <c r="P546" s="4">
        <v>0.1</v>
      </c>
      <c r="Q546" s="5">
        <v>13653.2264</v>
      </c>
      <c r="R546" s="4">
        <v>1.7762681E7</v>
      </c>
      <c r="S546" s="4">
        <v>0.8</v>
      </c>
      <c r="T546" s="4">
        <v>0.8</v>
      </c>
      <c r="U546" s="4">
        <v>0.845</v>
      </c>
      <c r="V546" s="4">
        <v>16.3</v>
      </c>
    </row>
    <row r="547">
      <c r="A547" s="4" t="s">
        <v>58</v>
      </c>
      <c r="B547" s="4">
        <v>2014.0</v>
      </c>
      <c r="C547" s="4" t="s">
        <v>23</v>
      </c>
      <c r="D547" s="4">
        <v>83.0</v>
      </c>
      <c r="E547" s="4">
        <v>83.0</v>
      </c>
      <c r="F547" s="4">
        <v>2.0</v>
      </c>
      <c r="G547" s="4">
        <v>7.16</v>
      </c>
      <c r="H547" s="5">
        <v>2352.999591</v>
      </c>
      <c r="I547" s="4">
        <v>95.0</v>
      </c>
      <c r="J547" s="4">
        <v>0.0</v>
      </c>
      <c r="K547" s="4">
        <v>63.1</v>
      </c>
      <c r="L547" s="4">
        <v>2.0</v>
      </c>
      <c r="M547" s="4">
        <v>95.0</v>
      </c>
      <c r="N547" s="4">
        <v>7.79</v>
      </c>
      <c r="O547" s="4">
        <v>95.0</v>
      </c>
      <c r="P547" s="4">
        <v>0.1</v>
      </c>
      <c r="Q547" s="5">
        <v>14817.37778</v>
      </c>
      <c r="R547" s="4">
        <v>1.7613798E7</v>
      </c>
      <c r="S547" s="4">
        <v>0.8</v>
      </c>
      <c r="T547" s="4">
        <v>0.8</v>
      </c>
      <c r="U547" s="4">
        <v>0.841</v>
      </c>
      <c r="V547" s="4">
        <v>16.2</v>
      </c>
    </row>
    <row r="548">
      <c r="A548" s="4" t="s">
        <v>58</v>
      </c>
      <c r="B548" s="4">
        <v>2013.0</v>
      </c>
      <c r="C548" s="4" t="s">
        <v>23</v>
      </c>
      <c r="D548" s="4">
        <v>81.0</v>
      </c>
      <c r="E548" s="4">
        <v>84.0</v>
      </c>
      <c r="F548" s="4">
        <v>2.0</v>
      </c>
      <c r="G548" s="4">
        <v>7.2</v>
      </c>
      <c r="H548" s="5">
        <v>2442.222054</v>
      </c>
      <c r="I548" s="4">
        <v>9.0</v>
      </c>
      <c r="J548" s="4">
        <v>0.0</v>
      </c>
      <c r="K548" s="4">
        <v>62.5</v>
      </c>
      <c r="L548" s="4">
        <v>2.0</v>
      </c>
      <c r="M548" s="4">
        <v>9.0</v>
      </c>
      <c r="N548" s="4">
        <v>7.53</v>
      </c>
      <c r="O548" s="4">
        <v>91.0</v>
      </c>
      <c r="P548" s="4">
        <v>0.1</v>
      </c>
      <c r="Q548" s="5">
        <v>15941.39722</v>
      </c>
      <c r="R548" s="4">
        <v>1.7462982E7</v>
      </c>
      <c r="S548" s="4">
        <v>0.8</v>
      </c>
      <c r="T548" s="4">
        <v>0.8</v>
      </c>
      <c r="U548" s="4">
        <v>0.831</v>
      </c>
      <c r="V548" s="4">
        <v>15.6</v>
      </c>
    </row>
    <row r="549">
      <c r="A549" s="4" t="s">
        <v>58</v>
      </c>
      <c r="B549" s="4">
        <v>2012.0</v>
      </c>
      <c r="C549" s="4" t="s">
        <v>23</v>
      </c>
      <c r="D549" s="4">
        <v>79.9</v>
      </c>
      <c r="E549" s="4">
        <v>84.0</v>
      </c>
      <c r="F549" s="4">
        <v>2.0</v>
      </c>
      <c r="G549" s="4">
        <v>6.76</v>
      </c>
      <c r="H549" s="5">
        <v>2260.777642</v>
      </c>
      <c r="I549" s="4">
        <v>9.0</v>
      </c>
      <c r="J549" s="4">
        <v>0.0</v>
      </c>
      <c r="K549" s="4">
        <v>61.8</v>
      </c>
      <c r="L549" s="4">
        <v>2.0</v>
      </c>
      <c r="M549" s="4">
        <v>9.0</v>
      </c>
      <c r="N549" s="4">
        <v>7.24</v>
      </c>
      <c r="O549" s="4">
        <v>9.0</v>
      </c>
      <c r="P549" s="4">
        <v>0.1</v>
      </c>
      <c r="Q549" s="5">
        <v>15431.9293</v>
      </c>
      <c r="R549" s="4">
        <v>1739746.0</v>
      </c>
      <c r="S549" s="4">
        <v>0.8</v>
      </c>
      <c r="T549" s="4">
        <v>0.8</v>
      </c>
      <c r="U549" s="4">
        <v>0.826</v>
      </c>
      <c r="V549" s="4">
        <v>15.5</v>
      </c>
    </row>
    <row r="550">
      <c r="A550" s="4" t="s">
        <v>58</v>
      </c>
      <c r="B550" s="4">
        <v>2011.0</v>
      </c>
      <c r="C550" s="4" t="s">
        <v>23</v>
      </c>
      <c r="D550" s="4">
        <v>79.8</v>
      </c>
      <c r="E550" s="4">
        <v>86.0</v>
      </c>
      <c r="F550" s="4">
        <v>2.0</v>
      </c>
      <c r="G550" s="4">
        <v>7.26</v>
      </c>
      <c r="H550" s="5">
        <v>211.614293</v>
      </c>
      <c r="I550" s="4">
        <v>94.0</v>
      </c>
      <c r="J550" s="4">
        <v>6.0</v>
      </c>
      <c r="K550" s="4">
        <v>61.2</v>
      </c>
      <c r="L550" s="4">
        <v>2.0</v>
      </c>
      <c r="M550" s="4">
        <v>93.0</v>
      </c>
      <c r="N550" s="4">
        <v>7.0</v>
      </c>
      <c r="O550" s="4">
        <v>94.0</v>
      </c>
      <c r="P550" s="4">
        <v>0.1</v>
      </c>
      <c r="Q550" s="5">
        <v>1475.69242</v>
      </c>
      <c r="R550" s="4">
        <v>1.7153357E7</v>
      </c>
      <c r="S550" s="4">
        <v>0.8</v>
      </c>
      <c r="T550" s="4">
        <v>0.8</v>
      </c>
      <c r="U550" s="4">
        <v>0.82</v>
      </c>
      <c r="V550" s="4">
        <v>15.4</v>
      </c>
    </row>
    <row r="551">
      <c r="A551" s="4" t="s">
        <v>58</v>
      </c>
      <c r="B551" s="4">
        <v>2010.0</v>
      </c>
      <c r="C551" s="4" t="s">
        <v>23</v>
      </c>
      <c r="D551" s="4">
        <v>79.1</v>
      </c>
      <c r="E551" s="4">
        <v>89.0</v>
      </c>
      <c r="F551" s="4">
        <v>2.0</v>
      </c>
      <c r="G551" s="4">
        <v>7.93</v>
      </c>
      <c r="H551" s="5">
        <v>177.4925143</v>
      </c>
      <c r="I551" s="4">
        <v>92.0</v>
      </c>
      <c r="J551" s="4">
        <v>0.0</v>
      </c>
      <c r="K551" s="4">
        <v>6.6</v>
      </c>
      <c r="L551" s="4">
        <v>2.0</v>
      </c>
      <c r="M551" s="4">
        <v>92.0</v>
      </c>
      <c r="N551" s="4">
        <v>6.97</v>
      </c>
      <c r="O551" s="4">
        <v>92.0</v>
      </c>
      <c r="P551" s="4">
        <v>0.1</v>
      </c>
      <c r="Q551" s="5">
        <v>1286.17764</v>
      </c>
      <c r="R551" s="4">
        <v>1.6993354E7</v>
      </c>
      <c r="S551" s="4">
        <v>0.8</v>
      </c>
      <c r="T551" s="4">
        <v>0.9</v>
      </c>
      <c r="U551" s="4">
        <v>0.815</v>
      </c>
      <c r="V551" s="4">
        <v>15.2</v>
      </c>
    </row>
    <row r="552">
      <c r="A552" s="4" t="s">
        <v>58</v>
      </c>
      <c r="B552" s="4">
        <v>2009.0</v>
      </c>
      <c r="C552" s="4" t="s">
        <v>23</v>
      </c>
      <c r="D552" s="4">
        <v>79.3</v>
      </c>
      <c r="E552" s="4">
        <v>91.0</v>
      </c>
      <c r="F552" s="4">
        <v>2.0</v>
      </c>
      <c r="G552" s="4">
        <v>7.67</v>
      </c>
      <c r="H552" s="5">
        <v>181.525923</v>
      </c>
      <c r="I552" s="4">
        <v>94.0</v>
      </c>
      <c r="J552" s="4">
        <v>1.0</v>
      </c>
      <c r="K552" s="4">
        <v>59.9</v>
      </c>
      <c r="L552" s="4">
        <v>2.0</v>
      </c>
      <c r="M552" s="4">
        <v>94.0</v>
      </c>
      <c r="N552" s="4">
        <v>7.39</v>
      </c>
      <c r="O552" s="4">
        <v>94.0</v>
      </c>
      <c r="P552" s="4">
        <v>0.1</v>
      </c>
      <c r="Q552" s="5">
        <v>1243.32824</v>
      </c>
      <c r="R552" s="4">
        <v>1.6829442E7</v>
      </c>
      <c r="S552" s="4">
        <v>0.8</v>
      </c>
      <c r="T552" s="4">
        <v>0.9</v>
      </c>
      <c r="U552" s="4">
        <v>0.816</v>
      </c>
      <c r="V552" s="4">
        <v>15.3</v>
      </c>
    </row>
    <row r="553">
      <c r="A553" s="4" t="s">
        <v>58</v>
      </c>
      <c r="B553" s="4">
        <v>2008.0</v>
      </c>
      <c r="C553" s="4" t="s">
        <v>23</v>
      </c>
      <c r="D553" s="4">
        <v>79.6</v>
      </c>
      <c r="E553" s="4">
        <v>88.0</v>
      </c>
      <c r="F553" s="4">
        <v>2.0</v>
      </c>
      <c r="G553" s="4">
        <v>7.31</v>
      </c>
      <c r="H553" s="5">
        <v>241.5533381</v>
      </c>
      <c r="I553" s="4">
        <v>95.0</v>
      </c>
      <c r="J553" s="4">
        <v>0.0</v>
      </c>
      <c r="K553" s="4">
        <v>59.3</v>
      </c>
      <c r="L553" s="4">
        <v>2.0</v>
      </c>
      <c r="M553" s="4">
        <v>95.0</v>
      </c>
      <c r="N553" s="4">
        <v>6.87</v>
      </c>
      <c r="O553" s="4">
        <v>95.0</v>
      </c>
      <c r="P553" s="4">
        <v>0.1</v>
      </c>
      <c r="Q553" s="5">
        <v>1781.3668</v>
      </c>
      <c r="R553" s="4">
        <v>1.6661942E7</v>
      </c>
      <c r="S553" s="4">
        <v>0.9</v>
      </c>
      <c r="T553" s="4">
        <v>0.9</v>
      </c>
      <c r="U553" s="4">
        <v>0.804</v>
      </c>
      <c r="V553" s="4">
        <v>15.2</v>
      </c>
    </row>
    <row r="554">
      <c r="A554" s="4" t="s">
        <v>58</v>
      </c>
      <c r="B554" s="4">
        <v>2007.0</v>
      </c>
      <c r="C554" s="4" t="s">
        <v>23</v>
      </c>
      <c r="D554" s="4">
        <v>78.9</v>
      </c>
      <c r="E554" s="4">
        <v>9.0</v>
      </c>
      <c r="F554" s="4">
        <v>2.0</v>
      </c>
      <c r="G554" s="4">
        <v>7.39</v>
      </c>
      <c r="H554" s="5">
        <v>209.4875875</v>
      </c>
      <c r="I554" s="4">
        <v>92.0</v>
      </c>
      <c r="J554" s="4">
        <v>0.0</v>
      </c>
      <c r="K554" s="4">
        <v>58.7</v>
      </c>
      <c r="L554" s="4">
        <v>2.0</v>
      </c>
      <c r="M554" s="4">
        <v>95.0</v>
      </c>
      <c r="N554" s="4">
        <v>6.35</v>
      </c>
      <c r="O554" s="4">
        <v>96.0</v>
      </c>
      <c r="P554" s="4">
        <v>0.1</v>
      </c>
      <c r="Q554" s="5">
        <v>1526.87746</v>
      </c>
      <c r="R554" s="4">
        <v>1.6491687E7</v>
      </c>
      <c r="S554" s="4">
        <v>0.9</v>
      </c>
      <c r="T554" s="4">
        <v>0.9</v>
      </c>
      <c r="U554" s="4">
        <v>0.797</v>
      </c>
      <c r="V554" s="4">
        <v>14.8</v>
      </c>
    </row>
    <row r="555">
      <c r="A555" s="4" t="s">
        <v>58</v>
      </c>
      <c r="B555" s="4">
        <v>2006.0</v>
      </c>
      <c r="C555" s="4" t="s">
        <v>23</v>
      </c>
      <c r="D555" s="4">
        <v>78.9</v>
      </c>
      <c r="E555" s="4">
        <v>91.0</v>
      </c>
      <c r="F555" s="4">
        <v>2.0</v>
      </c>
      <c r="G555" s="4">
        <v>7.33</v>
      </c>
      <c r="H555" s="5">
        <v>1275.689625</v>
      </c>
      <c r="I555" s="4">
        <v>95.0</v>
      </c>
      <c r="J555" s="4">
        <v>0.0</v>
      </c>
      <c r="K555" s="4">
        <v>58.1</v>
      </c>
      <c r="L555" s="4">
        <v>2.0</v>
      </c>
      <c r="M555" s="4">
        <v>94.0</v>
      </c>
      <c r="N555" s="4">
        <v>6.18</v>
      </c>
      <c r="O555" s="4">
        <v>94.0</v>
      </c>
      <c r="P555" s="4">
        <v>0.1</v>
      </c>
      <c r="Q555" s="5">
        <v>9484.681227</v>
      </c>
      <c r="R555" s="4">
        <v>1.6319792E7</v>
      </c>
      <c r="S555" s="4">
        <v>0.9</v>
      </c>
      <c r="T555" s="4">
        <v>0.9</v>
      </c>
      <c r="U555" s="4">
        <v>0.796</v>
      </c>
      <c r="V555" s="4">
        <v>14.9</v>
      </c>
    </row>
    <row r="556">
      <c r="A556" s="4" t="s">
        <v>58</v>
      </c>
      <c r="B556" s="4">
        <v>2005.0</v>
      </c>
      <c r="C556" s="4" t="s">
        <v>23</v>
      </c>
      <c r="D556" s="4">
        <v>78.4</v>
      </c>
      <c r="E556" s="4">
        <v>93.0</v>
      </c>
      <c r="F556" s="4">
        <v>2.0</v>
      </c>
      <c r="G556" s="4">
        <v>7.57</v>
      </c>
      <c r="H556" s="5">
        <v>954.9644887</v>
      </c>
      <c r="I556" s="6"/>
      <c r="J556" s="4">
        <v>0.0</v>
      </c>
      <c r="K556" s="4">
        <v>57.4</v>
      </c>
      <c r="L556" s="4">
        <v>2.0</v>
      </c>
      <c r="M556" s="4">
        <v>92.0</v>
      </c>
      <c r="N556" s="4">
        <v>6.69</v>
      </c>
      <c r="O556" s="4">
        <v>91.0</v>
      </c>
      <c r="P556" s="4">
        <v>0.1</v>
      </c>
      <c r="Q556" s="5">
        <v>7615.3468</v>
      </c>
      <c r="R556" s="4">
        <v>1614764.0</v>
      </c>
      <c r="S556" s="4">
        <v>0.9</v>
      </c>
      <c r="T556" s="4">
        <v>1.0</v>
      </c>
      <c r="U556" s="4">
        <v>0.79</v>
      </c>
      <c r="V556" s="4">
        <v>14.6</v>
      </c>
    </row>
    <row r="557">
      <c r="A557" s="4" t="s">
        <v>58</v>
      </c>
      <c r="B557" s="4">
        <v>2004.0</v>
      </c>
      <c r="C557" s="4" t="s">
        <v>23</v>
      </c>
      <c r="D557" s="4">
        <v>78.0</v>
      </c>
      <c r="E557" s="4">
        <v>97.0</v>
      </c>
      <c r="F557" s="4">
        <v>2.0</v>
      </c>
      <c r="G557" s="4">
        <v>6.32</v>
      </c>
      <c r="H557" s="5">
        <v>78.78564878</v>
      </c>
      <c r="I557" s="6"/>
      <c r="J557" s="4">
        <v>0.0</v>
      </c>
      <c r="K557" s="4">
        <v>56.8</v>
      </c>
      <c r="L557" s="4">
        <v>2.0</v>
      </c>
      <c r="M557" s="4">
        <v>94.0</v>
      </c>
      <c r="N557" s="4">
        <v>6.93</v>
      </c>
      <c r="O557" s="4">
        <v>93.0</v>
      </c>
      <c r="P557" s="4">
        <v>0.1</v>
      </c>
      <c r="Q557" s="5">
        <v>621.828325</v>
      </c>
      <c r="R557" s="4">
        <v>1.5973778E7</v>
      </c>
      <c r="S557" s="4">
        <v>0.9</v>
      </c>
      <c r="T557" s="4">
        <v>1.0</v>
      </c>
      <c r="U557" s="4">
        <v>0.781</v>
      </c>
      <c r="V557" s="4">
        <v>14.3</v>
      </c>
    </row>
    <row r="558">
      <c r="A558" s="4" t="s">
        <v>58</v>
      </c>
      <c r="B558" s="4">
        <v>2003.0</v>
      </c>
      <c r="C558" s="4" t="s">
        <v>23</v>
      </c>
      <c r="D558" s="4">
        <v>77.9</v>
      </c>
      <c r="E558" s="4">
        <v>1.0</v>
      </c>
      <c r="F558" s="4">
        <v>2.0</v>
      </c>
      <c r="G558" s="4">
        <v>6.37</v>
      </c>
      <c r="H558" s="5">
        <v>584.0993429</v>
      </c>
      <c r="I558" s="6"/>
      <c r="J558" s="4">
        <v>1.0</v>
      </c>
      <c r="K558" s="4">
        <v>56.1</v>
      </c>
      <c r="L558" s="4">
        <v>2.0</v>
      </c>
      <c r="M558" s="4">
        <v>96.0</v>
      </c>
      <c r="N558" s="4">
        <v>7.34</v>
      </c>
      <c r="O558" s="4">
        <v>96.0</v>
      </c>
      <c r="P558" s="4">
        <v>0.1</v>
      </c>
      <c r="Q558" s="5">
        <v>4787.699532</v>
      </c>
      <c r="R558" s="4">
        <v>1.5799542E7</v>
      </c>
      <c r="S558" s="4">
        <v>1.0</v>
      </c>
      <c r="T558" s="4">
        <v>1.0</v>
      </c>
      <c r="U558" s="4">
        <v>0.775</v>
      </c>
      <c r="V558" s="4">
        <v>14.0</v>
      </c>
    </row>
    <row r="559">
      <c r="A559" s="4" t="s">
        <v>58</v>
      </c>
      <c r="B559" s="4">
        <v>2002.0</v>
      </c>
      <c r="C559" s="4" t="s">
        <v>23</v>
      </c>
      <c r="D559" s="4">
        <v>77.8</v>
      </c>
      <c r="E559" s="4">
        <v>11.0</v>
      </c>
      <c r="F559" s="4">
        <v>2.0</v>
      </c>
      <c r="G559" s="4">
        <v>6.06</v>
      </c>
      <c r="H559" s="5">
        <v>675.7808443</v>
      </c>
      <c r="I559" s="6"/>
      <c r="J559" s="4">
        <v>0.0</v>
      </c>
      <c r="K559" s="4">
        <v>55.4</v>
      </c>
      <c r="L559" s="4">
        <v>3.0</v>
      </c>
      <c r="M559" s="4">
        <v>97.0</v>
      </c>
      <c r="N559" s="4">
        <v>6.48</v>
      </c>
      <c r="O559" s="4">
        <v>97.0</v>
      </c>
      <c r="P559" s="4">
        <v>0.1</v>
      </c>
      <c r="Q559" s="5">
        <v>4463.545867</v>
      </c>
      <c r="R559" s="4">
        <v>1.5623635E7</v>
      </c>
      <c r="S559" s="4">
        <v>1.0</v>
      </c>
      <c r="T559" s="4">
        <v>1.0</v>
      </c>
      <c r="U559" s="4">
        <v>0.768</v>
      </c>
      <c r="V559" s="4">
        <v>13.9</v>
      </c>
    </row>
    <row r="560">
      <c r="A560" s="4" t="s">
        <v>58</v>
      </c>
      <c r="B560" s="4">
        <v>2001.0</v>
      </c>
      <c r="C560" s="4" t="s">
        <v>23</v>
      </c>
      <c r="D560" s="4">
        <v>77.3</v>
      </c>
      <c r="E560" s="4">
        <v>16.0</v>
      </c>
      <c r="F560" s="4">
        <v>2.0</v>
      </c>
      <c r="G560" s="4">
        <v>6.1</v>
      </c>
      <c r="H560" s="5">
        <v>687.5116825</v>
      </c>
      <c r="I560" s="6"/>
      <c r="J560" s="4">
        <v>0.0</v>
      </c>
      <c r="K560" s="4">
        <v>54.7</v>
      </c>
      <c r="L560" s="4">
        <v>3.0</v>
      </c>
      <c r="M560" s="4">
        <v>96.0</v>
      </c>
      <c r="N560" s="4">
        <v>6.51</v>
      </c>
      <c r="O560" s="4">
        <v>97.0</v>
      </c>
      <c r="P560" s="4">
        <v>0.1</v>
      </c>
      <c r="Q560" s="5">
        <v>4595.666327</v>
      </c>
      <c r="R560" s="4">
        <v>1.5444969E7</v>
      </c>
      <c r="S560" s="4">
        <v>1.0</v>
      </c>
      <c r="T560" s="4">
        <v>1.0</v>
      </c>
      <c r="U560" s="4">
        <v>0.761</v>
      </c>
      <c r="V560" s="4">
        <v>13.7</v>
      </c>
    </row>
    <row r="561">
      <c r="A561" s="4" t="s">
        <v>58</v>
      </c>
      <c r="B561" s="4">
        <v>2000.0</v>
      </c>
      <c r="C561" s="4" t="s">
        <v>23</v>
      </c>
      <c r="D561" s="4">
        <v>77.3</v>
      </c>
      <c r="E561" s="4">
        <v>13.0</v>
      </c>
      <c r="F561" s="4">
        <v>2.0</v>
      </c>
      <c r="G561" s="4">
        <v>6.24</v>
      </c>
      <c r="H561" s="5">
        <v>74.14842946</v>
      </c>
      <c r="I561" s="6"/>
      <c r="J561" s="4">
        <v>0.0</v>
      </c>
      <c r="K561" s="4">
        <v>54.0</v>
      </c>
      <c r="L561" s="4">
        <v>3.0</v>
      </c>
      <c r="M561" s="4">
        <v>91.0</v>
      </c>
      <c r="N561" s="4">
        <v>6.4</v>
      </c>
      <c r="O561" s="4">
        <v>91.0</v>
      </c>
      <c r="P561" s="4">
        <v>0.1</v>
      </c>
      <c r="Q561" s="5">
        <v>511.368479</v>
      </c>
      <c r="R561" s="4">
        <v>1.5262754E7</v>
      </c>
      <c r="S561" s="4">
        <v>1.1</v>
      </c>
      <c r="T561" s="4">
        <v>1.1</v>
      </c>
      <c r="U561" s="4">
        <v>0.755</v>
      </c>
      <c r="V561" s="4">
        <v>13.5</v>
      </c>
    </row>
    <row r="562">
      <c r="A562" s="4" t="s">
        <v>59</v>
      </c>
      <c r="B562" s="4">
        <v>2015.0</v>
      </c>
      <c r="C562" s="4" t="s">
        <v>23</v>
      </c>
      <c r="D562" s="4">
        <v>76.1</v>
      </c>
      <c r="E562" s="4">
        <v>85.0</v>
      </c>
      <c r="F562" s="4">
        <v>157.0</v>
      </c>
      <c r="G562" s="6"/>
      <c r="H562" s="5">
        <v>0.0</v>
      </c>
      <c r="I562" s="4">
        <v>99.0</v>
      </c>
      <c r="J562" s="4">
        <v>42361.0</v>
      </c>
      <c r="K562" s="4">
        <v>32.9</v>
      </c>
      <c r="L562" s="4">
        <v>183.0</v>
      </c>
      <c r="M562" s="4">
        <v>99.0</v>
      </c>
      <c r="N562" s="6"/>
      <c r="O562" s="4">
        <v>99.0</v>
      </c>
      <c r="P562" s="4">
        <v>0.1</v>
      </c>
      <c r="Q562" s="5">
        <v>869.211938</v>
      </c>
      <c r="R562" s="4">
        <v>137122.0</v>
      </c>
      <c r="S562" s="4">
        <v>3.6</v>
      </c>
      <c r="T562" s="4">
        <v>2.9</v>
      </c>
      <c r="U562" s="4">
        <v>0.734</v>
      </c>
      <c r="V562" s="4">
        <v>13.5</v>
      </c>
    </row>
    <row r="563">
      <c r="A563" s="4" t="s">
        <v>59</v>
      </c>
      <c r="B563" s="4">
        <v>2014.0</v>
      </c>
      <c r="C563" s="4" t="s">
        <v>23</v>
      </c>
      <c r="D563" s="4">
        <v>75.8</v>
      </c>
      <c r="E563" s="4">
        <v>86.0</v>
      </c>
      <c r="F563" s="4">
        <v>171.0</v>
      </c>
      <c r="G563" s="4">
        <v>5.78</v>
      </c>
      <c r="H563" s="5">
        <v>109.8743903</v>
      </c>
      <c r="I563" s="4">
        <v>99.0</v>
      </c>
      <c r="J563" s="4">
        <v>52628.0</v>
      </c>
      <c r="K563" s="4">
        <v>31.9</v>
      </c>
      <c r="L563" s="4">
        <v>198.0</v>
      </c>
      <c r="M563" s="4">
        <v>99.0</v>
      </c>
      <c r="N563" s="4">
        <v>5.55</v>
      </c>
      <c r="O563" s="4">
        <v>99.0</v>
      </c>
      <c r="P563" s="4">
        <v>0.1</v>
      </c>
      <c r="Q563" s="5">
        <v>7683.5238</v>
      </c>
      <c r="R563" s="4">
        <v>136427.0</v>
      </c>
      <c r="S563" s="4">
        <v>3.7</v>
      </c>
      <c r="T563" s="4">
        <v>3.0</v>
      </c>
      <c r="U563" s="4">
        <v>0.723</v>
      </c>
      <c r="V563" s="4">
        <v>13.1</v>
      </c>
    </row>
    <row r="564">
      <c r="A564" s="4" t="s">
        <v>59</v>
      </c>
      <c r="B564" s="4">
        <v>2013.0</v>
      </c>
      <c r="C564" s="4" t="s">
        <v>23</v>
      </c>
      <c r="D564" s="4">
        <v>75.6</v>
      </c>
      <c r="E564" s="4">
        <v>88.0</v>
      </c>
      <c r="F564" s="4">
        <v>185.0</v>
      </c>
      <c r="G564" s="4">
        <v>5.79</v>
      </c>
      <c r="H564" s="5">
        <v>9.955532032</v>
      </c>
      <c r="I564" s="4">
        <v>99.0</v>
      </c>
      <c r="J564" s="4">
        <v>26883.0</v>
      </c>
      <c r="K564" s="4">
        <v>3.9</v>
      </c>
      <c r="L564" s="4">
        <v>216.0</v>
      </c>
      <c r="M564" s="4">
        <v>99.0</v>
      </c>
      <c r="N564" s="4">
        <v>5.39</v>
      </c>
      <c r="O564" s="4">
        <v>99.0</v>
      </c>
      <c r="P564" s="4">
        <v>0.1</v>
      </c>
      <c r="Q564" s="5">
        <v>777.77594</v>
      </c>
      <c r="R564" s="4">
        <v>135738.0</v>
      </c>
      <c r="S564" s="4">
        <v>3.8</v>
      </c>
      <c r="T564" s="4">
        <v>3.2</v>
      </c>
      <c r="U564" s="4">
        <v>0.713</v>
      </c>
      <c r="V564" s="4">
        <v>12.7</v>
      </c>
    </row>
    <row r="565">
      <c r="A565" s="4" t="s">
        <v>59</v>
      </c>
      <c r="B565" s="4">
        <v>2012.0</v>
      </c>
      <c r="C565" s="4" t="s">
        <v>23</v>
      </c>
      <c r="D565" s="4">
        <v>75.4</v>
      </c>
      <c r="E565" s="4">
        <v>89.0</v>
      </c>
      <c r="F565" s="4">
        <v>201.0</v>
      </c>
      <c r="G565" s="4">
        <v>5.74</v>
      </c>
      <c r="H565" s="5">
        <v>94.4344566</v>
      </c>
      <c r="I565" s="4">
        <v>99.0</v>
      </c>
      <c r="J565" s="4">
        <v>6183.0</v>
      </c>
      <c r="K565" s="4">
        <v>3.0</v>
      </c>
      <c r="L565" s="4">
        <v>233.0</v>
      </c>
      <c r="M565" s="4">
        <v>99.0</v>
      </c>
      <c r="N565" s="4">
        <v>5.26</v>
      </c>
      <c r="O565" s="4">
        <v>99.0</v>
      </c>
      <c r="P565" s="4">
        <v>0.1</v>
      </c>
      <c r="Q565" s="5">
        <v>6337.882993</v>
      </c>
      <c r="R565" s="4">
        <v>135695.0</v>
      </c>
      <c r="S565" s="4">
        <v>3.9</v>
      </c>
      <c r="T565" s="4">
        <v>3.3</v>
      </c>
      <c r="U565" s="4">
        <v>0.703</v>
      </c>
      <c r="V565" s="4">
        <v>12.4</v>
      </c>
    </row>
    <row r="566">
      <c r="A566" s="4" t="s">
        <v>59</v>
      </c>
      <c r="B566" s="4">
        <v>2011.0</v>
      </c>
      <c r="C566" s="4" t="s">
        <v>23</v>
      </c>
      <c r="D566" s="4">
        <v>75.2</v>
      </c>
      <c r="E566" s="4">
        <v>91.0</v>
      </c>
      <c r="F566" s="4">
        <v>215.0</v>
      </c>
      <c r="G566" s="4">
        <v>5.63</v>
      </c>
      <c r="H566" s="5">
        <v>91.26749779</v>
      </c>
      <c r="I566" s="4">
        <v>99.0</v>
      </c>
      <c r="J566" s="4">
        <v>9943.0</v>
      </c>
      <c r="K566" s="4">
        <v>29.0</v>
      </c>
      <c r="L566" s="4">
        <v>251.0</v>
      </c>
      <c r="M566" s="4">
        <v>99.0</v>
      </c>
      <c r="N566" s="4">
        <v>5.3</v>
      </c>
      <c r="O566" s="4">
        <v>99.0</v>
      </c>
      <c r="P566" s="4">
        <v>0.1</v>
      </c>
      <c r="Q566" s="5">
        <v>5633.79616</v>
      </c>
      <c r="R566" s="4">
        <v>134413.0</v>
      </c>
      <c r="S566" s="4">
        <v>4.1</v>
      </c>
      <c r="T566" s="4">
        <v>3.5</v>
      </c>
      <c r="U566" s="4">
        <v>0.7</v>
      </c>
      <c r="V566" s="4">
        <v>12.8</v>
      </c>
    </row>
    <row r="567">
      <c r="A567" s="4" t="s">
        <v>59</v>
      </c>
      <c r="B567" s="4">
        <v>2010.0</v>
      </c>
      <c r="C567" s="4" t="s">
        <v>23</v>
      </c>
      <c r="D567" s="4">
        <v>75.0</v>
      </c>
      <c r="E567" s="4">
        <v>92.0</v>
      </c>
      <c r="F567" s="4">
        <v>231.0</v>
      </c>
      <c r="G567" s="4">
        <v>5.75</v>
      </c>
      <c r="H567" s="5">
        <v>5.660754839</v>
      </c>
      <c r="I567" s="4">
        <v>99.0</v>
      </c>
      <c r="J567" s="4">
        <v>38159.0</v>
      </c>
      <c r="K567" s="4">
        <v>28.1</v>
      </c>
      <c r="L567" s="4">
        <v>268.0</v>
      </c>
      <c r="M567" s="4">
        <v>99.0</v>
      </c>
      <c r="N567" s="4">
        <v>4.89</v>
      </c>
      <c r="O567" s="4">
        <v>99.0</v>
      </c>
      <c r="P567" s="4">
        <v>0.1</v>
      </c>
      <c r="Q567" s="5">
        <v>456.512487</v>
      </c>
      <c r="R567" s="4">
        <v>133775.0</v>
      </c>
      <c r="S567" s="4">
        <v>4.2</v>
      </c>
      <c r="T567" s="4">
        <v>3.6</v>
      </c>
      <c r="U567" s="4">
        <v>0.691</v>
      </c>
      <c r="V567" s="4">
        <v>12.5</v>
      </c>
    </row>
    <row r="568">
      <c r="A568" s="4" t="s">
        <v>59</v>
      </c>
      <c r="B568" s="4">
        <v>2009.0</v>
      </c>
      <c r="C568" s="4" t="s">
        <v>23</v>
      </c>
      <c r="D568" s="4">
        <v>74.9</v>
      </c>
      <c r="E568" s="4">
        <v>93.0</v>
      </c>
      <c r="F568" s="4">
        <v>248.0</v>
      </c>
      <c r="G568" s="4">
        <v>4.88</v>
      </c>
      <c r="H568" s="5">
        <v>50.28348923</v>
      </c>
      <c r="I568" s="4">
        <v>99.0</v>
      </c>
      <c r="J568" s="4">
        <v>52461.0</v>
      </c>
      <c r="K568" s="4">
        <v>27.3</v>
      </c>
      <c r="L568" s="4">
        <v>288.0</v>
      </c>
      <c r="M568" s="4">
        <v>99.0</v>
      </c>
      <c r="N568" s="4">
        <v>5.8</v>
      </c>
      <c r="O568" s="4">
        <v>99.0</v>
      </c>
      <c r="P568" s="4">
        <v>0.1</v>
      </c>
      <c r="Q568" s="5">
        <v>3838.434292</v>
      </c>
      <c r="R568" s="4">
        <v>133126.0</v>
      </c>
      <c r="S568" s="4">
        <v>4.4</v>
      </c>
      <c r="T568" s="4">
        <v>3.8</v>
      </c>
      <c r="U568" s="4">
        <v>0.682</v>
      </c>
      <c r="V568" s="4">
        <v>12.2</v>
      </c>
    </row>
    <row r="569">
      <c r="A569" s="4" t="s">
        <v>59</v>
      </c>
      <c r="B569" s="4">
        <v>2008.0</v>
      </c>
      <c r="C569" s="4" t="s">
        <v>23</v>
      </c>
      <c r="D569" s="4">
        <v>74.5</v>
      </c>
      <c r="E569" s="4">
        <v>97.0</v>
      </c>
      <c r="F569" s="4">
        <v>266.0</v>
      </c>
      <c r="G569" s="4">
        <v>4.27</v>
      </c>
      <c r="H569" s="5">
        <v>39.22509728</v>
      </c>
      <c r="I569" s="4">
        <v>95.0</v>
      </c>
      <c r="J569" s="4">
        <v>131441.0</v>
      </c>
      <c r="K569" s="4">
        <v>26.5</v>
      </c>
      <c r="L569" s="4">
        <v>308.0</v>
      </c>
      <c r="M569" s="4">
        <v>99.0</v>
      </c>
      <c r="N569" s="4">
        <v>4.59</v>
      </c>
      <c r="O569" s="4">
        <v>97.0</v>
      </c>
      <c r="P569" s="4">
        <v>0.1</v>
      </c>
      <c r="Q569" s="5">
        <v>3471.247547</v>
      </c>
      <c r="R569" s="4">
        <v>1324655.0</v>
      </c>
      <c r="S569" s="4">
        <v>4.5</v>
      </c>
      <c r="T569" s="4">
        <v>4.0</v>
      </c>
      <c r="U569" s="4">
        <v>0.672</v>
      </c>
      <c r="V569" s="4">
        <v>11.9</v>
      </c>
    </row>
    <row r="570">
      <c r="A570" s="4" t="s">
        <v>59</v>
      </c>
      <c r="B570" s="4">
        <v>2007.0</v>
      </c>
      <c r="C570" s="4" t="s">
        <v>23</v>
      </c>
      <c r="D570" s="4">
        <v>74.4</v>
      </c>
      <c r="E570" s="4">
        <v>96.0</v>
      </c>
      <c r="F570" s="4">
        <v>285.0</v>
      </c>
      <c r="G570" s="4">
        <v>3.88</v>
      </c>
      <c r="H570" s="5">
        <v>312.6624819</v>
      </c>
      <c r="I570" s="4">
        <v>92.0</v>
      </c>
      <c r="J570" s="4">
        <v>109023.0</v>
      </c>
      <c r="K570" s="4">
        <v>25.7</v>
      </c>
      <c r="L570" s="4">
        <v>332.0</v>
      </c>
      <c r="M570" s="4">
        <v>94.0</v>
      </c>
      <c r="N570" s="4">
        <v>4.32</v>
      </c>
      <c r="O570" s="4">
        <v>93.0</v>
      </c>
      <c r="P570" s="4">
        <v>0.1</v>
      </c>
      <c r="Q570" s="5">
        <v>2695.366223</v>
      </c>
      <c r="R570" s="4">
        <v>1317885.0</v>
      </c>
      <c r="S570" s="4">
        <v>4.7</v>
      </c>
      <c r="T570" s="4">
        <v>4.1</v>
      </c>
      <c r="U570" s="4">
        <v>0.659</v>
      </c>
      <c r="V570" s="4">
        <v>11.4</v>
      </c>
    </row>
    <row r="571">
      <c r="A571" s="4" t="s">
        <v>59</v>
      </c>
      <c r="B571" s="4">
        <v>2006.0</v>
      </c>
      <c r="C571" s="4" t="s">
        <v>23</v>
      </c>
      <c r="D571" s="4">
        <v>74.2</v>
      </c>
      <c r="E571" s="4">
        <v>98.0</v>
      </c>
      <c r="F571" s="4">
        <v>307.0</v>
      </c>
      <c r="G571" s="4">
        <v>3.28</v>
      </c>
      <c r="H571" s="5">
        <v>29.74342979</v>
      </c>
      <c r="I571" s="4">
        <v>91.0</v>
      </c>
      <c r="J571" s="4">
        <v>99602.0</v>
      </c>
      <c r="K571" s="4">
        <v>24.9</v>
      </c>
      <c r="L571" s="4">
        <v>360.0</v>
      </c>
      <c r="M571" s="4">
        <v>94.0</v>
      </c>
      <c r="N571" s="4">
        <v>4.52</v>
      </c>
      <c r="O571" s="4">
        <v>93.0</v>
      </c>
      <c r="P571" s="4">
        <v>0.1</v>
      </c>
      <c r="Q571" s="5">
        <v>299.229676</v>
      </c>
      <c r="R571" s="4">
        <v>13112.0</v>
      </c>
      <c r="S571" s="4">
        <v>4.8</v>
      </c>
      <c r="T571" s="4">
        <v>4.3</v>
      </c>
      <c r="U571" s="4">
        <v>0.646</v>
      </c>
      <c r="V571" s="4">
        <v>11.0</v>
      </c>
    </row>
    <row r="572">
      <c r="A572" s="4" t="s">
        <v>59</v>
      </c>
      <c r="B572" s="4">
        <v>2005.0</v>
      </c>
      <c r="C572" s="4" t="s">
        <v>23</v>
      </c>
      <c r="D572" s="4">
        <v>73.9</v>
      </c>
      <c r="E572" s="4">
        <v>99.0</v>
      </c>
      <c r="F572" s="4">
        <v>332.0</v>
      </c>
      <c r="G572" s="4">
        <v>2.92</v>
      </c>
      <c r="H572" s="5">
        <v>171.6596026</v>
      </c>
      <c r="I572" s="4">
        <v>84.0</v>
      </c>
      <c r="J572" s="4">
        <v>124219.0</v>
      </c>
      <c r="K572" s="4">
        <v>24.1</v>
      </c>
      <c r="L572" s="4">
        <v>392.0</v>
      </c>
      <c r="M572" s="4">
        <v>87.0</v>
      </c>
      <c r="N572" s="4">
        <v>4.66</v>
      </c>
      <c r="O572" s="4">
        <v>87.0</v>
      </c>
      <c r="P572" s="4">
        <v>0.1</v>
      </c>
      <c r="Q572" s="5">
        <v>1753.4178</v>
      </c>
      <c r="R572" s="4">
        <v>13372.0</v>
      </c>
      <c r="S572" s="4">
        <v>5.0</v>
      </c>
      <c r="T572" s="4">
        <v>4.4</v>
      </c>
      <c r="U572" s="4">
        <v>0.634</v>
      </c>
      <c r="V572" s="4">
        <v>10.6</v>
      </c>
    </row>
    <row r="573">
      <c r="A573" s="4" t="s">
        <v>59</v>
      </c>
      <c r="B573" s="4">
        <v>2004.0</v>
      </c>
      <c r="C573" s="4" t="s">
        <v>23</v>
      </c>
      <c r="D573" s="4">
        <v>73.5</v>
      </c>
      <c r="E573" s="4">
        <v>11.0</v>
      </c>
      <c r="F573" s="4">
        <v>360.0</v>
      </c>
      <c r="G573" s="4">
        <v>3.04</v>
      </c>
      <c r="H573" s="5">
        <v>1.58668462</v>
      </c>
      <c r="I573" s="4">
        <v>79.0</v>
      </c>
      <c r="J573" s="4">
        <v>70549.0</v>
      </c>
      <c r="K573" s="4">
        <v>23.4</v>
      </c>
      <c r="L573" s="4">
        <v>427.0</v>
      </c>
      <c r="M573" s="4">
        <v>87.0</v>
      </c>
      <c r="N573" s="4">
        <v>4.72</v>
      </c>
      <c r="O573" s="4">
        <v>87.0</v>
      </c>
      <c r="P573" s="4">
        <v>0.1</v>
      </c>
      <c r="Q573" s="5">
        <v>158.668462</v>
      </c>
      <c r="R573" s="4">
        <v>129675.0</v>
      </c>
      <c r="S573" s="4">
        <v>5.1</v>
      </c>
      <c r="T573" s="4">
        <v>4.6</v>
      </c>
      <c r="U573" s="4">
        <v>0.622</v>
      </c>
      <c r="V573" s="4">
        <v>10.2</v>
      </c>
    </row>
    <row r="574">
      <c r="A574" s="4" t="s">
        <v>59</v>
      </c>
      <c r="B574" s="4">
        <v>2003.0</v>
      </c>
      <c r="C574" s="4" t="s">
        <v>23</v>
      </c>
      <c r="D574" s="4">
        <v>73.1</v>
      </c>
      <c r="E574" s="4">
        <v>13.0</v>
      </c>
      <c r="F574" s="4">
        <v>391.0</v>
      </c>
      <c r="G574" s="4">
        <v>2.96</v>
      </c>
      <c r="H574" s="5">
        <v>122.9365349</v>
      </c>
      <c r="I574" s="4">
        <v>75.0</v>
      </c>
      <c r="J574" s="4">
        <v>71879.0</v>
      </c>
      <c r="K574" s="4">
        <v>22.6</v>
      </c>
      <c r="L574" s="4">
        <v>467.0</v>
      </c>
      <c r="M574" s="4">
        <v>87.0</v>
      </c>
      <c r="N574" s="4">
        <v>4.82</v>
      </c>
      <c r="O574" s="4">
        <v>86.0</v>
      </c>
      <c r="P574" s="4">
        <v>0.1</v>
      </c>
      <c r="Q574" s="5">
        <v>1288.642924</v>
      </c>
      <c r="R574" s="4">
        <v>12884.0</v>
      </c>
      <c r="S574" s="4">
        <v>5.3</v>
      </c>
      <c r="T574" s="4">
        <v>4.7</v>
      </c>
      <c r="U574" s="4">
        <v>0.61</v>
      </c>
      <c r="V574" s="4">
        <v>9.9</v>
      </c>
    </row>
    <row r="575">
      <c r="A575" s="4" t="s">
        <v>59</v>
      </c>
      <c r="B575" s="4">
        <v>2002.0</v>
      </c>
      <c r="C575" s="4" t="s">
        <v>23</v>
      </c>
      <c r="D575" s="4">
        <v>72.7</v>
      </c>
      <c r="E575" s="4">
        <v>16.0</v>
      </c>
      <c r="F575" s="4">
        <v>422.0</v>
      </c>
      <c r="G575" s="4">
        <v>2.91</v>
      </c>
      <c r="H575" s="5">
        <v>106.3590358</v>
      </c>
      <c r="I575" s="4">
        <v>7.0</v>
      </c>
      <c r="J575" s="4">
        <v>58341.0</v>
      </c>
      <c r="K575" s="4">
        <v>21.9</v>
      </c>
      <c r="L575" s="4">
        <v>511.0</v>
      </c>
      <c r="M575" s="4">
        <v>86.0</v>
      </c>
      <c r="N575" s="4">
        <v>4.79</v>
      </c>
      <c r="O575" s="4">
        <v>86.0</v>
      </c>
      <c r="P575" s="4">
        <v>0.1</v>
      </c>
      <c r="Q575" s="5">
        <v>1148.5857</v>
      </c>
      <c r="R575" s="4">
        <v>1284.0</v>
      </c>
      <c r="S575" s="4">
        <v>5.5</v>
      </c>
      <c r="T575" s="4">
        <v>4.9</v>
      </c>
      <c r="U575" s="4">
        <v>0.6</v>
      </c>
      <c r="V575" s="4">
        <v>9.7</v>
      </c>
    </row>
    <row r="576">
      <c r="A576" s="4" t="s">
        <v>59</v>
      </c>
      <c r="B576" s="4">
        <v>2001.0</v>
      </c>
      <c r="C576" s="4" t="s">
        <v>23</v>
      </c>
      <c r="D576" s="4">
        <v>72.2</v>
      </c>
      <c r="E576" s="4">
        <v>11.0</v>
      </c>
      <c r="F576" s="4">
        <v>457.0</v>
      </c>
      <c r="G576" s="4">
        <v>2.84</v>
      </c>
      <c r="H576" s="5">
        <v>14.23064496</v>
      </c>
      <c r="I576" s="4">
        <v>65.0</v>
      </c>
      <c r="J576" s="4">
        <v>88962.0</v>
      </c>
      <c r="K576" s="4">
        <v>21.2</v>
      </c>
      <c r="L576" s="4">
        <v>558.0</v>
      </c>
      <c r="M576" s="4">
        <v>86.0</v>
      </c>
      <c r="N576" s="4">
        <v>4.56</v>
      </c>
      <c r="O576" s="4">
        <v>86.0</v>
      </c>
      <c r="P576" s="4">
        <v>0.1</v>
      </c>
      <c r="Q576" s="5">
        <v>153.1824</v>
      </c>
      <c r="R576" s="4">
        <v>127185.0</v>
      </c>
      <c r="S576" s="4">
        <v>5.7</v>
      </c>
      <c r="T576" s="4">
        <v>5.0</v>
      </c>
      <c r="U576" s="4">
        <v>0.592</v>
      </c>
      <c r="V576" s="4">
        <v>9.6</v>
      </c>
    </row>
    <row r="577">
      <c r="A577" s="4" t="s">
        <v>59</v>
      </c>
      <c r="B577" s="4">
        <v>2000.0</v>
      </c>
      <c r="C577" s="4" t="s">
        <v>23</v>
      </c>
      <c r="D577" s="4">
        <v>71.7</v>
      </c>
      <c r="E577" s="4">
        <v>115.0</v>
      </c>
      <c r="F577" s="4">
        <v>490.0</v>
      </c>
      <c r="G577" s="4">
        <v>3.06</v>
      </c>
      <c r="H577" s="5">
        <v>17.46057369</v>
      </c>
      <c r="I577" s="4">
        <v>6.0</v>
      </c>
      <c r="J577" s="4">
        <v>71093.0</v>
      </c>
      <c r="K577" s="4">
        <v>2.5</v>
      </c>
      <c r="L577" s="4">
        <v>608.0</v>
      </c>
      <c r="M577" s="4">
        <v>86.0</v>
      </c>
      <c r="N577" s="4">
        <v>4.6</v>
      </c>
      <c r="O577" s="4">
        <v>85.0</v>
      </c>
      <c r="P577" s="4">
        <v>0.1</v>
      </c>
      <c r="Q577" s="5">
        <v>959.372181</v>
      </c>
      <c r="R577" s="4">
        <v>1262645.0</v>
      </c>
      <c r="S577" s="4">
        <v>5.9</v>
      </c>
      <c r="T577" s="4">
        <v>5.1</v>
      </c>
      <c r="U577" s="4">
        <v>0.583</v>
      </c>
      <c r="V577" s="4">
        <v>9.5</v>
      </c>
    </row>
    <row r="578">
      <c r="A578" s="4" t="s">
        <v>60</v>
      </c>
      <c r="B578" s="4">
        <v>2015.0</v>
      </c>
      <c r="C578" s="4" t="s">
        <v>23</v>
      </c>
      <c r="D578" s="4">
        <v>74.8</v>
      </c>
      <c r="E578" s="4">
        <v>143.0</v>
      </c>
      <c r="F578" s="4">
        <v>10.0</v>
      </c>
      <c r="G578" s="6"/>
      <c r="H578" s="5">
        <v>0.0</v>
      </c>
      <c r="I578" s="4">
        <v>91.0</v>
      </c>
      <c r="J578" s="4">
        <v>1.0</v>
      </c>
      <c r="K578" s="4">
        <v>57.9</v>
      </c>
      <c r="L578" s="4">
        <v>12.0</v>
      </c>
      <c r="M578" s="4">
        <v>91.0</v>
      </c>
      <c r="N578" s="6"/>
      <c r="O578" s="4">
        <v>91.0</v>
      </c>
      <c r="P578" s="4">
        <v>0.1</v>
      </c>
      <c r="Q578" s="5">
        <v>644.525556</v>
      </c>
      <c r="R578" s="4">
        <v>4.8228697E7</v>
      </c>
      <c r="S578" s="4">
        <v>2.1</v>
      </c>
      <c r="T578" s="4">
        <v>1.9</v>
      </c>
      <c r="U578" s="4">
        <v>0.724</v>
      </c>
      <c r="V578" s="4">
        <v>13.6</v>
      </c>
    </row>
    <row r="579">
      <c r="A579" s="4" t="s">
        <v>60</v>
      </c>
      <c r="B579" s="4">
        <v>2014.0</v>
      </c>
      <c r="C579" s="4" t="s">
        <v>23</v>
      </c>
      <c r="D579" s="4">
        <v>74.6</v>
      </c>
      <c r="E579" s="4">
        <v>144.0</v>
      </c>
      <c r="F579" s="4">
        <v>11.0</v>
      </c>
      <c r="G579" s="4">
        <v>4.38</v>
      </c>
      <c r="H579" s="5">
        <v>1435.487755</v>
      </c>
      <c r="I579" s="4">
        <v>9.0</v>
      </c>
      <c r="J579" s="4">
        <v>0.0</v>
      </c>
      <c r="K579" s="4">
        <v>57.2</v>
      </c>
      <c r="L579" s="4">
        <v>12.0</v>
      </c>
      <c r="M579" s="4">
        <v>9.0</v>
      </c>
      <c r="N579" s="4">
        <v>7.2</v>
      </c>
      <c r="O579" s="4">
        <v>9.0</v>
      </c>
      <c r="P579" s="4">
        <v>0.1</v>
      </c>
      <c r="Q579" s="5">
        <v>7913.383432</v>
      </c>
      <c r="R579" s="4">
        <v>4.7791911E7</v>
      </c>
      <c r="S579" s="4">
        <v>2.1</v>
      </c>
      <c r="T579" s="4">
        <v>1.9</v>
      </c>
      <c r="U579" s="4">
        <v>0.72</v>
      </c>
      <c r="V579" s="4">
        <v>13.6</v>
      </c>
    </row>
    <row r="580">
      <c r="A580" s="4" t="s">
        <v>60</v>
      </c>
      <c r="B580" s="4">
        <v>2013.0</v>
      </c>
      <c r="C580" s="4" t="s">
        <v>23</v>
      </c>
      <c r="D580" s="4">
        <v>74.4</v>
      </c>
      <c r="E580" s="4">
        <v>145.0</v>
      </c>
      <c r="F580" s="4">
        <v>11.0</v>
      </c>
      <c r="G580" s="4">
        <v>4.41</v>
      </c>
      <c r="H580" s="5">
        <v>15.16255482</v>
      </c>
      <c r="I580" s="4">
        <v>91.0</v>
      </c>
      <c r="J580" s="4">
        <v>1.0</v>
      </c>
      <c r="K580" s="4">
        <v>56.4</v>
      </c>
      <c r="L580" s="4">
        <v>13.0</v>
      </c>
      <c r="M580" s="4">
        <v>91.0</v>
      </c>
      <c r="N580" s="4">
        <v>6.84</v>
      </c>
      <c r="O580" s="4">
        <v>91.0</v>
      </c>
      <c r="P580" s="4">
        <v>0.1</v>
      </c>
      <c r="Q580" s="5">
        <v>83.5863</v>
      </c>
      <c r="R580" s="4">
        <v>4.7342981E7</v>
      </c>
      <c r="S580" s="4">
        <v>2.1</v>
      </c>
      <c r="T580" s="4">
        <v>1.9</v>
      </c>
      <c r="U580" s="4">
        <v>0.712</v>
      </c>
      <c r="V580" s="4">
        <v>13.3</v>
      </c>
    </row>
    <row r="581">
      <c r="A581" s="4" t="s">
        <v>60</v>
      </c>
      <c r="B581" s="4">
        <v>2012.0</v>
      </c>
      <c r="C581" s="4" t="s">
        <v>23</v>
      </c>
      <c r="D581" s="4">
        <v>74.3</v>
      </c>
      <c r="E581" s="4">
        <v>143.0</v>
      </c>
      <c r="F581" s="4">
        <v>11.0</v>
      </c>
      <c r="G581" s="4">
        <v>4.44</v>
      </c>
      <c r="H581" s="5">
        <v>1487.896562</v>
      </c>
      <c r="I581" s="4">
        <v>92.0</v>
      </c>
      <c r="J581" s="4">
        <v>1.0</v>
      </c>
      <c r="K581" s="4">
        <v>55.7</v>
      </c>
      <c r="L581" s="4">
        <v>13.0</v>
      </c>
      <c r="M581" s="4">
        <v>91.0</v>
      </c>
      <c r="N581" s="4">
        <v>6.93</v>
      </c>
      <c r="O581" s="4">
        <v>91.0</v>
      </c>
      <c r="P581" s="4">
        <v>0.1</v>
      </c>
      <c r="Q581" s="5">
        <v>7884.984429</v>
      </c>
      <c r="R581" s="4">
        <v>4.6881475E7</v>
      </c>
      <c r="S581" s="4">
        <v>2.1</v>
      </c>
      <c r="T581" s="4">
        <v>1.9</v>
      </c>
      <c r="U581" s="4">
        <v>0.707</v>
      </c>
      <c r="V581" s="4">
        <v>13.2</v>
      </c>
    </row>
    <row r="582">
      <c r="A582" s="4" t="s">
        <v>60</v>
      </c>
      <c r="B582" s="4">
        <v>2011.0</v>
      </c>
      <c r="C582" s="4" t="s">
        <v>23</v>
      </c>
      <c r="D582" s="4">
        <v>74.2</v>
      </c>
      <c r="E582" s="4">
        <v>144.0</v>
      </c>
      <c r="F582" s="4">
        <v>12.0</v>
      </c>
      <c r="G582" s="4">
        <v>4.37</v>
      </c>
      <c r="H582" s="5">
        <v>184.3073618</v>
      </c>
      <c r="I582" s="4">
        <v>85.0</v>
      </c>
      <c r="J582" s="4">
        <v>6.0</v>
      </c>
      <c r="K582" s="4">
        <v>55.0</v>
      </c>
      <c r="L582" s="4">
        <v>14.0</v>
      </c>
      <c r="M582" s="4">
        <v>85.0</v>
      </c>
      <c r="N582" s="4">
        <v>6.64</v>
      </c>
      <c r="O582" s="4">
        <v>85.0</v>
      </c>
      <c r="P582" s="4">
        <v>0.1</v>
      </c>
      <c r="Q582" s="5">
        <v>7227.73968</v>
      </c>
      <c r="R582" s="4">
        <v>4646646.0</v>
      </c>
      <c r="S582" s="4">
        <v>2.2</v>
      </c>
      <c r="T582" s="4">
        <v>2.0</v>
      </c>
      <c r="U582" s="4">
        <v>0.7</v>
      </c>
      <c r="V582" s="4">
        <v>13.0</v>
      </c>
    </row>
    <row r="583">
      <c r="A583" s="4" t="s">
        <v>60</v>
      </c>
      <c r="B583" s="4">
        <v>2010.0</v>
      </c>
      <c r="C583" s="4" t="s">
        <v>23</v>
      </c>
      <c r="D583" s="4">
        <v>73.6</v>
      </c>
      <c r="E583" s="4">
        <v>15.0</v>
      </c>
      <c r="F583" s="4">
        <v>12.0</v>
      </c>
      <c r="G583" s="4">
        <v>4.28</v>
      </c>
      <c r="H583" s="5">
        <v>113.2436346</v>
      </c>
      <c r="I583" s="4">
        <v>88.0</v>
      </c>
      <c r="J583" s="4">
        <v>0.0</v>
      </c>
      <c r="K583" s="4">
        <v>54.2</v>
      </c>
      <c r="L583" s="4">
        <v>15.0</v>
      </c>
      <c r="M583" s="4">
        <v>88.0</v>
      </c>
      <c r="N583" s="4">
        <v>6.76</v>
      </c>
      <c r="O583" s="4">
        <v>88.0</v>
      </c>
      <c r="P583" s="4">
        <v>0.1</v>
      </c>
      <c r="Q583" s="5">
        <v>625.65544</v>
      </c>
      <c r="R583" s="4">
        <v>4591897.0</v>
      </c>
      <c r="S583" s="4">
        <v>2.2</v>
      </c>
      <c r="T583" s="4">
        <v>2.0</v>
      </c>
      <c r="U583" s="4">
        <v>0.695</v>
      </c>
      <c r="V583" s="4">
        <v>12.8</v>
      </c>
    </row>
    <row r="584">
      <c r="A584" s="4" t="s">
        <v>60</v>
      </c>
      <c r="B584" s="4">
        <v>2009.0</v>
      </c>
      <c r="C584" s="4" t="s">
        <v>23</v>
      </c>
      <c r="D584" s="4">
        <v>73.6</v>
      </c>
      <c r="E584" s="4">
        <v>15.0</v>
      </c>
      <c r="F584" s="4">
        <v>13.0</v>
      </c>
      <c r="G584" s="4">
        <v>4.34</v>
      </c>
      <c r="H584" s="5">
        <v>941.6464045</v>
      </c>
      <c r="I584" s="4">
        <v>92.0</v>
      </c>
      <c r="J584" s="4">
        <v>0.0</v>
      </c>
      <c r="K584" s="4">
        <v>53.5</v>
      </c>
      <c r="L584" s="4">
        <v>15.0</v>
      </c>
      <c r="M584" s="4">
        <v>92.0</v>
      </c>
      <c r="N584" s="4">
        <v>7.1</v>
      </c>
      <c r="O584" s="4">
        <v>92.0</v>
      </c>
      <c r="P584" s="4">
        <v>0.1</v>
      </c>
      <c r="Q584" s="5">
        <v>5148.422113</v>
      </c>
      <c r="R584" s="4">
        <v>4.5416181E7</v>
      </c>
      <c r="S584" s="4">
        <v>2.2</v>
      </c>
      <c r="T584" s="4">
        <v>2.0</v>
      </c>
      <c r="U584" s="4">
        <v>0.691</v>
      </c>
      <c r="V584" s="4">
        <v>12.4</v>
      </c>
    </row>
    <row r="585">
      <c r="A585" s="4" t="s">
        <v>60</v>
      </c>
      <c r="B585" s="4">
        <v>2008.0</v>
      </c>
      <c r="C585" s="4" t="s">
        <v>23</v>
      </c>
      <c r="D585" s="4">
        <v>73.5</v>
      </c>
      <c r="E585" s="4">
        <v>146.0</v>
      </c>
      <c r="F585" s="4">
        <v>14.0</v>
      </c>
      <c r="G585" s="4">
        <v>4.45</v>
      </c>
      <c r="H585" s="5">
        <v>978.07041</v>
      </c>
      <c r="I585" s="4">
        <v>92.0</v>
      </c>
      <c r="J585" s="4">
        <v>0.0</v>
      </c>
      <c r="K585" s="4">
        <v>52.8</v>
      </c>
      <c r="L585" s="4">
        <v>16.0</v>
      </c>
      <c r="M585" s="4">
        <v>92.0</v>
      </c>
      <c r="N585" s="4">
        <v>6.62</v>
      </c>
      <c r="O585" s="4">
        <v>92.0</v>
      </c>
      <c r="P585" s="4">
        <v>0.1</v>
      </c>
      <c r="Q585" s="5">
        <v>5433.7245</v>
      </c>
      <c r="R585" s="4">
        <v>4491544.0</v>
      </c>
      <c r="S585" s="4">
        <v>2.3</v>
      </c>
      <c r="T585" s="4">
        <v>2.0</v>
      </c>
      <c r="U585" s="4">
        <v>0.683</v>
      </c>
      <c r="V585" s="4">
        <v>12.2</v>
      </c>
    </row>
    <row r="586">
      <c r="A586" s="4" t="s">
        <v>60</v>
      </c>
      <c r="B586" s="4">
        <v>2007.0</v>
      </c>
      <c r="C586" s="4" t="s">
        <v>23</v>
      </c>
      <c r="D586" s="4">
        <v>73.5</v>
      </c>
      <c r="E586" s="4">
        <v>144.0</v>
      </c>
      <c r="F586" s="4">
        <v>14.0</v>
      </c>
      <c r="G586" s="4">
        <v>4.66</v>
      </c>
      <c r="H586" s="5">
        <v>780.5946749</v>
      </c>
      <c r="I586" s="4">
        <v>93.0</v>
      </c>
      <c r="J586" s="4">
        <v>0.0</v>
      </c>
      <c r="K586" s="4">
        <v>52.0</v>
      </c>
      <c r="L586" s="4">
        <v>17.0</v>
      </c>
      <c r="M586" s="4">
        <v>93.0</v>
      </c>
      <c r="N586" s="4">
        <v>6.25</v>
      </c>
      <c r="O586" s="4">
        <v>93.0</v>
      </c>
      <c r="P586" s="4">
        <v>0.1</v>
      </c>
      <c r="Q586" s="5">
        <v>4674.21961</v>
      </c>
      <c r="R586" s="4">
        <v>4.4374572E7</v>
      </c>
      <c r="S586" s="4">
        <v>2.3</v>
      </c>
      <c r="T586" s="4">
        <v>2.1</v>
      </c>
      <c r="U586" s="4">
        <v>0.675</v>
      </c>
      <c r="V586" s="4">
        <v>11.9</v>
      </c>
    </row>
    <row r="587">
      <c r="A587" s="4" t="s">
        <v>60</v>
      </c>
      <c r="B587" s="4">
        <v>2006.0</v>
      </c>
      <c r="C587" s="4" t="s">
        <v>23</v>
      </c>
      <c r="D587" s="4">
        <v>73.1</v>
      </c>
      <c r="E587" s="4">
        <v>147.0</v>
      </c>
      <c r="F587" s="4">
        <v>15.0</v>
      </c>
      <c r="G587" s="4">
        <v>4.53</v>
      </c>
      <c r="H587" s="5">
        <v>62.43710774</v>
      </c>
      <c r="I587" s="4">
        <v>93.0</v>
      </c>
      <c r="J587" s="4">
        <v>0.0</v>
      </c>
      <c r="K587" s="4">
        <v>51.3</v>
      </c>
      <c r="L587" s="4">
        <v>17.0</v>
      </c>
      <c r="M587" s="4">
        <v>94.0</v>
      </c>
      <c r="N587" s="4">
        <v>6.11</v>
      </c>
      <c r="O587" s="4">
        <v>93.0</v>
      </c>
      <c r="P587" s="4">
        <v>0.1</v>
      </c>
      <c r="Q587" s="5">
        <v>379.78776</v>
      </c>
      <c r="R587" s="4">
        <v>4.3835722E7</v>
      </c>
      <c r="S587" s="4">
        <v>2.3</v>
      </c>
      <c r="T587" s="4">
        <v>2.1</v>
      </c>
      <c r="U587" s="4">
        <v>0.669</v>
      </c>
      <c r="V587" s="4">
        <v>11.5</v>
      </c>
    </row>
    <row r="588">
      <c r="A588" s="4" t="s">
        <v>60</v>
      </c>
      <c r="B588" s="4">
        <v>2005.0</v>
      </c>
      <c r="C588" s="4" t="s">
        <v>23</v>
      </c>
      <c r="D588" s="4">
        <v>73.1</v>
      </c>
      <c r="E588" s="4">
        <v>144.0</v>
      </c>
      <c r="F588" s="4">
        <v>15.0</v>
      </c>
      <c r="G588" s="4">
        <v>4.38</v>
      </c>
      <c r="H588" s="5">
        <v>531.9808176</v>
      </c>
      <c r="I588" s="4">
        <v>93.0</v>
      </c>
      <c r="J588" s="4">
        <v>0.0</v>
      </c>
      <c r="K588" s="4">
        <v>5.5</v>
      </c>
      <c r="L588" s="4">
        <v>18.0</v>
      </c>
      <c r="M588" s="4">
        <v>93.0</v>
      </c>
      <c r="N588" s="4">
        <v>5.82</v>
      </c>
      <c r="O588" s="4">
        <v>93.0</v>
      </c>
      <c r="P588" s="4">
        <v>0.1</v>
      </c>
      <c r="Q588" s="5">
        <v>3386.256</v>
      </c>
      <c r="R588" s="4">
        <v>4.3285634E7</v>
      </c>
      <c r="S588" s="4">
        <v>2.4</v>
      </c>
      <c r="T588" s="4">
        <v>2.1</v>
      </c>
      <c r="U588" s="4">
        <v>0.658</v>
      </c>
      <c r="V588" s="4">
        <v>11.1</v>
      </c>
    </row>
    <row r="589">
      <c r="A589" s="4" t="s">
        <v>60</v>
      </c>
      <c r="B589" s="4">
        <v>2004.0</v>
      </c>
      <c r="C589" s="4" t="s">
        <v>23</v>
      </c>
      <c r="D589" s="4">
        <v>72.8</v>
      </c>
      <c r="E589" s="4">
        <v>148.0</v>
      </c>
      <c r="F589" s="4">
        <v>16.0</v>
      </c>
      <c r="G589" s="4">
        <v>4.26</v>
      </c>
      <c r="H589" s="5">
        <v>42.17956418</v>
      </c>
      <c r="I589" s="4">
        <v>89.0</v>
      </c>
      <c r="J589" s="4">
        <v>0.0</v>
      </c>
      <c r="K589" s="4">
        <v>49.8</v>
      </c>
      <c r="L589" s="4">
        <v>19.0</v>
      </c>
      <c r="M589" s="4">
        <v>89.0</v>
      </c>
      <c r="N589" s="4">
        <v>5.37</v>
      </c>
      <c r="O589" s="4">
        <v>89.0</v>
      </c>
      <c r="P589" s="4">
        <v>0.1</v>
      </c>
      <c r="Q589" s="5">
        <v>274.249442</v>
      </c>
      <c r="R589" s="4">
        <v>4.2724163E7</v>
      </c>
      <c r="S589" s="4">
        <v>2.4</v>
      </c>
      <c r="T589" s="4">
        <v>2.2</v>
      </c>
      <c r="U589" s="4">
        <v>0.658</v>
      </c>
      <c r="V589" s="4">
        <v>11.3</v>
      </c>
    </row>
    <row r="590">
      <c r="A590" s="4" t="s">
        <v>60</v>
      </c>
      <c r="B590" s="4">
        <v>2003.0</v>
      </c>
      <c r="C590" s="4" t="s">
        <v>23</v>
      </c>
      <c r="D590" s="4">
        <v>72.4</v>
      </c>
      <c r="E590" s="4">
        <v>15.0</v>
      </c>
      <c r="F590" s="4">
        <v>16.0</v>
      </c>
      <c r="G590" s="4">
        <v>4.25</v>
      </c>
      <c r="H590" s="5">
        <v>417.8038898</v>
      </c>
      <c r="I590" s="4">
        <v>92.0</v>
      </c>
      <c r="J590" s="4">
        <v>0.0</v>
      </c>
      <c r="K590" s="4">
        <v>49.0</v>
      </c>
      <c r="L590" s="4">
        <v>19.0</v>
      </c>
      <c r="M590" s="4">
        <v>92.0</v>
      </c>
      <c r="N590" s="4">
        <v>5.92</v>
      </c>
      <c r="O590" s="4">
        <v>92.0</v>
      </c>
      <c r="P590" s="4">
        <v>0.1</v>
      </c>
      <c r="Q590" s="5">
        <v>2246.257472</v>
      </c>
      <c r="R590" s="4">
        <v>4.2152151E7</v>
      </c>
      <c r="S590" s="4">
        <v>2.5</v>
      </c>
      <c r="T590" s="4">
        <v>2.2</v>
      </c>
      <c r="U590" s="4">
        <v>0.659</v>
      </c>
      <c r="V590" s="4">
        <v>11.6</v>
      </c>
    </row>
    <row r="591">
      <c r="A591" s="4" t="s">
        <v>60</v>
      </c>
      <c r="B591" s="4">
        <v>2002.0</v>
      </c>
      <c r="C591" s="4" t="s">
        <v>23</v>
      </c>
      <c r="D591" s="4">
        <v>71.8</v>
      </c>
      <c r="E591" s="4">
        <v>163.0</v>
      </c>
      <c r="F591" s="4">
        <v>17.0</v>
      </c>
      <c r="G591" s="4">
        <v>4.45</v>
      </c>
      <c r="H591" s="5">
        <v>393.8773633</v>
      </c>
      <c r="I591" s="4">
        <v>78.0</v>
      </c>
      <c r="J591" s="4">
        <v>139.0</v>
      </c>
      <c r="K591" s="4">
        <v>48.2</v>
      </c>
      <c r="L591" s="4">
        <v>20.0</v>
      </c>
      <c r="M591" s="4">
        <v>83.0</v>
      </c>
      <c r="N591" s="4">
        <v>5.67</v>
      </c>
      <c r="O591" s="4">
        <v>81.0</v>
      </c>
      <c r="P591" s="4">
        <v>0.1</v>
      </c>
      <c r="Q591" s="5">
        <v>2355.725857</v>
      </c>
      <c r="R591" s="4">
        <v>4.1572491E7</v>
      </c>
      <c r="S591" s="4">
        <v>2.5</v>
      </c>
      <c r="T591" s="4">
        <v>2.3</v>
      </c>
      <c r="U591" s="4">
        <v>0.656</v>
      </c>
      <c r="V591" s="4">
        <v>11.5</v>
      </c>
    </row>
    <row r="592">
      <c r="A592" s="4" t="s">
        <v>60</v>
      </c>
      <c r="B592" s="4">
        <v>2001.0</v>
      </c>
      <c r="C592" s="4" t="s">
        <v>23</v>
      </c>
      <c r="D592" s="4">
        <v>71.5</v>
      </c>
      <c r="E592" s="4">
        <v>165.0</v>
      </c>
      <c r="F592" s="4">
        <v>17.0</v>
      </c>
      <c r="G592" s="4">
        <v>4.43</v>
      </c>
      <c r="H592" s="5">
        <v>404.4205858</v>
      </c>
      <c r="I592" s="4">
        <v>8.0</v>
      </c>
      <c r="J592" s="4">
        <v>3.0</v>
      </c>
      <c r="K592" s="4">
        <v>47.5</v>
      </c>
      <c r="L592" s="4">
        <v>21.0</v>
      </c>
      <c r="M592" s="4">
        <v>83.0</v>
      </c>
      <c r="N592" s="4">
        <v>5.96</v>
      </c>
      <c r="O592" s="4">
        <v>8.0</v>
      </c>
      <c r="P592" s="4">
        <v>0.1</v>
      </c>
      <c r="Q592" s="5">
        <v>2395.856551</v>
      </c>
      <c r="R592" s="4">
        <v>498899.0</v>
      </c>
      <c r="S592" s="4">
        <v>2.5</v>
      </c>
      <c r="T592" s="4">
        <v>2.3</v>
      </c>
      <c r="U592" s="4">
        <v>0.653</v>
      </c>
      <c r="V592" s="4">
        <v>11.4</v>
      </c>
    </row>
    <row r="593">
      <c r="A593" s="4" t="s">
        <v>60</v>
      </c>
      <c r="B593" s="4">
        <v>2000.0</v>
      </c>
      <c r="C593" s="4" t="s">
        <v>23</v>
      </c>
      <c r="D593" s="4">
        <v>71.4</v>
      </c>
      <c r="E593" s="4">
        <v>167.0</v>
      </c>
      <c r="F593" s="4">
        <v>18.0</v>
      </c>
      <c r="G593" s="4">
        <v>4.66</v>
      </c>
      <c r="H593" s="5">
        <v>477.1341814</v>
      </c>
      <c r="I593" s="4">
        <v>78.0</v>
      </c>
      <c r="J593" s="4">
        <v>1.0</v>
      </c>
      <c r="K593" s="4">
        <v>46.7</v>
      </c>
      <c r="L593" s="4">
        <v>21.0</v>
      </c>
      <c r="M593" s="4">
        <v>82.0</v>
      </c>
      <c r="N593" s="4">
        <v>5.91</v>
      </c>
      <c r="O593" s="4">
        <v>79.0</v>
      </c>
      <c r="P593" s="4">
        <v>0.1</v>
      </c>
      <c r="Q593" s="5">
        <v>2472.197831</v>
      </c>
      <c r="R593" s="4">
        <v>443958.0</v>
      </c>
      <c r="S593" s="4">
        <v>2.6</v>
      </c>
      <c r="T593" s="4">
        <v>2.3</v>
      </c>
      <c r="U593" s="4">
        <v>0.65</v>
      </c>
      <c r="V593" s="4">
        <v>11.3</v>
      </c>
    </row>
    <row r="594">
      <c r="A594" s="4" t="s">
        <v>61</v>
      </c>
      <c r="B594" s="4">
        <v>2015.0</v>
      </c>
      <c r="C594" s="4" t="s">
        <v>23</v>
      </c>
      <c r="D594" s="4">
        <v>63.5</v>
      </c>
      <c r="E594" s="4">
        <v>227.0</v>
      </c>
      <c r="F594" s="4">
        <v>1.0</v>
      </c>
      <c r="G594" s="6"/>
      <c r="H594" s="5">
        <v>0.0</v>
      </c>
      <c r="I594" s="4">
        <v>91.0</v>
      </c>
      <c r="J594" s="4">
        <v>0.0</v>
      </c>
      <c r="K594" s="4">
        <v>24.2</v>
      </c>
      <c r="L594" s="4">
        <v>2.0</v>
      </c>
      <c r="M594" s="4">
        <v>92.0</v>
      </c>
      <c r="N594" s="6"/>
      <c r="O594" s="4">
        <v>91.0</v>
      </c>
      <c r="P594" s="4">
        <v>0.8</v>
      </c>
      <c r="Q594" s="5">
        <v>727.6463868</v>
      </c>
      <c r="R594" s="4">
        <v>777424.0</v>
      </c>
      <c r="S594" s="4">
        <v>6.7</v>
      </c>
      <c r="T594" s="4">
        <v>6.5</v>
      </c>
      <c r="U594" s="4">
        <v>0.498</v>
      </c>
      <c r="V594" s="4">
        <v>11.1</v>
      </c>
    </row>
    <row r="595">
      <c r="A595" s="4" t="s">
        <v>61</v>
      </c>
      <c r="B595" s="4">
        <v>2014.0</v>
      </c>
      <c r="C595" s="4" t="s">
        <v>23</v>
      </c>
      <c r="D595" s="4">
        <v>63.2</v>
      </c>
      <c r="E595" s="4">
        <v>23.0</v>
      </c>
      <c r="F595" s="4">
        <v>1.0</v>
      </c>
      <c r="G595" s="4">
        <v>0.01</v>
      </c>
      <c r="H595" s="5">
        <v>73.86584922</v>
      </c>
      <c r="I595" s="4">
        <v>88.0</v>
      </c>
      <c r="J595" s="4">
        <v>0.0</v>
      </c>
      <c r="K595" s="4">
        <v>23.7</v>
      </c>
      <c r="L595" s="4">
        <v>2.0</v>
      </c>
      <c r="M595" s="4">
        <v>87.0</v>
      </c>
      <c r="N595" s="4">
        <v>6.75</v>
      </c>
      <c r="O595" s="4">
        <v>87.0</v>
      </c>
      <c r="P595" s="4">
        <v>0.8</v>
      </c>
      <c r="Q595" s="5">
        <v>852.954379</v>
      </c>
      <c r="R595" s="4">
        <v>759385.0</v>
      </c>
      <c r="S595" s="4">
        <v>6.8</v>
      </c>
      <c r="T595" s="4">
        <v>6.6</v>
      </c>
      <c r="U595" s="4">
        <v>0.497</v>
      </c>
      <c r="V595" s="4">
        <v>11.1</v>
      </c>
    </row>
    <row r="596">
      <c r="A596" s="4" t="s">
        <v>61</v>
      </c>
      <c r="B596" s="4">
        <v>2013.0</v>
      </c>
      <c r="C596" s="4" t="s">
        <v>23</v>
      </c>
      <c r="D596" s="4">
        <v>62.9</v>
      </c>
      <c r="E596" s="4">
        <v>233.0</v>
      </c>
      <c r="F596" s="4">
        <v>1.0</v>
      </c>
      <c r="G596" s="4">
        <v>0.01</v>
      </c>
      <c r="H596" s="5">
        <v>61.57443584</v>
      </c>
      <c r="I596" s="4">
        <v>88.0</v>
      </c>
      <c r="J596" s="4">
        <v>0.0</v>
      </c>
      <c r="K596" s="4">
        <v>23.2</v>
      </c>
      <c r="L596" s="4">
        <v>2.0</v>
      </c>
      <c r="M596" s="4">
        <v>85.0</v>
      </c>
      <c r="N596" s="4">
        <v>6.51</v>
      </c>
      <c r="O596" s="4">
        <v>87.0</v>
      </c>
      <c r="P596" s="4">
        <v>0.8</v>
      </c>
      <c r="Q596" s="5">
        <v>834.341949</v>
      </c>
      <c r="R596" s="4">
        <v>7415.0</v>
      </c>
      <c r="S596" s="4">
        <v>6.8</v>
      </c>
      <c r="T596" s="4">
        <v>6.6</v>
      </c>
      <c r="U596" s="4">
        <v>0.49</v>
      </c>
      <c r="V596" s="4">
        <v>10.9</v>
      </c>
    </row>
    <row r="597">
      <c r="A597" s="4" t="s">
        <v>61</v>
      </c>
      <c r="B597" s="4">
        <v>2012.0</v>
      </c>
      <c r="C597" s="4" t="s">
        <v>23</v>
      </c>
      <c r="D597" s="4">
        <v>62.5</v>
      </c>
      <c r="E597" s="4">
        <v>237.0</v>
      </c>
      <c r="F597" s="4">
        <v>2.0</v>
      </c>
      <c r="G597" s="4">
        <v>0.01</v>
      </c>
      <c r="H597" s="5">
        <v>78.39008571</v>
      </c>
      <c r="I597" s="4">
        <v>89.0</v>
      </c>
      <c r="J597" s="4">
        <v>1.0</v>
      </c>
      <c r="K597" s="4">
        <v>22.6</v>
      </c>
      <c r="L597" s="4">
        <v>2.0</v>
      </c>
      <c r="M597" s="4">
        <v>85.0</v>
      </c>
      <c r="N597" s="4">
        <v>7.11</v>
      </c>
      <c r="O597" s="4">
        <v>86.0</v>
      </c>
      <c r="P597" s="4">
        <v>0.8</v>
      </c>
      <c r="Q597" s="5">
        <v>788.632653</v>
      </c>
      <c r="R597" s="4">
        <v>723868.0</v>
      </c>
      <c r="S597" s="4">
        <v>6.9</v>
      </c>
      <c r="T597" s="4">
        <v>6.7</v>
      </c>
      <c r="U597" s="4">
        <v>0.484</v>
      </c>
      <c r="V597" s="4">
        <v>10.8</v>
      </c>
    </row>
    <row r="598">
      <c r="A598" s="4" t="s">
        <v>61</v>
      </c>
      <c r="B598" s="4">
        <v>2011.0</v>
      </c>
      <c r="C598" s="4" t="s">
        <v>23</v>
      </c>
      <c r="D598" s="4">
        <v>62.2</v>
      </c>
      <c r="E598" s="4">
        <v>241.0</v>
      </c>
      <c r="F598" s="4">
        <v>2.0</v>
      </c>
      <c r="G598" s="4">
        <v>0.12</v>
      </c>
      <c r="H598" s="5">
        <v>59.6596497</v>
      </c>
      <c r="I598" s="4">
        <v>83.0</v>
      </c>
      <c r="J598" s="4">
        <v>3.0</v>
      </c>
      <c r="K598" s="4">
        <v>22.1</v>
      </c>
      <c r="L598" s="4">
        <v>2.0</v>
      </c>
      <c r="M598" s="4">
        <v>85.0</v>
      </c>
      <c r="N598" s="4">
        <v>6.1</v>
      </c>
      <c r="O598" s="4">
        <v>83.0</v>
      </c>
      <c r="P598" s="4">
        <v>0.2</v>
      </c>
      <c r="Q598" s="5">
        <v>829.7586885</v>
      </c>
      <c r="R598" s="4">
        <v>76569.0</v>
      </c>
      <c r="S598" s="4">
        <v>7.0</v>
      </c>
      <c r="T598" s="4">
        <v>6.8</v>
      </c>
      <c r="U598" s="4">
        <v>0.479</v>
      </c>
      <c r="V598" s="4">
        <v>10.6</v>
      </c>
    </row>
    <row r="599">
      <c r="A599" s="4" t="s">
        <v>61</v>
      </c>
      <c r="B599" s="4">
        <v>2010.0</v>
      </c>
      <c r="C599" s="4" t="s">
        <v>23</v>
      </c>
      <c r="D599" s="4">
        <v>61.8</v>
      </c>
      <c r="E599" s="4">
        <v>246.0</v>
      </c>
      <c r="F599" s="4">
        <v>2.0</v>
      </c>
      <c r="G599" s="4">
        <v>0.15</v>
      </c>
      <c r="H599" s="5">
        <v>47.30421873</v>
      </c>
      <c r="I599" s="4">
        <v>74.0</v>
      </c>
      <c r="J599" s="4">
        <v>0.0</v>
      </c>
      <c r="K599" s="4">
        <v>21.6</v>
      </c>
      <c r="L599" s="4">
        <v>2.0</v>
      </c>
      <c r="M599" s="4">
        <v>82.0</v>
      </c>
      <c r="N599" s="4">
        <v>5.82</v>
      </c>
      <c r="O599" s="4">
        <v>74.0</v>
      </c>
      <c r="P599" s="4">
        <v>0.1</v>
      </c>
      <c r="Q599" s="5">
        <v>769.1742883</v>
      </c>
      <c r="R599" s="4">
        <v>689692.0</v>
      </c>
      <c r="S599" s="4">
        <v>7.1</v>
      </c>
      <c r="T599" s="4">
        <v>6.9</v>
      </c>
      <c r="U599" s="4">
        <v>0.476</v>
      </c>
      <c r="V599" s="4">
        <v>10.5</v>
      </c>
    </row>
    <row r="600">
      <c r="A600" s="4" t="s">
        <v>61</v>
      </c>
      <c r="B600" s="4">
        <v>2009.0</v>
      </c>
      <c r="C600" s="4" t="s">
        <v>23</v>
      </c>
      <c r="D600" s="4">
        <v>61.3</v>
      </c>
      <c r="E600" s="4">
        <v>251.0</v>
      </c>
      <c r="F600" s="4">
        <v>2.0</v>
      </c>
      <c r="G600" s="4">
        <v>0.17</v>
      </c>
      <c r="H600" s="5">
        <v>56.98952474</v>
      </c>
      <c r="I600" s="4">
        <v>83.0</v>
      </c>
      <c r="J600" s="4">
        <v>1.0</v>
      </c>
      <c r="K600" s="4">
        <v>21.1</v>
      </c>
      <c r="L600" s="4">
        <v>2.0</v>
      </c>
      <c r="M600" s="4">
        <v>84.0</v>
      </c>
      <c r="N600" s="4">
        <v>3.82</v>
      </c>
      <c r="O600" s="4">
        <v>83.0</v>
      </c>
      <c r="P600" s="4">
        <v>0.1</v>
      </c>
      <c r="Q600" s="5">
        <v>778.5454199</v>
      </c>
      <c r="R600" s="4">
        <v>673252.0</v>
      </c>
      <c r="S600" s="4">
        <v>7.2</v>
      </c>
      <c r="T600" s="4">
        <v>7.0</v>
      </c>
      <c r="U600" s="4">
        <v>0.465</v>
      </c>
      <c r="V600" s="4">
        <v>10.3</v>
      </c>
    </row>
    <row r="601">
      <c r="A601" s="4" t="s">
        <v>61</v>
      </c>
      <c r="B601" s="4">
        <v>2008.0</v>
      </c>
      <c r="C601" s="4" t="s">
        <v>23</v>
      </c>
      <c r="D601" s="4">
        <v>61.0</v>
      </c>
      <c r="E601" s="4">
        <v>255.0</v>
      </c>
      <c r="F601" s="4">
        <v>2.0</v>
      </c>
      <c r="G601" s="4">
        <v>0.12</v>
      </c>
      <c r="H601" s="5">
        <v>93.36788979</v>
      </c>
      <c r="I601" s="4">
        <v>81.0</v>
      </c>
      <c r="J601" s="4">
        <v>0.0</v>
      </c>
      <c r="K601" s="4">
        <v>2.6</v>
      </c>
      <c r="L601" s="4">
        <v>2.0</v>
      </c>
      <c r="M601" s="4">
        <v>81.0</v>
      </c>
      <c r="N601" s="4">
        <v>5.13</v>
      </c>
      <c r="O601" s="4">
        <v>81.0</v>
      </c>
      <c r="P601" s="4">
        <v>0.1</v>
      </c>
      <c r="Q601" s="5">
        <v>795.97519</v>
      </c>
      <c r="R601" s="4">
        <v>657229.0</v>
      </c>
      <c r="S601" s="4">
        <v>7.2</v>
      </c>
      <c r="T601" s="4">
        <v>7.1</v>
      </c>
      <c r="U601" s="4">
        <v>0.461</v>
      </c>
      <c r="V601" s="4">
        <v>10.2</v>
      </c>
    </row>
    <row r="602">
      <c r="A602" s="4" t="s">
        <v>61</v>
      </c>
      <c r="B602" s="4">
        <v>2007.0</v>
      </c>
      <c r="C602" s="4" t="s">
        <v>23</v>
      </c>
      <c r="D602" s="4">
        <v>66.0</v>
      </c>
      <c r="E602" s="4">
        <v>259.0</v>
      </c>
      <c r="F602" s="4">
        <v>2.0</v>
      </c>
      <c r="G602" s="4">
        <v>0.16</v>
      </c>
      <c r="H602" s="5">
        <v>9.087638194</v>
      </c>
      <c r="I602" s="4">
        <v>75.0</v>
      </c>
      <c r="J602" s="4">
        <v>0.0</v>
      </c>
      <c r="K602" s="4">
        <v>2.1</v>
      </c>
      <c r="L602" s="4">
        <v>2.0</v>
      </c>
      <c r="M602" s="4">
        <v>75.0</v>
      </c>
      <c r="N602" s="4">
        <v>4.93</v>
      </c>
      <c r="O602" s="4">
        <v>75.0</v>
      </c>
      <c r="P602" s="4">
        <v>0.1</v>
      </c>
      <c r="Q602" s="5">
        <v>72.759313</v>
      </c>
      <c r="R602" s="4">
        <v>64162.0</v>
      </c>
      <c r="S602" s="4">
        <v>7.3</v>
      </c>
      <c r="T602" s="4">
        <v>7.2</v>
      </c>
      <c r="U602" s="4">
        <v>0.459</v>
      </c>
      <c r="V602" s="4">
        <v>10.0</v>
      </c>
    </row>
    <row r="603">
      <c r="A603" s="4" t="s">
        <v>61</v>
      </c>
      <c r="B603" s="4">
        <v>2006.0</v>
      </c>
      <c r="C603" s="4" t="s">
        <v>23</v>
      </c>
      <c r="D603" s="4">
        <v>63.0</v>
      </c>
      <c r="E603" s="4">
        <v>262.0</v>
      </c>
      <c r="F603" s="4">
        <v>2.0</v>
      </c>
      <c r="G603" s="4">
        <v>0.25</v>
      </c>
      <c r="H603" s="5">
        <v>77.0283958</v>
      </c>
      <c r="I603" s="4">
        <v>69.0</v>
      </c>
      <c r="J603" s="4">
        <v>85.0</v>
      </c>
      <c r="K603" s="4">
        <v>19.6</v>
      </c>
      <c r="L603" s="4">
        <v>2.0</v>
      </c>
      <c r="M603" s="4">
        <v>69.0</v>
      </c>
      <c r="N603" s="4">
        <v>4.57</v>
      </c>
      <c r="O603" s="4">
        <v>69.0</v>
      </c>
      <c r="P603" s="4">
        <v>0.1</v>
      </c>
      <c r="Q603" s="5">
        <v>648.38717</v>
      </c>
      <c r="R603" s="4">
        <v>626425.0</v>
      </c>
      <c r="S603" s="4">
        <v>7.4</v>
      </c>
      <c r="T603" s="4">
        <v>7.3</v>
      </c>
      <c r="U603" s="4">
        <v>0.451</v>
      </c>
      <c r="V603" s="4">
        <v>9.9</v>
      </c>
    </row>
    <row r="604">
      <c r="A604" s="4" t="s">
        <v>61</v>
      </c>
      <c r="B604" s="4">
        <v>2005.0</v>
      </c>
      <c r="C604" s="4" t="s">
        <v>23</v>
      </c>
      <c r="D604" s="4">
        <v>60.0</v>
      </c>
      <c r="E604" s="4">
        <v>266.0</v>
      </c>
      <c r="F604" s="4">
        <v>2.0</v>
      </c>
      <c r="G604" s="4">
        <v>0.24</v>
      </c>
      <c r="H604" s="5">
        <v>69.9675435</v>
      </c>
      <c r="I604" s="4">
        <v>68.0</v>
      </c>
      <c r="J604" s="4">
        <v>912.0</v>
      </c>
      <c r="K604" s="4">
        <v>19.2</v>
      </c>
      <c r="L604" s="4">
        <v>2.0</v>
      </c>
      <c r="M604" s="4">
        <v>67.0</v>
      </c>
      <c r="N604" s="4">
        <v>4.32</v>
      </c>
      <c r="O604" s="4">
        <v>68.0</v>
      </c>
      <c r="P604" s="4">
        <v>0.1</v>
      </c>
      <c r="Q604" s="5">
        <v>621.93372</v>
      </c>
      <c r="R604" s="4">
        <v>611627.0</v>
      </c>
      <c r="S604" s="4">
        <v>7.5</v>
      </c>
      <c r="T604" s="4">
        <v>7.4</v>
      </c>
      <c r="U604" s="4">
        <v>0.434</v>
      </c>
      <c r="V604" s="4">
        <v>9.7</v>
      </c>
    </row>
    <row r="605">
      <c r="A605" s="4" t="s">
        <v>61</v>
      </c>
      <c r="B605" s="4">
        <v>2004.0</v>
      </c>
      <c r="C605" s="4" t="s">
        <v>23</v>
      </c>
      <c r="D605" s="4">
        <v>59.8</v>
      </c>
      <c r="E605" s="4">
        <v>269.0</v>
      </c>
      <c r="F605" s="4">
        <v>2.0</v>
      </c>
      <c r="G605" s="4">
        <v>0.27</v>
      </c>
      <c r="H605" s="5">
        <v>7.212110766</v>
      </c>
      <c r="I605" s="4">
        <v>77.0</v>
      </c>
      <c r="J605" s="4">
        <v>0.0</v>
      </c>
      <c r="K605" s="4">
        <v>18.8</v>
      </c>
      <c r="L605" s="4">
        <v>2.0</v>
      </c>
      <c r="M605" s="4">
        <v>73.0</v>
      </c>
      <c r="N605" s="4">
        <v>3.96</v>
      </c>
      <c r="O605" s="4">
        <v>76.0</v>
      </c>
      <c r="P605" s="4">
        <v>0.1</v>
      </c>
      <c r="Q605" s="5">
        <v>616.4197236</v>
      </c>
      <c r="R605" s="4">
        <v>597228.0</v>
      </c>
      <c r="S605" s="4">
        <v>7.5</v>
      </c>
      <c r="T605" s="4">
        <v>7.5</v>
      </c>
      <c r="U605" s="4">
        <v>0.0</v>
      </c>
      <c r="V605" s="4">
        <v>9.5</v>
      </c>
    </row>
    <row r="606">
      <c r="A606" s="4" t="s">
        <v>61</v>
      </c>
      <c r="B606" s="4">
        <v>2003.0</v>
      </c>
      <c r="C606" s="4" t="s">
        <v>23</v>
      </c>
      <c r="D606" s="4">
        <v>59.6</v>
      </c>
      <c r="E606" s="4">
        <v>271.0</v>
      </c>
      <c r="F606" s="4">
        <v>2.0</v>
      </c>
      <c r="G606" s="4">
        <v>0.26</v>
      </c>
      <c r="H606" s="5">
        <v>45.09010835</v>
      </c>
      <c r="I606" s="4">
        <v>28.0</v>
      </c>
      <c r="J606" s="4">
        <v>0.0</v>
      </c>
      <c r="K606" s="4">
        <v>18.4</v>
      </c>
      <c r="L606" s="4">
        <v>2.0</v>
      </c>
      <c r="M606" s="4">
        <v>8.0</v>
      </c>
      <c r="N606" s="4">
        <v>3.65</v>
      </c>
      <c r="O606" s="4">
        <v>8.0</v>
      </c>
      <c r="P606" s="4">
        <v>0.1</v>
      </c>
      <c r="Q606" s="5">
        <v>544.566526</v>
      </c>
      <c r="R606" s="4">
        <v>583211.0</v>
      </c>
      <c r="S606" s="4">
        <v>7.6</v>
      </c>
      <c r="T606" s="4">
        <v>7.6</v>
      </c>
      <c r="U606" s="4">
        <v>0.0</v>
      </c>
      <c r="V606" s="4">
        <v>9.2</v>
      </c>
    </row>
    <row r="607">
      <c r="A607" s="4" t="s">
        <v>61</v>
      </c>
      <c r="B607" s="4">
        <v>2002.0</v>
      </c>
      <c r="C607" s="4" t="s">
        <v>23</v>
      </c>
      <c r="D607" s="4">
        <v>59.5</v>
      </c>
      <c r="E607" s="4">
        <v>271.0</v>
      </c>
      <c r="F607" s="4">
        <v>2.0</v>
      </c>
      <c r="G607" s="4">
        <v>0.08</v>
      </c>
      <c r="H607" s="5">
        <v>29.41897495</v>
      </c>
      <c r="I607" s="6"/>
      <c r="J607" s="4">
        <v>0.0</v>
      </c>
      <c r="K607" s="4">
        <v>18.0</v>
      </c>
      <c r="L607" s="4">
        <v>2.0</v>
      </c>
      <c r="M607" s="4">
        <v>98.0</v>
      </c>
      <c r="N607" s="4">
        <v>3.39</v>
      </c>
      <c r="O607" s="4">
        <v>89.0</v>
      </c>
      <c r="P607" s="4">
        <v>0.1</v>
      </c>
      <c r="Q607" s="5">
        <v>433.2691451</v>
      </c>
      <c r="R607" s="4">
        <v>569479.0</v>
      </c>
      <c r="S607" s="4">
        <v>7.7</v>
      </c>
      <c r="T607" s="4">
        <v>7.7</v>
      </c>
      <c r="U607" s="4">
        <v>0.0</v>
      </c>
      <c r="V607" s="4">
        <v>8.8</v>
      </c>
    </row>
    <row r="608">
      <c r="A608" s="4" t="s">
        <v>61</v>
      </c>
      <c r="B608" s="4">
        <v>2001.0</v>
      </c>
      <c r="C608" s="4" t="s">
        <v>23</v>
      </c>
      <c r="D608" s="4">
        <v>59.5</v>
      </c>
      <c r="E608" s="4">
        <v>272.0</v>
      </c>
      <c r="F608" s="4">
        <v>1.0</v>
      </c>
      <c r="G608" s="4">
        <v>0.08</v>
      </c>
      <c r="H608" s="5">
        <v>19.71741043</v>
      </c>
      <c r="I608" s="6"/>
      <c r="J608" s="4">
        <v>0.0</v>
      </c>
      <c r="K608" s="4">
        <v>17.6</v>
      </c>
      <c r="L608" s="4">
        <v>2.0</v>
      </c>
      <c r="M608" s="4">
        <v>7.0</v>
      </c>
      <c r="N608" s="4">
        <v>2.86</v>
      </c>
      <c r="O608" s="4">
        <v>7.0</v>
      </c>
      <c r="P608" s="4">
        <v>0.1</v>
      </c>
      <c r="Q608" s="5">
        <v>395.9319363</v>
      </c>
      <c r="R608" s="4">
        <v>555888.0</v>
      </c>
      <c r="S608" s="4">
        <v>7.8</v>
      </c>
      <c r="T608" s="4">
        <v>7.8</v>
      </c>
      <c r="U608" s="4">
        <v>0.0</v>
      </c>
      <c r="V608" s="4">
        <v>8.5</v>
      </c>
    </row>
    <row r="609">
      <c r="A609" s="4" t="s">
        <v>61</v>
      </c>
      <c r="B609" s="4">
        <v>2000.0</v>
      </c>
      <c r="C609" s="4" t="s">
        <v>23</v>
      </c>
      <c r="D609" s="4">
        <v>59.5</v>
      </c>
      <c r="E609" s="4">
        <v>272.0</v>
      </c>
      <c r="F609" s="4">
        <v>1.0</v>
      </c>
      <c r="G609" s="4">
        <v>0.09</v>
      </c>
      <c r="H609" s="5">
        <v>35.02948624</v>
      </c>
      <c r="I609" s="6"/>
      <c r="J609" s="4">
        <v>0.0</v>
      </c>
      <c r="K609" s="4">
        <v>17.3</v>
      </c>
      <c r="L609" s="4">
        <v>2.0</v>
      </c>
      <c r="M609" s="4">
        <v>7.0</v>
      </c>
      <c r="N609" s="4">
        <v>3.56</v>
      </c>
      <c r="O609" s="4">
        <v>7.0</v>
      </c>
      <c r="P609" s="4">
        <v>0.1</v>
      </c>
      <c r="Q609" s="5">
        <v>375.8528566</v>
      </c>
      <c r="R609" s="4">
        <v>542357.0</v>
      </c>
      <c r="S609" s="4">
        <v>7.9</v>
      </c>
      <c r="T609" s="4">
        <v>7.9</v>
      </c>
      <c r="U609" s="4">
        <v>0.0</v>
      </c>
      <c r="V609" s="4">
        <v>8.2</v>
      </c>
    </row>
    <row r="610">
      <c r="A610" s="4" t="s">
        <v>62</v>
      </c>
      <c r="B610" s="4">
        <v>2015.0</v>
      </c>
      <c r="C610" s="4" t="s">
        <v>23</v>
      </c>
      <c r="D610" s="4">
        <v>64.7</v>
      </c>
      <c r="E610" s="4">
        <v>267.0</v>
      </c>
      <c r="F610" s="4">
        <v>7.0</v>
      </c>
      <c r="G610" s="6"/>
      <c r="H610" s="5">
        <v>0.0</v>
      </c>
      <c r="I610" s="4">
        <v>8.0</v>
      </c>
      <c r="J610" s="4">
        <v>1359.0</v>
      </c>
      <c r="K610" s="4">
        <v>27.4</v>
      </c>
      <c r="L610" s="4">
        <v>10.0</v>
      </c>
      <c r="M610" s="4">
        <v>8.0</v>
      </c>
      <c r="N610" s="6"/>
      <c r="O610" s="4">
        <v>8.0</v>
      </c>
      <c r="P610" s="4">
        <v>2.8</v>
      </c>
      <c r="Q610" s="7"/>
      <c r="R610" s="6"/>
      <c r="S610" s="4">
        <v>7.5</v>
      </c>
      <c r="T610" s="4">
        <v>7.1</v>
      </c>
      <c r="U610" s="4">
        <v>0.59</v>
      </c>
      <c r="V610" s="4">
        <v>11.1</v>
      </c>
    </row>
    <row r="611">
      <c r="A611" s="4" t="s">
        <v>62</v>
      </c>
      <c r="B611" s="4">
        <v>2014.0</v>
      </c>
      <c r="C611" s="4" t="s">
        <v>23</v>
      </c>
      <c r="D611" s="4">
        <v>64.2</v>
      </c>
      <c r="E611" s="4">
        <v>275.0</v>
      </c>
      <c r="F611" s="4">
        <v>7.0</v>
      </c>
      <c r="G611" s="4">
        <v>0.01</v>
      </c>
      <c r="H611" s="5">
        <v>0.0</v>
      </c>
      <c r="I611" s="4">
        <v>9.0</v>
      </c>
      <c r="J611" s="4">
        <v>71.0</v>
      </c>
      <c r="K611" s="4">
        <v>26.8</v>
      </c>
      <c r="L611" s="4">
        <v>10.0</v>
      </c>
      <c r="M611" s="4">
        <v>9.0</v>
      </c>
      <c r="N611" s="4">
        <v>5.15</v>
      </c>
      <c r="O611" s="4">
        <v>9.0</v>
      </c>
      <c r="P611" s="4">
        <v>3.0</v>
      </c>
      <c r="Q611" s="7"/>
      <c r="R611" s="6"/>
      <c r="S611" s="4">
        <v>7.6</v>
      </c>
      <c r="T611" s="4">
        <v>7.3</v>
      </c>
      <c r="U611" s="4">
        <v>0.581</v>
      </c>
      <c r="V611" s="4">
        <v>11.1</v>
      </c>
    </row>
    <row r="612">
      <c r="A612" s="4" t="s">
        <v>62</v>
      </c>
      <c r="B612" s="4">
        <v>2013.0</v>
      </c>
      <c r="C612" s="4" t="s">
        <v>23</v>
      </c>
      <c r="D612" s="4">
        <v>63.9</v>
      </c>
      <c r="E612" s="4">
        <v>274.0</v>
      </c>
      <c r="F612" s="4">
        <v>7.0</v>
      </c>
      <c r="G612" s="4">
        <v>0.01</v>
      </c>
      <c r="H612" s="5">
        <v>0.0</v>
      </c>
      <c r="I612" s="4">
        <v>85.0</v>
      </c>
      <c r="J612" s="4">
        <v>124.0</v>
      </c>
      <c r="K612" s="4">
        <v>26.2</v>
      </c>
      <c r="L612" s="4">
        <v>10.0</v>
      </c>
      <c r="M612" s="4">
        <v>85.0</v>
      </c>
      <c r="N612" s="4">
        <v>5.9</v>
      </c>
      <c r="O612" s="4">
        <v>85.0</v>
      </c>
      <c r="P612" s="4">
        <v>3.0</v>
      </c>
      <c r="Q612" s="7"/>
      <c r="R612" s="6"/>
      <c r="S612" s="4">
        <v>7.7</v>
      </c>
      <c r="T612" s="4">
        <v>7.4</v>
      </c>
      <c r="U612" s="4">
        <v>0.576</v>
      </c>
      <c r="V612" s="4">
        <v>11.1</v>
      </c>
    </row>
    <row r="613">
      <c r="A613" s="4" t="s">
        <v>62</v>
      </c>
      <c r="B613" s="4">
        <v>2012.0</v>
      </c>
      <c r="C613" s="4" t="s">
        <v>23</v>
      </c>
      <c r="D613" s="4">
        <v>63.7</v>
      </c>
      <c r="E613" s="4">
        <v>273.0</v>
      </c>
      <c r="F613" s="4">
        <v>7.0</v>
      </c>
      <c r="G613" s="4">
        <v>0.01</v>
      </c>
      <c r="H613" s="5">
        <v>0.0</v>
      </c>
      <c r="I613" s="4">
        <v>62.0</v>
      </c>
      <c r="J613" s="4">
        <v>260.0</v>
      </c>
      <c r="K613" s="4">
        <v>25.6</v>
      </c>
      <c r="L613" s="4">
        <v>10.0</v>
      </c>
      <c r="M613" s="4">
        <v>61.0</v>
      </c>
      <c r="N613" s="4">
        <v>3.98</v>
      </c>
      <c r="O613" s="4">
        <v>85.0</v>
      </c>
      <c r="P613" s="4">
        <v>3.3</v>
      </c>
      <c r="Q613" s="7"/>
      <c r="R613" s="6"/>
      <c r="S613" s="4">
        <v>7.9</v>
      </c>
      <c r="T613" s="4">
        <v>7.5</v>
      </c>
      <c r="U613" s="4">
        <v>0.557</v>
      </c>
      <c r="V613" s="4">
        <v>10.2</v>
      </c>
    </row>
    <row r="614">
      <c r="A614" s="4" t="s">
        <v>62</v>
      </c>
      <c r="B614" s="4">
        <v>2011.0</v>
      </c>
      <c r="C614" s="4" t="s">
        <v>23</v>
      </c>
      <c r="D614" s="4">
        <v>62.9</v>
      </c>
      <c r="E614" s="4">
        <v>285.0</v>
      </c>
      <c r="F614" s="4">
        <v>7.0</v>
      </c>
      <c r="G614" s="4">
        <v>3.82</v>
      </c>
      <c r="H614" s="5">
        <v>0.0</v>
      </c>
      <c r="I614" s="4">
        <v>7.0</v>
      </c>
      <c r="J614" s="4">
        <v>315.0</v>
      </c>
      <c r="K614" s="4">
        <v>25.0</v>
      </c>
      <c r="L614" s="4">
        <v>10.0</v>
      </c>
      <c r="M614" s="4">
        <v>69.0</v>
      </c>
      <c r="N614" s="4">
        <v>2.79</v>
      </c>
      <c r="O614" s="4">
        <v>82.0</v>
      </c>
      <c r="P614" s="4">
        <v>3.5</v>
      </c>
      <c r="Q614" s="7"/>
      <c r="R614" s="6"/>
      <c r="S614" s="4">
        <v>8.0</v>
      </c>
      <c r="T614" s="4">
        <v>7.6</v>
      </c>
      <c r="U614" s="4">
        <v>0.558</v>
      </c>
      <c r="V614" s="4">
        <v>10.7</v>
      </c>
    </row>
    <row r="615">
      <c r="A615" s="4" t="s">
        <v>62</v>
      </c>
      <c r="B615" s="4">
        <v>2010.0</v>
      </c>
      <c r="C615" s="4" t="s">
        <v>23</v>
      </c>
      <c r="D615" s="4">
        <v>62.0</v>
      </c>
      <c r="E615" s="4">
        <v>298.0</v>
      </c>
      <c r="F615" s="4">
        <v>7.0</v>
      </c>
      <c r="G615" s="4">
        <v>3.53</v>
      </c>
      <c r="H615" s="5">
        <v>0.0</v>
      </c>
      <c r="I615" s="4">
        <v>74.0</v>
      </c>
      <c r="J615" s="4">
        <v>4.0</v>
      </c>
      <c r="K615" s="4">
        <v>24.5</v>
      </c>
      <c r="L615" s="4">
        <v>10.0</v>
      </c>
      <c r="M615" s="4">
        <v>72.0</v>
      </c>
      <c r="N615" s="4">
        <v>2.29</v>
      </c>
      <c r="O615" s="4">
        <v>74.0</v>
      </c>
      <c r="P615" s="4">
        <v>3.8</v>
      </c>
      <c r="Q615" s="7"/>
      <c r="R615" s="6"/>
      <c r="S615" s="4">
        <v>8.1</v>
      </c>
      <c r="T615" s="4">
        <v>7.7</v>
      </c>
      <c r="U615" s="4">
        <v>0.548</v>
      </c>
      <c r="V615" s="4">
        <v>10.5</v>
      </c>
    </row>
    <row r="616">
      <c r="A616" s="4" t="s">
        <v>62</v>
      </c>
      <c r="B616" s="4">
        <v>2009.0</v>
      </c>
      <c r="C616" s="4" t="s">
        <v>23</v>
      </c>
      <c r="D616" s="4">
        <v>68.0</v>
      </c>
      <c r="E616" s="4">
        <v>314.0</v>
      </c>
      <c r="F616" s="4">
        <v>7.0</v>
      </c>
      <c r="G616" s="4">
        <v>3.47</v>
      </c>
      <c r="H616" s="5">
        <v>0.0</v>
      </c>
      <c r="I616" s="4">
        <v>75.0</v>
      </c>
      <c r="J616" s="4">
        <v>1.0</v>
      </c>
      <c r="K616" s="4">
        <v>23.9</v>
      </c>
      <c r="L616" s="4">
        <v>11.0</v>
      </c>
      <c r="M616" s="4">
        <v>76.0</v>
      </c>
      <c r="N616" s="4">
        <v>2.27</v>
      </c>
      <c r="O616" s="4">
        <v>78.0</v>
      </c>
      <c r="P616" s="4">
        <v>4.0</v>
      </c>
      <c r="Q616" s="7"/>
      <c r="R616" s="6"/>
      <c r="S616" s="4">
        <v>8.3</v>
      </c>
      <c r="T616" s="4">
        <v>7.9</v>
      </c>
      <c r="U616" s="4">
        <v>0.545</v>
      </c>
      <c r="V616" s="4">
        <v>10.3</v>
      </c>
    </row>
    <row r="617">
      <c r="A617" s="4" t="s">
        <v>62</v>
      </c>
      <c r="B617" s="4">
        <v>2008.0</v>
      </c>
      <c r="C617" s="4" t="s">
        <v>23</v>
      </c>
      <c r="D617" s="4">
        <v>59.4</v>
      </c>
      <c r="E617" s="4">
        <v>338.0</v>
      </c>
      <c r="F617" s="4">
        <v>8.0</v>
      </c>
      <c r="G617" s="4">
        <v>2.58</v>
      </c>
      <c r="H617" s="5">
        <v>0.0</v>
      </c>
      <c r="I617" s="4">
        <v>73.0</v>
      </c>
      <c r="J617" s="4">
        <v>2.0</v>
      </c>
      <c r="K617" s="4">
        <v>23.3</v>
      </c>
      <c r="L617" s="4">
        <v>11.0</v>
      </c>
      <c r="M617" s="4">
        <v>77.0</v>
      </c>
      <c r="N617" s="4">
        <v>2.9</v>
      </c>
      <c r="O617" s="4">
        <v>79.0</v>
      </c>
      <c r="P617" s="4">
        <v>4.3</v>
      </c>
      <c r="Q617" s="7"/>
      <c r="R617" s="6"/>
      <c r="S617" s="4">
        <v>8.4</v>
      </c>
      <c r="T617" s="4">
        <v>8.0</v>
      </c>
      <c r="U617" s="4">
        <v>0.527</v>
      </c>
      <c r="V617" s="4">
        <v>10.0</v>
      </c>
    </row>
    <row r="618">
      <c r="A618" s="4" t="s">
        <v>62</v>
      </c>
      <c r="B618" s="4">
        <v>2007.0</v>
      </c>
      <c r="C618" s="4" t="s">
        <v>23</v>
      </c>
      <c r="D618" s="4">
        <v>58.2</v>
      </c>
      <c r="E618" s="4">
        <v>354.0</v>
      </c>
      <c r="F618" s="4">
        <v>8.0</v>
      </c>
      <c r="G618" s="4">
        <v>2.75</v>
      </c>
      <c r="H618" s="5">
        <v>0.0</v>
      </c>
      <c r="I618" s="4">
        <v>64.0</v>
      </c>
      <c r="J618" s="4">
        <v>84.0</v>
      </c>
      <c r="K618" s="4">
        <v>22.8</v>
      </c>
      <c r="L618" s="4">
        <v>11.0</v>
      </c>
      <c r="M618" s="4">
        <v>71.0</v>
      </c>
      <c r="N618" s="4">
        <v>2.54</v>
      </c>
      <c r="O618" s="4">
        <v>72.0</v>
      </c>
      <c r="P618" s="4">
        <v>5.0</v>
      </c>
      <c r="Q618" s="7"/>
      <c r="R618" s="6"/>
      <c r="S618" s="4">
        <v>8.5</v>
      </c>
      <c r="T618" s="4">
        <v>8.2</v>
      </c>
      <c r="U618" s="4">
        <v>0.517</v>
      </c>
      <c r="V618" s="4">
        <v>9.8</v>
      </c>
    </row>
    <row r="619">
      <c r="A619" s="4" t="s">
        <v>62</v>
      </c>
      <c r="B619" s="4">
        <v>2006.0</v>
      </c>
      <c r="C619" s="4" t="s">
        <v>23</v>
      </c>
      <c r="D619" s="4">
        <v>56.9</v>
      </c>
      <c r="E619" s="4">
        <v>368.0</v>
      </c>
      <c r="F619" s="4">
        <v>8.0</v>
      </c>
      <c r="G619" s="4">
        <v>2.25</v>
      </c>
      <c r="H619" s="5">
        <v>0.0</v>
      </c>
      <c r="I619" s="6"/>
      <c r="J619" s="4">
        <v>126.0</v>
      </c>
      <c r="K619" s="4">
        <v>22.3</v>
      </c>
      <c r="L619" s="4">
        <v>12.0</v>
      </c>
      <c r="M619" s="4">
        <v>73.0</v>
      </c>
      <c r="N619" s="4">
        <v>2.37</v>
      </c>
      <c r="O619" s="4">
        <v>73.0</v>
      </c>
      <c r="P619" s="4">
        <v>5.5</v>
      </c>
      <c r="Q619" s="7"/>
      <c r="R619" s="6"/>
      <c r="S619" s="4">
        <v>8.7</v>
      </c>
      <c r="T619" s="4">
        <v>8.3</v>
      </c>
      <c r="U619" s="4">
        <v>0.507</v>
      </c>
      <c r="V619" s="4">
        <v>9.6</v>
      </c>
    </row>
    <row r="620">
      <c r="A620" s="4" t="s">
        <v>62</v>
      </c>
      <c r="B620" s="4">
        <v>2005.0</v>
      </c>
      <c r="C620" s="4" t="s">
        <v>23</v>
      </c>
      <c r="D620" s="4">
        <v>55.3</v>
      </c>
      <c r="E620" s="4">
        <v>394.0</v>
      </c>
      <c r="F620" s="4">
        <v>8.0</v>
      </c>
      <c r="G620" s="4">
        <v>2.03</v>
      </c>
      <c r="H620" s="5">
        <v>0.0</v>
      </c>
      <c r="I620" s="6"/>
      <c r="J620" s="4">
        <v>146.0</v>
      </c>
      <c r="K620" s="4">
        <v>21.7</v>
      </c>
      <c r="L620" s="4">
        <v>13.0</v>
      </c>
      <c r="M620" s="4">
        <v>62.0</v>
      </c>
      <c r="N620" s="4">
        <v>2.42</v>
      </c>
      <c r="O620" s="4">
        <v>62.0</v>
      </c>
      <c r="P620" s="4">
        <v>5.9</v>
      </c>
      <c r="Q620" s="7"/>
      <c r="R620" s="6"/>
      <c r="S620" s="4">
        <v>8.8</v>
      </c>
      <c r="T620" s="4">
        <v>8.5</v>
      </c>
      <c r="U620" s="4">
        <v>0.496</v>
      </c>
      <c r="V620" s="4">
        <v>9.4</v>
      </c>
    </row>
    <row r="621">
      <c r="A621" s="4" t="s">
        <v>62</v>
      </c>
      <c r="B621" s="4">
        <v>2004.0</v>
      </c>
      <c r="C621" s="4" t="s">
        <v>23</v>
      </c>
      <c r="D621" s="4">
        <v>54.1</v>
      </c>
      <c r="E621" s="4">
        <v>48.0</v>
      </c>
      <c r="F621" s="4">
        <v>9.0</v>
      </c>
      <c r="G621" s="4">
        <v>2.58</v>
      </c>
      <c r="H621" s="5">
        <v>0.0</v>
      </c>
      <c r="I621" s="6"/>
      <c r="J621" s="4">
        <v>3524.0</v>
      </c>
      <c r="K621" s="4">
        <v>21.2</v>
      </c>
      <c r="L621" s="4">
        <v>13.0</v>
      </c>
      <c r="M621" s="4">
        <v>67.0</v>
      </c>
      <c r="N621" s="4">
        <v>2.56</v>
      </c>
      <c r="O621" s="4">
        <v>67.0</v>
      </c>
      <c r="P621" s="4">
        <v>6.3</v>
      </c>
      <c r="Q621" s="7"/>
      <c r="R621" s="6"/>
      <c r="S621" s="4">
        <v>9.0</v>
      </c>
      <c r="T621" s="4">
        <v>8.6</v>
      </c>
      <c r="U621" s="4">
        <v>0.497</v>
      </c>
      <c r="V621" s="4">
        <v>9.2</v>
      </c>
    </row>
    <row r="622">
      <c r="A622" s="4" t="s">
        <v>62</v>
      </c>
      <c r="B622" s="4">
        <v>2003.0</v>
      </c>
      <c r="C622" s="4" t="s">
        <v>23</v>
      </c>
      <c r="D622" s="4">
        <v>53.2</v>
      </c>
      <c r="E622" s="4">
        <v>417.0</v>
      </c>
      <c r="F622" s="4">
        <v>9.0</v>
      </c>
      <c r="G622" s="4">
        <v>2.45</v>
      </c>
      <c r="H622" s="5">
        <v>0.0</v>
      </c>
      <c r="I622" s="6"/>
      <c r="J622" s="4">
        <v>3712.0</v>
      </c>
      <c r="K622" s="4">
        <v>2.7</v>
      </c>
      <c r="L622" s="4">
        <v>14.0</v>
      </c>
      <c r="M622" s="4">
        <v>5.0</v>
      </c>
      <c r="N622" s="4">
        <v>2.61</v>
      </c>
      <c r="O622" s="4">
        <v>5.0</v>
      </c>
      <c r="P622" s="4">
        <v>6.8</v>
      </c>
      <c r="Q622" s="7"/>
      <c r="R622" s="6"/>
      <c r="S622" s="4">
        <v>9.1</v>
      </c>
      <c r="T622" s="4">
        <v>8.8</v>
      </c>
      <c r="U622" s="4">
        <v>0.492</v>
      </c>
      <c r="V622" s="4">
        <v>9.4</v>
      </c>
    </row>
    <row r="623">
      <c r="A623" s="4" t="s">
        <v>62</v>
      </c>
      <c r="B623" s="4">
        <v>2002.0</v>
      </c>
      <c r="C623" s="4" t="s">
        <v>23</v>
      </c>
      <c r="D623" s="4">
        <v>52.6</v>
      </c>
      <c r="E623" s="4">
        <v>424.0</v>
      </c>
      <c r="F623" s="4">
        <v>9.0</v>
      </c>
      <c r="G623" s="4">
        <v>2.55</v>
      </c>
      <c r="H623" s="5">
        <v>0.0</v>
      </c>
      <c r="I623" s="6"/>
      <c r="J623" s="4">
        <v>2788.0</v>
      </c>
      <c r="K623" s="4">
        <v>2.3</v>
      </c>
      <c r="L623" s="4">
        <v>14.0</v>
      </c>
      <c r="M623" s="4">
        <v>41.0</v>
      </c>
      <c r="N623" s="4">
        <v>2.45</v>
      </c>
      <c r="O623" s="4">
        <v>41.0</v>
      </c>
      <c r="P623" s="4">
        <v>7.2</v>
      </c>
      <c r="Q623" s="7"/>
      <c r="R623" s="6"/>
      <c r="S623" s="4">
        <v>9.3</v>
      </c>
      <c r="T623" s="4">
        <v>8.9</v>
      </c>
      <c r="U623" s="4">
        <v>0.488</v>
      </c>
      <c r="V623" s="4">
        <v>9.5</v>
      </c>
    </row>
    <row r="624">
      <c r="A624" s="4" t="s">
        <v>62</v>
      </c>
      <c r="B624" s="4">
        <v>2001.0</v>
      </c>
      <c r="C624" s="4" t="s">
        <v>23</v>
      </c>
      <c r="D624" s="4">
        <v>52.7</v>
      </c>
      <c r="E624" s="4">
        <v>419.0</v>
      </c>
      <c r="F624" s="4">
        <v>9.0</v>
      </c>
      <c r="G624" s="4">
        <v>2.3</v>
      </c>
      <c r="H624" s="5">
        <v>0.0</v>
      </c>
      <c r="I624" s="6"/>
      <c r="J624" s="4">
        <v>2152.0</v>
      </c>
      <c r="K624" s="4">
        <v>19.8</v>
      </c>
      <c r="L624" s="4">
        <v>14.0</v>
      </c>
      <c r="M624" s="4">
        <v>32.0</v>
      </c>
      <c r="N624" s="4">
        <v>2.44</v>
      </c>
      <c r="O624" s="4">
        <v>31.0</v>
      </c>
      <c r="P624" s="4">
        <v>7.6</v>
      </c>
      <c r="Q624" s="7"/>
      <c r="R624" s="6"/>
      <c r="S624" s="4">
        <v>9.4</v>
      </c>
      <c r="T624" s="4">
        <v>9.0</v>
      </c>
      <c r="U624" s="4">
        <v>0.487</v>
      </c>
      <c r="V624" s="4">
        <v>9.7</v>
      </c>
    </row>
    <row r="625">
      <c r="A625" s="4" t="s">
        <v>62</v>
      </c>
      <c r="B625" s="4">
        <v>2000.0</v>
      </c>
      <c r="C625" s="4" t="s">
        <v>23</v>
      </c>
      <c r="D625" s="4">
        <v>52.9</v>
      </c>
      <c r="E625" s="4">
        <v>416.0</v>
      </c>
      <c r="F625" s="4">
        <v>9.0</v>
      </c>
      <c r="G625" s="4">
        <v>2.26</v>
      </c>
      <c r="H625" s="5">
        <v>0.0</v>
      </c>
      <c r="I625" s="6"/>
      <c r="J625" s="4">
        <v>1678.0</v>
      </c>
      <c r="K625" s="4">
        <v>19.3</v>
      </c>
      <c r="L625" s="4">
        <v>14.0</v>
      </c>
      <c r="M625" s="4">
        <v>31.0</v>
      </c>
      <c r="N625" s="4">
        <v>2.13</v>
      </c>
      <c r="O625" s="4">
        <v>33.0</v>
      </c>
      <c r="P625" s="4">
        <v>7.8</v>
      </c>
      <c r="Q625" s="7"/>
      <c r="R625" s="6"/>
      <c r="S625" s="4">
        <v>9.5</v>
      </c>
      <c r="T625" s="4">
        <v>9.2</v>
      </c>
      <c r="U625" s="4">
        <v>0.487</v>
      </c>
      <c r="V625" s="4">
        <v>9.8</v>
      </c>
    </row>
    <row r="626">
      <c r="A626" s="4" t="s">
        <v>63</v>
      </c>
      <c r="B626" s="4">
        <v>2013.0</v>
      </c>
      <c r="C626" s="4" t="s">
        <v>23</v>
      </c>
      <c r="D626" s="6"/>
      <c r="E626" s="6"/>
      <c r="F626" s="4">
        <v>0.0</v>
      </c>
      <c r="G626" s="4">
        <v>0.01</v>
      </c>
      <c r="H626" s="5">
        <v>0.0</v>
      </c>
      <c r="I626" s="4">
        <v>98.0</v>
      </c>
      <c r="J626" s="4">
        <v>0.0</v>
      </c>
      <c r="K626" s="4">
        <v>82.8</v>
      </c>
      <c r="L626" s="4">
        <v>0.0</v>
      </c>
      <c r="M626" s="4">
        <v>98.0</v>
      </c>
      <c r="N626" s="4">
        <v>3.58</v>
      </c>
      <c r="O626" s="4">
        <v>98.0</v>
      </c>
      <c r="P626" s="4">
        <v>0.1</v>
      </c>
      <c r="Q626" s="7"/>
      <c r="R626" s="6"/>
      <c r="S626" s="4">
        <v>0.1</v>
      </c>
      <c r="T626" s="4">
        <v>0.1</v>
      </c>
      <c r="U626" s="6"/>
      <c r="V626" s="6"/>
    </row>
    <row r="627">
      <c r="A627" s="4" t="s">
        <v>64</v>
      </c>
      <c r="B627" s="4">
        <v>2015.0</v>
      </c>
      <c r="C627" s="4" t="s">
        <v>23</v>
      </c>
      <c r="D627" s="4">
        <v>79.6</v>
      </c>
      <c r="E627" s="4">
        <v>95.0</v>
      </c>
      <c r="F627" s="4">
        <v>1.0</v>
      </c>
      <c r="G627" s="6"/>
      <c r="H627" s="5">
        <v>0.0</v>
      </c>
      <c r="I627" s="4">
        <v>92.0</v>
      </c>
      <c r="J627" s="4">
        <v>0.0</v>
      </c>
      <c r="K627" s="4">
        <v>6.5</v>
      </c>
      <c r="L627" s="4">
        <v>1.0</v>
      </c>
      <c r="M627" s="4">
        <v>92.0</v>
      </c>
      <c r="N627" s="6"/>
      <c r="O627" s="4">
        <v>92.0</v>
      </c>
      <c r="P627" s="4">
        <v>0.1</v>
      </c>
      <c r="Q627" s="5">
        <v>1146.36273</v>
      </c>
      <c r="R627" s="4">
        <v>487852.0</v>
      </c>
      <c r="S627" s="4">
        <v>1.7</v>
      </c>
      <c r="T627" s="4">
        <v>1.7</v>
      </c>
      <c r="U627" s="4">
        <v>0.775</v>
      </c>
      <c r="V627" s="4">
        <v>14.2</v>
      </c>
    </row>
    <row r="628">
      <c r="A628" s="4" t="s">
        <v>64</v>
      </c>
      <c r="B628" s="4">
        <v>2014.0</v>
      </c>
      <c r="C628" s="4" t="s">
        <v>23</v>
      </c>
      <c r="D628" s="4">
        <v>79.5</v>
      </c>
      <c r="E628" s="4">
        <v>96.0</v>
      </c>
      <c r="F628" s="4">
        <v>1.0</v>
      </c>
      <c r="G628" s="4">
        <v>3.45</v>
      </c>
      <c r="H628" s="5">
        <v>384.5129138</v>
      </c>
      <c r="I628" s="4">
        <v>91.0</v>
      </c>
      <c r="J628" s="4">
        <v>1.0</v>
      </c>
      <c r="K628" s="4">
        <v>59.5</v>
      </c>
      <c r="L628" s="4">
        <v>1.0</v>
      </c>
      <c r="M628" s="4">
        <v>91.0</v>
      </c>
      <c r="N628" s="4">
        <v>9.31</v>
      </c>
      <c r="O628" s="4">
        <v>91.0</v>
      </c>
      <c r="P628" s="4">
        <v>0.1</v>
      </c>
      <c r="Q628" s="5">
        <v>1647.44179</v>
      </c>
      <c r="R628" s="4">
        <v>4757575.0</v>
      </c>
      <c r="S628" s="4">
        <v>1.7</v>
      </c>
      <c r="T628" s="4">
        <v>1.7</v>
      </c>
      <c r="U628" s="4">
        <v>0.768</v>
      </c>
      <c r="V628" s="4">
        <v>13.9</v>
      </c>
    </row>
    <row r="629">
      <c r="A629" s="4" t="s">
        <v>64</v>
      </c>
      <c r="B629" s="4">
        <v>2013.0</v>
      </c>
      <c r="C629" s="4" t="s">
        <v>23</v>
      </c>
      <c r="D629" s="4">
        <v>79.4</v>
      </c>
      <c r="E629" s="4">
        <v>96.0</v>
      </c>
      <c r="F629" s="4">
        <v>1.0</v>
      </c>
      <c r="G629" s="4">
        <v>3.42</v>
      </c>
      <c r="H629" s="5">
        <v>386.1379123</v>
      </c>
      <c r="I629" s="4">
        <v>94.0</v>
      </c>
      <c r="J629" s="4">
        <v>0.0</v>
      </c>
      <c r="K629" s="4">
        <v>58.5</v>
      </c>
      <c r="L629" s="4">
        <v>1.0</v>
      </c>
      <c r="M629" s="4">
        <v>95.0</v>
      </c>
      <c r="N629" s="4">
        <v>9.47</v>
      </c>
      <c r="O629" s="4">
        <v>95.0</v>
      </c>
      <c r="P629" s="4">
        <v>0.1</v>
      </c>
      <c r="Q629" s="5">
        <v>1569.66631</v>
      </c>
      <c r="R629" s="4">
        <v>47641.0</v>
      </c>
      <c r="S629" s="4">
        <v>1.7</v>
      </c>
      <c r="T629" s="4">
        <v>1.7</v>
      </c>
      <c r="U629" s="4">
        <v>0.762</v>
      </c>
      <c r="V629" s="4">
        <v>13.7</v>
      </c>
    </row>
    <row r="630">
      <c r="A630" s="4" t="s">
        <v>64</v>
      </c>
      <c r="B630" s="4">
        <v>2012.0</v>
      </c>
      <c r="C630" s="4" t="s">
        <v>23</v>
      </c>
      <c r="D630" s="4">
        <v>79.2</v>
      </c>
      <c r="E630" s="4">
        <v>97.0</v>
      </c>
      <c r="F630" s="4">
        <v>1.0</v>
      </c>
      <c r="G630" s="4">
        <v>3.34</v>
      </c>
      <c r="H630" s="5">
        <v>2568.237059</v>
      </c>
      <c r="I630" s="4">
        <v>91.0</v>
      </c>
      <c r="J630" s="4">
        <v>0.0</v>
      </c>
      <c r="K630" s="4">
        <v>57.5</v>
      </c>
      <c r="L630" s="4">
        <v>1.0</v>
      </c>
      <c r="M630" s="4">
        <v>9.0</v>
      </c>
      <c r="N630" s="4">
        <v>9.56</v>
      </c>
      <c r="O630" s="4">
        <v>91.0</v>
      </c>
      <c r="P630" s="4">
        <v>0.1</v>
      </c>
      <c r="Q630" s="5">
        <v>9985.36959</v>
      </c>
      <c r="R630" s="4">
        <v>4654122.0</v>
      </c>
      <c r="S630" s="4">
        <v>1.8</v>
      </c>
      <c r="T630" s="4">
        <v>1.7</v>
      </c>
      <c r="U630" s="4">
        <v>0.758</v>
      </c>
      <c r="V630" s="4">
        <v>13.6</v>
      </c>
    </row>
    <row r="631">
      <c r="A631" s="4" t="s">
        <v>64</v>
      </c>
      <c r="B631" s="4">
        <v>2011.0</v>
      </c>
      <c r="C631" s="4" t="s">
        <v>23</v>
      </c>
      <c r="D631" s="4">
        <v>79.0</v>
      </c>
      <c r="E631" s="4">
        <v>98.0</v>
      </c>
      <c r="F631" s="4">
        <v>1.0</v>
      </c>
      <c r="G631" s="4">
        <v>3.41</v>
      </c>
      <c r="H631" s="5">
        <v>2429.854745</v>
      </c>
      <c r="I631" s="4">
        <v>84.0</v>
      </c>
      <c r="J631" s="4">
        <v>0.0</v>
      </c>
      <c r="K631" s="4">
        <v>56.5</v>
      </c>
      <c r="L631" s="4">
        <v>1.0</v>
      </c>
      <c r="M631" s="4">
        <v>82.0</v>
      </c>
      <c r="N631" s="4">
        <v>9.73</v>
      </c>
      <c r="O631" s="4">
        <v>85.0</v>
      </c>
      <c r="P631" s="4">
        <v>0.1</v>
      </c>
      <c r="Q631" s="5">
        <v>9186.59639</v>
      </c>
      <c r="R631" s="4">
        <v>46474.0</v>
      </c>
      <c r="S631" s="4">
        <v>1.8</v>
      </c>
      <c r="T631" s="4">
        <v>1.7</v>
      </c>
      <c r="U631" s="4">
        <v>0.752</v>
      </c>
      <c r="V631" s="4">
        <v>13.4</v>
      </c>
    </row>
    <row r="632">
      <c r="A632" s="4" t="s">
        <v>64</v>
      </c>
      <c r="B632" s="4">
        <v>2010.0</v>
      </c>
      <c r="C632" s="4" t="s">
        <v>23</v>
      </c>
      <c r="D632" s="4">
        <v>78.1</v>
      </c>
      <c r="E632" s="4">
        <v>16.0</v>
      </c>
      <c r="F632" s="4">
        <v>1.0</v>
      </c>
      <c r="G632" s="4">
        <v>3.58</v>
      </c>
      <c r="H632" s="5">
        <v>2377.010299</v>
      </c>
      <c r="I632" s="4">
        <v>89.0</v>
      </c>
      <c r="J632" s="4">
        <v>0.0</v>
      </c>
      <c r="K632" s="4">
        <v>55.5</v>
      </c>
      <c r="L632" s="4">
        <v>1.0</v>
      </c>
      <c r="M632" s="4">
        <v>93.0</v>
      </c>
      <c r="N632" s="4">
        <v>9.66</v>
      </c>
      <c r="O632" s="4">
        <v>88.0</v>
      </c>
      <c r="P632" s="4">
        <v>0.1</v>
      </c>
      <c r="Q632" s="5">
        <v>8199.414621</v>
      </c>
      <c r="R632" s="4">
        <v>454528.0</v>
      </c>
      <c r="S632" s="4">
        <v>1.8</v>
      </c>
      <c r="T632" s="4">
        <v>1.8</v>
      </c>
      <c r="U632" s="4">
        <v>0.749</v>
      </c>
      <c r="V632" s="4">
        <v>13.3</v>
      </c>
    </row>
    <row r="633">
      <c r="A633" s="4" t="s">
        <v>64</v>
      </c>
      <c r="B633" s="4">
        <v>2009.0</v>
      </c>
      <c r="C633" s="4" t="s">
        <v>23</v>
      </c>
      <c r="D633" s="4">
        <v>79.2</v>
      </c>
      <c r="E633" s="4">
        <v>96.0</v>
      </c>
      <c r="F633" s="4">
        <v>1.0</v>
      </c>
      <c r="G633" s="4">
        <v>4.07</v>
      </c>
      <c r="H633" s="5">
        <v>24.88720369</v>
      </c>
      <c r="I633" s="4">
        <v>87.0</v>
      </c>
      <c r="J633" s="4">
        <v>0.0</v>
      </c>
      <c r="K633" s="4">
        <v>54.4</v>
      </c>
      <c r="L633" s="4">
        <v>1.0</v>
      </c>
      <c r="M633" s="4">
        <v>8.0</v>
      </c>
      <c r="N633" s="4">
        <v>9.69</v>
      </c>
      <c r="O633" s="4">
        <v>86.0</v>
      </c>
      <c r="P633" s="4">
        <v>0.1</v>
      </c>
      <c r="Q633" s="5">
        <v>689.396224</v>
      </c>
      <c r="R633" s="4">
        <v>4488263.0</v>
      </c>
      <c r="S633" s="4">
        <v>1.9</v>
      </c>
      <c r="T633" s="4">
        <v>1.8</v>
      </c>
      <c r="U633" s="4">
        <v>0.747</v>
      </c>
      <c r="V633" s="4">
        <v>13.1</v>
      </c>
    </row>
    <row r="634">
      <c r="A634" s="4" t="s">
        <v>64</v>
      </c>
      <c r="B634" s="4">
        <v>2008.0</v>
      </c>
      <c r="C634" s="4" t="s">
        <v>23</v>
      </c>
      <c r="D634" s="4">
        <v>78.9</v>
      </c>
      <c r="E634" s="4">
        <v>99.0</v>
      </c>
      <c r="F634" s="4">
        <v>1.0</v>
      </c>
      <c r="G634" s="4">
        <v>4.22</v>
      </c>
      <c r="H634" s="5">
        <v>1859.095621</v>
      </c>
      <c r="I634" s="4">
        <v>89.0</v>
      </c>
      <c r="J634" s="4">
        <v>0.0</v>
      </c>
      <c r="K634" s="4">
        <v>53.4</v>
      </c>
      <c r="L634" s="4">
        <v>1.0</v>
      </c>
      <c r="M634" s="4">
        <v>89.0</v>
      </c>
      <c r="N634" s="4">
        <v>9.1</v>
      </c>
      <c r="O634" s="4">
        <v>9.0</v>
      </c>
      <c r="P634" s="4">
        <v>0.1</v>
      </c>
      <c r="Q634" s="5">
        <v>6911.136136</v>
      </c>
      <c r="R634" s="4">
        <v>442958.0</v>
      </c>
      <c r="S634" s="4">
        <v>1.9</v>
      </c>
      <c r="T634" s="4">
        <v>1.8</v>
      </c>
      <c r="U634" s="4">
        <v>0.74</v>
      </c>
      <c r="V634" s="4">
        <v>12.9</v>
      </c>
    </row>
    <row r="635">
      <c r="A635" s="4" t="s">
        <v>64</v>
      </c>
      <c r="B635" s="4">
        <v>2007.0</v>
      </c>
      <c r="C635" s="4" t="s">
        <v>23</v>
      </c>
      <c r="D635" s="4">
        <v>78.9</v>
      </c>
      <c r="E635" s="4">
        <v>93.0</v>
      </c>
      <c r="F635" s="4">
        <v>1.0</v>
      </c>
      <c r="G635" s="4">
        <v>4.2</v>
      </c>
      <c r="H635" s="5">
        <v>150.8891479</v>
      </c>
      <c r="I635" s="4">
        <v>89.0</v>
      </c>
      <c r="J635" s="4">
        <v>0.0</v>
      </c>
      <c r="K635" s="4">
        <v>52.4</v>
      </c>
      <c r="L635" s="4">
        <v>1.0</v>
      </c>
      <c r="M635" s="4">
        <v>89.0</v>
      </c>
      <c r="N635" s="4">
        <v>8.37</v>
      </c>
      <c r="O635" s="4">
        <v>89.0</v>
      </c>
      <c r="P635" s="4">
        <v>0.1</v>
      </c>
      <c r="Q635" s="5">
        <v>612.623418</v>
      </c>
      <c r="R635" s="4">
        <v>4369469.0</v>
      </c>
      <c r="S635" s="4">
        <v>1.9</v>
      </c>
      <c r="T635" s="4">
        <v>1.9</v>
      </c>
      <c r="U635" s="4">
        <v>0.734</v>
      </c>
      <c r="V635" s="4">
        <v>12.8</v>
      </c>
    </row>
    <row r="636">
      <c r="A636" s="4" t="s">
        <v>64</v>
      </c>
      <c r="B636" s="4">
        <v>2006.0</v>
      </c>
      <c r="C636" s="4" t="s">
        <v>23</v>
      </c>
      <c r="D636" s="4">
        <v>78.0</v>
      </c>
      <c r="E636" s="4">
        <v>16.0</v>
      </c>
      <c r="F636" s="4">
        <v>1.0</v>
      </c>
      <c r="G636" s="4">
        <v>4.15</v>
      </c>
      <c r="H636" s="5">
        <v>1185.412346</v>
      </c>
      <c r="I636" s="4">
        <v>88.0</v>
      </c>
      <c r="J636" s="4">
        <v>0.0</v>
      </c>
      <c r="K636" s="4">
        <v>51.4</v>
      </c>
      <c r="L636" s="4">
        <v>1.0</v>
      </c>
      <c r="M636" s="4">
        <v>89.0</v>
      </c>
      <c r="N636" s="4">
        <v>7.82</v>
      </c>
      <c r="O636" s="4">
        <v>89.0</v>
      </c>
      <c r="P636" s="4">
        <v>0.1</v>
      </c>
      <c r="Q636" s="5">
        <v>5245.187372</v>
      </c>
      <c r="R636" s="4">
        <v>438794.0</v>
      </c>
      <c r="S636" s="4">
        <v>2.0</v>
      </c>
      <c r="T636" s="4">
        <v>1.9</v>
      </c>
      <c r="U636" s="4">
        <v>0.727</v>
      </c>
      <c r="V636" s="4">
        <v>12.6</v>
      </c>
    </row>
    <row r="637">
      <c r="A637" s="4" t="s">
        <v>64</v>
      </c>
      <c r="B637" s="4">
        <v>2005.0</v>
      </c>
      <c r="C637" s="4" t="s">
        <v>23</v>
      </c>
      <c r="D637" s="4">
        <v>78.6</v>
      </c>
      <c r="E637" s="4">
        <v>97.0</v>
      </c>
      <c r="F637" s="4">
        <v>1.0</v>
      </c>
      <c r="G637" s="4">
        <v>4.1</v>
      </c>
      <c r="H637" s="5">
        <v>1002.833273</v>
      </c>
      <c r="I637" s="4">
        <v>9.0</v>
      </c>
      <c r="J637" s="4">
        <v>1.0</v>
      </c>
      <c r="K637" s="4">
        <v>5.3</v>
      </c>
      <c r="L637" s="4">
        <v>1.0</v>
      </c>
      <c r="M637" s="4">
        <v>91.0</v>
      </c>
      <c r="N637" s="4">
        <v>7.74</v>
      </c>
      <c r="O637" s="4">
        <v>91.0</v>
      </c>
      <c r="P637" s="4">
        <v>0.1</v>
      </c>
      <c r="Q637" s="5">
        <v>4697.11135</v>
      </c>
      <c r="R637" s="4">
        <v>4247841.0</v>
      </c>
      <c r="S637" s="4">
        <v>2.0</v>
      </c>
      <c r="T637" s="4">
        <v>2.0</v>
      </c>
      <c r="U637" s="4">
        <v>0.723</v>
      </c>
      <c r="V637" s="4">
        <v>12.4</v>
      </c>
    </row>
    <row r="638">
      <c r="A638" s="4" t="s">
        <v>64</v>
      </c>
      <c r="B638" s="4">
        <v>2004.0</v>
      </c>
      <c r="C638" s="4" t="s">
        <v>23</v>
      </c>
      <c r="D638" s="4">
        <v>77.7</v>
      </c>
      <c r="E638" s="4">
        <v>12.0</v>
      </c>
      <c r="F638" s="4">
        <v>1.0</v>
      </c>
      <c r="G638" s="4">
        <v>4.09</v>
      </c>
      <c r="H638" s="5">
        <v>1043.10795</v>
      </c>
      <c r="I638" s="4">
        <v>89.0</v>
      </c>
      <c r="J638" s="4">
        <v>0.0</v>
      </c>
      <c r="K638" s="4">
        <v>49.3</v>
      </c>
      <c r="L638" s="4">
        <v>1.0</v>
      </c>
      <c r="M638" s="4">
        <v>9.0</v>
      </c>
      <c r="N638" s="4">
        <v>7.8</v>
      </c>
      <c r="O638" s="4">
        <v>9.0</v>
      </c>
      <c r="P638" s="4">
        <v>0.1</v>
      </c>
      <c r="Q638" s="5">
        <v>4425.57467</v>
      </c>
      <c r="R638" s="4">
        <v>418738.0</v>
      </c>
      <c r="S638" s="4">
        <v>2.1</v>
      </c>
      <c r="T638" s="4">
        <v>2.0</v>
      </c>
      <c r="U638" s="4">
        <v>0.719</v>
      </c>
      <c r="V638" s="4">
        <v>12.2</v>
      </c>
    </row>
    <row r="639">
      <c r="A639" s="4" t="s">
        <v>64</v>
      </c>
      <c r="B639" s="4">
        <v>2003.0</v>
      </c>
      <c r="C639" s="4" t="s">
        <v>23</v>
      </c>
      <c r="D639" s="4">
        <v>78.0</v>
      </c>
      <c r="E639" s="4">
        <v>1.0</v>
      </c>
      <c r="F639" s="4">
        <v>1.0</v>
      </c>
      <c r="G639" s="4">
        <v>4.04</v>
      </c>
      <c r="H639" s="5">
        <v>1070.268999</v>
      </c>
      <c r="I639" s="4">
        <v>86.0</v>
      </c>
      <c r="J639" s="4">
        <v>1.0</v>
      </c>
      <c r="K639" s="4">
        <v>48.3</v>
      </c>
      <c r="L639" s="4">
        <v>1.0</v>
      </c>
      <c r="M639" s="4">
        <v>88.0</v>
      </c>
      <c r="N639" s="4">
        <v>8.45</v>
      </c>
      <c r="O639" s="4">
        <v>88.0</v>
      </c>
      <c r="P639" s="4">
        <v>0.1</v>
      </c>
      <c r="Q639" s="5">
        <v>4167.71417</v>
      </c>
      <c r="R639" s="4">
        <v>4125971.0</v>
      </c>
      <c r="S639" s="4">
        <v>2.2</v>
      </c>
      <c r="T639" s="4">
        <v>2.1</v>
      </c>
      <c r="U639" s="4">
        <v>0.715</v>
      </c>
      <c r="V639" s="4">
        <v>12.1</v>
      </c>
    </row>
    <row r="640">
      <c r="A640" s="4" t="s">
        <v>64</v>
      </c>
      <c r="B640" s="4">
        <v>2002.0</v>
      </c>
      <c r="C640" s="4" t="s">
        <v>23</v>
      </c>
      <c r="D640" s="4">
        <v>78.3</v>
      </c>
      <c r="E640" s="4">
        <v>99.0</v>
      </c>
      <c r="F640" s="4">
        <v>1.0</v>
      </c>
      <c r="G640" s="4">
        <v>4.17</v>
      </c>
      <c r="H640" s="5">
        <v>112.9493745</v>
      </c>
      <c r="I640" s="4">
        <v>94.0</v>
      </c>
      <c r="J640" s="4">
        <v>0.0</v>
      </c>
      <c r="K640" s="4">
        <v>47.3</v>
      </c>
      <c r="L640" s="4">
        <v>1.0</v>
      </c>
      <c r="M640" s="4">
        <v>94.0</v>
      </c>
      <c r="N640" s="4">
        <v>8.23</v>
      </c>
      <c r="O640" s="4">
        <v>94.0</v>
      </c>
      <c r="P640" s="4">
        <v>0.1</v>
      </c>
      <c r="Q640" s="5">
        <v>462.14965</v>
      </c>
      <c r="R640" s="4">
        <v>46324.0</v>
      </c>
      <c r="S640" s="4">
        <v>2.2</v>
      </c>
      <c r="T640" s="4">
        <v>2.2</v>
      </c>
      <c r="U640" s="4">
        <v>0.712</v>
      </c>
      <c r="V640" s="4">
        <v>11.9</v>
      </c>
    </row>
    <row r="641">
      <c r="A641" s="4" t="s">
        <v>64</v>
      </c>
      <c r="B641" s="4">
        <v>2001.0</v>
      </c>
      <c r="C641" s="4" t="s">
        <v>23</v>
      </c>
      <c r="D641" s="4">
        <v>77.5</v>
      </c>
      <c r="E641" s="4">
        <v>1.0</v>
      </c>
      <c r="F641" s="4">
        <v>1.0</v>
      </c>
      <c r="G641" s="4">
        <v>4.29</v>
      </c>
      <c r="H641" s="5">
        <v>868.3713593</v>
      </c>
      <c r="I641" s="4">
        <v>8.0</v>
      </c>
      <c r="J641" s="4">
        <v>0.0</v>
      </c>
      <c r="K641" s="4">
        <v>46.4</v>
      </c>
      <c r="L641" s="4">
        <v>1.0</v>
      </c>
      <c r="M641" s="4">
        <v>92.0</v>
      </c>
      <c r="N641" s="4">
        <v>7.25</v>
      </c>
      <c r="O641" s="4">
        <v>91.0</v>
      </c>
      <c r="P641" s="4">
        <v>0.1</v>
      </c>
      <c r="Q641" s="5">
        <v>3981.52847</v>
      </c>
      <c r="R641" s="4">
        <v>3996798.0</v>
      </c>
      <c r="S641" s="4">
        <v>2.3</v>
      </c>
      <c r="T641" s="4">
        <v>2.2</v>
      </c>
      <c r="U641" s="4">
        <v>0.708</v>
      </c>
      <c r="V641" s="4">
        <v>11.7</v>
      </c>
    </row>
    <row r="642">
      <c r="A642" s="4" t="s">
        <v>64</v>
      </c>
      <c r="B642" s="4">
        <v>2000.0</v>
      </c>
      <c r="C642" s="4" t="s">
        <v>23</v>
      </c>
      <c r="D642" s="4">
        <v>77.6</v>
      </c>
      <c r="E642" s="4">
        <v>98.0</v>
      </c>
      <c r="F642" s="4">
        <v>1.0</v>
      </c>
      <c r="G642" s="4">
        <v>4.34</v>
      </c>
      <c r="H642" s="5">
        <v>94.17819458</v>
      </c>
      <c r="I642" s="4">
        <v>89.0</v>
      </c>
      <c r="J642" s="4">
        <v>0.0</v>
      </c>
      <c r="K642" s="4">
        <v>45.4</v>
      </c>
      <c r="L642" s="4">
        <v>1.0</v>
      </c>
      <c r="M642" s="4">
        <v>8.0</v>
      </c>
      <c r="N642" s="4">
        <v>7.12</v>
      </c>
      <c r="O642" s="4">
        <v>88.0</v>
      </c>
      <c r="P642" s="4">
        <v>0.1</v>
      </c>
      <c r="Q642" s="5">
        <v>388.363689</v>
      </c>
      <c r="R642" s="4">
        <v>3925443.0</v>
      </c>
      <c r="S642" s="4">
        <v>2.4</v>
      </c>
      <c r="T642" s="4">
        <v>2.3</v>
      </c>
      <c r="U642" s="4">
        <v>0.702</v>
      </c>
      <c r="V642" s="4">
        <v>11.6</v>
      </c>
    </row>
    <row r="643">
      <c r="A643" s="4" t="s">
        <v>65</v>
      </c>
      <c r="B643" s="4">
        <v>2015.0</v>
      </c>
      <c r="C643" s="4" t="s">
        <v>31</v>
      </c>
      <c r="D643" s="4">
        <v>78.0</v>
      </c>
      <c r="E643" s="4">
        <v>95.0</v>
      </c>
      <c r="F643" s="4">
        <v>0.0</v>
      </c>
      <c r="G643" s="6"/>
      <c r="H643" s="5">
        <v>0.0</v>
      </c>
      <c r="I643" s="4">
        <v>94.0</v>
      </c>
      <c r="J643" s="4">
        <v>206.0</v>
      </c>
      <c r="K643" s="4">
        <v>63.7</v>
      </c>
      <c r="L643" s="4">
        <v>0.0</v>
      </c>
      <c r="M643" s="4">
        <v>94.0</v>
      </c>
      <c r="N643" s="6"/>
      <c r="O643" s="4">
        <v>94.0</v>
      </c>
      <c r="P643" s="4">
        <v>0.1</v>
      </c>
      <c r="Q643" s="5">
        <v>11579.6674</v>
      </c>
      <c r="R643" s="4">
        <v>42364.0</v>
      </c>
      <c r="S643" s="4">
        <v>1.5</v>
      </c>
      <c r="T643" s="4">
        <v>1.4</v>
      </c>
      <c r="U643" s="4">
        <v>0.823</v>
      </c>
      <c r="V643" s="4">
        <v>15.3</v>
      </c>
    </row>
    <row r="644">
      <c r="A644" s="4" t="s">
        <v>65</v>
      </c>
      <c r="B644" s="4">
        <v>2014.0</v>
      </c>
      <c r="C644" s="4" t="s">
        <v>31</v>
      </c>
      <c r="D644" s="4">
        <v>77.8</v>
      </c>
      <c r="E644" s="4">
        <v>97.0</v>
      </c>
      <c r="F644" s="4">
        <v>0.0</v>
      </c>
      <c r="G644" s="4">
        <v>12.14</v>
      </c>
      <c r="H644" s="5">
        <v>1884.098811</v>
      </c>
      <c r="I644" s="4">
        <v>95.0</v>
      </c>
      <c r="J644" s="4">
        <v>0.0</v>
      </c>
      <c r="K644" s="4">
        <v>63.1</v>
      </c>
      <c r="L644" s="4">
        <v>0.0</v>
      </c>
      <c r="M644" s="4">
        <v>95.0</v>
      </c>
      <c r="N644" s="4">
        <v>7.8</v>
      </c>
      <c r="O644" s="4">
        <v>95.0</v>
      </c>
      <c r="P644" s="4">
        <v>0.1</v>
      </c>
      <c r="Q644" s="5">
        <v>13467.46827</v>
      </c>
      <c r="R644" s="4">
        <v>4238389.0</v>
      </c>
      <c r="S644" s="4">
        <v>1.5</v>
      </c>
      <c r="T644" s="4">
        <v>1.5</v>
      </c>
      <c r="U644" s="4">
        <v>0.82</v>
      </c>
      <c r="V644" s="4">
        <v>15.1</v>
      </c>
    </row>
    <row r="645">
      <c r="A645" s="4" t="s">
        <v>65</v>
      </c>
      <c r="B645" s="4">
        <v>2013.0</v>
      </c>
      <c r="C645" s="4" t="s">
        <v>31</v>
      </c>
      <c r="D645" s="4">
        <v>77.7</v>
      </c>
      <c r="E645" s="4">
        <v>97.0</v>
      </c>
      <c r="F645" s="4">
        <v>0.0</v>
      </c>
      <c r="G645" s="4">
        <v>12.39</v>
      </c>
      <c r="H645" s="5">
        <v>1899.107385</v>
      </c>
      <c r="I645" s="4">
        <v>96.0</v>
      </c>
      <c r="J645" s="4">
        <v>0.0</v>
      </c>
      <c r="K645" s="4">
        <v>62.5</v>
      </c>
      <c r="L645" s="4">
        <v>0.0</v>
      </c>
      <c r="M645" s="4">
        <v>96.0</v>
      </c>
      <c r="N645" s="4">
        <v>7.83</v>
      </c>
      <c r="O645" s="4">
        <v>96.0</v>
      </c>
      <c r="P645" s="4">
        <v>0.1</v>
      </c>
      <c r="Q645" s="5">
        <v>13574.749</v>
      </c>
      <c r="R645" s="4">
        <v>4255689.0</v>
      </c>
      <c r="S645" s="4">
        <v>1.5</v>
      </c>
      <c r="T645" s="4">
        <v>1.5</v>
      </c>
      <c r="U645" s="4">
        <v>0.817</v>
      </c>
      <c r="V645" s="4">
        <v>14.9</v>
      </c>
    </row>
    <row r="646">
      <c r="A646" s="4" t="s">
        <v>65</v>
      </c>
      <c r="B646" s="4">
        <v>2012.0</v>
      </c>
      <c r="C646" s="4" t="s">
        <v>31</v>
      </c>
      <c r="D646" s="4">
        <v>77.1</v>
      </c>
      <c r="E646" s="4">
        <v>14.0</v>
      </c>
      <c r="F646" s="4">
        <v>0.0</v>
      </c>
      <c r="G646" s="4">
        <v>11.49</v>
      </c>
      <c r="H646" s="5">
        <v>1851.713262</v>
      </c>
      <c r="I646" s="4">
        <v>98.0</v>
      </c>
      <c r="J646" s="4">
        <v>2.0</v>
      </c>
      <c r="K646" s="4">
        <v>61.9</v>
      </c>
      <c r="L646" s="4">
        <v>0.0</v>
      </c>
      <c r="M646" s="4">
        <v>96.0</v>
      </c>
      <c r="N646" s="4">
        <v>7.8</v>
      </c>
      <c r="O646" s="4">
        <v>96.0</v>
      </c>
      <c r="P646" s="4">
        <v>0.1</v>
      </c>
      <c r="Q646" s="5">
        <v>13235.97757</v>
      </c>
      <c r="R646" s="4">
        <v>4267558.0</v>
      </c>
      <c r="S646" s="4">
        <v>1.5</v>
      </c>
      <c r="T646" s="4">
        <v>1.5</v>
      </c>
      <c r="U646" s="4">
        <v>0.815</v>
      </c>
      <c r="V646" s="4">
        <v>14.6</v>
      </c>
    </row>
    <row r="647">
      <c r="A647" s="4" t="s">
        <v>65</v>
      </c>
      <c r="B647" s="4">
        <v>2011.0</v>
      </c>
      <c r="C647" s="4" t="s">
        <v>31</v>
      </c>
      <c r="D647" s="4">
        <v>77.0</v>
      </c>
      <c r="E647" s="4">
        <v>14.0</v>
      </c>
      <c r="F647" s="4">
        <v>0.0</v>
      </c>
      <c r="G647" s="4">
        <v>12.19</v>
      </c>
      <c r="H647" s="5">
        <v>1913.356642</v>
      </c>
      <c r="I647" s="4">
        <v>97.0</v>
      </c>
      <c r="J647" s="4">
        <v>12.0</v>
      </c>
      <c r="K647" s="4">
        <v>61.3</v>
      </c>
      <c r="L647" s="4">
        <v>0.0</v>
      </c>
      <c r="M647" s="4">
        <v>96.0</v>
      </c>
      <c r="N647" s="4">
        <v>7.8</v>
      </c>
      <c r="O647" s="4">
        <v>96.0</v>
      </c>
      <c r="P647" s="4">
        <v>0.1</v>
      </c>
      <c r="Q647" s="5">
        <v>14539.18421</v>
      </c>
      <c r="R647" s="4">
        <v>428622.0</v>
      </c>
      <c r="S647" s="4">
        <v>1.6</v>
      </c>
      <c r="T647" s="4">
        <v>1.5</v>
      </c>
      <c r="U647" s="4">
        <v>0.808</v>
      </c>
      <c r="V647" s="4">
        <v>14.5</v>
      </c>
    </row>
    <row r="648">
      <c r="A648" s="4" t="s">
        <v>65</v>
      </c>
      <c r="B648" s="4">
        <v>2010.0</v>
      </c>
      <c r="C648" s="4" t="s">
        <v>31</v>
      </c>
      <c r="D648" s="4">
        <v>76.6</v>
      </c>
      <c r="E648" s="4">
        <v>16.0</v>
      </c>
      <c r="F648" s="4">
        <v>0.0</v>
      </c>
      <c r="G648" s="4">
        <v>12.1</v>
      </c>
      <c r="H648" s="5">
        <v>206.8868182</v>
      </c>
      <c r="I648" s="4">
        <v>97.0</v>
      </c>
      <c r="J648" s="4">
        <v>7.0</v>
      </c>
      <c r="K648" s="4">
        <v>6.6</v>
      </c>
      <c r="L648" s="4">
        <v>0.0</v>
      </c>
      <c r="M648" s="4">
        <v>97.0</v>
      </c>
      <c r="N648" s="4">
        <v>8.25</v>
      </c>
      <c r="O648" s="4">
        <v>97.0</v>
      </c>
      <c r="P648" s="4">
        <v>0.1</v>
      </c>
      <c r="Q648" s="5">
        <v>1355.74586</v>
      </c>
      <c r="R648" s="4">
        <v>4417781.0</v>
      </c>
      <c r="S648" s="4">
        <v>1.6</v>
      </c>
      <c r="T648" s="4">
        <v>1.6</v>
      </c>
      <c r="U648" s="4">
        <v>0.803</v>
      </c>
      <c r="V648" s="4">
        <v>14.2</v>
      </c>
    </row>
    <row r="649">
      <c r="A649" s="4" t="s">
        <v>65</v>
      </c>
      <c r="B649" s="4">
        <v>2009.0</v>
      </c>
      <c r="C649" s="4" t="s">
        <v>31</v>
      </c>
      <c r="D649" s="4">
        <v>76.3</v>
      </c>
      <c r="E649" s="4">
        <v>19.0</v>
      </c>
      <c r="F649" s="4">
        <v>0.0</v>
      </c>
      <c r="G649" s="4">
        <v>12.21</v>
      </c>
      <c r="H649" s="5">
        <v>2160.380199</v>
      </c>
      <c r="I649" s="4">
        <v>97.0</v>
      </c>
      <c r="J649" s="4">
        <v>2.0</v>
      </c>
      <c r="K649" s="4">
        <v>6.0</v>
      </c>
      <c r="L649" s="4">
        <v>0.0</v>
      </c>
      <c r="M649" s="4">
        <v>96.0</v>
      </c>
      <c r="N649" s="4">
        <v>8.18</v>
      </c>
      <c r="O649" s="4">
        <v>96.0</v>
      </c>
      <c r="P649" s="4">
        <v>0.1</v>
      </c>
      <c r="Q649" s="5">
        <v>14157.14416</v>
      </c>
      <c r="R649" s="4">
        <v>442978.0</v>
      </c>
      <c r="S649" s="4">
        <v>1.7</v>
      </c>
      <c r="T649" s="4">
        <v>1.6</v>
      </c>
      <c r="U649" s="4">
        <v>0.803</v>
      </c>
      <c r="V649" s="4">
        <v>14.2</v>
      </c>
    </row>
    <row r="650">
      <c r="A650" s="4" t="s">
        <v>65</v>
      </c>
      <c r="B650" s="4">
        <v>2008.0</v>
      </c>
      <c r="C650" s="4" t="s">
        <v>31</v>
      </c>
      <c r="D650" s="4">
        <v>76.0</v>
      </c>
      <c r="E650" s="4">
        <v>116.0</v>
      </c>
      <c r="F650" s="4">
        <v>0.0</v>
      </c>
      <c r="G650" s="4">
        <v>12.06</v>
      </c>
      <c r="H650" s="5">
        <v>2425.403891</v>
      </c>
      <c r="I650" s="4">
        <v>97.0</v>
      </c>
      <c r="J650" s="4">
        <v>51.0</v>
      </c>
      <c r="K650" s="4">
        <v>59.4</v>
      </c>
      <c r="L650" s="4">
        <v>0.0</v>
      </c>
      <c r="M650" s="4">
        <v>96.0</v>
      </c>
      <c r="N650" s="4">
        <v>7.7</v>
      </c>
      <c r="O650" s="4">
        <v>96.0</v>
      </c>
      <c r="P650" s="4">
        <v>0.1</v>
      </c>
      <c r="Q650" s="5">
        <v>15893.8656</v>
      </c>
      <c r="R650" s="4">
        <v>443458.0</v>
      </c>
      <c r="S650" s="4">
        <v>1.7</v>
      </c>
      <c r="T650" s="4">
        <v>1.7</v>
      </c>
      <c r="U650" s="4">
        <v>0.8</v>
      </c>
      <c r="V650" s="4">
        <v>14.3</v>
      </c>
    </row>
    <row r="651">
      <c r="A651" s="4" t="s">
        <v>65</v>
      </c>
      <c r="B651" s="4">
        <v>2007.0</v>
      </c>
      <c r="C651" s="4" t="s">
        <v>31</v>
      </c>
      <c r="D651" s="4">
        <v>75.8</v>
      </c>
      <c r="E651" s="4">
        <v>114.0</v>
      </c>
      <c r="F651" s="4">
        <v>0.0</v>
      </c>
      <c r="G651" s="4">
        <v>12.56</v>
      </c>
      <c r="H651" s="5">
        <v>2019.812779</v>
      </c>
      <c r="I651" s="4">
        <v>95.0</v>
      </c>
      <c r="J651" s="4">
        <v>0.0</v>
      </c>
      <c r="K651" s="4">
        <v>58.7</v>
      </c>
      <c r="L651" s="4">
        <v>0.0</v>
      </c>
      <c r="M651" s="4">
        <v>96.0</v>
      </c>
      <c r="N651" s="4">
        <v>7.44</v>
      </c>
      <c r="O651" s="4">
        <v>96.0</v>
      </c>
      <c r="P651" s="4">
        <v>0.1</v>
      </c>
      <c r="Q651" s="5">
        <v>13546.69872</v>
      </c>
      <c r="R651" s="4">
        <v>4436.0</v>
      </c>
      <c r="S651" s="4">
        <v>1.8</v>
      </c>
      <c r="T651" s="4">
        <v>1.7</v>
      </c>
      <c r="U651" s="4">
        <v>0.793</v>
      </c>
      <c r="V651" s="4">
        <v>14.3</v>
      </c>
    </row>
    <row r="652">
      <c r="A652" s="4" t="s">
        <v>65</v>
      </c>
      <c r="B652" s="4">
        <v>2006.0</v>
      </c>
      <c r="C652" s="4" t="s">
        <v>31</v>
      </c>
      <c r="D652" s="4">
        <v>75.9</v>
      </c>
      <c r="E652" s="4">
        <v>113.0</v>
      </c>
      <c r="F652" s="4">
        <v>0.0</v>
      </c>
      <c r="G652" s="4">
        <v>11.83</v>
      </c>
      <c r="H652" s="5">
        <v>1555.651986</v>
      </c>
      <c r="I652" s="6"/>
      <c r="J652" s="4">
        <v>1.0</v>
      </c>
      <c r="K652" s="4">
        <v>58.1</v>
      </c>
      <c r="L652" s="4">
        <v>0.0</v>
      </c>
      <c r="M652" s="4">
        <v>96.0</v>
      </c>
      <c r="N652" s="4">
        <v>6.95</v>
      </c>
      <c r="O652" s="4">
        <v>96.0</v>
      </c>
      <c r="P652" s="4">
        <v>0.1</v>
      </c>
      <c r="Q652" s="5">
        <v>11363.41845</v>
      </c>
      <c r="R652" s="4">
        <v>444.0</v>
      </c>
      <c r="S652" s="4">
        <v>1.8</v>
      </c>
      <c r="T652" s="4">
        <v>1.8</v>
      </c>
      <c r="U652" s="4">
        <v>0.783</v>
      </c>
      <c r="V652" s="4">
        <v>13.9</v>
      </c>
    </row>
    <row r="653">
      <c r="A653" s="4" t="s">
        <v>65</v>
      </c>
      <c r="B653" s="4">
        <v>2005.0</v>
      </c>
      <c r="C653" s="4" t="s">
        <v>31</v>
      </c>
      <c r="D653" s="4">
        <v>75.2</v>
      </c>
      <c r="E653" s="4">
        <v>116.0</v>
      </c>
      <c r="F653" s="4">
        <v>0.0</v>
      </c>
      <c r="G653" s="4">
        <v>11.59</v>
      </c>
      <c r="H653" s="5">
        <v>167.2319899</v>
      </c>
      <c r="I653" s="6"/>
      <c r="J653" s="4">
        <v>2.0</v>
      </c>
      <c r="K653" s="4">
        <v>57.5</v>
      </c>
      <c r="L653" s="4">
        <v>0.0</v>
      </c>
      <c r="M653" s="4">
        <v>96.0</v>
      </c>
      <c r="N653" s="4">
        <v>6.89</v>
      </c>
      <c r="O653" s="4">
        <v>96.0</v>
      </c>
      <c r="P653" s="4">
        <v>0.1</v>
      </c>
      <c r="Q653" s="5">
        <v>1224.2459</v>
      </c>
      <c r="R653" s="4">
        <v>4442.0</v>
      </c>
      <c r="S653" s="4">
        <v>1.8</v>
      </c>
      <c r="T653" s="4">
        <v>1.8</v>
      </c>
      <c r="U653" s="4">
        <v>0.777</v>
      </c>
      <c r="V653" s="4">
        <v>13.6</v>
      </c>
    </row>
    <row r="654">
      <c r="A654" s="4" t="s">
        <v>65</v>
      </c>
      <c r="B654" s="4">
        <v>2004.0</v>
      </c>
      <c r="C654" s="4" t="s">
        <v>31</v>
      </c>
      <c r="D654" s="4">
        <v>75.4</v>
      </c>
      <c r="E654" s="4">
        <v>114.0</v>
      </c>
      <c r="F654" s="4">
        <v>0.0</v>
      </c>
      <c r="G654" s="4">
        <v>13.11</v>
      </c>
      <c r="H654" s="5">
        <v>1116.396502</v>
      </c>
      <c r="I654" s="6"/>
      <c r="J654" s="4">
        <v>54.0</v>
      </c>
      <c r="K654" s="4">
        <v>56.9</v>
      </c>
      <c r="L654" s="4">
        <v>0.0</v>
      </c>
      <c r="M654" s="4">
        <v>96.0</v>
      </c>
      <c r="N654" s="4">
        <v>6.56</v>
      </c>
      <c r="O654" s="4">
        <v>96.0</v>
      </c>
      <c r="P654" s="4">
        <v>0.1</v>
      </c>
      <c r="Q654" s="5">
        <v>9365.742468</v>
      </c>
      <c r="R654" s="4">
        <v>4439.0</v>
      </c>
      <c r="S654" s="4">
        <v>1.9</v>
      </c>
      <c r="T654" s="4">
        <v>1.9</v>
      </c>
      <c r="U654" s="4">
        <v>0.771</v>
      </c>
      <c r="V654" s="4">
        <v>13.3</v>
      </c>
    </row>
    <row r="655">
      <c r="A655" s="4" t="s">
        <v>65</v>
      </c>
      <c r="B655" s="4">
        <v>2003.0</v>
      </c>
      <c r="C655" s="4" t="s">
        <v>31</v>
      </c>
      <c r="D655" s="4">
        <v>74.7</v>
      </c>
      <c r="E655" s="4">
        <v>122.0</v>
      </c>
      <c r="F655" s="4">
        <v>0.0</v>
      </c>
      <c r="G655" s="4">
        <v>13.78</v>
      </c>
      <c r="H655" s="5">
        <v>93.67706503</v>
      </c>
      <c r="I655" s="6"/>
      <c r="J655" s="4">
        <v>19.0</v>
      </c>
      <c r="K655" s="4">
        <v>56.3</v>
      </c>
      <c r="L655" s="4">
        <v>0.0</v>
      </c>
      <c r="M655" s="4">
        <v>95.0</v>
      </c>
      <c r="N655" s="4">
        <v>6.35</v>
      </c>
      <c r="O655" s="4">
        <v>94.0</v>
      </c>
      <c r="P655" s="4">
        <v>0.1</v>
      </c>
      <c r="Q655" s="5">
        <v>785.881418</v>
      </c>
      <c r="R655" s="4">
        <v>444.0</v>
      </c>
      <c r="S655" s="4">
        <v>1.9</v>
      </c>
      <c r="T655" s="4">
        <v>1.9</v>
      </c>
      <c r="U655" s="4">
        <v>0.765</v>
      </c>
      <c r="V655" s="4">
        <v>12.9</v>
      </c>
    </row>
    <row r="656">
      <c r="A656" s="4" t="s">
        <v>65</v>
      </c>
      <c r="B656" s="4">
        <v>2002.0</v>
      </c>
      <c r="C656" s="4" t="s">
        <v>31</v>
      </c>
      <c r="D656" s="4">
        <v>74.8</v>
      </c>
      <c r="E656" s="4">
        <v>124.0</v>
      </c>
      <c r="F656" s="4">
        <v>0.0</v>
      </c>
      <c r="G656" s="4">
        <v>13.39</v>
      </c>
      <c r="H656" s="5">
        <v>11.63615139</v>
      </c>
      <c r="I656" s="6"/>
      <c r="J656" s="4">
        <v>6.0</v>
      </c>
      <c r="K656" s="4">
        <v>55.8</v>
      </c>
      <c r="L656" s="4">
        <v>0.0</v>
      </c>
      <c r="M656" s="4">
        <v>95.0</v>
      </c>
      <c r="N656" s="4">
        <v>6.19</v>
      </c>
      <c r="O656" s="4">
        <v>95.0</v>
      </c>
      <c r="P656" s="4">
        <v>0.1</v>
      </c>
      <c r="Q656" s="5">
        <v>653.71637</v>
      </c>
      <c r="R656" s="4">
        <v>444.0</v>
      </c>
      <c r="S656" s="4">
        <v>2.0</v>
      </c>
      <c r="T656" s="4">
        <v>2.0</v>
      </c>
      <c r="U656" s="4">
        <v>0.759</v>
      </c>
      <c r="V656" s="4">
        <v>12.6</v>
      </c>
    </row>
    <row r="657">
      <c r="A657" s="4" t="s">
        <v>65</v>
      </c>
      <c r="B657" s="4">
        <v>2001.0</v>
      </c>
      <c r="C657" s="4" t="s">
        <v>31</v>
      </c>
      <c r="D657" s="4">
        <v>74.9</v>
      </c>
      <c r="E657" s="4">
        <v>126.0</v>
      </c>
      <c r="F657" s="4">
        <v>0.0</v>
      </c>
      <c r="G657" s="4">
        <v>13.15</v>
      </c>
      <c r="H657" s="5">
        <v>650.9567981</v>
      </c>
      <c r="I657" s="6"/>
      <c r="J657" s="4">
        <v>8.0</v>
      </c>
      <c r="K657" s="4">
        <v>55.2</v>
      </c>
      <c r="L657" s="4">
        <v>0.0</v>
      </c>
      <c r="M657" s="4">
        <v>94.0</v>
      </c>
      <c r="N657" s="4">
        <v>7.16</v>
      </c>
      <c r="O657" s="4">
        <v>94.0</v>
      </c>
      <c r="P657" s="4">
        <v>0.1</v>
      </c>
      <c r="Q657" s="5">
        <v>5245.421419</v>
      </c>
      <c r="R657" s="4">
        <v>444.0</v>
      </c>
      <c r="S657" s="4">
        <v>2.0</v>
      </c>
      <c r="T657" s="4">
        <v>2.0</v>
      </c>
      <c r="U657" s="4">
        <v>0.749</v>
      </c>
      <c r="V657" s="4">
        <v>12.3</v>
      </c>
    </row>
    <row r="658">
      <c r="A658" s="4" t="s">
        <v>65</v>
      </c>
      <c r="B658" s="4">
        <v>2000.0</v>
      </c>
      <c r="C658" s="4" t="s">
        <v>31</v>
      </c>
      <c r="D658" s="4">
        <v>74.7</v>
      </c>
      <c r="E658" s="4">
        <v>127.0</v>
      </c>
      <c r="F658" s="4">
        <v>0.0</v>
      </c>
      <c r="G658" s="4">
        <v>12.73</v>
      </c>
      <c r="H658" s="5">
        <v>649.3909871</v>
      </c>
      <c r="I658" s="6"/>
      <c r="J658" s="4">
        <v>9.0</v>
      </c>
      <c r="K658" s="4">
        <v>54.7</v>
      </c>
      <c r="L658" s="4">
        <v>0.0</v>
      </c>
      <c r="M658" s="4">
        <v>94.0</v>
      </c>
      <c r="N658" s="4">
        <v>7.66</v>
      </c>
      <c r="O658" s="4">
        <v>93.0</v>
      </c>
      <c r="P658" s="4">
        <v>0.1</v>
      </c>
      <c r="Q658" s="5">
        <v>4919.62869</v>
      </c>
      <c r="R658" s="4">
        <v>4426.0</v>
      </c>
      <c r="S658" s="4">
        <v>2.1</v>
      </c>
      <c r="T658" s="4">
        <v>2.1</v>
      </c>
      <c r="U658" s="4">
        <v>0.739</v>
      </c>
      <c r="V658" s="4">
        <v>12.2</v>
      </c>
    </row>
    <row r="659">
      <c r="A659" s="4" t="s">
        <v>66</v>
      </c>
      <c r="B659" s="4">
        <v>2015.0</v>
      </c>
      <c r="C659" s="4" t="s">
        <v>23</v>
      </c>
      <c r="D659" s="4">
        <v>79.1</v>
      </c>
      <c r="E659" s="4">
        <v>92.0</v>
      </c>
      <c r="F659" s="4">
        <v>1.0</v>
      </c>
      <c r="G659" s="6"/>
      <c r="H659" s="5">
        <v>0.0</v>
      </c>
      <c r="I659" s="4">
        <v>99.0</v>
      </c>
      <c r="J659" s="4">
        <v>0.0</v>
      </c>
      <c r="K659" s="4">
        <v>61.4</v>
      </c>
      <c r="L659" s="4">
        <v>1.0</v>
      </c>
      <c r="M659" s="4">
        <v>99.0</v>
      </c>
      <c r="N659" s="6"/>
      <c r="O659" s="4">
        <v>99.0</v>
      </c>
      <c r="P659" s="4">
        <v>0.1</v>
      </c>
      <c r="Q659" s="5">
        <v>762.261218</v>
      </c>
      <c r="R659" s="6"/>
      <c r="S659" s="4">
        <v>3.5</v>
      </c>
      <c r="T659" s="4">
        <v>3.3</v>
      </c>
      <c r="U659" s="4">
        <v>0.773</v>
      </c>
      <c r="V659" s="4">
        <v>13.9</v>
      </c>
    </row>
    <row r="660">
      <c r="A660" s="4" t="s">
        <v>66</v>
      </c>
      <c r="B660" s="4">
        <v>2014.0</v>
      </c>
      <c r="C660" s="4" t="s">
        <v>23</v>
      </c>
      <c r="D660" s="4">
        <v>79.0</v>
      </c>
      <c r="E660" s="4">
        <v>93.0</v>
      </c>
      <c r="F660" s="4">
        <v>1.0</v>
      </c>
      <c r="G660" s="4">
        <v>4.37</v>
      </c>
      <c r="H660" s="5">
        <v>13.6691019</v>
      </c>
      <c r="I660" s="4">
        <v>97.0</v>
      </c>
      <c r="J660" s="4">
        <v>0.0</v>
      </c>
      <c r="K660" s="4">
        <v>6.7</v>
      </c>
      <c r="L660" s="4">
        <v>1.0</v>
      </c>
      <c r="M660" s="4">
        <v>99.0</v>
      </c>
      <c r="N660" s="4">
        <v>11.6</v>
      </c>
      <c r="O660" s="4">
        <v>99.0</v>
      </c>
      <c r="P660" s="4">
        <v>0.1</v>
      </c>
      <c r="Q660" s="5">
        <v>75.5199</v>
      </c>
      <c r="R660" s="6"/>
      <c r="S660" s="4">
        <v>3.4</v>
      </c>
      <c r="T660" s="4">
        <v>3.3</v>
      </c>
      <c r="U660" s="4">
        <v>0.772</v>
      </c>
      <c r="V660" s="4">
        <v>14.0</v>
      </c>
    </row>
    <row r="661">
      <c r="A661" s="4" t="s">
        <v>66</v>
      </c>
      <c r="B661" s="4">
        <v>2013.0</v>
      </c>
      <c r="C661" s="4" t="s">
        <v>23</v>
      </c>
      <c r="D661" s="4">
        <v>78.7</v>
      </c>
      <c r="E661" s="4">
        <v>96.0</v>
      </c>
      <c r="F661" s="4">
        <v>1.0</v>
      </c>
      <c r="G661" s="4">
        <v>4.18</v>
      </c>
      <c r="H661" s="5">
        <v>95.67571176</v>
      </c>
      <c r="I661" s="4">
        <v>96.0</v>
      </c>
      <c r="J661" s="4">
        <v>0.0</v>
      </c>
      <c r="K661" s="4">
        <v>59.9</v>
      </c>
      <c r="L661" s="4">
        <v>1.0</v>
      </c>
      <c r="M661" s="4">
        <v>99.0</v>
      </c>
      <c r="N661" s="4">
        <v>9.48</v>
      </c>
      <c r="O661" s="4">
        <v>99.0</v>
      </c>
      <c r="P661" s="4">
        <v>0.1</v>
      </c>
      <c r="Q661" s="5">
        <v>676.15344</v>
      </c>
      <c r="R661" s="6"/>
      <c r="S661" s="4">
        <v>3.4</v>
      </c>
      <c r="T661" s="4">
        <v>3.3</v>
      </c>
      <c r="U661" s="4">
        <v>0.773</v>
      </c>
      <c r="V661" s="4">
        <v>14.7</v>
      </c>
    </row>
    <row r="662">
      <c r="A662" s="4" t="s">
        <v>66</v>
      </c>
      <c r="B662" s="4">
        <v>2012.0</v>
      </c>
      <c r="C662" s="4" t="s">
        <v>23</v>
      </c>
      <c r="D662" s="4">
        <v>78.7</v>
      </c>
      <c r="E662" s="4">
        <v>96.0</v>
      </c>
      <c r="F662" s="4">
        <v>1.0</v>
      </c>
      <c r="G662" s="4">
        <v>4.16</v>
      </c>
      <c r="H662" s="5">
        <v>742.1961992</v>
      </c>
      <c r="I662" s="4">
        <v>96.0</v>
      </c>
      <c r="J662" s="4">
        <v>0.0</v>
      </c>
      <c r="K662" s="4">
        <v>59.2</v>
      </c>
      <c r="L662" s="4">
        <v>1.0</v>
      </c>
      <c r="M662" s="4">
        <v>98.0</v>
      </c>
      <c r="N662" s="4">
        <v>8.59</v>
      </c>
      <c r="O662" s="4">
        <v>99.0</v>
      </c>
      <c r="P662" s="4">
        <v>0.1</v>
      </c>
      <c r="Q662" s="5">
        <v>6425.941119</v>
      </c>
      <c r="R662" s="6"/>
      <c r="S662" s="4">
        <v>3.4</v>
      </c>
      <c r="T662" s="4">
        <v>3.2</v>
      </c>
      <c r="U662" s="4">
        <v>0.778</v>
      </c>
      <c r="V662" s="4">
        <v>15.7</v>
      </c>
    </row>
    <row r="663">
      <c r="A663" s="4" t="s">
        <v>66</v>
      </c>
      <c r="B663" s="4">
        <v>2011.0</v>
      </c>
      <c r="C663" s="4" t="s">
        <v>23</v>
      </c>
      <c r="D663" s="4">
        <v>78.8</v>
      </c>
      <c r="E663" s="4">
        <v>92.0</v>
      </c>
      <c r="F663" s="4">
        <v>1.0</v>
      </c>
      <c r="G663" s="4">
        <v>4.14</v>
      </c>
      <c r="H663" s="5">
        <v>102.0645784</v>
      </c>
      <c r="I663" s="4">
        <v>96.0</v>
      </c>
      <c r="J663" s="4">
        <v>0.0</v>
      </c>
      <c r="K663" s="4">
        <v>58.4</v>
      </c>
      <c r="L663" s="4">
        <v>1.0</v>
      </c>
      <c r="M663" s="4">
        <v>99.0</v>
      </c>
      <c r="N663" s="4">
        <v>1.6</v>
      </c>
      <c r="O663" s="4">
        <v>97.0</v>
      </c>
      <c r="P663" s="4">
        <v>0.1</v>
      </c>
      <c r="Q663" s="5">
        <v>675.92436</v>
      </c>
      <c r="R663" s="6"/>
      <c r="S663" s="4">
        <v>3.4</v>
      </c>
      <c r="T663" s="4">
        <v>3.2</v>
      </c>
      <c r="U663" s="4">
        <v>0.78</v>
      </c>
      <c r="V663" s="4">
        <v>16.5</v>
      </c>
    </row>
    <row r="664">
      <c r="A664" s="4" t="s">
        <v>66</v>
      </c>
      <c r="B664" s="4">
        <v>2010.0</v>
      </c>
      <c r="C664" s="4" t="s">
        <v>23</v>
      </c>
      <c r="D664" s="4">
        <v>78.0</v>
      </c>
      <c r="E664" s="4">
        <v>98.0</v>
      </c>
      <c r="F664" s="4">
        <v>1.0</v>
      </c>
      <c r="G664" s="4">
        <v>4.13</v>
      </c>
      <c r="H664" s="5">
        <v>787.2808163</v>
      </c>
      <c r="I664" s="4">
        <v>96.0</v>
      </c>
      <c r="J664" s="4">
        <v>0.0</v>
      </c>
      <c r="K664" s="4">
        <v>57.7</v>
      </c>
      <c r="L664" s="4">
        <v>1.0</v>
      </c>
      <c r="M664" s="4">
        <v>99.0</v>
      </c>
      <c r="N664" s="4">
        <v>1.19</v>
      </c>
      <c r="O664" s="4">
        <v>96.0</v>
      </c>
      <c r="P664" s="4">
        <v>0.1</v>
      </c>
      <c r="Q664" s="5">
        <v>5676.14143</v>
      </c>
      <c r="R664" s="6"/>
      <c r="S664" s="4">
        <v>3.4</v>
      </c>
      <c r="T664" s="4">
        <v>3.2</v>
      </c>
      <c r="U664" s="4">
        <v>0.784</v>
      </c>
      <c r="V664" s="4">
        <v>17.6</v>
      </c>
    </row>
    <row r="665">
      <c r="A665" s="4" t="s">
        <v>66</v>
      </c>
      <c r="B665" s="4">
        <v>2009.0</v>
      </c>
      <c r="C665" s="4" t="s">
        <v>23</v>
      </c>
      <c r="D665" s="4">
        <v>78.1</v>
      </c>
      <c r="E665" s="4">
        <v>11.0</v>
      </c>
      <c r="F665" s="4">
        <v>1.0</v>
      </c>
      <c r="G665" s="4">
        <v>4.01</v>
      </c>
      <c r="H665" s="5">
        <v>818.8771016</v>
      </c>
      <c r="I665" s="4">
        <v>96.0</v>
      </c>
      <c r="J665" s="4">
        <v>0.0</v>
      </c>
      <c r="K665" s="4">
        <v>56.9</v>
      </c>
      <c r="L665" s="4">
        <v>1.0</v>
      </c>
      <c r="M665" s="4">
        <v>99.0</v>
      </c>
      <c r="N665" s="4">
        <v>11.78</v>
      </c>
      <c r="O665" s="4">
        <v>96.0</v>
      </c>
      <c r="P665" s="4">
        <v>0.1</v>
      </c>
      <c r="Q665" s="5">
        <v>5484.7763</v>
      </c>
      <c r="R665" s="6"/>
      <c r="S665" s="4">
        <v>3.4</v>
      </c>
      <c r="T665" s="4">
        <v>3.2</v>
      </c>
      <c r="U665" s="4">
        <v>0.782</v>
      </c>
      <c r="V665" s="4">
        <v>17.7</v>
      </c>
    </row>
    <row r="666">
      <c r="A666" s="4" t="s">
        <v>66</v>
      </c>
      <c r="B666" s="4">
        <v>2008.0</v>
      </c>
      <c r="C666" s="4" t="s">
        <v>23</v>
      </c>
      <c r="D666" s="4">
        <v>77.9</v>
      </c>
      <c r="E666" s="4">
        <v>12.0</v>
      </c>
      <c r="F666" s="4">
        <v>1.0</v>
      </c>
      <c r="G666" s="4">
        <v>4.26</v>
      </c>
      <c r="H666" s="5">
        <v>708.6157966</v>
      </c>
      <c r="I666" s="4">
        <v>95.0</v>
      </c>
      <c r="J666" s="4">
        <v>0.0</v>
      </c>
      <c r="K666" s="4">
        <v>56.2</v>
      </c>
      <c r="L666" s="4">
        <v>1.0</v>
      </c>
      <c r="M666" s="4">
        <v>99.0</v>
      </c>
      <c r="N666" s="4">
        <v>1.79</v>
      </c>
      <c r="O666" s="4">
        <v>95.0</v>
      </c>
      <c r="P666" s="4">
        <v>0.1</v>
      </c>
      <c r="Q666" s="5">
        <v>5376.447622</v>
      </c>
      <c r="R666" s="6"/>
      <c r="S666" s="4">
        <v>3.4</v>
      </c>
      <c r="T666" s="4">
        <v>3.2</v>
      </c>
      <c r="U666" s="4">
        <v>0.771</v>
      </c>
      <c r="V666" s="4">
        <v>17.1</v>
      </c>
    </row>
    <row r="667">
      <c r="A667" s="4" t="s">
        <v>66</v>
      </c>
      <c r="B667" s="4">
        <v>2007.0</v>
      </c>
      <c r="C667" s="4" t="s">
        <v>23</v>
      </c>
      <c r="D667" s="4">
        <v>78.1</v>
      </c>
      <c r="E667" s="4">
        <v>14.0</v>
      </c>
      <c r="F667" s="4">
        <v>1.0</v>
      </c>
      <c r="G667" s="4">
        <v>4.13</v>
      </c>
      <c r="H667" s="5">
        <v>750.7147641</v>
      </c>
      <c r="I667" s="4">
        <v>93.0</v>
      </c>
      <c r="J667" s="4">
        <v>0.0</v>
      </c>
      <c r="K667" s="4">
        <v>55.4</v>
      </c>
      <c r="L667" s="4">
        <v>1.0</v>
      </c>
      <c r="M667" s="4">
        <v>99.0</v>
      </c>
      <c r="N667" s="4">
        <v>1.42</v>
      </c>
      <c r="O667" s="4">
        <v>93.0</v>
      </c>
      <c r="P667" s="4">
        <v>0.1</v>
      </c>
      <c r="Q667" s="5">
        <v>5184.494227</v>
      </c>
      <c r="R667" s="6"/>
      <c r="S667" s="4">
        <v>3.4</v>
      </c>
      <c r="T667" s="4">
        <v>3.2</v>
      </c>
      <c r="U667" s="4">
        <v>0.754</v>
      </c>
      <c r="V667" s="4">
        <v>16.0</v>
      </c>
    </row>
    <row r="668">
      <c r="A668" s="4" t="s">
        <v>66</v>
      </c>
      <c r="B668" s="4">
        <v>2006.0</v>
      </c>
      <c r="C668" s="4" t="s">
        <v>23</v>
      </c>
      <c r="D668" s="4">
        <v>78.0</v>
      </c>
      <c r="E668" s="4">
        <v>14.0</v>
      </c>
      <c r="F668" s="4">
        <v>1.0</v>
      </c>
      <c r="G668" s="4">
        <v>4.17</v>
      </c>
      <c r="H668" s="5">
        <v>523.4724284</v>
      </c>
      <c r="I668" s="4">
        <v>89.0</v>
      </c>
      <c r="J668" s="4">
        <v>0.0</v>
      </c>
      <c r="K668" s="4">
        <v>54.6</v>
      </c>
      <c r="L668" s="4">
        <v>1.0</v>
      </c>
      <c r="M668" s="4">
        <v>99.0</v>
      </c>
      <c r="N668" s="4">
        <v>7.67</v>
      </c>
      <c r="O668" s="4">
        <v>89.0</v>
      </c>
      <c r="P668" s="4">
        <v>0.1</v>
      </c>
      <c r="Q668" s="5">
        <v>4669.6916</v>
      </c>
      <c r="R668" s="6"/>
      <c r="S668" s="4">
        <v>3.4</v>
      </c>
      <c r="T668" s="4">
        <v>3.2</v>
      </c>
      <c r="U668" s="4">
        <v>0.732</v>
      </c>
      <c r="V668" s="4">
        <v>14.7</v>
      </c>
    </row>
    <row r="669">
      <c r="A669" s="4" t="s">
        <v>66</v>
      </c>
      <c r="B669" s="4">
        <v>2005.0</v>
      </c>
      <c r="C669" s="4" t="s">
        <v>23</v>
      </c>
      <c r="D669" s="4">
        <v>77.2</v>
      </c>
      <c r="E669" s="4">
        <v>19.0</v>
      </c>
      <c r="F669" s="4">
        <v>1.0</v>
      </c>
      <c r="G669" s="4">
        <v>4.48</v>
      </c>
      <c r="H669" s="5">
        <v>518.9359221</v>
      </c>
      <c r="I669" s="4">
        <v>95.0</v>
      </c>
      <c r="J669" s="4">
        <v>0.0</v>
      </c>
      <c r="K669" s="4">
        <v>53.8</v>
      </c>
      <c r="L669" s="4">
        <v>1.0</v>
      </c>
      <c r="M669" s="4">
        <v>99.0</v>
      </c>
      <c r="N669" s="4">
        <v>9.39</v>
      </c>
      <c r="O669" s="4">
        <v>89.0</v>
      </c>
      <c r="P669" s="4">
        <v>0.1</v>
      </c>
      <c r="Q669" s="5">
        <v>3779.577</v>
      </c>
      <c r="R669" s="6"/>
      <c r="S669" s="4">
        <v>3.4</v>
      </c>
      <c r="T669" s="4">
        <v>3.3</v>
      </c>
      <c r="U669" s="4">
        <v>0.719</v>
      </c>
      <c r="V669" s="4">
        <v>14.2</v>
      </c>
    </row>
    <row r="670">
      <c r="A670" s="4" t="s">
        <v>66</v>
      </c>
      <c r="B670" s="4">
        <v>2004.0</v>
      </c>
      <c r="C670" s="4" t="s">
        <v>23</v>
      </c>
      <c r="D670" s="4">
        <v>77.3</v>
      </c>
      <c r="E670" s="4">
        <v>17.0</v>
      </c>
      <c r="F670" s="4">
        <v>1.0</v>
      </c>
      <c r="G670" s="4">
        <v>4.38</v>
      </c>
      <c r="H670" s="5">
        <v>4.484254579</v>
      </c>
      <c r="I670" s="4">
        <v>99.0</v>
      </c>
      <c r="J670" s="4">
        <v>0.0</v>
      </c>
      <c r="K670" s="4">
        <v>53.0</v>
      </c>
      <c r="L670" s="4">
        <v>1.0</v>
      </c>
      <c r="M670" s="4">
        <v>98.0</v>
      </c>
      <c r="N670" s="4">
        <v>6.14</v>
      </c>
      <c r="O670" s="4">
        <v>88.0</v>
      </c>
      <c r="P670" s="4">
        <v>0.1</v>
      </c>
      <c r="Q670" s="5">
        <v>339.716256</v>
      </c>
      <c r="R670" s="6"/>
      <c r="S670" s="4">
        <v>3.4</v>
      </c>
      <c r="T670" s="4">
        <v>3.3</v>
      </c>
      <c r="U670" s="4">
        <v>0.705</v>
      </c>
      <c r="V670" s="4">
        <v>13.2</v>
      </c>
    </row>
    <row r="671">
      <c r="A671" s="4" t="s">
        <v>66</v>
      </c>
      <c r="B671" s="4">
        <v>2003.0</v>
      </c>
      <c r="C671" s="4" t="s">
        <v>23</v>
      </c>
      <c r="D671" s="4">
        <v>77.4</v>
      </c>
      <c r="E671" s="4">
        <v>18.0</v>
      </c>
      <c r="F671" s="4">
        <v>1.0</v>
      </c>
      <c r="G671" s="4">
        <v>4.39</v>
      </c>
      <c r="H671" s="5">
        <v>60.34145124</v>
      </c>
      <c r="I671" s="4">
        <v>99.0</v>
      </c>
      <c r="J671" s="4">
        <v>0.0</v>
      </c>
      <c r="K671" s="4">
        <v>52.1</v>
      </c>
      <c r="L671" s="4">
        <v>1.0</v>
      </c>
      <c r="M671" s="4">
        <v>98.0</v>
      </c>
      <c r="N671" s="4">
        <v>6.31</v>
      </c>
      <c r="O671" s="4">
        <v>72.0</v>
      </c>
      <c r="P671" s="4">
        <v>0.1</v>
      </c>
      <c r="Q671" s="5">
        <v>3192.669378</v>
      </c>
      <c r="R671" s="6"/>
      <c r="S671" s="4">
        <v>3.5</v>
      </c>
      <c r="T671" s="4">
        <v>3.3</v>
      </c>
      <c r="U671" s="4">
        <v>0.694</v>
      </c>
      <c r="V671" s="4">
        <v>12.9</v>
      </c>
    </row>
    <row r="672">
      <c r="A672" s="4" t="s">
        <v>66</v>
      </c>
      <c r="B672" s="4">
        <v>2002.0</v>
      </c>
      <c r="C672" s="4" t="s">
        <v>23</v>
      </c>
      <c r="D672" s="4">
        <v>77.7</v>
      </c>
      <c r="E672" s="4">
        <v>19.0</v>
      </c>
      <c r="F672" s="4">
        <v>1.0</v>
      </c>
      <c r="G672" s="4">
        <v>4.1</v>
      </c>
      <c r="H672" s="5">
        <v>334.7672107</v>
      </c>
      <c r="I672" s="4">
        <v>98.0</v>
      </c>
      <c r="J672" s="4">
        <v>0.0</v>
      </c>
      <c r="K672" s="4">
        <v>51.3</v>
      </c>
      <c r="L672" s="4">
        <v>1.0</v>
      </c>
      <c r="M672" s="4">
        <v>98.0</v>
      </c>
      <c r="N672" s="4">
        <v>6.5</v>
      </c>
      <c r="O672" s="4">
        <v>99.0</v>
      </c>
      <c r="P672" s="4">
        <v>0.1</v>
      </c>
      <c r="Q672" s="5">
        <v>2994.339988</v>
      </c>
      <c r="R672" s="6"/>
      <c r="S672" s="4">
        <v>3.5</v>
      </c>
      <c r="T672" s="4">
        <v>3.3</v>
      </c>
      <c r="U672" s="4">
        <v>0.692</v>
      </c>
      <c r="V672" s="4">
        <v>12.5</v>
      </c>
    </row>
    <row r="673">
      <c r="A673" s="4" t="s">
        <v>66</v>
      </c>
      <c r="B673" s="4">
        <v>2001.0</v>
      </c>
      <c r="C673" s="4" t="s">
        <v>23</v>
      </c>
      <c r="D673" s="4">
        <v>76.7</v>
      </c>
      <c r="E673" s="4">
        <v>115.0</v>
      </c>
      <c r="F673" s="4">
        <v>1.0</v>
      </c>
      <c r="G673" s="4">
        <v>4.04</v>
      </c>
      <c r="H673" s="5">
        <v>322.5863149</v>
      </c>
      <c r="I673" s="4">
        <v>98.0</v>
      </c>
      <c r="J673" s="4">
        <v>0.0</v>
      </c>
      <c r="K673" s="4">
        <v>5.4</v>
      </c>
      <c r="L673" s="4">
        <v>1.0</v>
      </c>
      <c r="M673" s="4">
        <v>99.0</v>
      </c>
      <c r="N673" s="4">
        <v>6.27</v>
      </c>
      <c r="O673" s="4">
        <v>98.0</v>
      </c>
      <c r="P673" s="4">
        <v>0.1</v>
      </c>
      <c r="Q673" s="5">
        <v>2832.188893</v>
      </c>
      <c r="R673" s="6"/>
      <c r="S673" s="4">
        <v>3.6</v>
      </c>
      <c r="T673" s="4">
        <v>3.4</v>
      </c>
      <c r="U673" s="4">
        <v>0.686</v>
      </c>
      <c r="V673" s="4">
        <v>12.3</v>
      </c>
    </row>
    <row r="674">
      <c r="A674" s="4" t="s">
        <v>66</v>
      </c>
      <c r="B674" s="4">
        <v>2000.0</v>
      </c>
      <c r="C674" s="4" t="s">
        <v>23</v>
      </c>
      <c r="D674" s="4">
        <v>76.9</v>
      </c>
      <c r="E674" s="4">
        <v>115.0</v>
      </c>
      <c r="F674" s="4">
        <v>1.0</v>
      </c>
      <c r="G674" s="4">
        <v>3.92</v>
      </c>
      <c r="H674" s="5">
        <v>49.34007756</v>
      </c>
      <c r="I674" s="4">
        <v>98.0</v>
      </c>
      <c r="J674" s="4">
        <v>0.0</v>
      </c>
      <c r="K674" s="4">
        <v>49.4</v>
      </c>
      <c r="L674" s="4">
        <v>1.0</v>
      </c>
      <c r="M674" s="4">
        <v>98.0</v>
      </c>
      <c r="N674" s="4">
        <v>6.7</v>
      </c>
      <c r="O674" s="4">
        <v>95.0</v>
      </c>
      <c r="P674" s="4">
        <v>0.1</v>
      </c>
      <c r="Q674" s="5">
        <v>2741.11542</v>
      </c>
      <c r="R674" s="6"/>
      <c r="S674" s="4">
        <v>3.6</v>
      </c>
      <c r="T674" s="4">
        <v>3.4</v>
      </c>
      <c r="U674" s="4">
        <v>0.679</v>
      </c>
      <c r="V674" s="4">
        <v>12.1</v>
      </c>
    </row>
    <row r="675">
      <c r="A675" s="4" t="s">
        <v>67</v>
      </c>
      <c r="B675" s="4">
        <v>2015.0</v>
      </c>
      <c r="C675" s="4" t="s">
        <v>31</v>
      </c>
      <c r="D675" s="4">
        <v>85.0</v>
      </c>
      <c r="E675" s="4">
        <v>52.0</v>
      </c>
      <c r="F675" s="4">
        <v>0.0</v>
      </c>
      <c r="G675" s="6"/>
      <c r="H675" s="5">
        <v>0.0</v>
      </c>
      <c r="I675" s="4">
        <v>97.0</v>
      </c>
      <c r="J675" s="4">
        <v>0.0</v>
      </c>
      <c r="K675" s="4">
        <v>6.3</v>
      </c>
      <c r="L675" s="4">
        <v>0.0</v>
      </c>
      <c r="M675" s="4">
        <v>97.0</v>
      </c>
      <c r="N675" s="6"/>
      <c r="O675" s="4">
        <v>97.0</v>
      </c>
      <c r="P675" s="4">
        <v>0.1</v>
      </c>
      <c r="Q675" s="5">
        <v>2375.1127</v>
      </c>
      <c r="R675" s="4">
        <v>116985.0</v>
      </c>
      <c r="S675" s="4">
        <v>1.0</v>
      </c>
      <c r="T675" s="4">
        <v>1.0</v>
      </c>
      <c r="U675" s="4">
        <v>0.854</v>
      </c>
      <c r="V675" s="4">
        <v>14.3</v>
      </c>
    </row>
    <row r="676">
      <c r="A676" s="4" t="s">
        <v>67</v>
      </c>
      <c r="B676" s="4">
        <v>2014.0</v>
      </c>
      <c r="C676" s="4" t="s">
        <v>31</v>
      </c>
      <c r="D676" s="4">
        <v>83.0</v>
      </c>
      <c r="E676" s="4">
        <v>53.0</v>
      </c>
      <c r="F676" s="4">
        <v>0.0</v>
      </c>
      <c r="G676" s="4">
        <v>0.01</v>
      </c>
      <c r="H676" s="5">
        <v>207.3041936</v>
      </c>
      <c r="I676" s="4">
        <v>96.0</v>
      </c>
      <c r="J676" s="4">
        <v>10.0</v>
      </c>
      <c r="K676" s="4">
        <v>59.8</v>
      </c>
      <c r="L676" s="4">
        <v>0.0</v>
      </c>
      <c r="M676" s="4">
        <v>99.0</v>
      </c>
      <c r="N676" s="4">
        <v>7.37</v>
      </c>
      <c r="O676" s="4">
        <v>99.0</v>
      </c>
      <c r="P676" s="4">
        <v>0.1</v>
      </c>
      <c r="Q676" s="5">
        <v>2734.88382</v>
      </c>
      <c r="R676" s="4">
        <v>115239.0</v>
      </c>
      <c r="S676" s="4">
        <v>0.9</v>
      </c>
      <c r="T676" s="4">
        <v>1.0</v>
      </c>
      <c r="U676" s="4">
        <v>0.85</v>
      </c>
      <c r="V676" s="4">
        <v>14.0</v>
      </c>
    </row>
    <row r="677">
      <c r="A677" s="4" t="s">
        <v>67</v>
      </c>
      <c r="B677" s="4">
        <v>2013.0</v>
      </c>
      <c r="C677" s="4" t="s">
        <v>31</v>
      </c>
      <c r="D677" s="4">
        <v>81.0</v>
      </c>
      <c r="E677" s="4">
        <v>54.0</v>
      </c>
      <c r="F677" s="4">
        <v>0.0</v>
      </c>
      <c r="G677" s="4">
        <v>9.04</v>
      </c>
      <c r="H677" s="5">
        <v>212.0859259</v>
      </c>
      <c r="I677" s="4">
        <v>96.0</v>
      </c>
      <c r="J677" s="4">
        <v>0.0</v>
      </c>
      <c r="K677" s="4">
        <v>59.2</v>
      </c>
      <c r="L677" s="4">
        <v>0.0</v>
      </c>
      <c r="M677" s="4">
        <v>99.0</v>
      </c>
      <c r="N677" s="4">
        <v>7.46</v>
      </c>
      <c r="O677" s="4">
        <v>99.0</v>
      </c>
      <c r="P677" s="4">
        <v>0.1</v>
      </c>
      <c r="Q677" s="5">
        <v>2797.96736</v>
      </c>
      <c r="R677" s="4">
        <v>1143896.0</v>
      </c>
      <c r="S677" s="4">
        <v>0.9</v>
      </c>
      <c r="T677" s="4">
        <v>1.0</v>
      </c>
      <c r="U677" s="4">
        <v>0.85</v>
      </c>
      <c r="V677" s="4">
        <v>13.8</v>
      </c>
    </row>
    <row r="678">
      <c r="A678" s="4" t="s">
        <v>67</v>
      </c>
      <c r="B678" s="4">
        <v>2012.0</v>
      </c>
      <c r="C678" s="4" t="s">
        <v>31</v>
      </c>
      <c r="D678" s="4">
        <v>80.0</v>
      </c>
      <c r="E678" s="4">
        <v>56.0</v>
      </c>
      <c r="F678" s="4">
        <v>0.0</v>
      </c>
      <c r="G678" s="4">
        <v>10.55</v>
      </c>
      <c r="H678" s="5">
        <v>2159.756205</v>
      </c>
      <c r="I678" s="4">
        <v>96.0</v>
      </c>
      <c r="J678" s="4">
        <v>1.0</v>
      </c>
      <c r="K678" s="4">
        <v>58.7</v>
      </c>
      <c r="L678" s="4">
        <v>0.0</v>
      </c>
      <c r="M678" s="4">
        <v>99.0</v>
      </c>
      <c r="N678" s="4">
        <v>7.44</v>
      </c>
      <c r="O678" s="4">
        <v>99.0</v>
      </c>
      <c r="P678" s="4">
        <v>0.1</v>
      </c>
      <c r="Q678" s="5">
        <v>28951.15556</v>
      </c>
      <c r="R678" s="4">
        <v>113562.0</v>
      </c>
      <c r="S678" s="4">
        <v>0.9</v>
      </c>
      <c r="T678" s="4">
        <v>1.0</v>
      </c>
      <c r="U678" s="4">
        <v>0.85</v>
      </c>
      <c r="V678" s="4">
        <v>13.8</v>
      </c>
    </row>
    <row r="679">
      <c r="A679" s="4" t="s">
        <v>67</v>
      </c>
      <c r="B679" s="4">
        <v>2011.0</v>
      </c>
      <c r="C679" s="4" t="s">
        <v>31</v>
      </c>
      <c r="D679" s="4">
        <v>79.7</v>
      </c>
      <c r="E679" s="4">
        <v>57.0</v>
      </c>
      <c r="F679" s="4">
        <v>0.0</v>
      </c>
      <c r="G679" s="4">
        <v>10.69</v>
      </c>
      <c r="H679" s="5">
        <v>2443.325028</v>
      </c>
      <c r="I679" s="4">
        <v>96.0</v>
      </c>
      <c r="J679" s="4">
        <v>0.0</v>
      </c>
      <c r="K679" s="4">
        <v>58.3</v>
      </c>
      <c r="L679" s="4">
        <v>0.0</v>
      </c>
      <c r="M679" s="4">
        <v>99.0</v>
      </c>
      <c r="N679" s="4">
        <v>7.54</v>
      </c>
      <c r="O679" s="4">
        <v>99.0</v>
      </c>
      <c r="P679" s="4">
        <v>0.1</v>
      </c>
      <c r="Q679" s="5">
        <v>32233.83942</v>
      </c>
      <c r="R679" s="4">
        <v>1124835.0</v>
      </c>
      <c r="S679" s="4">
        <v>0.9</v>
      </c>
      <c r="T679" s="4">
        <v>1.0</v>
      </c>
      <c r="U679" s="4">
        <v>0.847</v>
      </c>
      <c r="V679" s="4">
        <v>13.8</v>
      </c>
    </row>
    <row r="680">
      <c r="A680" s="4" t="s">
        <v>67</v>
      </c>
      <c r="B680" s="4">
        <v>2010.0</v>
      </c>
      <c r="C680" s="4" t="s">
        <v>31</v>
      </c>
      <c r="D680" s="4">
        <v>79.5</v>
      </c>
      <c r="E680" s="4">
        <v>59.0</v>
      </c>
      <c r="F680" s="4">
        <v>0.0</v>
      </c>
      <c r="G680" s="4">
        <v>11.32</v>
      </c>
      <c r="H680" s="5">
        <v>283.3300258</v>
      </c>
      <c r="I680" s="4">
        <v>96.0</v>
      </c>
      <c r="J680" s="4">
        <v>18.0</v>
      </c>
      <c r="K680" s="4">
        <v>57.8</v>
      </c>
      <c r="L680" s="4">
        <v>0.0</v>
      </c>
      <c r="M680" s="4">
        <v>99.0</v>
      </c>
      <c r="N680" s="4">
        <v>7.23</v>
      </c>
      <c r="O680" s="4">
        <v>99.0</v>
      </c>
      <c r="P680" s="4">
        <v>0.1</v>
      </c>
      <c r="Q680" s="5">
        <v>3818.46396</v>
      </c>
      <c r="R680" s="4">
        <v>111267.0</v>
      </c>
      <c r="S680" s="4">
        <v>0.9</v>
      </c>
      <c r="T680" s="4">
        <v>1.0</v>
      </c>
      <c r="U680" s="4">
        <v>0.853</v>
      </c>
      <c r="V680" s="4">
        <v>14.6</v>
      </c>
    </row>
    <row r="681">
      <c r="A681" s="4" t="s">
        <v>67</v>
      </c>
      <c r="B681" s="4">
        <v>2009.0</v>
      </c>
      <c r="C681" s="4" t="s">
        <v>31</v>
      </c>
      <c r="D681" s="4">
        <v>79.3</v>
      </c>
      <c r="E681" s="4">
        <v>6.0</v>
      </c>
      <c r="F681" s="4">
        <v>0.0</v>
      </c>
      <c r="G681" s="4">
        <v>10.8</v>
      </c>
      <c r="H681" s="5">
        <v>230.2524184</v>
      </c>
      <c r="I681" s="4">
        <v>96.0</v>
      </c>
      <c r="J681" s="4">
        <v>0.0</v>
      </c>
      <c r="K681" s="4">
        <v>57.3</v>
      </c>
      <c r="L681" s="4">
        <v>0.0</v>
      </c>
      <c r="M681" s="4">
        <v>99.0</v>
      </c>
      <c r="N681" s="4">
        <v>7.4</v>
      </c>
      <c r="O681" s="4">
        <v>99.0</v>
      </c>
      <c r="P681" s="4">
        <v>0.1</v>
      </c>
      <c r="Q681" s="5">
        <v>3215.8159</v>
      </c>
      <c r="R681" s="4">
        <v>19876.0</v>
      </c>
      <c r="S681" s="4">
        <v>0.9</v>
      </c>
      <c r="T681" s="4">
        <v>1.0</v>
      </c>
      <c r="U681" s="4">
        <v>0.849</v>
      </c>
      <c r="V681" s="4">
        <v>14.1</v>
      </c>
    </row>
    <row r="682">
      <c r="A682" s="4" t="s">
        <v>67</v>
      </c>
      <c r="B682" s="4">
        <v>2008.0</v>
      </c>
      <c r="C682" s="4" t="s">
        <v>31</v>
      </c>
      <c r="D682" s="4">
        <v>79.1</v>
      </c>
      <c r="E682" s="4">
        <v>62.0</v>
      </c>
      <c r="F682" s="4">
        <v>0.0</v>
      </c>
      <c r="G682" s="4">
        <v>12.01</v>
      </c>
      <c r="H682" s="5">
        <v>239.6409938</v>
      </c>
      <c r="I682" s="4">
        <v>93.0</v>
      </c>
      <c r="J682" s="4">
        <v>1.0</v>
      </c>
      <c r="K682" s="4">
        <v>56.8</v>
      </c>
      <c r="L682" s="4">
        <v>0.0</v>
      </c>
      <c r="M682" s="4">
        <v>97.0</v>
      </c>
      <c r="N682" s="4">
        <v>6.89</v>
      </c>
      <c r="O682" s="4">
        <v>97.0</v>
      </c>
      <c r="P682" s="4">
        <v>0.1</v>
      </c>
      <c r="Q682" s="5">
        <v>3539.7488</v>
      </c>
      <c r="R682" s="4">
        <v>181563.0</v>
      </c>
      <c r="S682" s="4">
        <v>0.9</v>
      </c>
      <c r="T682" s="4">
        <v>1.0</v>
      </c>
      <c r="U682" s="4">
        <v>0.844</v>
      </c>
      <c r="V682" s="4">
        <v>13.7</v>
      </c>
    </row>
    <row r="683">
      <c r="A683" s="4" t="s">
        <v>67</v>
      </c>
      <c r="B683" s="4">
        <v>2007.0</v>
      </c>
      <c r="C683" s="4" t="s">
        <v>31</v>
      </c>
      <c r="D683" s="4">
        <v>78.9</v>
      </c>
      <c r="E683" s="4">
        <v>63.0</v>
      </c>
      <c r="F683" s="4">
        <v>0.0</v>
      </c>
      <c r="G683" s="4">
        <v>11.56</v>
      </c>
      <c r="H683" s="5">
        <v>1958.525877</v>
      </c>
      <c r="I683" s="4">
        <v>93.0</v>
      </c>
      <c r="J683" s="4">
        <v>0.0</v>
      </c>
      <c r="K683" s="4">
        <v>56.3</v>
      </c>
      <c r="L683" s="4">
        <v>0.0</v>
      </c>
      <c r="M683" s="4">
        <v>97.0</v>
      </c>
      <c r="N683" s="4">
        <v>6.5</v>
      </c>
      <c r="O683" s="4">
        <v>97.0</v>
      </c>
      <c r="P683" s="4">
        <v>0.1</v>
      </c>
      <c r="Q683" s="5">
        <v>31386.63265</v>
      </c>
      <c r="R683" s="4">
        <v>163712.0</v>
      </c>
      <c r="S683" s="4">
        <v>0.9</v>
      </c>
      <c r="T683" s="4">
        <v>1.0</v>
      </c>
      <c r="U683" s="4">
        <v>0.836</v>
      </c>
      <c r="V683" s="4">
        <v>13.5</v>
      </c>
    </row>
    <row r="684">
      <c r="A684" s="4" t="s">
        <v>67</v>
      </c>
      <c r="B684" s="4">
        <v>2006.0</v>
      </c>
      <c r="C684" s="4" t="s">
        <v>31</v>
      </c>
      <c r="D684" s="4">
        <v>78.8</v>
      </c>
      <c r="E684" s="4">
        <v>64.0</v>
      </c>
      <c r="F684" s="4">
        <v>0.0</v>
      </c>
      <c r="G684" s="4">
        <v>11.47</v>
      </c>
      <c r="H684" s="5">
        <v>1700.841534</v>
      </c>
      <c r="I684" s="4">
        <v>93.0</v>
      </c>
      <c r="J684" s="4">
        <v>0.0</v>
      </c>
      <c r="K684" s="4">
        <v>55.8</v>
      </c>
      <c r="L684" s="4">
        <v>0.0</v>
      </c>
      <c r="M684" s="4">
        <v>97.0</v>
      </c>
      <c r="N684" s="4">
        <v>6.28</v>
      </c>
      <c r="O684" s="4">
        <v>97.0</v>
      </c>
      <c r="P684" s="4">
        <v>0.1</v>
      </c>
      <c r="Q684" s="5">
        <v>27169.99256</v>
      </c>
      <c r="R684" s="4">
        <v>14559.0</v>
      </c>
      <c r="S684" s="4">
        <v>0.9</v>
      </c>
      <c r="T684" s="4">
        <v>1.0</v>
      </c>
      <c r="U684" s="4">
        <v>0.829</v>
      </c>
      <c r="V684" s="4">
        <v>13.4</v>
      </c>
    </row>
    <row r="685">
      <c r="A685" s="4" t="s">
        <v>67</v>
      </c>
      <c r="B685" s="4">
        <v>2005.0</v>
      </c>
      <c r="C685" s="4" t="s">
        <v>31</v>
      </c>
      <c r="D685" s="4">
        <v>78.7</v>
      </c>
      <c r="E685" s="4">
        <v>65.0</v>
      </c>
      <c r="F685" s="4">
        <v>0.0</v>
      </c>
      <c r="G685" s="4">
        <v>11.41</v>
      </c>
      <c r="H685" s="5">
        <v>1562.520827</v>
      </c>
      <c r="I685" s="4">
        <v>88.0</v>
      </c>
      <c r="J685" s="4">
        <v>1.0</v>
      </c>
      <c r="K685" s="4">
        <v>55.3</v>
      </c>
      <c r="L685" s="4">
        <v>0.0</v>
      </c>
      <c r="M685" s="4">
        <v>98.0</v>
      </c>
      <c r="N685" s="4">
        <v>6.37</v>
      </c>
      <c r="O685" s="4">
        <v>98.0</v>
      </c>
      <c r="P685" s="4">
        <v>0.1</v>
      </c>
      <c r="Q685" s="5">
        <v>25324.48666</v>
      </c>
      <c r="R685" s="4">
        <v>127658.0</v>
      </c>
      <c r="S685" s="4">
        <v>0.9</v>
      </c>
      <c r="T685" s="4">
        <v>1.0</v>
      </c>
      <c r="U685" s="4">
        <v>0.826</v>
      </c>
      <c r="V685" s="4">
        <v>13.5</v>
      </c>
    </row>
    <row r="686">
      <c r="A686" s="4" t="s">
        <v>67</v>
      </c>
      <c r="B686" s="4">
        <v>2004.0</v>
      </c>
      <c r="C686" s="4" t="s">
        <v>31</v>
      </c>
      <c r="D686" s="4">
        <v>78.6</v>
      </c>
      <c r="E686" s="4">
        <v>65.0</v>
      </c>
      <c r="F686" s="4">
        <v>0.0</v>
      </c>
      <c r="G686" s="4">
        <v>13.03</v>
      </c>
      <c r="H686" s="5">
        <v>1586.724172</v>
      </c>
      <c r="I686" s="4">
        <v>88.0</v>
      </c>
      <c r="J686" s="4">
        <v>0.0</v>
      </c>
      <c r="K686" s="4">
        <v>54.8</v>
      </c>
      <c r="L686" s="4">
        <v>0.0</v>
      </c>
      <c r="M686" s="4">
        <v>98.0</v>
      </c>
      <c r="N686" s="4">
        <v>6.42</v>
      </c>
      <c r="O686" s="4">
        <v>98.0</v>
      </c>
      <c r="P686" s="4">
        <v>0.1</v>
      </c>
      <c r="Q686" s="5">
        <v>23932.49128</v>
      </c>
      <c r="R686" s="4">
        <v>1141.0</v>
      </c>
      <c r="S686" s="4">
        <v>0.9</v>
      </c>
      <c r="T686" s="4">
        <v>1.0</v>
      </c>
      <c r="U686" s="4">
        <v>0.823</v>
      </c>
      <c r="V686" s="4">
        <v>13.4</v>
      </c>
    </row>
    <row r="687">
      <c r="A687" s="4" t="s">
        <v>67</v>
      </c>
      <c r="B687" s="4">
        <v>2003.0</v>
      </c>
      <c r="C687" s="4" t="s">
        <v>31</v>
      </c>
      <c r="D687" s="4">
        <v>78.5</v>
      </c>
      <c r="E687" s="4">
        <v>66.0</v>
      </c>
      <c r="F687" s="4">
        <v>0.0</v>
      </c>
      <c r="G687" s="4">
        <v>10.62</v>
      </c>
      <c r="H687" s="5">
        <v>158.7087399</v>
      </c>
      <c r="I687" s="4">
        <v>88.0</v>
      </c>
      <c r="J687" s="4">
        <v>0.0</v>
      </c>
      <c r="K687" s="4">
        <v>54.3</v>
      </c>
      <c r="L687" s="4">
        <v>0.0</v>
      </c>
      <c r="M687" s="4">
        <v>98.0</v>
      </c>
      <c r="N687" s="4">
        <v>6.83</v>
      </c>
      <c r="O687" s="4">
        <v>98.0</v>
      </c>
      <c r="P687" s="4">
        <v>0.1</v>
      </c>
      <c r="Q687" s="5">
        <v>2293.4789</v>
      </c>
      <c r="R687" s="4">
        <v>993563.0</v>
      </c>
      <c r="S687" s="4">
        <v>0.9</v>
      </c>
      <c r="T687" s="4">
        <v>1.0</v>
      </c>
      <c r="U687" s="4">
        <v>0.815</v>
      </c>
      <c r="V687" s="4">
        <v>13.0</v>
      </c>
    </row>
    <row r="688">
      <c r="A688" s="4" t="s">
        <v>67</v>
      </c>
      <c r="B688" s="4">
        <v>2002.0</v>
      </c>
      <c r="C688" s="4" t="s">
        <v>31</v>
      </c>
      <c r="D688" s="4">
        <v>78.4</v>
      </c>
      <c r="E688" s="4">
        <v>68.0</v>
      </c>
      <c r="F688" s="4">
        <v>0.0</v>
      </c>
      <c r="G688" s="4">
        <v>11.68</v>
      </c>
      <c r="H688" s="5">
        <v>1128.050886</v>
      </c>
      <c r="I688" s="4">
        <v>88.0</v>
      </c>
      <c r="J688" s="4">
        <v>0.0</v>
      </c>
      <c r="K688" s="4">
        <v>53.8</v>
      </c>
      <c r="L688" s="4">
        <v>0.0</v>
      </c>
      <c r="M688" s="4">
        <v>98.0</v>
      </c>
      <c r="N688" s="4">
        <v>6.12</v>
      </c>
      <c r="O688" s="4">
        <v>98.0</v>
      </c>
      <c r="P688" s="4">
        <v>0.1</v>
      </c>
      <c r="Q688" s="5">
        <v>16372.29152</v>
      </c>
      <c r="R688" s="4">
        <v>976966.0</v>
      </c>
      <c r="S688" s="4">
        <v>0.9</v>
      </c>
      <c r="T688" s="4">
        <v>1.0</v>
      </c>
      <c r="U688" s="4">
        <v>0.805</v>
      </c>
      <c r="V688" s="4">
        <v>12.5</v>
      </c>
    </row>
    <row r="689">
      <c r="A689" s="4" t="s">
        <v>67</v>
      </c>
      <c r="B689" s="4">
        <v>2001.0</v>
      </c>
      <c r="C689" s="4" t="s">
        <v>31</v>
      </c>
      <c r="D689" s="4">
        <v>78.2</v>
      </c>
      <c r="E689" s="4">
        <v>69.0</v>
      </c>
      <c r="F689" s="4">
        <v>0.0</v>
      </c>
      <c r="G689" s="4">
        <v>10.16</v>
      </c>
      <c r="H689" s="5">
        <v>100.8086193</v>
      </c>
      <c r="I689" s="4">
        <v>89.0</v>
      </c>
      <c r="J689" s="4">
        <v>0.0</v>
      </c>
      <c r="K689" s="4">
        <v>53.3</v>
      </c>
      <c r="L689" s="4">
        <v>0.0</v>
      </c>
      <c r="M689" s="4">
        <v>97.0</v>
      </c>
      <c r="N689" s="4">
        <v>5.78</v>
      </c>
      <c r="O689" s="4">
        <v>97.0</v>
      </c>
      <c r="P689" s="4">
        <v>0.1</v>
      </c>
      <c r="Q689" s="5">
        <v>1562.92433</v>
      </c>
      <c r="R689" s="4">
        <v>96282.0</v>
      </c>
      <c r="S689" s="4">
        <v>0.9</v>
      </c>
      <c r="T689" s="4">
        <v>1.0</v>
      </c>
      <c r="U689" s="4">
        <v>0.8</v>
      </c>
      <c r="V689" s="4">
        <v>12.4</v>
      </c>
    </row>
    <row r="690">
      <c r="A690" s="4" t="s">
        <v>67</v>
      </c>
      <c r="B690" s="4">
        <v>2000.0</v>
      </c>
      <c r="C690" s="4" t="s">
        <v>31</v>
      </c>
      <c r="D690" s="4">
        <v>78.1</v>
      </c>
      <c r="E690" s="4">
        <v>7.0</v>
      </c>
      <c r="F690" s="4">
        <v>0.0</v>
      </c>
      <c r="G690" s="4">
        <v>9.56</v>
      </c>
      <c r="H690" s="5">
        <v>950.8027925</v>
      </c>
      <c r="I690" s="4">
        <v>89.0</v>
      </c>
      <c r="J690" s="4">
        <v>0.0</v>
      </c>
      <c r="K690" s="4">
        <v>52.8</v>
      </c>
      <c r="L690" s="4">
        <v>0.0</v>
      </c>
      <c r="M690" s="4">
        <v>97.0</v>
      </c>
      <c r="N690" s="4">
        <v>5.77</v>
      </c>
      <c r="O690" s="4">
        <v>97.0</v>
      </c>
      <c r="P690" s="4">
        <v>0.1</v>
      </c>
      <c r="Q690" s="5">
        <v>14672.8826</v>
      </c>
      <c r="R690" s="4">
        <v>943286.0</v>
      </c>
      <c r="S690" s="4">
        <v>0.9</v>
      </c>
      <c r="T690" s="4">
        <v>1.0</v>
      </c>
      <c r="U690" s="4">
        <v>0.798</v>
      </c>
      <c r="V690" s="4">
        <v>12.5</v>
      </c>
    </row>
    <row r="691">
      <c r="A691" s="4" t="s">
        <v>68</v>
      </c>
      <c r="B691" s="4">
        <v>2015.0</v>
      </c>
      <c r="C691" s="4" t="s">
        <v>31</v>
      </c>
      <c r="D691" s="4">
        <v>78.8</v>
      </c>
      <c r="E691" s="4">
        <v>86.0</v>
      </c>
      <c r="F691" s="4">
        <v>0.0</v>
      </c>
      <c r="G691" s="6"/>
      <c r="H691" s="5">
        <v>0.0</v>
      </c>
      <c r="I691" s="4">
        <v>97.0</v>
      </c>
      <c r="J691" s="4">
        <v>9.0</v>
      </c>
      <c r="K691" s="4">
        <v>66.1</v>
      </c>
      <c r="L691" s="4">
        <v>0.0</v>
      </c>
      <c r="M691" s="4">
        <v>97.0</v>
      </c>
      <c r="N691" s="6"/>
      <c r="O691" s="4">
        <v>97.0</v>
      </c>
      <c r="P691" s="4">
        <v>0.1</v>
      </c>
      <c r="Q691" s="7"/>
      <c r="R691" s="6"/>
      <c r="S691" s="4">
        <v>1.8</v>
      </c>
      <c r="T691" s="4">
        <v>1.8</v>
      </c>
      <c r="U691" s="6"/>
      <c r="V691" s="6"/>
    </row>
    <row r="692">
      <c r="A692" s="4" t="s">
        <v>68</v>
      </c>
      <c r="B692" s="4">
        <v>2014.0</v>
      </c>
      <c r="C692" s="4" t="s">
        <v>31</v>
      </c>
      <c r="D692" s="4">
        <v>78.6</v>
      </c>
      <c r="E692" s="4">
        <v>88.0</v>
      </c>
      <c r="F692" s="4">
        <v>0.0</v>
      </c>
      <c r="G692" s="4">
        <v>12.68</v>
      </c>
      <c r="H692" s="5">
        <v>0.0</v>
      </c>
      <c r="I692" s="4">
        <v>99.0</v>
      </c>
      <c r="J692" s="4">
        <v>222.0</v>
      </c>
      <c r="K692" s="4">
        <v>65.6</v>
      </c>
      <c r="L692" s="4">
        <v>0.0</v>
      </c>
      <c r="M692" s="4">
        <v>99.0</v>
      </c>
      <c r="N692" s="4">
        <v>7.41</v>
      </c>
      <c r="O692" s="4">
        <v>97.0</v>
      </c>
      <c r="P692" s="4">
        <v>0.1</v>
      </c>
      <c r="Q692" s="7"/>
      <c r="R692" s="6"/>
      <c r="S692" s="4">
        <v>1.8</v>
      </c>
      <c r="T692" s="4">
        <v>1.9</v>
      </c>
      <c r="U692" s="6"/>
      <c r="V692" s="6"/>
    </row>
    <row r="693">
      <c r="A693" s="4" t="s">
        <v>68</v>
      </c>
      <c r="B693" s="4">
        <v>2013.0</v>
      </c>
      <c r="C693" s="4" t="s">
        <v>31</v>
      </c>
      <c r="D693" s="4">
        <v>78.2</v>
      </c>
      <c r="E693" s="4">
        <v>9.0</v>
      </c>
      <c r="F693" s="4">
        <v>0.0</v>
      </c>
      <c r="G693" s="4">
        <v>12.45</v>
      </c>
      <c r="H693" s="5">
        <v>0.0</v>
      </c>
      <c r="I693" s="4">
        <v>99.0</v>
      </c>
      <c r="J693" s="4">
        <v>15.0</v>
      </c>
      <c r="K693" s="4">
        <v>65.1</v>
      </c>
      <c r="L693" s="4">
        <v>0.0</v>
      </c>
      <c r="M693" s="4">
        <v>99.0</v>
      </c>
      <c r="N693" s="4">
        <v>7.49</v>
      </c>
      <c r="O693" s="4">
        <v>98.0</v>
      </c>
      <c r="P693" s="4">
        <v>0.1</v>
      </c>
      <c r="Q693" s="7"/>
      <c r="R693" s="6"/>
      <c r="S693" s="4">
        <v>1.8</v>
      </c>
      <c r="T693" s="4">
        <v>1.9</v>
      </c>
      <c r="U693" s="6"/>
      <c r="V693" s="6"/>
    </row>
    <row r="694">
      <c r="A694" s="4" t="s">
        <v>68</v>
      </c>
      <c r="B694" s="4">
        <v>2012.0</v>
      </c>
      <c r="C694" s="4" t="s">
        <v>31</v>
      </c>
      <c r="D694" s="4">
        <v>78.0</v>
      </c>
      <c r="E694" s="4">
        <v>93.0</v>
      </c>
      <c r="F694" s="4">
        <v>0.0</v>
      </c>
      <c r="G694" s="4">
        <v>12.71</v>
      </c>
      <c r="H694" s="5">
        <v>0.0</v>
      </c>
      <c r="I694" s="4">
        <v>99.0</v>
      </c>
      <c r="J694" s="4">
        <v>22.0</v>
      </c>
      <c r="K694" s="4">
        <v>64.5</v>
      </c>
      <c r="L694" s="4">
        <v>0.0</v>
      </c>
      <c r="M694" s="4">
        <v>99.0</v>
      </c>
      <c r="N694" s="4">
        <v>7.55</v>
      </c>
      <c r="O694" s="4">
        <v>99.0</v>
      </c>
      <c r="P694" s="4">
        <v>0.1</v>
      </c>
      <c r="Q694" s="7"/>
      <c r="R694" s="6"/>
      <c r="S694" s="4">
        <v>1.8</v>
      </c>
      <c r="T694" s="4">
        <v>1.9</v>
      </c>
      <c r="U694" s="6"/>
      <c r="V694" s="6"/>
    </row>
    <row r="695">
      <c r="A695" s="4" t="s">
        <v>68</v>
      </c>
      <c r="B695" s="4">
        <v>2011.0</v>
      </c>
      <c r="C695" s="4" t="s">
        <v>31</v>
      </c>
      <c r="D695" s="4">
        <v>77.8</v>
      </c>
      <c r="E695" s="4">
        <v>97.0</v>
      </c>
      <c r="F695" s="4">
        <v>0.0</v>
      </c>
      <c r="G695" s="4">
        <v>12.43</v>
      </c>
      <c r="H695" s="5">
        <v>0.0</v>
      </c>
      <c r="I695" s="4">
        <v>99.0</v>
      </c>
      <c r="J695" s="4">
        <v>17.0</v>
      </c>
      <c r="K695" s="4">
        <v>64.0</v>
      </c>
      <c r="L695" s="4">
        <v>0.0</v>
      </c>
      <c r="M695" s="4">
        <v>99.0</v>
      </c>
      <c r="N695" s="4">
        <v>7.5</v>
      </c>
      <c r="O695" s="4">
        <v>99.0</v>
      </c>
      <c r="P695" s="4">
        <v>0.1</v>
      </c>
      <c r="Q695" s="7"/>
      <c r="R695" s="6"/>
      <c r="S695" s="4">
        <v>1.9</v>
      </c>
      <c r="T695" s="4">
        <v>1.9</v>
      </c>
      <c r="U695" s="6"/>
      <c r="V695" s="6"/>
    </row>
    <row r="696">
      <c r="A696" s="4" t="s">
        <v>68</v>
      </c>
      <c r="B696" s="4">
        <v>2010.0</v>
      </c>
      <c r="C696" s="4" t="s">
        <v>31</v>
      </c>
      <c r="D696" s="4">
        <v>77.5</v>
      </c>
      <c r="E696" s="4">
        <v>99.0</v>
      </c>
      <c r="F696" s="4">
        <v>0.0</v>
      </c>
      <c r="G696" s="4">
        <v>12.69</v>
      </c>
      <c r="H696" s="5">
        <v>0.0</v>
      </c>
      <c r="I696" s="4">
        <v>99.0</v>
      </c>
      <c r="J696" s="4">
        <v>0.0</v>
      </c>
      <c r="K696" s="4">
        <v>63.6</v>
      </c>
      <c r="L696" s="4">
        <v>0.0</v>
      </c>
      <c r="M696" s="4">
        <v>99.0</v>
      </c>
      <c r="N696" s="4">
        <v>7.43</v>
      </c>
      <c r="O696" s="4">
        <v>99.0</v>
      </c>
      <c r="P696" s="4">
        <v>0.1</v>
      </c>
      <c r="Q696" s="7"/>
      <c r="R696" s="6"/>
      <c r="S696" s="4">
        <v>1.9</v>
      </c>
      <c r="T696" s="4">
        <v>2.0</v>
      </c>
      <c r="U696" s="6"/>
      <c r="V696" s="6"/>
    </row>
    <row r="697">
      <c r="A697" s="4" t="s">
        <v>68</v>
      </c>
      <c r="B697" s="4">
        <v>2009.0</v>
      </c>
      <c r="C697" s="4" t="s">
        <v>31</v>
      </c>
      <c r="D697" s="4">
        <v>77.1</v>
      </c>
      <c r="E697" s="4">
        <v>12.0</v>
      </c>
      <c r="F697" s="4">
        <v>0.0</v>
      </c>
      <c r="G697" s="4">
        <v>13.23</v>
      </c>
      <c r="H697" s="5">
        <v>0.0</v>
      </c>
      <c r="I697" s="4">
        <v>99.0</v>
      </c>
      <c r="J697" s="4">
        <v>5.0</v>
      </c>
      <c r="K697" s="4">
        <v>63.1</v>
      </c>
      <c r="L697" s="4">
        <v>0.0</v>
      </c>
      <c r="M697" s="4">
        <v>99.0</v>
      </c>
      <c r="N697" s="4">
        <v>7.85</v>
      </c>
      <c r="O697" s="4">
        <v>99.0</v>
      </c>
      <c r="P697" s="4">
        <v>0.1</v>
      </c>
      <c r="Q697" s="7"/>
      <c r="R697" s="6"/>
      <c r="S697" s="4">
        <v>1.9</v>
      </c>
      <c r="T697" s="4">
        <v>2.0</v>
      </c>
      <c r="U697" s="6"/>
      <c r="V697" s="6"/>
    </row>
    <row r="698">
      <c r="A698" s="4" t="s">
        <v>68</v>
      </c>
      <c r="B698" s="4">
        <v>2008.0</v>
      </c>
      <c r="C698" s="4" t="s">
        <v>31</v>
      </c>
      <c r="D698" s="4">
        <v>77.0</v>
      </c>
      <c r="E698" s="4">
        <v>16.0</v>
      </c>
      <c r="F698" s="4">
        <v>0.0</v>
      </c>
      <c r="G698" s="4">
        <v>13.25</v>
      </c>
      <c r="H698" s="5">
        <v>0.0</v>
      </c>
      <c r="I698" s="4">
        <v>99.0</v>
      </c>
      <c r="J698" s="4">
        <v>2.0</v>
      </c>
      <c r="K698" s="4">
        <v>62.6</v>
      </c>
      <c r="L698" s="4">
        <v>0.0</v>
      </c>
      <c r="M698" s="4">
        <v>99.0</v>
      </c>
      <c r="N698" s="4">
        <v>6.82</v>
      </c>
      <c r="O698" s="4">
        <v>99.0</v>
      </c>
      <c r="P698" s="4">
        <v>0.1</v>
      </c>
      <c r="Q698" s="7"/>
      <c r="R698" s="6"/>
      <c r="S698" s="4">
        <v>1.9</v>
      </c>
      <c r="T698" s="4">
        <v>2.0</v>
      </c>
      <c r="U698" s="6"/>
      <c r="V698" s="6"/>
    </row>
    <row r="699">
      <c r="A699" s="4" t="s">
        <v>68</v>
      </c>
      <c r="B699" s="4">
        <v>2007.0</v>
      </c>
      <c r="C699" s="4" t="s">
        <v>31</v>
      </c>
      <c r="D699" s="4">
        <v>76.8</v>
      </c>
      <c r="E699" s="4">
        <v>17.0</v>
      </c>
      <c r="F699" s="4">
        <v>0.0</v>
      </c>
      <c r="G699" s="4">
        <v>13.43</v>
      </c>
      <c r="H699" s="5">
        <v>0.0</v>
      </c>
      <c r="I699" s="4">
        <v>99.0</v>
      </c>
      <c r="J699" s="4">
        <v>2.0</v>
      </c>
      <c r="K699" s="4">
        <v>62.2</v>
      </c>
      <c r="L699" s="4">
        <v>0.0</v>
      </c>
      <c r="M699" s="4">
        <v>99.0</v>
      </c>
      <c r="N699" s="4">
        <v>6.52</v>
      </c>
      <c r="O699" s="4">
        <v>99.0</v>
      </c>
      <c r="P699" s="4">
        <v>0.1</v>
      </c>
      <c r="Q699" s="7"/>
      <c r="R699" s="6"/>
      <c r="S699" s="4">
        <v>2.0</v>
      </c>
      <c r="T699" s="4">
        <v>2.1</v>
      </c>
      <c r="U699" s="6"/>
      <c r="V699" s="6"/>
    </row>
    <row r="700">
      <c r="A700" s="4" t="s">
        <v>68</v>
      </c>
      <c r="B700" s="4">
        <v>2006.0</v>
      </c>
      <c r="C700" s="4" t="s">
        <v>31</v>
      </c>
      <c r="D700" s="4">
        <v>76.5</v>
      </c>
      <c r="E700" s="4">
        <v>19.0</v>
      </c>
      <c r="F700" s="4">
        <v>0.0</v>
      </c>
      <c r="G700" s="4">
        <v>13.03</v>
      </c>
      <c r="H700" s="5">
        <v>0.0</v>
      </c>
      <c r="I700" s="4">
        <v>98.0</v>
      </c>
      <c r="J700" s="4">
        <v>7.0</v>
      </c>
      <c r="K700" s="4">
        <v>61.8</v>
      </c>
      <c r="L700" s="4">
        <v>0.0</v>
      </c>
      <c r="M700" s="4">
        <v>98.0</v>
      </c>
      <c r="N700" s="4">
        <v>6.69</v>
      </c>
      <c r="O700" s="4">
        <v>98.0</v>
      </c>
      <c r="P700" s="4">
        <v>0.1</v>
      </c>
      <c r="Q700" s="7"/>
      <c r="R700" s="6"/>
      <c r="S700" s="4">
        <v>2.0</v>
      </c>
      <c r="T700" s="4">
        <v>2.1</v>
      </c>
      <c r="U700" s="6"/>
      <c r="V700" s="6"/>
    </row>
    <row r="701">
      <c r="A701" s="4" t="s">
        <v>68</v>
      </c>
      <c r="B701" s="4">
        <v>2005.0</v>
      </c>
      <c r="C701" s="4" t="s">
        <v>31</v>
      </c>
      <c r="D701" s="4">
        <v>75.9</v>
      </c>
      <c r="E701" s="4">
        <v>114.0</v>
      </c>
      <c r="F701" s="4">
        <v>0.0</v>
      </c>
      <c r="G701" s="4">
        <v>13.19</v>
      </c>
      <c r="H701" s="5">
        <v>0.0</v>
      </c>
      <c r="I701" s="4">
        <v>99.0</v>
      </c>
      <c r="J701" s="4">
        <v>0.0</v>
      </c>
      <c r="K701" s="4">
        <v>61.3</v>
      </c>
      <c r="L701" s="4">
        <v>0.0</v>
      </c>
      <c r="M701" s="4">
        <v>96.0</v>
      </c>
      <c r="N701" s="4">
        <v>6.93</v>
      </c>
      <c r="O701" s="4">
        <v>97.0</v>
      </c>
      <c r="P701" s="4">
        <v>0.1</v>
      </c>
      <c r="Q701" s="7"/>
      <c r="R701" s="6"/>
      <c r="S701" s="4">
        <v>2.1</v>
      </c>
      <c r="T701" s="4">
        <v>2.1</v>
      </c>
      <c r="U701" s="6"/>
      <c r="V701" s="6"/>
    </row>
    <row r="702">
      <c r="A702" s="4" t="s">
        <v>68</v>
      </c>
      <c r="B702" s="4">
        <v>2004.0</v>
      </c>
      <c r="C702" s="4" t="s">
        <v>31</v>
      </c>
      <c r="D702" s="4">
        <v>75.8</v>
      </c>
      <c r="E702" s="4">
        <v>116.0</v>
      </c>
      <c r="F702" s="4">
        <v>0.0</v>
      </c>
      <c r="G702" s="4">
        <v>13.24</v>
      </c>
      <c r="H702" s="5">
        <v>0.0</v>
      </c>
      <c r="I702" s="4">
        <v>98.0</v>
      </c>
      <c r="J702" s="4">
        <v>17.0</v>
      </c>
      <c r="K702" s="4">
        <v>6.8</v>
      </c>
      <c r="L702" s="4">
        <v>0.0</v>
      </c>
      <c r="M702" s="4">
        <v>96.0</v>
      </c>
      <c r="N702" s="4">
        <v>6.9</v>
      </c>
      <c r="O702" s="4">
        <v>98.0</v>
      </c>
      <c r="P702" s="4">
        <v>0.1</v>
      </c>
      <c r="Q702" s="7"/>
      <c r="R702" s="6"/>
      <c r="S702" s="4">
        <v>2.1</v>
      </c>
      <c r="T702" s="4">
        <v>2.2</v>
      </c>
      <c r="U702" s="6"/>
      <c r="V702" s="6"/>
    </row>
    <row r="703">
      <c r="A703" s="4" t="s">
        <v>68</v>
      </c>
      <c r="B703" s="4">
        <v>2003.0</v>
      </c>
      <c r="C703" s="4" t="s">
        <v>31</v>
      </c>
      <c r="D703" s="4">
        <v>75.2</v>
      </c>
      <c r="E703" s="4">
        <v>122.0</v>
      </c>
      <c r="F703" s="4">
        <v>0.0</v>
      </c>
      <c r="G703" s="4">
        <v>13.01</v>
      </c>
      <c r="H703" s="5">
        <v>0.0</v>
      </c>
      <c r="I703" s="4">
        <v>92.0</v>
      </c>
      <c r="J703" s="4">
        <v>30.0</v>
      </c>
      <c r="K703" s="4">
        <v>6.4</v>
      </c>
      <c r="L703" s="4">
        <v>0.0</v>
      </c>
      <c r="M703" s="4">
        <v>97.0</v>
      </c>
      <c r="N703" s="4">
        <v>7.13</v>
      </c>
      <c r="O703" s="4">
        <v>97.0</v>
      </c>
      <c r="P703" s="4">
        <v>0.1</v>
      </c>
      <c r="Q703" s="7"/>
      <c r="R703" s="6"/>
      <c r="S703" s="4">
        <v>2.2</v>
      </c>
      <c r="T703" s="4">
        <v>2.2</v>
      </c>
      <c r="U703" s="6"/>
      <c r="V703" s="6"/>
    </row>
    <row r="704">
      <c r="A704" s="4" t="s">
        <v>68</v>
      </c>
      <c r="B704" s="4">
        <v>2002.0</v>
      </c>
      <c r="C704" s="4" t="s">
        <v>31</v>
      </c>
      <c r="D704" s="4">
        <v>75.3</v>
      </c>
      <c r="E704" s="4">
        <v>12.0</v>
      </c>
      <c r="F704" s="4">
        <v>0.0</v>
      </c>
      <c r="G704" s="4">
        <v>13.47</v>
      </c>
      <c r="H704" s="5">
        <v>0.0</v>
      </c>
      <c r="I704" s="4">
        <v>86.0</v>
      </c>
      <c r="J704" s="4">
        <v>4.0</v>
      </c>
      <c r="K704" s="4">
        <v>59.9</v>
      </c>
      <c r="L704" s="4">
        <v>0.0</v>
      </c>
      <c r="M704" s="4">
        <v>97.0</v>
      </c>
      <c r="N704" s="4">
        <v>6.8</v>
      </c>
      <c r="O704" s="4">
        <v>98.0</v>
      </c>
      <c r="P704" s="4">
        <v>0.1</v>
      </c>
      <c r="Q704" s="7"/>
      <c r="R704" s="6"/>
      <c r="S704" s="4">
        <v>2.2</v>
      </c>
      <c r="T704" s="4">
        <v>2.3</v>
      </c>
      <c r="U704" s="6"/>
      <c r="V704" s="6"/>
    </row>
    <row r="705">
      <c r="A705" s="4" t="s">
        <v>68</v>
      </c>
      <c r="B705" s="4">
        <v>2001.0</v>
      </c>
      <c r="C705" s="4" t="s">
        <v>31</v>
      </c>
      <c r="D705" s="4">
        <v>75.1</v>
      </c>
      <c r="E705" s="4">
        <v>123.0</v>
      </c>
      <c r="F705" s="4">
        <v>0.0</v>
      </c>
      <c r="G705" s="4">
        <v>13.36</v>
      </c>
      <c r="H705" s="5">
        <v>0.0</v>
      </c>
      <c r="I705" s="6"/>
      <c r="J705" s="4">
        <v>6.0</v>
      </c>
      <c r="K705" s="4">
        <v>59.4</v>
      </c>
      <c r="L705" s="4">
        <v>0.0</v>
      </c>
      <c r="M705" s="4">
        <v>97.0</v>
      </c>
      <c r="N705" s="4">
        <v>6.42</v>
      </c>
      <c r="O705" s="4">
        <v>98.0</v>
      </c>
      <c r="P705" s="4">
        <v>0.1</v>
      </c>
      <c r="Q705" s="7"/>
      <c r="R705" s="6"/>
      <c r="S705" s="4">
        <v>2.2</v>
      </c>
      <c r="T705" s="4">
        <v>2.3</v>
      </c>
      <c r="U705" s="6"/>
      <c r="V705" s="6"/>
    </row>
    <row r="706">
      <c r="A706" s="4" t="s">
        <v>68</v>
      </c>
      <c r="B706" s="4">
        <v>2000.0</v>
      </c>
      <c r="C706" s="4" t="s">
        <v>31</v>
      </c>
      <c r="D706" s="4">
        <v>74.7</v>
      </c>
      <c r="E706" s="4">
        <v>126.0</v>
      </c>
      <c r="F706" s="4">
        <v>0.0</v>
      </c>
      <c r="G706" s="4">
        <v>13.22</v>
      </c>
      <c r="H706" s="5">
        <v>0.0</v>
      </c>
      <c r="I706" s="6"/>
      <c r="J706" s="4">
        <v>9.0</v>
      </c>
      <c r="K706" s="4">
        <v>59.0</v>
      </c>
      <c r="L706" s="4">
        <v>0.0</v>
      </c>
      <c r="M706" s="4">
        <v>98.0</v>
      </c>
      <c r="N706" s="4">
        <v>6.31</v>
      </c>
      <c r="O706" s="4">
        <v>98.0</v>
      </c>
      <c r="P706" s="4">
        <v>0.1</v>
      </c>
      <c r="Q706" s="7"/>
      <c r="R706" s="6"/>
      <c r="S706" s="4">
        <v>2.3</v>
      </c>
      <c r="T706" s="4">
        <v>2.3</v>
      </c>
      <c r="U706" s="6"/>
      <c r="V706" s="6"/>
    </row>
    <row r="707">
      <c r="A707" s="4" t="s">
        <v>69</v>
      </c>
      <c r="B707" s="4">
        <v>2015.0</v>
      </c>
      <c r="C707" s="4" t="s">
        <v>23</v>
      </c>
      <c r="D707" s="4">
        <v>76.0</v>
      </c>
      <c r="E707" s="4">
        <v>139.0</v>
      </c>
      <c r="F707" s="4">
        <v>6.0</v>
      </c>
      <c r="G707" s="6"/>
      <c r="H707" s="5">
        <v>0.0</v>
      </c>
      <c r="I707" s="4">
        <v>96.0</v>
      </c>
      <c r="J707" s="4">
        <v>0.0</v>
      </c>
      <c r="K707" s="4">
        <v>32.9</v>
      </c>
      <c r="L707" s="4">
        <v>7.0</v>
      </c>
      <c r="M707" s="4">
        <v>99.0</v>
      </c>
      <c r="N707" s="6"/>
      <c r="O707" s="4">
        <v>96.0</v>
      </c>
      <c r="P707" s="4">
        <v>0.1</v>
      </c>
      <c r="Q707" s="7"/>
      <c r="R707" s="6"/>
      <c r="S707" s="4">
        <v>4.9</v>
      </c>
      <c r="T707" s="4">
        <v>4.9</v>
      </c>
      <c r="U707" s="6"/>
      <c r="V707" s="6"/>
    </row>
    <row r="708">
      <c r="A708" s="4" t="s">
        <v>69</v>
      </c>
      <c r="B708" s="4">
        <v>2014.0</v>
      </c>
      <c r="C708" s="4" t="s">
        <v>23</v>
      </c>
      <c r="D708" s="4">
        <v>73.0</v>
      </c>
      <c r="E708" s="4">
        <v>142.0</v>
      </c>
      <c r="F708" s="4">
        <v>6.0</v>
      </c>
      <c r="G708" s="4">
        <v>0.01</v>
      </c>
      <c r="H708" s="5">
        <v>0.0</v>
      </c>
      <c r="I708" s="4">
        <v>93.0</v>
      </c>
      <c r="J708" s="4">
        <v>3.0</v>
      </c>
      <c r="K708" s="4">
        <v>32.4</v>
      </c>
      <c r="L708" s="4">
        <v>8.0</v>
      </c>
      <c r="M708" s="4">
        <v>99.0</v>
      </c>
      <c r="N708" s="6"/>
      <c r="O708" s="4">
        <v>93.0</v>
      </c>
      <c r="P708" s="4">
        <v>0.1</v>
      </c>
      <c r="Q708" s="7"/>
      <c r="R708" s="6"/>
      <c r="S708" s="4">
        <v>4.9</v>
      </c>
      <c r="T708" s="4">
        <v>4.9</v>
      </c>
      <c r="U708" s="6"/>
      <c r="V708" s="6"/>
    </row>
    <row r="709">
      <c r="A709" s="4" t="s">
        <v>69</v>
      </c>
      <c r="B709" s="4">
        <v>2013.0</v>
      </c>
      <c r="C709" s="4" t="s">
        <v>23</v>
      </c>
      <c r="D709" s="4">
        <v>71.0</v>
      </c>
      <c r="E709" s="4">
        <v>146.0</v>
      </c>
      <c r="F709" s="4">
        <v>6.0</v>
      </c>
      <c r="G709" s="4">
        <v>3.35</v>
      </c>
      <c r="H709" s="5">
        <v>0.0</v>
      </c>
      <c r="I709" s="4">
        <v>93.0</v>
      </c>
      <c r="J709" s="4">
        <v>0.0</v>
      </c>
      <c r="K709" s="4">
        <v>31.8</v>
      </c>
      <c r="L709" s="4">
        <v>8.0</v>
      </c>
      <c r="M709" s="4">
        <v>99.0</v>
      </c>
      <c r="N709" s="6"/>
      <c r="O709" s="4">
        <v>93.0</v>
      </c>
      <c r="P709" s="4">
        <v>0.1</v>
      </c>
      <c r="Q709" s="7"/>
      <c r="R709" s="6"/>
      <c r="S709" s="4">
        <v>5.0</v>
      </c>
      <c r="T709" s="4">
        <v>5.0</v>
      </c>
      <c r="U709" s="6"/>
      <c r="V709" s="6"/>
    </row>
    <row r="710">
      <c r="A710" s="4" t="s">
        <v>69</v>
      </c>
      <c r="B710" s="4">
        <v>2012.0</v>
      </c>
      <c r="C710" s="4" t="s">
        <v>23</v>
      </c>
      <c r="D710" s="4">
        <v>69.8</v>
      </c>
      <c r="E710" s="4">
        <v>149.0</v>
      </c>
      <c r="F710" s="4">
        <v>7.0</v>
      </c>
      <c r="G710" s="4">
        <v>3.61</v>
      </c>
      <c r="H710" s="5">
        <v>0.0</v>
      </c>
      <c r="I710" s="4">
        <v>96.0</v>
      </c>
      <c r="J710" s="4">
        <v>0.0</v>
      </c>
      <c r="K710" s="4">
        <v>31.3</v>
      </c>
      <c r="L710" s="4">
        <v>9.0</v>
      </c>
      <c r="M710" s="4">
        <v>99.0</v>
      </c>
      <c r="N710" s="6"/>
      <c r="O710" s="4">
        <v>96.0</v>
      </c>
      <c r="P710" s="4">
        <v>0.1</v>
      </c>
      <c r="Q710" s="7"/>
      <c r="R710" s="6"/>
      <c r="S710" s="4">
        <v>5.1</v>
      </c>
      <c r="T710" s="4">
        <v>5.1</v>
      </c>
      <c r="U710" s="6"/>
      <c r="V710" s="6"/>
    </row>
    <row r="711">
      <c r="A711" s="4" t="s">
        <v>69</v>
      </c>
      <c r="B711" s="4">
        <v>2011.0</v>
      </c>
      <c r="C711" s="4" t="s">
        <v>23</v>
      </c>
      <c r="D711" s="4">
        <v>69.4</v>
      </c>
      <c r="E711" s="4">
        <v>153.0</v>
      </c>
      <c r="F711" s="4">
        <v>8.0</v>
      </c>
      <c r="G711" s="4">
        <v>3.39</v>
      </c>
      <c r="H711" s="5">
        <v>0.0</v>
      </c>
      <c r="I711" s="4">
        <v>94.0</v>
      </c>
      <c r="J711" s="4">
        <v>0.0</v>
      </c>
      <c r="K711" s="4">
        <v>3.8</v>
      </c>
      <c r="L711" s="4">
        <v>10.0</v>
      </c>
      <c r="M711" s="4">
        <v>99.0</v>
      </c>
      <c r="N711" s="6"/>
      <c r="O711" s="4">
        <v>94.0</v>
      </c>
      <c r="P711" s="4">
        <v>0.1</v>
      </c>
      <c r="Q711" s="7"/>
      <c r="R711" s="6"/>
      <c r="S711" s="4">
        <v>5.1</v>
      </c>
      <c r="T711" s="4">
        <v>5.2</v>
      </c>
      <c r="U711" s="6"/>
      <c r="V711" s="6"/>
    </row>
    <row r="712">
      <c r="A712" s="4" t="s">
        <v>69</v>
      </c>
      <c r="B712" s="4">
        <v>2010.0</v>
      </c>
      <c r="C712" s="4" t="s">
        <v>23</v>
      </c>
      <c r="D712" s="4">
        <v>69.0</v>
      </c>
      <c r="E712" s="4">
        <v>157.0</v>
      </c>
      <c r="F712" s="4">
        <v>8.0</v>
      </c>
      <c r="G712" s="4">
        <v>3.12</v>
      </c>
      <c r="H712" s="5">
        <v>0.0</v>
      </c>
      <c r="I712" s="4">
        <v>93.0</v>
      </c>
      <c r="J712" s="4">
        <v>0.0</v>
      </c>
      <c r="K712" s="4">
        <v>3.3</v>
      </c>
      <c r="L712" s="4">
        <v>10.0</v>
      </c>
      <c r="M712" s="4">
        <v>99.0</v>
      </c>
      <c r="N712" s="6"/>
      <c r="O712" s="4">
        <v>93.0</v>
      </c>
      <c r="P712" s="4">
        <v>0.1</v>
      </c>
      <c r="Q712" s="7"/>
      <c r="R712" s="6"/>
      <c r="S712" s="4">
        <v>5.2</v>
      </c>
      <c r="T712" s="4">
        <v>5.2</v>
      </c>
      <c r="U712" s="6"/>
      <c r="V712" s="6"/>
    </row>
    <row r="713">
      <c r="A713" s="4" t="s">
        <v>69</v>
      </c>
      <c r="B713" s="4">
        <v>2009.0</v>
      </c>
      <c r="C713" s="4" t="s">
        <v>23</v>
      </c>
      <c r="D713" s="4">
        <v>68.7</v>
      </c>
      <c r="E713" s="4">
        <v>161.0</v>
      </c>
      <c r="F713" s="4">
        <v>9.0</v>
      </c>
      <c r="G713" s="4">
        <v>3.35</v>
      </c>
      <c r="H713" s="5">
        <v>0.0</v>
      </c>
      <c r="I713" s="4">
        <v>93.0</v>
      </c>
      <c r="J713" s="4">
        <v>0.0</v>
      </c>
      <c r="K713" s="4">
        <v>29.7</v>
      </c>
      <c r="L713" s="4">
        <v>11.0</v>
      </c>
      <c r="M713" s="4">
        <v>98.0</v>
      </c>
      <c r="N713" s="6"/>
      <c r="O713" s="4">
        <v>93.0</v>
      </c>
      <c r="P713" s="4">
        <v>0.1</v>
      </c>
      <c r="Q713" s="7"/>
      <c r="R713" s="6"/>
      <c r="S713" s="4">
        <v>5.3</v>
      </c>
      <c r="T713" s="4">
        <v>5.3</v>
      </c>
      <c r="U713" s="6"/>
      <c r="V713" s="6"/>
    </row>
    <row r="714">
      <c r="A714" s="4" t="s">
        <v>69</v>
      </c>
      <c r="B714" s="4">
        <v>2008.0</v>
      </c>
      <c r="C714" s="4" t="s">
        <v>23</v>
      </c>
      <c r="D714" s="4">
        <v>68.6</v>
      </c>
      <c r="E714" s="4">
        <v>164.0</v>
      </c>
      <c r="F714" s="4">
        <v>9.0</v>
      </c>
      <c r="G714" s="4">
        <v>3.16</v>
      </c>
      <c r="H714" s="5">
        <v>0.0</v>
      </c>
      <c r="I714" s="4">
        <v>92.0</v>
      </c>
      <c r="J714" s="4">
        <v>8.0</v>
      </c>
      <c r="K714" s="4">
        <v>29.2</v>
      </c>
      <c r="L714" s="4">
        <v>12.0</v>
      </c>
      <c r="M714" s="4">
        <v>98.0</v>
      </c>
      <c r="N714" s="6"/>
      <c r="O714" s="4">
        <v>92.0</v>
      </c>
      <c r="P714" s="4">
        <v>0.1</v>
      </c>
      <c r="Q714" s="7"/>
      <c r="R714" s="6"/>
      <c r="S714" s="4">
        <v>5.4</v>
      </c>
      <c r="T714" s="4">
        <v>5.4</v>
      </c>
      <c r="U714" s="6"/>
      <c r="V714" s="6"/>
    </row>
    <row r="715">
      <c r="A715" s="4" t="s">
        <v>69</v>
      </c>
      <c r="B715" s="4">
        <v>2007.0</v>
      </c>
      <c r="C715" s="4" t="s">
        <v>23</v>
      </c>
      <c r="D715" s="4">
        <v>68.5</v>
      </c>
      <c r="E715" s="4">
        <v>166.0</v>
      </c>
      <c r="F715" s="4">
        <v>9.0</v>
      </c>
      <c r="G715" s="4">
        <v>3.13</v>
      </c>
      <c r="H715" s="5">
        <v>0.0</v>
      </c>
      <c r="I715" s="4">
        <v>92.0</v>
      </c>
      <c r="J715" s="4">
        <v>3550.0</v>
      </c>
      <c r="K715" s="4">
        <v>28.7</v>
      </c>
      <c r="L715" s="4">
        <v>12.0</v>
      </c>
      <c r="M715" s="4">
        <v>99.0</v>
      </c>
      <c r="N715" s="6"/>
      <c r="O715" s="4">
        <v>92.0</v>
      </c>
      <c r="P715" s="4">
        <v>0.1</v>
      </c>
      <c r="Q715" s="7"/>
      <c r="R715" s="6"/>
      <c r="S715" s="4">
        <v>5.5</v>
      </c>
      <c r="T715" s="4">
        <v>5.5</v>
      </c>
      <c r="U715" s="6"/>
      <c r="V715" s="6"/>
    </row>
    <row r="716">
      <c r="A716" s="4" t="s">
        <v>69</v>
      </c>
      <c r="B716" s="4">
        <v>2006.0</v>
      </c>
      <c r="C716" s="4" t="s">
        <v>23</v>
      </c>
      <c r="D716" s="4">
        <v>68.5</v>
      </c>
      <c r="E716" s="4">
        <v>165.0</v>
      </c>
      <c r="F716" s="4">
        <v>10.0</v>
      </c>
      <c r="G716" s="4">
        <v>3.28</v>
      </c>
      <c r="H716" s="5">
        <v>0.0</v>
      </c>
      <c r="I716" s="4">
        <v>96.0</v>
      </c>
      <c r="J716" s="4">
        <v>0.0</v>
      </c>
      <c r="K716" s="4">
        <v>28.2</v>
      </c>
      <c r="L716" s="4">
        <v>12.0</v>
      </c>
      <c r="M716" s="4">
        <v>98.0</v>
      </c>
      <c r="N716" s="6"/>
      <c r="O716" s="4">
        <v>89.0</v>
      </c>
      <c r="P716" s="4">
        <v>0.1</v>
      </c>
      <c r="Q716" s="7"/>
      <c r="R716" s="6"/>
      <c r="S716" s="4">
        <v>5.6</v>
      </c>
      <c r="T716" s="4">
        <v>5.6</v>
      </c>
      <c r="U716" s="6"/>
      <c r="V716" s="6"/>
    </row>
    <row r="717">
      <c r="A717" s="4" t="s">
        <v>69</v>
      </c>
      <c r="B717" s="4">
        <v>2005.0</v>
      </c>
      <c r="C717" s="4" t="s">
        <v>23</v>
      </c>
      <c r="D717" s="4">
        <v>68.5</v>
      </c>
      <c r="E717" s="4">
        <v>165.0</v>
      </c>
      <c r="F717" s="4">
        <v>10.0</v>
      </c>
      <c r="G717" s="4">
        <v>3.21</v>
      </c>
      <c r="H717" s="5">
        <v>0.0</v>
      </c>
      <c r="I717" s="4">
        <v>92.0</v>
      </c>
      <c r="J717" s="4">
        <v>0.0</v>
      </c>
      <c r="K717" s="4">
        <v>27.7</v>
      </c>
      <c r="L717" s="4">
        <v>13.0</v>
      </c>
      <c r="M717" s="4">
        <v>97.0</v>
      </c>
      <c r="N717" s="6"/>
      <c r="O717" s="4">
        <v>79.0</v>
      </c>
      <c r="P717" s="4">
        <v>0.1</v>
      </c>
      <c r="Q717" s="7"/>
      <c r="R717" s="6"/>
      <c r="S717" s="4">
        <v>5.7</v>
      </c>
      <c r="T717" s="4">
        <v>5.7</v>
      </c>
      <c r="U717" s="6"/>
      <c r="V717" s="6"/>
    </row>
    <row r="718">
      <c r="A718" s="4" t="s">
        <v>69</v>
      </c>
      <c r="B718" s="4">
        <v>2004.0</v>
      </c>
      <c r="C718" s="4" t="s">
        <v>23</v>
      </c>
      <c r="D718" s="4">
        <v>68.4</v>
      </c>
      <c r="E718" s="4">
        <v>165.0</v>
      </c>
      <c r="F718" s="4">
        <v>11.0</v>
      </c>
      <c r="G718" s="4">
        <v>3.13</v>
      </c>
      <c r="H718" s="5">
        <v>0.0</v>
      </c>
      <c r="I718" s="4">
        <v>98.0</v>
      </c>
      <c r="J718" s="4">
        <v>0.0</v>
      </c>
      <c r="K718" s="4">
        <v>27.2</v>
      </c>
      <c r="L718" s="4">
        <v>14.0</v>
      </c>
      <c r="M718" s="4">
        <v>99.0</v>
      </c>
      <c r="N718" s="6"/>
      <c r="O718" s="4">
        <v>72.0</v>
      </c>
      <c r="P718" s="4">
        <v>0.1</v>
      </c>
      <c r="Q718" s="7"/>
      <c r="R718" s="6"/>
      <c r="S718" s="4">
        <v>5.7</v>
      </c>
      <c r="T718" s="4">
        <v>5.7</v>
      </c>
      <c r="U718" s="6"/>
      <c r="V718" s="6"/>
    </row>
    <row r="719">
      <c r="A719" s="4" t="s">
        <v>69</v>
      </c>
      <c r="B719" s="4">
        <v>2003.0</v>
      </c>
      <c r="C719" s="4" t="s">
        <v>23</v>
      </c>
      <c r="D719" s="4">
        <v>68.1</v>
      </c>
      <c r="E719" s="4">
        <v>165.0</v>
      </c>
      <c r="F719" s="4">
        <v>12.0</v>
      </c>
      <c r="G719" s="4">
        <v>3.13</v>
      </c>
      <c r="H719" s="5">
        <v>0.0</v>
      </c>
      <c r="I719" s="4">
        <v>27.0</v>
      </c>
      <c r="J719" s="4">
        <v>0.0</v>
      </c>
      <c r="K719" s="4">
        <v>26.7</v>
      </c>
      <c r="L719" s="4">
        <v>15.0</v>
      </c>
      <c r="M719" s="4">
        <v>99.0</v>
      </c>
      <c r="N719" s="6"/>
      <c r="O719" s="4">
        <v>68.0</v>
      </c>
      <c r="P719" s="4">
        <v>0.1</v>
      </c>
      <c r="Q719" s="7"/>
      <c r="R719" s="6"/>
      <c r="S719" s="4">
        <v>5.8</v>
      </c>
      <c r="T719" s="4">
        <v>5.8</v>
      </c>
      <c r="U719" s="6"/>
      <c r="V719" s="6"/>
    </row>
    <row r="720">
      <c r="A720" s="4" t="s">
        <v>69</v>
      </c>
      <c r="B720" s="4">
        <v>2002.0</v>
      </c>
      <c r="C720" s="4" t="s">
        <v>23</v>
      </c>
      <c r="D720" s="4">
        <v>67.6</v>
      </c>
      <c r="E720" s="4">
        <v>167.0</v>
      </c>
      <c r="F720" s="4">
        <v>14.0</v>
      </c>
      <c r="G720" s="4">
        <v>3.08</v>
      </c>
      <c r="H720" s="5">
        <v>0.0</v>
      </c>
      <c r="I720" s="6"/>
      <c r="J720" s="4">
        <v>0.0</v>
      </c>
      <c r="K720" s="4">
        <v>26.2</v>
      </c>
      <c r="L720" s="4">
        <v>18.0</v>
      </c>
      <c r="M720" s="4">
        <v>99.0</v>
      </c>
      <c r="N720" s="6"/>
      <c r="O720" s="4">
        <v>64.0</v>
      </c>
      <c r="P720" s="4">
        <v>0.1</v>
      </c>
      <c r="Q720" s="7"/>
      <c r="R720" s="6"/>
      <c r="S720" s="4">
        <v>5.9</v>
      </c>
      <c r="T720" s="4">
        <v>5.9</v>
      </c>
      <c r="U720" s="6"/>
      <c r="V720" s="6"/>
    </row>
    <row r="721">
      <c r="A721" s="4" t="s">
        <v>69</v>
      </c>
      <c r="B721" s="4">
        <v>2001.0</v>
      </c>
      <c r="C721" s="4" t="s">
        <v>23</v>
      </c>
      <c r="D721" s="4">
        <v>66.6</v>
      </c>
      <c r="E721" s="4">
        <v>177.0</v>
      </c>
      <c r="F721" s="4">
        <v>16.0</v>
      </c>
      <c r="G721" s="4">
        <v>2.53</v>
      </c>
      <c r="H721" s="5">
        <v>0.0</v>
      </c>
      <c r="I721" s="6"/>
      <c r="J721" s="4">
        <v>0.0</v>
      </c>
      <c r="K721" s="4">
        <v>25.7</v>
      </c>
      <c r="L721" s="4">
        <v>21.0</v>
      </c>
      <c r="M721" s="4">
        <v>98.0</v>
      </c>
      <c r="N721" s="6"/>
      <c r="O721" s="4">
        <v>62.0</v>
      </c>
      <c r="P721" s="4">
        <v>0.1</v>
      </c>
      <c r="Q721" s="7"/>
      <c r="R721" s="6"/>
      <c r="S721" s="4">
        <v>5.9</v>
      </c>
      <c r="T721" s="4">
        <v>6.0</v>
      </c>
      <c r="U721" s="6"/>
      <c r="V721" s="6"/>
    </row>
    <row r="722">
      <c r="A722" s="4" t="s">
        <v>69</v>
      </c>
      <c r="B722" s="4">
        <v>2000.0</v>
      </c>
      <c r="C722" s="4" t="s">
        <v>23</v>
      </c>
      <c r="D722" s="4">
        <v>65.4</v>
      </c>
      <c r="E722" s="4">
        <v>192.0</v>
      </c>
      <c r="F722" s="4">
        <v>18.0</v>
      </c>
      <c r="G722" s="4">
        <v>3.52</v>
      </c>
      <c r="H722" s="5">
        <v>0.0</v>
      </c>
      <c r="I722" s="6"/>
      <c r="J722" s="4">
        <v>0.0</v>
      </c>
      <c r="K722" s="4">
        <v>25.2</v>
      </c>
      <c r="L722" s="4">
        <v>25.0</v>
      </c>
      <c r="M722" s="4">
        <v>93.0</v>
      </c>
      <c r="N722" s="6"/>
      <c r="O722" s="4">
        <v>56.0</v>
      </c>
      <c r="P722" s="4">
        <v>0.1</v>
      </c>
      <c r="Q722" s="7"/>
      <c r="R722" s="6"/>
      <c r="S722" s="4">
        <v>6.0</v>
      </c>
      <c r="T722" s="4">
        <v>6.0</v>
      </c>
      <c r="U722" s="6"/>
      <c r="V722" s="6"/>
    </row>
    <row r="723">
      <c r="A723" s="4" t="s">
        <v>70</v>
      </c>
      <c r="B723" s="4">
        <v>2015.0</v>
      </c>
      <c r="C723" s="4" t="s">
        <v>23</v>
      </c>
      <c r="D723" s="4">
        <v>59.8</v>
      </c>
      <c r="E723" s="4">
        <v>258.0</v>
      </c>
      <c r="F723" s="4">
        <v>236.0</v>
      </c>
      <c r="G723" s="6"/>
      <c r="H723" s="5">
        <v>0.0</v>
      </c>
      <c r="I723" s="4">
        <v>81.0</v>
      </c>
      <c r="J723" s="4">
        <v>5020.0</v>
      </c>
      <c r="K723" s="4">
        <v>21.6</v>
      </c>
      <c r="L723" s="4">
        <v>308.0</v>
      </c>
      <c r="M723" s="4">
        <v>78.0</v>
      </c>
      <c r="N723" s="6"/>
      <c r="O723" s="4">
        <v>81.0</v>
      </c>
      <c r="P723" s="4">
        <v>1.1</v>
      </c>
      <c r="Q723" s="7"/>
      <c r="R723" s="6"/>
      <c r="S723" s="4">
        <v>9.5</v>
      </c>
      <c r="T723" s="4">
        <v>9.3</v>
      </c>
      <c r="U723" s="6"/>
      <c r="V723" s="6"/>
    </row>
    <row r="724">
      <c r="A724" s="4" t="s">
        <v>70</v>
      </c>
      <c r="B724" s="4">
        <v>2014.0</v>
      </c>
      <c r="C724" s="4" t="s">
        <v>23</v>
      </c>
      <c r="D724" s="4">
        <v>59.3</v>
      </c>
      <c r="E724" s="4">
        <v>266.0</v>
      </c>
      <c r="F724" s="4">
        <v>237.0</v>
      </c>
      <c r="G724" s="4">
        <v>0.01</v>
      </c>
      <c r="H724" s="5">
        <v>0.0</v>
      </c>
      <c r="I724" s="4">
        <v>8.0</v>
      </c>
      <c r="J724" s="4">
        <v>33711.0</v>
      </c>
      <c r="K724" s="4">
        <v>21.1</v>
      </c>
      <c r="L724" s="4">
        <v>312.0</v>
      </c>
      <c r="M724" s="4">
        <v>79.0</v>
      </c>
      <c r="N724" s="4">
        <v>4.33</v>
      </c>
      <c r="O724" s="4">
        <v>8.0</v>
      </c>
      <c r="P724" s="4">
        <v>1.1</v>
      </c>
      <c r="Q724" s="7"/>
      <c r="R724" s="6"/>
      <c r="S724" s="4">
        <v>9.7</v>
      </c>
      <c r="T724" s="4">
        <v>9.5</v>
      </c>
      <c r="U724" s="6"/>
      <c r="V724" s="6"/>
    </row>
    <row r="725">
      <c r="A725" s="4" t="s">
        <v>70</v>
      </c>
      <c r="B725" s="4">
        <v>2013.0</v>
      </c>
      <c r="C725" s="4" t="s">
        <v>23</v>
      </c>
      <c r="D725" s="4">
        <v>58.8</v>
      </c>
      <c r="E725" s="4">
        <v>272.0</v>
      </c>
      <c r="F725" s="4">
        <v>238.0</v>
      </c>
      <c r="G725" s="4">
        <v>0.01</v>
      </c>
      <c r="H725" s="5">
        <v>0.0</v>
      </c>
      <c r="I725" s="4">
        <v>74.0</v>
      </c>
      <c r="J725" s="4">
        <v>88381.0</v>
      </c>
      <c r="K725" s="4">
        <v>2.6</v>
      </c>
      <c r="L725" s="4">
        <v>314.0</v>
      </c>
      <c r="M725" s="4">
        <v>74.0</v>
      </c>
      <c r="N725" s="4">
        <v>3.89</v>
      </c>
      <c r="O725" s="4">
        <v>74.0</v>
      </c>
      <c r="P725" s="4">
        <v>1.2</v>
      </c>
      <c r="Q725" s="7"/>
      <c r="R725" s="6"/>
      <c r="S725" s="4">
        <v>9.9</v>
      </c>
      <c r="T725" s="4">
        <v>9.6</v>
      </c>
      <c r="U725" s="6"/>
      <c r="V725" s="6"/>
    </row>
    <row r="726">
      <c r="A726" s="4" t="s">
        <v>70</v>
      </c>
      <c r="B726" s="4">
        <v>2012.0</v>
      </c>
      <c r="C726" s="4" t="s">
        <v>23</v>
      </c>
      <c r="D726" s="4">
        <v>58.3</v>
      </c>
      <c r="E726" s="4">
        <v>277.0</v>
      </c>
      <c r="F726" s="4">
        <v>239.0</v>
      </c>
      <c r="G726" s="4">
        <v>0.01</v>
      </c>
      <c r="H726" s="5">
        <v>0.0</v>
      </c>
      <c r="I726" s="4">
        <v>75.0</v>
      </c>
      <c r="J726" s="4">
        <v>72029.0</v>
      </c>
      <c r="K726" s="4">
        <v>2.1</v>
      </c>
      <c r="L726" s="4">
        <v>317.0</v>
      </c>
      <c r="M726" s="4">
        <v>76.0</v>
      </c>
      <c r="N726" s="4">
        <v>3.77</v>
      </c>
      <c r="O726" s="4">
        <v>75.0</v>
      </c>
      <c r="P726" s="4">
        <v>1.5</v>
      </c>
      <c r="Q726" s="7"/>
      <c r="R726" s="6"/>
      <c r="S726" s="4">
        <v>1.0</v>
      </c>
      <c r="T726" s="4">
        <v>9.8</v>
      </c>
      <c r="U726" s="6"/>
      <c r="V726" s="6"/>
    </row>
    <row r="727">
      <c r="A727" s="4" t="s">
        <v>70</v>
      </c>
      <c r="B727" s="4">
        <v>2011.0</v>
      </c>
      <c r="C727" s="4" t="s">
        <v>23</v>
      </c>
      <c r="D727" s="4">
        <v>57.9</v>
      </c>
      <c r="E727" s="4">
        <v>278.0</v>
      </c>
      <c r="F727" s="4">
        <v>239.0</v>
      </c>
      <c r="G727" s="4">
        <v>1.82</v>
      </c>
      <c r="H727" s="5">
        <v>0.0</v>
      </c>
      <c r="I727" s="4">
        <v>74.0</v>
      </c>
      <c r="J727" s="4">
        <v>133802.0</v>
      </c>
      <c r="K727" s="4">
        <v>19.6</v>
      </c>
      <c r="L727" s="4">
        <v>319.0</v>
      </c>
      <c r="M727" s="4">
        <v>77.0</v>
      </c>
      <c r="N727" s="4">
        <v>3.53</v>
      </c>
      <c r="O727" s="4">
        <v>74.0</v>
      </c>
      <c r="P727" s="4">
        <v>1.6</v>
      </c>
      <c r="Q727" s="7"/>
      <c r="R727" s="6"/>
      <c r="S727" s="4">
        <v>1.2</v>
      </c>
      <c r="T727" s="4">
        <v>1.0</v>
      </c>
      <c r="U727" s="6"/>
      <c r="V727" s="6"/>
    </row>
    <row r="728">
      <c r="A728" s="4" t="s">
        <v>70</v>
      </c>
      <c r="B728" s="4">
        <v>2010.0</v>
      </c>
      <c r="C728" s="4" t="s">
        <v>23</v>
      </c>
      <c r="D728" s="4">
        <v>57.4</v>
      </c>
      <c r="E728" s="4">
        <v>283.0</v>
      </c>
      <c r="F728" s="4">
        <v>239.0</v>
      </c>
      <c r="G728" s="4">
        <v>1.81</v>
      </c>
      <c r="H728" s="5">
        <v>0.0</v>
      </c>
      <c r="I728" s="4">
        <v>6.0</v>
      </c>
      <c r="J728" s="4">
        <v>5407.0</v>
      </c>
      <c r="K728" s="4">
        <v>19.1</v>
      </c>
      <c r="L728" s="4">
        <v>321.0</v>
      </c>
      <c r="M728" s="4">
        <v>76.0</v>
      </c>
      <c r="N728" s="4">
        <v>4.4</v>
      </c>
      <c r="O728" s="4">
        <v>6.0</v>
      </c>
      <c r="P728" s="4">
        <v>1.6</v>
      </c>
      <c r="Q728" s="7"/>
      <c r="R728" s="6"/>
      <c r="S728" s="4">
        <v>1.4</v>
      </c>
      <c r="T728" s="4">
        <v>1.2</v>
      </c>
      <c r="U728" s="6"/>
      <c r="V728" s="6"/>
    </row>
    <row r="729">
      <c r="A729" s="4" t="s">
        <v>70</v>
      </c>
      <c r="B729" s="4">
        <v>2009.0</v>
      </c>
      <c r="C729" s="4" t="s">
        <v>23</v>
      </c>
      <c r="D729" s="4">
        <v>56.7</v>
      </c>
      <c r="E729" s="4">
        <v>292.0</v>
      </c>
      <c r="F729" s="4">
        <v>238.0</v>
      </c>
      <c r="G729" s="4">
        <v>2.13</v>
      </c>
      <c r="H729" s="5">
        <v>0.0</v>
      </c>
      <c r="I729" s="4">
        <v>72.0</v>
      </c>
      <c r="J729" s="4">
        <v>57.0</v>
      </c>
      <c r="K729" s="4">
        <v>18.6</v>
      </c>
      <c r="L729" s="4">
        <v>323.0</v>
      </c>
      <c r="M729" s="4">
        <v>78.0</v>
      </c>
      <c r="N729" s="4">
        <v>5.61</v>
      </c>
      <c r="O729" s="4">
        <v>72.0</v>
      </c>
      <c r="P729" s="4">
        <v>1.7</v>
      </c>
      <c r="Q729" s="7"/>
      <c r="R729" s="6"/>
      <c r="S729" s="4">
        <v>1.6</v>
      </c>
      <c r="T729" s="4">
        <v>1.4</v>
      </c>
      <c r="U729" s="6"/>
      <c r="V729" s="6"/>
    </row>
    <row r="730">
      <c r="A730" s="4" t="s">
        <v>70</v>
      </c>
      <c r="B730" s="4">
        <v>2008.0</v>
      </c>
      <c r="C730" s="4" t="s">
        <v>23</v>
      </c>
      <c r="D730" s="4">
        <v>56.3</v>
      </c>
      <c r="E730" s="4">
        <v>295.0</v>
      </c>
      <c r="F730" s="4">
        <v>237.0</v>
      </c>
      <c r="G730" s="4">
        <v>2.09</v>
      </c>
      <c r="H730" s="5">
        <v>0.0</v>
      </c>
      <c r="I730" s="4">
        <v>65.0</v>
      </c>
      <c r="J730" s="4">
        <v>12461.0</v>
      </c>
      <c r="K730" s="4">
        <v>18.2</v>
      </c>
      <c r="L730" s="4">
        <v>324.0</v>
      </c>
      <c r="M730" s="4">
        <v>64.0</v>
      </c>
      <c r="N730" s="4">
        <v>4.46</v>
      </c>
      <c r="O730" s="4">
        <v>65.0</v>
      </c>
      <c r="P730" s="4">
        <v>1.8</v>
      </c>
      <c r="Q730" s="7"/>
      <c r="R730" s="6"/>
      <c r="S730" s="4">
        <v>1.8</v>
      </c>
      <c r="T730" s="4">
        <v>1.7</v>
      </c>
      <c r="U730" s="6"/>
      <c r="V730" s="6"/>
    </row>
    <row r="731">
      <c r="A731" s="4" t="s">
        <v>70</v>
      </c>
      <c r="B731" s="4">
        <v>2007.0</v>
      </c>
      <c r="C731" s="4" t="s">
        <v>23</v>
      </c>
      <c r="D731" s="4">
        <v>55.7</v>
      </c>
      <c r="E731" s="4">
        <v>299.0</v>
      </c>
      <c r="F731" s="4">
        <v>236.0</v>
      </c>
      <c r="G731" s="4">
        <v>1.52</v>
      </c>
      <c r="H731" s="5">
        <v>0.0</v>
      </c>
      <c r="I731" s="4">
        <v>7.0</v>
      </c>
      <c r="J731" s="4">
        <v>55577.0</v>
      </c>
      <c r="K731" s="4">
        <v>17.8</v>
      </c>
      <c r="L731" s="4">
        <v>326.0</v>
      </c>
      <c r="M731" s="4">
        <v>72.0</v>
      </c>
      <c r="N731" s="4">
        <v>3.61</v>
      </c>
      <c r="O731" s="4">
        <v>7.0</v>
      </c>
      <c r="P731" s="4">
        <v>1.9</v>
      </c>
      <c r="Q731" s="7"/>
      <c r="R731" s="6"/>
      <c r="S731" s="4">
        <v>11.1</v>
      </c>
      <c r="T731" s="4">
        <v>1.9</v>
      </c>
      <c r="U731" s="6"/>
      <c r="V731" s="6"/>
    </row>
    <row r="732">
      <c r="A732" s="4" t="s">
        <v>70</v>
      </c>
      <c r="B732" s="4">
        <v>2006.0</v>
      </c>
      <c r="C732" s="4" t="s">
        <v>23</v>
      </c>
      <c r="D732" s="4">
        <v>55.0</v>
      </c>
      <c r="E732" s="4">
        <v>36.0</v>
      </c>
      <c r="F732" s="4">
        <v>235.0</v>
      </c>
      <c r="G732" s="4">
        <v>1.53</v>
      </c>
      <c r="H732" s="5">
        <v>0.0</v>
      </c>
      <c r="I732" s="6"/>
      <c r="J732" s="4">
        <v>80123.0</v>
      </c>
      <c r="K732" s="4">
        <v>17.3</v>
      </c>
      <c r="L732" s="4">
        <v>327.0</v>
      </c>
      <c r="M732" s="4">
        <v>62.0</v>
      </c>
      <c r="N732" s="4">
        <v>3.39</v>
      </c>
      <c r="O732" s="4">
        <v>62.0</v>
      </c>
      <c r="P732" s="4">
        <v>2.0</v>
      </c>
      <c r="Q732" s="7"/>
      <c r="R732" s="6"/>
      <c r="S732" s="4">
        <v>11.3</v>
      </c>
      <c r="T732" s="4">
        <v>11.1</v>
      </c>
      <c r="U732" s="6"/>
      <c r="V732" s="6"/>
    </row>
    <row r="733">
      <c r="A733" s="4" t="s">
        <v>70</v>
      </c>
      <c r="B733" s="4">
        <v>2005.0</v>
      </c>
      <c r="C733" s="4" t="s">
        <v>23</v>
      </c>
      <c r="D733" s="4">
        <v>54.3</v>
      </c>
      <c r="E733" s="4">
        <v>314.0</v>
      </c>
      <c r="F733" s="4">
        <v>233.0</v>
      </c>
      <c r="G733" s="4">
        <v>1.43</v>
      </c>
      <c r="H733" s="5">
        <v>0.0</v>
      </c>
      <c r="I733" s="6"/>
      <c r="J733" s="4">
        <v>182485.0</v>
      </c>
      <c r="K733" s="4">
        <v>16.9</v>
      </c>
      <c r="L733" s="4">
        <v>329.0</v>
      </c>
      <c r="M733" s="4">
        <v>6.0</v>
      </c>
      <c r="N733" s="4">
        <v>3.14</v>
      </c>
      <c r="O733" s="4">
        <v>6.0</v>
      </c>
      <c r="P733" s="4">
        <v>2.0</v>
      </c>
      <c r="Q733" s="7"/>
      <c r="R733" s="6"/>
      <c r="S733" s="4">
        <v>11.5</v>
      </c>
      <c r="T733" s="4">
        <v>11.3</v>
      </c>
      <c r="U733" s="6"/>
      <c r="V733" s="6"/>
    </row>
    <row r="734">
      <c r="A734" s="4" t="s">
        <v>70</v>
      </c>
      <c r="B734" s="4">
        <v>2004.0</v>
      </c>
      <c r="C734" s="4" t="s">
        <v>23</v>
      </c>
      <c r="D734" s="4">
        <v>53.5</v>
      </c>
      <c r="E734" s="4">
        <v>323.0</v>
      </c>
      <c r="F734" s="4">
        <v>232.0</v>
      </c>
      <c r="G734" s="4">
        <v>1.44</v>
      </c>
      <c r="H734" s="5">
        <v>0.0</v>
      </c>
      <c r="I734" s="6"/>
      <c r="J734" s="4">
        <v>44934.0</v>
      </c>
      <c r="K734" s="4">
        <v>16.5</v>
      </c>
      <c r="L734" s="4">
        <v>330.0</v>
      </c>
      <c r="M734" s="4">
        <v>52.0</v>
      </c>
      <c r="N734" s="4">
        <v>3.34</v>
      </c>
      <c r="O734" s="4">
        <v>54.0</v>
      </c>
      <c r="P734" s="4">
        <v>2.1</v>
      </c>
      <c r="Q734" s="7"/>
      <c r="R734" s="6"/>
      <c r="S734" s="4">
        <v>11.7</v>
      </c>
      <c r="T734" s="4">
        <v>11.5</v>
      </c>
      <c r="U734" s="6"/>
      <c r="V734" s="6"/>
    </row>
    <row r="735">
      <c r="A735" s="4" t="s">
        <v>70</v>
      </c>
      <c r="B735" s="4">
        <v>2003.0</v>
      </c>
      <c r="C735" s="4" t="s">
        <v>23</v>
      </c>
      <c r="D735" s="4">
        <v>52.8</v>
      </c>
      <c r="E735" s="4">
        <v>332.0</v>
      </c>
      <c r="F735" s="4">
        <v>231.0</v>
      </c>
      <c r="G735" s="4">
        <v>1.83</v>
      </c>
      <c r="H735" s="5">
        <v>0.0</v>
      </c>
      <c r="I735" s="6"/>
      <c r="J735" s="4">
        <v>21956.0</v>
      </c>
      <c r="K735" s="4">
        <v>16.1</v>
      </c>
      <c r="L735" s="4">
        <v>331.0</v>
      </c>
      <c r="M735" s="4">
        <v>47.0</v>
      </c>
      <c r="N735" s="4">
        <v>3.2</v>
      </c>
      <c r="O735" s="4">
        <v>41.0</v>
      </c>
      <c r="P735" s="4">
        <v>2.2</v>
      </c>
      <c r="Q735" s="7"/>
      <c r="R735" s="6"/>
      <c r="S735" s="4">
        <v>11.9</v>
      </c>
      <c r="T735" s="4">
        <v>11.7</v>
      </c>
      <c r="U735" s="6"/>
      <c r="V735" s="6"/>
    </row>
    <row r="736">
      <c r="A736" s="4" t="s">
        <v>70</v>
      </c>
      <c r="B736" s="4">
        <v>2002.0</v>
      </c>
      <c r="C736" s="4" t="s">
        <v>23</v>
      </c>
      <c r="D736" s="4">
        <v>52.1</v>
      </c>
      <c r="E736" s="4">
        <v>341.0</v>
      </c>
      <c r="F736" s="4">
        <v>229.0</v>
      </c>
      <c r="G736" s="4">
        <v>1.85</v>
      </c>
      <c r="H736" s="5">
        <v>0.0</v>
      </c>
      <c r="I736" s="6"/>
      <c r="J736" s="4">
        <v>30466.0</v>
      </c>
      <c r="K736" s="4">
        <v>15.7</v>
      </c>
      <c r="L736" s="4">
        <v>331.0</v>
      </c>
      <c r="M736" s="4">
        <v>4.0</v>
      </c>
      <c r="N736" s="4">
        <v>2.59</v>
      </c>
      <c r="O736" s="4">
        <v>38.0</v>
      </c>
      <c r="P736" s="4">
        <v>2.4</v>
      </c>
      <c r="Q736" s="7"/>
      <c r="R736" s="6"/>
      <c r="S736" s="4">
        <v>12.1</v>
      </c>
      <c r="T736" s="4">
        <v>11.9</v>
      </c>
      <c r="U736" s="6"/>
      <c r="V736" s="6"/>
    </row>
    <row r="737">
      <c r="A737" s="4" t="s">
        <v>70</v>
      </c>
      <c r="B737" s="4">
        <v>2001.0</v>
      </c>
      <c r="C737" s="4" t="s">
        <v>23</v>
      </c>
      <c r="D737" s="4">
        <v>51.8</v>
      </c>
      <c r="E737" s="4">
        <v>34.0</v>
      </c>
      <c r="F737" s="4">
        <v>227.0</v>
      </c>
      <c r="G737" s="4">
        <v>1.9</v>
      </c>
      <c r="H737" s="5">
        <v>0.0</v>
      </c>
      <c r="I737" s="6"/>
      <c r="J737" s="4">
        <v>8072.0</v>
      </c>
      <c r="K737" s="4">
        <v>15.3</v>
      </c>
      <c r="L737" s="4">
        <v>332.0</v>
      </c>
      <c r="M737" s="4">
        <v>3.0</v>
      </c>
      <c r="N737" s="4">
        <v>2.67</v>
      </c>
      <c r="O737" s="4">
        <v>3.0</v>
      </c>
      <c r="P737" s="4">
        <v>2.4</v>
      </c>
      <c r="Q737" s="7"/>
      <c r="R737" s="6"/>
      <c r="S737" s="4">
        <v>12.2</v>
      </c>
      <c r="T737" s="4">
        <v>12.1</v>
      </c>
      <c r="U737" s="6"/>
      <c r="V737" s="6"/>
    </row>
    <row r="738">
      <c r="A738" s="4" t="s">
        <v>70</v>
      </c>
      <c r="B738" s="4">
        <v>2000.0</v>
      </c>
      <c r="C738" s="4" t="s">
        <v>23</v>
      </c>
      <c r="D738" s="4">
        <v>51.3</v>
      </c>
      <c r="E738" s="4">
        <v>346.0</v>
      </c>
      <c r="F738" s="4">
        <v>226.0</v>
      </c>
      <c r="G738" s="4">
        <v>1.98</v>
      </c>
      <c r="H738" s="5">
        <v>0.0</v>
      </c>
      <c r="I738" s="6"/>
      <c r="J738" s="4">
        <v>8282.0</v>
      </c>
      <c r="K738" s="4">
        <v>14.9</v>
      </c>
      <c r="L738" s="4">
        <v>332.0</v>
      </c>
      <c r="M738" s="4">
        <v>42.0</v>
      </c>
      <c r="N738" s="4">
        <v>1.45</v>
      </c>
      <c r="O738" s="4">
        <v>4.0</v>
      </c>
      <c r="P738" s="4">
        <v>2.5</v>
      </c>
      <c r="Q738" s="7"/>
      <c r="R738" s="6"/>
      <c r="S738" s="4">
        <v>12.4</v>
      </c>
      <c r="T738" s="4">
        <v>12.3</v>
      </c>
      <c r="U738" s="6"/>
      <c r="V738" s="6"/>
    </row>
    <row r="739">
      <c r="A739" s="4" t="s">
        <v>71</v>
      </c>
      <c r="B739" s="4">
        <v>2015.0</v>
      </c>
      <c r="C739" s="4" t="s">
        <v>31</v>
      </c>
      <c r="D739" s="4">
        <v>86.0</v>
      </c>
      <c r="E739" s="4">
        <v>71.0</v>
      </c>
      <c r="F739" s="4">
        <v>0.0</v>
      </c>
      <c r="G739" s="6"/>
      <c r="H739" s="5">
        <v>0.0</v>
      </c>
      <c r="I739" s="6"/>
      <c r="J739" s="4">
        <v>9.0</v>
      </c>
      <c r="K739" s="4">
        <v>58.8</v>
      </c>
      <c r="L739" s="4">
        <v>0.0</v>
      </c>
      <c r="M739" s="4">
        <v>93.0</v>
      </c>
      <c r="N739" s="6"/>
      <c r="O739" s="4">
        <v>93.0</v>
      </c>
      <c r="P739" s="4">
        <v>0.1</v>
      </c>
      <c r="Q739" s="5">
        <v>5314.64416</v>
      </c>
      <c r="R739" s="4">
        <v>5683483.0</v>
      </c>
      <c r="S739" s="4">
        <v>1.1</v>
      </c>
      <c r="T739" s="4">
        <v>0.9</v>
      </c>
      <c r="U739" s="4">
        <v>0.923</v>
      </c>
      <c r="V739" s="4">
        <v>19.2</v>
      </c>
    </row>
    <row r="740">
      <c r="A740" s="4" t="s">
        <v>71</v>
      </c>
      <c r="B740" s="4">
        <v>2014.0</v>
      </c>
      <c r="C740" s="4" t="s">
        <v>31</v>
      </c>
      <c r="D740" s="4">
        <v>84.0</v>
      </c>
      <c r="E740" s="4">
        <v>73.0</v>
      </c>
      <c r="F740" s="4">
        <v>0.0</v>
      </c>
      <c r="G740" s="4">
        <v>9.64</v>
      </c>
      <c r="H740" s="5">
        <v>10468.76292</v>
      </c>
      <c r="I740" s="6"/>
      <c r="J740" s="4">
        <v>27.0</v>
      </c>
      <c r="K740" s="4">
        <v>58.4</v>
      </c>
      <c r="L740" s="4">
        <v>0.0</v>
      </c>
      <c r="M740" s="4">
        <v>94.0</v>
      </c>
      <c r="N740" s="4">
        <v>1.8</v>
      </c>
      <c r="O740" s="4">
        <v>94.0</v>
      </c>
      <c r="P740" s="4">
        <v>0.1</v>
      </c>
      <c r="Q740" s="5">
        <v>62425.5392</v>
      </c>
      <c r="R740" s="4">
        <v>5643475.0</v>
      </c>
      <c r="S740" s="4">
        <v>1.1</v>
      </c>
      <c r="T740" s="4">
        <v>0.9</v>
      </c>
      <c r="U740" s="4">
        <v>0.926</v>
      </c>
      <c r="V740" s="4">
        <v>19.2</v>
      </c>
    </row>
    <row r="741">
      <c r="A741" s="4" t="s">
        <v>71</v>
      </c>
      <c r="B741" s="4">
        <v>2013.0</v>
      </c>
      <c r="C741" s="4" t="s">
        <v>31</v>
      </c>
      <c r="D741" s="4">
        <v>81.0</v>
      </c>
      <c r="E741" s="4">
        <v>75.0</v>
      </c>
      <c r="F741" s="4">
        <v>0.0</v>
      </c>
      <c r="G741" s="4">
        <v>9.5</v>
      </c>
      <c r="H741" s="5">
        <v>10261.763</v>
      </c>
      <c r="I741" s="6"/>
      <c r="J741" s="4">
        <v>17.0</v>
      </c>
      <c r="K741" s="4">
        <v>58.1</v>
      </c>
      <c r="L741" s="4">
        <v>0.0</v>
      </c>
      <c r="M741" s="4">
        <v>94.0</v>
      </c>
      <c r="N741" s="4">
        <v>11.25</v>
      </c>
      <c r="O741" s="4">
        <v>94.0</v>
      </c>
      <c r="P741" s="4">
        <v>0.1</v>
      </c>
      <c r="Q741" s="5">
        <v>61191.19263</v>
      </c>
      <c r="R741" s="4">
        <v>5614932.0</v>
      </c>
      <c r="S741" s="4">
        <v>1.1</v>
      </c>
      <c r="T741" s="4">
        <v>0.9</v>
      </c>
      <c r="U741" s="4">
        <v>0.924</v>
      </c>
      <c r="V741" s="4">
        <v>18.7</v>
      </c>
    </row>
    <row r="742">
      <c r="A742" s="4" t="s">
        <v>71</v>
      </c>
      <c r="B742" s="4">
        <v>2012.0</v>
      </c>
      <c r="C742" s="4" t="s">
        <v>31</v>
      </c>
      <c r="D742" s="4">
        <v>80.0</v>
      </c>
      <c r="E742" s="4">
        <v>76.0</v>
      </c>
      <c r="F742" s="4">
        <v>0.0</v>
      </c>
      <c r="G742" s="4">
        <v>9.26</v>
      </c>
      <c r="H742" s="5">
        <v>928.4170785</v>
      </c>
      <c r="I742" s="6"/>
      <c r="J742" s="4">
        <v>2.0</v>
      </c>
      <c r="K742" s="4">
        <v>57.7</v>
      </c>
      <c r="L742" s="4">
        <v>0.0</v>
      </c>
      <c r="M742" s="4">
        <v>94.0</v>
      </c>
      <c r="N742" s="4">
        <v>1.98</v>
      </c>
      <c r="O742" s="4">
        <v>94.0</v>
      </c>
      <c r="P742" s="4">
        <v>0.1</v>
      </c>
      <c r="Q742" s="5">
        <v>5857.521</v>
      </c>
      <c r="R742" s="4">
        <v>5591572.0</v>
      </c>
      <c r="S742" s="4">
        <v>1.1</v>
      </c>
      <c r="T742" s="4">
        <v>0.9</v>
      </c>
      <c r="U742" s="4">
        <v>0.922</v>
      </c>
      <c r="V742" s="4">
        <v>18.4</v>
      </c>
    </row>
    <row r="743">
      <c r="A743" s="4" t="s">
        <v>71</v>
      </c>
      <c r="B743" s="4">
        <v>2011.0</v>
      </c>
      <c r="C743" s="4" t="s">
        <v>31</v>
      </c>
      <c r="D743" s="4">
        <v>79.7</v>
      </c>
      <c r="E743" s="4">
        <v>79.0</v>
      </c>
      <c r="F743" s="4">
        <v>0.0</v>
      </c>
      <c r="G743" s="4">
        <v>10.47</v>
      </c>
      <c r="H743" s="5">
        <v>10251.10872</v>
      </c>
      <c r="I743" s="6"/>
      <c r="J743" s="4">
        <v>84.0</v>
      </c>
      <c r="K743" s="4">
        <v>57.4</v>
      </c>
      <c r="L743" s="4">
        <v>0.0</v>
      </c>
      <c r="M743" s="4">
        <v>91.0</v>
      </c>
      <c r="N743" s="4">
        <v>1.87</v>
      </c>
      <c r="O743" s="4">
        <v>91.0</v>
      </c>
      <c r="P743" s="4">
        <v>0.1</v>
      </c>
      <c r="Q743" s="5">
        <v>61753.667</v>
      </c>
      <c r="R743" s="4">
        <v>557572.0</v>
      </c>
      <c r="S743" s="4">
        <v>1.1</v>
      </c>
      <c r="T743" s="4">
        <v>0.9</v>
      </c>
      <c r="U743" s="4">
        <v>0.91</v>
      </c>
      <c r="V743" s="4">
        <v>16.9</v>
      </c>
    </row>
    <row r="744">
      <c r="A744" s="4" t="s">
        <v>71</v>
      </c>
      <c r="B744" s="4">
        <v>2010.0</v>
      </c>
      <c r="C744" s="4" t="s">
        <v>31</v>
      </c>
      <c r="D744" s="4">
        <v>79.2</v>
      </c>
      <c r="E744" s="4">
        <v>84.0</v>
      </c>
      <c r="F744" s="4">
        <v>0.0</v>
      </c>
      <c r="G744" s="4">
        <v>10.28</v>
      </c>
      <c r="H744" s="5">
        <v>954.4865933</v>
      </c>
      <c r="I744" s="6"/>
      <c r="J744" s="4">
        <v>5.0</v>
      </c>
      <c r="K744" s="4">
        <v>57.0</v>
      </c>
      <c r="L744" s="4">
        <v>0.0</v>
      </c>
      <c r="M744" s="4">
        <v>9.0</v>
      </c>
      <c r="N744" s="4">
        <v>11.8</v>
      </c>
      <c r="O744" s="4">
        <v>9.0</v>
      </c>
      <c r="P744" s="4">
        <v>0.1</v>
      </c>
      <c r="Q744" s="5">
        <v>5841.41122</v>
      </c>
      <c r="R744" s="4">
        <v>5547683.0</v>
      </c>
      <c r="S744" s="4">
        <v>1.1</v>
      </c>
      <c r="T744" s="4">
        <v>0.9</v>
      </c>
      <c r="U744" s="4">
        <v>0.906</v>
      </c>
      <c r="V744" s="4">
        <v>16.8</v>
      </c>
    </row>
    <row r="745">
      <c r="A745" s="4" t="s">
        <v>71</v>
      </c>
      <c r="B745" s="4">
        <v>2009.0</v>
      </c>
      <c r="C745" s="4" t="s">
        <v>31</v>
      </c>
      <c r="D745" s="4">
        <v>78.9</v>
      </c>
      <c r="E745" s="4">
        <v>86.0</v>
      </c>
      <c r="F745" s="4">
        <v>0.0</v>
      </c>
      <c r="G745" s="4">
        <v>10.08</v>
      </c>
      <c r="H745" s="5">
        <v>9765.616994</v>
      </c>
      <c r="I745" s="6"/>
      <c r="J745" s="4">
        <v>6.0</v>
      </c>
      <c r="K745" s="4">
        <v>56.6</v>
      </c>
      <c r="L745" s="4">
        <v>0.0</v>
      </c>
      <c r="M745" s="4">
        <v>89.0</v>
      </c>
      <c r="N745" s="4">
        <v>11.47</v>
      </c>
      <c r="O745" s="4">
        <v>89.0</v>
      </c>
      <c r="P745" s="4">
        <v>0.1</v>
      </c>
      <c r="Q745" s="5">
        <v>58163.29359</v>
      </c>
      <c r="R745" s="4">
        <v>552395.0</v>
      </c>
      <c r="S745" s="4">
        <v>1.1</v>
      </c>
      <c r="T745" s="4">
        <v>0.9</v>
      </c>
      <c r="U745" s="4">
        <v>0.906</v>
      </c>
      <c r="V745" s="4">
        <v>16.8</v>
      </c>
    </row>
    <row r="746">
      <c r="A746" s="4" t="s">
        <v>71</v>
      </c>
      <c r="B746" s="4">
        <v>2008.0</v>
      </c>
      <c r="C746" s="4" t="s">
        <v>31</v>
      </c>
      <c r="D746" s="4">
        <v>78.8</v>
      </c>
      <c r="E746" s="4">
        <v>88.0</v>
      </c>
      <c r="F746" s="4">
        <v>0.0</v>
      </c>
      <c r="G746" s="4">
        <v>10.7</v>
      </c>
      <c r="H746" s="5">
        <v>10761.18209</v>
      </c>
      <c r="I746" s="6"/>
      <c r="J746" s="4">
        <v>14.0</v>
      </c>
      <c r="K746" s="4">
        <v>56.3</v>
      </c>
      <c r="L746" s="4">
        <v>0.0</v>
      </c>
      <c r="M746" s="4">
        <v>88.0</v>
      </c>
      <c r="N746" s="4">
        <v>1.18</v>
      </c>
      <c r="O746" s="4">
        <v>88.0</v>
      </c>
      <c r="P746" s="4">
        <v>0.1</v>
      </c>
      <c r="Q746" s="5">
        <v>64322.6664</v>
      </c>
      <c r="R746" s="4">
        <v>5493621.0</v>
      </c>
      <c r="S746" s="4">
        <v>1.1</v>
      </c>
      <c r="T746" s="4">
        <v>0.9</v>
      </c>
      <c r="U746" s="4">
        <v>0.906</v>
      </c>
      <c r="V746" s="4">
        <v>16.8</v>
      </c>
    </row>
    <row r="747">
      <c r="A747" s="4" t="s">
        <v>71</v>
      </c>
      <c r="B747" s="4">
        <v>2007.0</v>
      </c>
      <c r="C747" s="4" t="s">
        <v>31</v>
      </c>
      <c r="D747" s="4">
        <v>78.4</v>
      </c>
      <c r="E747" s="4">
        <v>93.0</v>
      </c>
      <c r="F747" s="4">
        <v>0.0</v>
      </c>
      <c r="G747" s="4">
        <v>10.99</v>
      </c>
      <c r="H747" s="5">
        <v>9703.068121</v>
      </c>
      <c r="I747" s="6"/>
      <c r="J747" s="4">
        <v>2.0</v>
      </c>
      <c r="K747" s="4">
        <v>55.9</v>
      </c>
      <c r="L747" s="4">
        <v>0.0</v>
      </c>
      <c r="M747" s="4">
        <v>87.0</v>
      </c>
      <c r="N747" s="4">
        <v>9.99</v>
      </c>
      <c r="O747" s="4">
        <v>87.0</v>
      </c>
      <c r="P747" s="4">
        <v>0.1</v>
      </c>
      <c r="Q747" s="5">
        <v>58487.451</v>
      </c>
      <c r="R747" s="4">
        <v>5461438.0</v>
      </c>
      <c r="S747" s="4">
        <v>1.2</v>
      </c>
      <c r="T747" s="4">
        <v>0.9</v>
      </c>
      <c r="U747" s="4">
        <v>0.904</v>
      </c>
      <c r="V747" s="4">
        <v>16.7</v>
      </c>
    </row>
    <row r="748">
      <c r="A748" s="4" t="s">
        <v>71</v>
      </c>
      <c r="B748" s="4">
        <v>2006.0</v>
      </c>
      <c r="C748" s="4" t="s">
        <v>31</v>
      </c>
      <c r="D748" s="4">
        <v>78.1</v>
      </c>
      <c r="E748" s="4">
        <v>93.0</v>
      </c>
      <c r="F748" s="4">
        <v>0.0</v>
      </c>
      <c r="G748" s="4">
        <v>11.02</v>
      </c>
      <c r="H748" s="5">
        <v>850.9544783</v>
      </c>
      <c r="I748" s="6"/>
      <c r="J748" s="4">
        <v>27.0</v>
      </c>
      <c r="K748" s="4">
        <v>55.4</v>
      </c>
      <c r="L748" s="4">
        <v>0.0</v>
      </c>
      <c r="M748" s="4">
        <v>93.0</v>
      </c>
      <c r="N748" s="4">
        <v>9.92</v>
      </c>
      <c r="O748" s="4">
        <v>93.0</v>
      </c>
      <c r="P748" s="4">
        <v>0.1</v>
      </c>
      <c r="Q748" s="5">
        <v>5226.99311</v>
      </c>
      <c r="R748" s="4">
        <v>5437272.0</v>
      </c>
      <c r="S748" s="4">
        <v>1.2</v>
      </c>
      <c r="T748" s="4">
        <v>0.9</v>
      </c>
      <c r="U748" s="4">
        <v>0.902</v>
      </c>
      <c r="V748" s="4">
        <v>16.9</v>
      </c>
    </row>
    <row r="749">
      <c r="A749" s="4" t="s">
        <v>71</v>
      </c>
      <c r="B749" s="4">
        <v>2005.0</v>
      </c>
      <c r="C749" s="4" t="s">
        <v>31</v>
      </c>
      <c r="D749" s="4">
        <v>78.1</v>
      </c>
      <c r="E749" s="4">
        <v>92.0</v>
      </c>
      <c r="F749" s="4">
        <v>0.0</v>
      </c>
      <c r="G749" s="4">
        <v>11.28</v>
      </c>
      <c r="H749" s="5">
        <v>7627.412444</v>
      </c>
      <c r="I749" s="6"/>
      <c r="J749" s="4">
        <v>2.0</v>
      </c>
      <c r="K749" s="4">
        <v>55.0</v>
      </c>
      <c r="L749" s="4">
        <v>0.0</v>
      </c>
      <c r="M749" s="4">
        <v>93.0</v>
      </c>
      <c r="N749" s="4">
        <v>9.77</v>
      </c>
      <c r="O749" s="4">
        <v>93.0</v>
      </c>
      <c r="P749" s="4">
        <v>0.1</v>
      </c>
      <c r="Q749" s="5">
        <v>48799.8237</v>
      </c>
      <c r="R749" s="4">
        <v>5419432.0</v>
      </c>
      <c r="S749" s="4">
        <v>1.2</v>
      </c>
      <c r="T749" s="4">
        <v>1.0</v>
      </c>
      <c r="U749" s="4">
        <v>0.897</v>
      </c>
      <c r="V749" s="4">
        <v>16.6</v>
      </c>
    </row>
    <row r="750">
      <c r="A750" s="4" t="s">
        <v>71</v>
      </c>
      <c r="B750" s="4">
        <v>2004.0</v>
      </c>
      <c r="C750" s="4" t="s">
        <v>31</v>
      </c>
      <c r="D750" s="4">
        <v>77.7</v>
      </c>
      <c r="E750" s="4">
        <v>98.0</v>
      </c>
      <c r="F750" s="4">
        <v>0.0</v>
      </c>
      <c r="G750" s="4">
        <v>11.27</v>
      </c>
      <c r="H750" s="5">
        <v>6948.839868</v>
      </c>
      <c r="I750" s="6"/>
      <c r="J750" s="4">
        <v>0.0</v>
      </c>
      <c r="K750" s="4">
        <v>54.4</v>
      </c>
      <c r="L750" s="4">
        <v>0.0</v>
      </c>
      <c r="M750" s="4">
        <v>95.0</v>
      </c>
      <c r="N750" s="4">
        <v>9.67</v>
      </c>
      <c r="O750" s="4">
        <v>95.0</v>
      </c>
      <c r="P750" s="4">
        <v>0.1</v>
      </c>
      <c r="Q750" s="5">
        <v>46511.6457</v>
      </c>
      <c r="R750" s="4">
        <v>544523.0</v>
      </c>
      <c r="S750" s="4">
        <v>1.2</v>
      </c>
      <c r="T750" s="4">
        <v>1.0</v>
      </c>
      <c r="U750" s="4">
        <v>0.893</v>
      </c>
      <c r="V750" s="4">
        <v>16.5</v>
      </c>
    </row>
    <row r="751">
      <c r="A751" s="4" t="s">
        <v>71</v>
      </c>
      <c r="B751" s="4">
        <v>2003.0</v>
      </c>
      <c r="C751" s="4" t="s">
        <v>31</v>
      </c>
      <c r="D751" s="4">
        <v>77.3</v>
      </c>
      <c r="E751" s="4">
        <v>11.0</v>
      </c>
      <c r="F751" s="4">
        <v>0.0</v>
      </c>
      <c r="G751" s="4">
        <v>11.54</v>
      </c>
      <c r="H751" s="5">
        <v>650.9813544</v>
      </c>
      <c r="I751" s="6"/>
      <c r="J751" s="4">
        <v>0.0</v>
      </c>
      <c r="K751" s="4">
        <v>53.9</v>
      </c>
      <c r="L751" s="4">
        <v>0.0</v>
      </c>
      <c r="M751" s="4">
        <v>96.0</v>
      </c>
      <c r="N751" s="4">
        <v>9.51</v>
      </c>
      <c r="O751" s="4">
        <v>96.0</v>
      </c>
      <c r="P751" s="4">
        <v>0.1</v>
      </c>
      <c r="Q751" s="5">
        <v>4458.7764</v>
      </c>
      <c r="R751" s="4">
        <v>539574.0</v>
      </c>
      <c r="S751" s="4">
        <v>1.2</v>
      </c>
      <c r="T751" s="4">
        <v>1.0</v>
      </c>
      <c r="U751" s="4">
        <v>0.882</v>
      </c>
      <c r="V751" s="4">
        <v>16.3</v>
      </c>
    </row>
    <row r="752">
      <c r="A752" s="4" t="s">
        <v>71</v>
      </c>
      <c r="B752" s="4">
        <v>2002.0</v>
      </c>
      <c r="C752" s="4" t="s">
        <v>31</v>
      </c>
      <c r="D752" s="4">
        <v>77.0</v>
      </c>
      <c r="E752" s="4">
        <v>14.0</v>
      </c>
      <c r="F752" s="4">
        <v>0.0</v>
      </c>
      <c r="G752" s="4">
        <v>11.34</v>
      </c>
      <c r="H752" s="5">
        <v>4801.546125</v>
      </c>
      <c r="I752" s="6"/>
      <c r="J752" s="4">
        <v>32.0</v>
      </c>
      <c r="K752" s="4">
        <v>53.3</v>
      </c>
      <c r="L752" s="4">
        <v>0.0</v>
      </c>
      <c r="M752" s="4">
        <v>98.0</v>
      </c>
      <c r="N752" s="4">
        <v>9.33</v>
      </c>
      <c r="O752" s="4">
        <v>98.0</v>
      </c>
      <c r="P752" s="4">
        <v>0.1</v>
      </c>
      <c r="Q752" s="5">
        <v>33228.69291</v>
      </c>
      <c r="R752" s="4">
        <v>5375931.0</v>
      </c>
      <c r="S752" s="4">
        <v>1.2</v>
      </c>
      <c r="T752" s="4">
        <v>1.0</v>
      </c>
      <c r="U752" s="4">
        <v>0.875</v>
      </c>
      <c r="V752" s="4">
        <v>16.6</v>
      </c>
    </row>
    <row r="753">
      <c r="A753" s="4" t="s">
        <v>71</v>
      </c>
      <c r="B753" s="4">
        <v>2001.0</v>
      </c>
      <c r="C753" s="4" t="s">
        <v>31</v>
      </c>
      <c r="D753" s="4">
        <v>77.0</v>
      </c>
      <c r="E753" s="4">
        <v>12.0</v>
      </c>
      <c r="F753" s="4">
        <v>0.0</v>
      </c>
      <c r="G753" s="4">
        <v>11.56</v>
      </c>
      <c r="H753" s="5">
        <v>530.4832336</v>
      </c>
      <c r="I753" s="6"/>
      <c r="J753" s="4">
        <v>11.0</v>
      </c>
      <c r="K753" s="4">
        <v>52.8</v>
      </c>
      <c r="L753" s="4">
        <v>0.0</v>
      </c>
      <c r="M753" s="4">
        <v>97.0</v>
      </c>
      <c r="N753" s="4">
        <v>9.1</v>
      </c>
      <c r="O753" s="4">
        <v>97.0</v>
      </c>
      <c r="P753" s="4">
        <v>0.1</v>
      </c>
      <c r="Q753" s="5">
        <v>3751.64946</v>
      </c>
      <c r="R753" s="4">
        <v>5358783.0</v>
      </c>
      <c r="S753" s="4">
        <v>1.3</v>
      </c>
      <c r="T753" s="4">
        <v>1.0</v>
      </c>
      <c r="U753" s="4">
        <v>0.862</v>
      </c>
      <c r="V753" s="4">
        <v>16.2</v>
      </c>
    </row>
    <row r="754">
      <c r="A754" s="4" t="s">
        <v>71</v>
      </c>
      <c r="B754" s="4">
        <v>2000.0</v>
      </c>
      <c r="C754" s="4" t="s">
        <v>31</v>
      </c>
      <c r="D754" s="4">
        <v>76.9</v>
      </c>
      <c r="E754" s="4">
        <v>12.0</v>
      </c>
      <c r="F754" s="4">
        <v>0.0</v>
      </c>
      <c r="G754" s="4">
        <v>11.69</v>
      </c>
      <c r="H754" s="5">
        <v>508.7496912</v>
      </c>
      <c r="I754" s="6"/>
      <c r="J754" s="4">
        <v>14.0</v>
      </c>
      <c r="K754" s="4">
        <v>52.2</v>
      </c>
      <c r="L754" s="4">
        <v>0.0</v>
      </c>
      <c r="M754" s="4">
        <v>97.0</v>
      </c>
      <c r="N754" s="4">
        <v>8.7</v>
      </c>
      <c r="O754" s="4">
        <v>97.0</v>
      </c>
      <c r="P754" s="4">
        <v>0.1</v>
      </c>
      <c r="Q754" s="5">
        <v>3743.55917</v>
      </c>
      <c r="R754" s="4">
        <v>5339616.0</v>
      </c>
      <c r="S754" s="4">
        <v>1.3</v>
      </c>
      <c r="T754" s="4">
        <v>1.0</v>
      </c>
      <c r="U754" s="4">
        <v>0.86</v>
      </c>
      <c r="V754" s="4">
        <v>16.5</v>
      </c>
    </row>
    <row r="755">
      <c r="A755" s="4" t="s">
        <v>72</v>
      </c>
      <c r="B755" s="4">
        <v>2015.0</v>
      </c>
      <c r="C755" s="4" t="s">
        <v>23</v>
      </c>
      <c r="D755" s="4">
        <v>63.5</v>
      </c>
      <c r="E755" s="4">
        <v>241.0</v>
      </c>
      <c r="F755" s="4">
        <v>1.0</v>
      </c>
      <c r="G755" s="6"/>
      <c r="H755" s="5">
        <v>0.0</v>
      </c>
      <c r="I755" s="4">
        <v>84.0</v>
      </c>
      <c r="J755" s="4">
        <v>47.0</v>
      </c>
      <c r="K755" s="4">
        <v>35.0</v>
      </c>
      <c r="L755" s="4">
        <v>1.0</v>
      </c>
      <c r="M755" s="4">
        <v>84.0</v>
      </c>
      <c r="N755" s="6"/>
      <c r="O755" s="4">
        <v>84.0</v>
      </c>
      <c r="P755" s="4">
        <v>2.1</v>
      </c>
      <c r="Q755" s="5">
        <v>1862.167274</v>
      </c>
      <c r="R755" s="4">
        <v>927414.0</v>
      </c>
      <c r="S755" s="4">
        <v>5.6</v>
      </c>
      <c r="T755" s="4">
        <v>5.4</v>
      </c>
      <c r="U755" s="4">
        <v>0.47</v>
      </c>
      <c r="V755" s="4">
        <v>6.3</v>
      </c>
    </row>
    <row r="756">
      <c r="A756" s="4" t="s">
        <v>72</v>
      </c>
      <c r="B756" s="4">
        <v>2014.0</v>
      </c>
      <c r="C756" s="4" t="s">
        <v>23</v>
      </c>
      <c r="D756" s="4">
        <v>63.0</v>
      </c>
      <c r="E756" s="4">
        <v>252.0</v>
      </c>
      <c r="F756" s="4">
        <v>1.0</v>
      </c>
      <c r="G756" s="4">
        <v>0.38</v>
      </c>
      <c r="H756" s="5">
        <v>24.73299655</v>
      </c>
      <c r="I756" s="4">
        <v>78.0</v>
      </c>
      <c r="J756" s="4">
        <v>0.0</v>
      </c>
      <c r="K756" s="4">
        <v>34.4</v>
      </c>
      <c r="L756" s="4">
        <v>1.0</v>
      </c>
      <c r="M756" s="4">
        <v>78.0</v>
      </c>
      <c r="N756" s="4">
        <v>1.57</v>
      </c>
      <c r="O756" s="4">
        <v>78.0</v>
      </c>
      <c r="P756" s="4">
        <v>2.1</v>
      </c>
      <c r="Q756" s="5">
        <v>174.91511</v>
      </c>
      <c r="R756" s="4">
        <v>912164.0</v>
      </c>
      <c r="S756" s="4">
        <v>5.6</v>
      </c>
      <c r="T756" s="4">
        <v>5.4</v>
      </c>
      <c r="U756" s="4">
        <v>0.467</v>
      </c>
      <c r="V756" s="4">
        <v>6.3</v>
      </c>
    </row>
    <row r="757">
      <c r="A757" s="4" t="s">
        <v>72</v>
      </c>
      <c r="B757" s="4">
        <v>2013.0</v>
      </c>
      <c r="C757" s="4" t="s">
        <v>23</v>
      </c>
      <c r="D757" s="4">
        <v>62.7</v>
      </c>
      <c r="E757" s="4">
        <v>256.0</v>
      </c>
      <c r="F757" s="4">
        <v>1.0</v>
      </c>
      <c r="G757" s="4">
        <v>0.53</v>
      </c>
      <c r="H757" s="5">
        <v>229.4410095</v>
      </c>
      <c r="I757" s="4">
        <v>82.0</v>
      </c>
      <c r="J757" s="4">
        <v>28.0</v>
      </c>
      <c r="K757" s="4">
        <v>33.8</v>
      </c>
      <c r="L757" s="4">
        <v>2.0</v>
      </c>
      <c r="M757" s="4">
        <v>82.0</v>
      </c>
      <c r="N757" s="4">
        <v>9.14</v>
      </c>
      <c r="O757" s="4">
        <v>82.0</v>
      </c>
      <c r="P757" s="4">
        <v>2.1</v>
      </c>
      <c r="Q757" s="5">
        <v>1622.637974</v>
      </c>
      <c r="R757" s="4">
        <v>896688.0</v>
      </c>
      <c r="S757" s="4">
        <v>5.6</v>
      </c>
      <c r="T757" s="4">
        <v>5.4</v>
      </c>
      <c r="U757" s="4">
        <v>0.464</v>
      </c>
      <c r="V757" s="4">
        <v>6.3</v>
      </c>
    </row>
    <row r="758">
      <c r="A758" s="4" t="s">
        <v>72</v>
      </c>
      <c r="B758" s="4">
        <v>2012.0</v>
      </c>
      <c r="C758" s="4" t="s">
        <v>23</v>
      </c>
      <c r="D758" s="4">
        <v>62.2</v>
      </c>
      <c r="E758" s="4">
        <v>263.0</v>
      </c>
      <c r="F758" s="4">
        <v>1.0</v>
      </c>
      <c r="G758" s="4">
        <v>0.52</v>
      </c>
      <c r="H758" s="5">
        <v>217.2125786</v>
      </c>
      <c r="I758" s="4">
        <v>81.0</v>
      </c>
      <c r="J758" s="4">
        <v>709.0</v>
      </c>
      <c r="K758" s="4">
        <v>33.2</v>
      </c>
      <c r="L758" s="4">
        <v>2.0</v>
      </c>
      <c r="M758" s="4">
        <v>81.0</v>
      </c>
      <c r="N758" s="4">
        <v>8.95</v>
      </c>
      <c r="O758" s="4">
        <v>81.0</v>
      </c>
      <c r="P758" s="4">
        <v>1.9</v>
      </c>
      <c r="Q758" s="5">
        <v>1536.15685</v>
      </c>
      <c r="R758" s="4">
        <v>881185.0</v>
      </c>
      <c r="S758" s="4">
        <v>5.6</v>
      </c>
      <c r="T758" s="4">
        <v>5.5</v>
      </c>
      <c r="U758" s="4">
        <v>0.46</v>
      </c>
      <c r="V758" s="4">
        <v>6.3</v>
      </c>
    </row>
    <row r="759">
      <c r="A759" s="4" t="s">
        <v>72</v>
      </c>
      <c r="B759" s="4">
        <v>2011.0</v>
      </c>
      <c r="C759" s="4" t="s">
        <v>23</v>
      </c>
      <c r="D759" s="4">
        <v>61.8</v>
      </c>
      <c r="E759" s="4">
        <v>268.0</v>
      </c>
      <c r="F759" s="4">
        <v>1.0</v>
      </c>
      <c r="G759" s="4">
        <v>0.39</v>
      </c>
      <c r="H759" s="5">
        <v>20.35974738</v>
      </c>
      <c r="I759" s="4">
        <v>87.0</v>
      </c>
      <c r="J759" s="4">
        <v>49.0</v>
      </c>
      <c r="K759" s="4">
        <v>32.7</v>
      </c>
      <c r="L759" s="4">
        <v>2.0</v>
      </c>
      <c r="M759" s="4">
        <v>87.0</v>
      </c>
      <c r="N759" s="4">
        <v>8.71</v>
      </c>
      <c r="O759" s="4">
        <v>87.0</v>
      </c>
      <c r="P759" s="4">
        <v>2.7</v>
      </c>
      <c r="Q759" s="5">
        <v>143.986898</v>
      </c>
      <c r="R759" s="4">
        <v>865937.0</v>
      </c>
      <c r="S759" s="4">
        <v>5.6</v>
      </c>
      <c r="T759" s="4">
        <v>5.5</v>
      </c>
      <c r="U759" s="4">
        <v>0.451</v>
      </c>
      <c r="V759" s="4">
        <v>5.9</v>
      </c>
    </row>
    <row r="760">
      <c r="A760" s="4" t="s">
        <v>72</v>
      </c>
      <c r="B760" s="4">
        <v>2010.0</v>
      </c>
      <c r="C760" s="4" t="s">
        <v>23</v>
      </c>
      <c r="D760" s="4">
        <v>61.3</v>
      </c>
      <c r="E760" s="4">
        <v>273.0</v>
      </c>
      <c r="F760" s="4">
        <v>1.0</v>
      </c>
      <c r="G760" s="4">
        <v>0.44</v>
      </c>
      <c r="H760" s="5">
        <v>187.4960097</v>
      </c>
      <c r="I760" s="4">
        <v>88.0</v>
      </c>
      <c r="J760" s="4">
        <v>7.0</v>
      </c>
      <c r="K760" s="4">
        <v>32.2</v>
      </c>
      <c r="L760" s="4">
        <v>2.0</v>
      </c>
      <c r="M760" s="4">
        <v>88.0</v>
      </c>
      <c r="N760" s="4">
        <v>8.84</v>
      </c>
      <c r="O760" s="4">
        <v>88.0</v>
      </c>
      <c r="P760" s="4">
        <v>3.1</v>
      </c>
      <c r="Q760" s="5">
        <v>1325.99724</v>
      </c>
      <c r="R760" s="4">
        <v>851146.0</v>
      </c>
      <c r="S760" s="4">
        <v>5.6</v>
      </c>
      <c r="T760" s="4">
        <v>5.6</v>
      </c>
      <c r="U760" s="4">
        <v>0.441</v>
      </c>
      <c r="V760" s="4">
        <v>5.5</v>
      </c>
    </row>
    <row r="761">
      <c r="A761" s="4" t="s">
        <v>72</v>
      </c>
      <c r="B761" s="4">
        <v>2009.0</v>
      </c>
      <c r="C761" s="4" t="s">
        <v>23</v>
      </c>
      <c r="D761" s="4">
        <v>69.0</v>
      </c>
      <c r="E761" s="4">
        <v>279.0</v>
      </c>
      <c r="F761" s="4">
        <v>1.0</v>
      </c>
      <c r="G761" s="4">
        <v>0.49</v>
      </c>
      <c r="H761" s="5">
        <v>177.2671607</v>
      </c>
      <c r="I761" s="4">
        <v>89.0</v>
      </c>
      <c r="J761" s="4">
        <v>48.0</v>
      </c>
      <c r="K761" s="4">
        <v>31.7</v>
      </c>
      <c r="L761" s="4">
        <v>2.0</v>
      </c>
      <c r="M761" s="4">
        <v>89.0</v>
      </c>
      <c r="N761" s="4">
        <v>8.37</v>
      </c>
      <c r="O761" s="4">
        <v>89.0</v>
      </c>
      <c r="P761" s="4">
        <v>3.2</v>
      </c>
      <c r="Q761" s="5">
        <v>1253.657431</v>
      </c>
      <c r="R761" s="4">
        <v>83684.0</v>
      </c>
      <c r="S761" s="4">
        <v>5.7</v>
      </c>
      <c r="T761" s="4">
        <v>5.6</v>
      </c>
      <c r="U761" s="4">
        <v>0.436</v>
      </c>
      <c r="V761" s="4">
        <v>5.3</v>
      </c>
    </row>
    <row r="762">
      <c r="A762" s="4" t="s">
        <v>72</v>
      </c>
      <c r="B762" s="4">
        <v>2008.0</v>
      </c>
      <c r="C762" s="4" t="s">
        <v>23</v>
      </c>
      <c r="D762" s="4">
        <v>62.0</v>
      </c>
      <c r="E762" s="4">
        <v>289.0</v>
      </c>
      <c r="F762" s="4">
        <v>1.0</v>
      </c>
      <c r="G762" s="4">
        <v>0.49</v>
      </c>
      <c r="H762" s="5">
        <v>171.7686449</v>
      </c>
      <c r="I762" s="4">
        <v>88.0</v>
      </c>
      <c r="J762" s="4">
        <v>143.0</v>
      </c>
      <c r="K762" s="4">
        <v>31.3</v>
      </c>
      <c r="L762" s="4">
        <v>2.0</v>
      </c>
      <c r="M762" s="4">
        <v>89.0</v>
      </c>
      <c r="N762" s="4">
        <v>8.5</v>
      </c>
      <c r="O762" s="4">
        <v>89.0</v>
      </c>
      <c r="P762" s="4">
        <v>3.3</v>
      </c>
      <c r="Q762" s="5">
        <v>1214.77118</v>
      </c>
      <c r="R762" s="4">
        <v>822934.0</v>
      </c>
      <c r="S762" s="4">
        <v>5.7</v>
      </c>
      <c r="T762" s="4">
        <v>5.6</v>
      </c>
      <c r="U762" s="4">
        <v>0.427</v>
      </c>
      <c r="V762" s="4">
        <v>5.0</v>
      </c>
    </row>
    <row r="763">
      <c r="A763" s="4" t="s">
        <v>72</v>
      </c>
      <c r="B763" s="4">
        <v>2007.0</v>
      </c>
      <c r="C763" s="4" t="s">
        <v>23</v>
      </c>
      <c r="D763" s="4">
        <v>59.8</v>
      </c>
      <c r="E763" s="4">
        <v>296.0</v>
      </c>
      <c r="F763" s="4">
        <v>1.0</v>
      </c>
      <c r="G763" s="4">
        <v>0.45</v>
      </c>
      <c r="H763" s="5">
        <v>20.86878709</v>
      </c>
      <c r="I763" s="4">
        <v>25.0</v>
      </c>
      <c r="J763" s="4">
        <v>24.0</v>
      </c>
      <c r="K763" s="4">
        <v>3.9</v>
      </c>
      <c r="L763" s="4">
        <v>2.0</v>
      </c>
      <c r="M763" s="4">
        <v>88.0</v>
      </c>
      <c r="N763" s="4">
        <v>7.72</v>
      </c>
      <c r="O763" s="4">
        <v>88.0</v>
      </c>
      <c r="P763" s="4">
        <v>3.5</v>
      </c>
      <c r="Q763" s="5">
        <v>147.586896</v>
      </c>
      <c r="R763" s="4">
        <v>8942.0</v>
      </c>
      <c r="S763" s="4">
        <v>5.8</v>
      </c>
      <c r="T763" s="4">
        <v>5.7</v>
      </c>
      <c r="U763" s="4">
        <v>0.416</v>
      </c>
      <c r="V763" s="4">
        <v>4.5</v>
      </c>
    </row>
    <row r="764">
      <c r="A764" s="4" t="s">
        <v>72</v>
      </c>
      <c r="B764" s="4">
        <v>2006.0</v>
      </c>
      <c r="C764" s="4" t="s">
        <v>23</v>
      </c>
      <c r="D764" s="4">
        <v>59.1</v>
      </c>
      <c r="E764" s="4">
        <v>39.0</v>
      </c>
      <c r="F764" s="4">
        <v>2.0</v>
      </c>
      <c r="G764" s="4">
        <v>1.02</v>
      </c>
      <c r="H764" s="5">
        <v>121.4812077</v>
      </c>
      <c r="I764" s="6"/>
      <c r="J764" s="4">
        <v>49.0</v>
      </c>
      <c r="K764" s="4">
        <v>3.6</v>
      </c>
      <c r="L764" s="4">
        <v>2.0</v>
      </c>
      <c r="M764" s="4">
        <v>72.0</v>
      </c>
      <c r="N764" s="4">
        <v>7.5</v>
      </c>
      <c r="O764" s="4">
        <v>72.0</v>
      </c>
      <c r="P764" s="4">
        <v>3.7</v>
      </c>
      <c r="Q764" s="5">
        <v>965.6693779</v>
      </c>
      <c r="R764" s="4">
        <v>79628.0</v>
      </c>
      <c r="S764" s="4">
        <v>5.8</v>
      </c>
      <c r="T764" s="4">
        <v>5.7</v>
      </c>
      <c r="U764" s="4">
        <v>0.405</v>
      </c>
      <c r="V764" s="4">
        <v>4.3</v>
      </c>
    </row>
    <row r="765">
      <c r="A765" s="4" t="s">
        <v>72</v>
      </c>
      <c r="B765" s="4">
        <v>2005.0</v>
      </c>
      <c r="C765" s="4" t="s">
        <v>23</v>
      </c>
      <c r="D765" s="4">
        <v>58.6</v>
      </c>
      <c r="E765" s="4">
        <v>318.0</v>
      </c>
      <c r="F765" s="4">
        <v>2.0</v>
      </c>
      <c r="G765" s="4">
        <v>1.23</v>
      </c>
      <c r="H765" s="5">
        <v>12.70325933</v>
      </c>
      <c r="I765" s="6"/>
      <c r="J765" s="4">
        <v>298.0</v>
      </c>
      <c r="K765" s="4">
        <v>3.2</v>
      </c>
      <c r="L765" s="4">
        <v>2.0</v>
      </c>
      <c r="M765" s="4">
        <v>71.0</v>
      </c>
      <c r="N765" s="4">
        <v>7.21</v>
      </c>
      <c r="O765" s="4">
        <v>71.0</v>
      </c>
      <c r="P765" s="4">
        <v>3.9</v>
      </c>
      <c r="Q765" s="5">
        <v>94.7297489</v>
      </c>
      <c r="R765" s="4">
        <v>783254.0</v>
      </c>
      <c r="S765" s="4">
        <v>5.9</v>
      </c>
      <c r="T765" s="4">
        <v>5.8</v>
      </c>
      <c r="U765" s="4">
        <v>0.396</v>
      </c>
      <c r="V765" s="4">
        <v>4.0</v>
      </c>
    </row>
    <row r="766">
      <c r="A766" s="4" t="s">
        <v>72</v>
      </c>
      <c r="B766" s="4">
        <v>2004.0</v>
      </c>
      <c r="C766" s="4" t="s">
        <v>23</v>
      </c>
      <c r="D766" s="4">
        <v>58.1</v>
      </c>
      <c r="E766" s="4">
        <v>326.0</v>
      </c>
      <c r="F766" s="4">
        <v>2.0</v>
      </c>
      <c r="G766" s="4">
        <v>1.18</v>
      </c>
      <c r="H766" s="5">
        <v>106.0354659</v>
      </c>
      <c r="I766" s="6"/>
      <c r="J766" s="4">
        <v>71.0</v>
      </c>
      <c r="K766" s="4">
        <v>29.8</v>
      </c>
      <c r="L766" s="4">
        <v>2.0</v>
      </c>
      <c r="M766" s="4">
        <v>64.0</v>
      </c>
      <c r="N766" s="4">
        <v>6.76</v>
      </c>
      <c r="O766" s="4">
        <v>64.0</v>
      </c>
      <c r="P766" s="4">
        <v>4.0</v>
      </c>
      <c r="Q766" s="5">
        <v>864.184726</v>
      </c>
      <c r="R766" s="4">
        <v>77752.0</v>
      </c>
      <c r="S766" s="4">
        <v>6.0</v>
      </c>
      <c r="T766" s="4">
        <v>5.9</v>
      </c>
      <c r="U766" s="4">
        <v>0.388</v>
      </c>
      <c r="V766" s="4">
        <v>3.7</v>
      </c>
    </row>
    <row r="767">
      <c r="A767" s="4" t="s">
        <v>72</v>
      </c>
      <c r="B767" s="4">
        <v>2003.0</v>
      </c>
      <c r="C767" s="4" t="s">
        <v>23</v>
      </c>
      <c r="D767" s="4">
        <v>58.0</v>
      </c>
      <c r="E767" s="4">
        <v>325.0</v>
      </c>
      <c r="F767" s="4">
        <v>2.0</v>
      </c>
      <c r="G767" s="4">
        <v>1.02</v>
      </c>
      <c r="H767" s="5">
        <v>94.13302875</v>
      </c>
      <c r="I767" s="6"/>
      <c r="J767" s="4">
        <v>37.0</v>
      </c>
      <c r="K767" s="4">
        <v>29.4</v>
      </c>
      <c r="L767" s="4">
        <v>2.0</v>
      </c>
      <c r="M767" s="4">
        <v>68.0</v>
      </c>
      <c r="N767" s="4">
        <v>6.22</v>
      </c>
      <c r="O767" s="4">
        <v>68.0</v>
      </c>
      <c r="P767" s="4">
        <v>4.2</v>
      </c>
      <c r="Q767" s="5">
        <v>819.974118</v>
      </c>
      <c r="R767" s="4">
        <v>758615.0</v>
      </c>
      <c r="S767" s="4">
        <v>6.1</v>
      </c>
      <c r="T767" s="4">
        <v>5.9</v>
      </c>
      <c r="U767" s="4">
        <v>0.378</v>
      </c>
      <c r="V767" s="4">
        <v>3.5</v>
      </c>
    </row>
    <row r="768">
      <c r="A768" s="4" t="s">
        <v>72</v>
      </c>
      <c r="B768" s="4">
        <v>2002.0</v>
      </c>
      <c r="C768" s="4" t="s">
        <v>23</v>
      </c>
      <c r="D768" s="4">
        <v>57.9</v>
      </c>
      <c r="E768" s="4">
        <v>322.0</v>
      </c>
      <c r="F768" s="4">
        <v>2.0</v>
      </c>
      <c r="G768" s="4">
        <v>1.03</v>
      </c>
      <c r="H768" s="5">
        <v>13.46662004</v>
      </c>
      <c r="I768" s="6"/>
      <c r="J768" s="4">
        <v>50.0</v>
      </c>
      <c r="K768" s="4">
        <v>29.0</v>
      </c>
      <c r="L768" s="4">
        <v>2.0</v>
      </c>
      <c r="M768" s="4">
        <v>62.0</v>
      </c>
      <c r="N768" s="4">
        <v>5.45</v>
      </c>
      <c r="O768" s="4">
        <v>62.0</v>
      </c>
      <c r="P768" s="4">
        <v>4.3</v>
      </c>
      <c r="Q768" s="5">
        <v>792.15412</v>
      </c>
      <c r="R768" s="4">
        <v>746221.0</v>
      </c>
      <c r="S768" s="4">
        <v>6.2</v>
      </c>
      <c r="T768" s="4">
        <v>6.0</v>
      </c>
      <c r="U768" s="4">
        <v>0.372</v>
      </c>
      <c r="V768" s="4">
        <v>3.3</v>
      </c>
    </row>
    <row r="769">
      <c r="A769" s="4" t="s">
        <v>72</v>
      </c>
      <c r="B769" s="4">
        <v>2001.0</v>
      </c>
      <c r="C769" s="4" t="s">
        <v>23</v>
      </c>
      <c r="D769" s="4">
        <v>57.7</v>
      </c>
      <c r="E769" s="4">
        <v>323.0</v>
      </c>
      <c r="F769" s="4">
        <v>2.0</v>
      </c>
      <c r="G769" s="4">
        <v>0.95</v>
      </c>
      <c r="H769" s="5">
        <v>92.4978948</v>
      </c>
      <c r="I769" s="6"/>
      <c r="J769" s="4">
        <v>79.0</v>
      </c>
      <c r="K769" s="4">
        <v>28.6</v>
      </c>
      <c r="L769" s="4">
        <v>2.0</v>
      </c>
      <c r="M769" s="4">
        <v>49.0</v>
      </c>
      <c r="N769" s="4">
        <v>5.37</v>
      </c>
      <c r="O769" s="4">
        <v>53.0</v>
      </c>
      <c r="P769" s="4">
        <v>4.3</v>
      </c>
      <c r="Q769" s="5">
        <v>781.2322196</v>
      </c>
      <c r="R769" s="4">
        <v>732711.0</v>
      </c>
      <c r="S769" s="4">
        <v>6.3</v>
      </c>
      <c r="T769" s="4">
        <v>6.1</v>
      </c>
      <c r="U769" s="4">
        <v>0.363</v>
      </c>
      <c r="V769" s="4">
        <v>2.9</v>
      </c>
    </row>
    <row r="770">
      <c r="A770" s="4" t="s">
        <v>72</v>
      </c>
      <c r="B770" s="4">
        <v>2000.0</v>
      </c>
      <c r="C770" s="4" t="s">
        <v>23</v>
      </c>
      <c r="D770" s="4">
        <v>57.4</v>
      </c>
      <c r="E770" s="4">
        <v>325.0</v>
      </c>
      <c r="F770" s="4">
        <v>2.0</v>
      </c>
      <c r="G770" s="4">
        <v>1.34</v>
      </c>
      <c r="H770" s="5">
        <v>91.95075901</v>
      </c>
      <c r="I770" s="6"/>
      <c r="J770" s="4">
        <v>183.0</v>
      </c>
      <c r="K770" s="4">
        <v>28.2</v>
      </c>
      <c r="L770" s="4">
        <v>2.0</v>
      </c>
      <c r="M770" s="4">
        <v>46.0</v>
      </c>
      <c r="N770" s="4">
        <v>5.75</v>
      </c>
      <c r="O770" s="4">
        <v>46.0</v>
      </c>
      <c r="P770" s="4">
        <v>4.1</v>
      </c>
      <c r="Q770" s="5">
        <v>768.176767</v>
      </c>
      <c r="R770" s="4">
        <v>717584.0</v>
      </c>
      <c r="S770" s="4">
        <v>6.4</v>
      </c>
      <c r="T770" s="4">
        <v>6.1</v>
      </c>
      <c r="U770" s="4">
        <v>0.361</v>
      </c>
      <c r="V770" s="4">
        <v>2.9</v>
      </c>
    </row>
    <row r="771">
      <c r="A771" s="4" t="s">
        <v>73</v>
      </c>
      <c r="B771" s="4">
        <v>2013.0</v>
      </c>
      <c r="C771" s="4" t="s">
        <v>23</v>
      </c>
      <c r="D771" s="6"/>
      <c r="E771" s="6"/>
      <c r="F771" s="4">
        <v>0.0</v>
      </c>
      <c r="G771" s="4">
        <v>0.01</v>
      </c>
      <c r="H771" s="5">
        <v>11.41955507</v>
      </c>
      <c r="I771" s="4">
        <v>96.0</v>
      </c>
      <c r="J771" s="4">
        <v>0.0</v>
      </c>
      <c r="K771" s="4">
        <v>58.4</v>
      </c>
      <c r="L771" s="4">
        <v>0.0</v>
      </c>
      <c r="M771" s="4">
        <v>96.0</v>
      </c>
      <c r="N771" s="4">
        <v>5.58</v>
      </c>
      <c r="O771" s="4">
        <v>96.0</v>
      </c>
      <c r="P771" s="4">
        <v>0.1</v>
      </c>
      <c r="Q771" s="5">
        <v>722.75665</v>
      </c>
      <c r="R771" s="6"/>
      <c r="S771" s="4">
        <v>2.7</v>
      </c>
      <c r="T771" s="4">
        <v>2.6</v>
      </c>
      <c r="U771" s="4">
        <v>0.721</v>
      </c>
      <c r="V771" s="4">
        <v>12.7</v>
      </c>
    </row>
    <row r="772">
      <c r="A772" s="4" t="s">
        <v>74</v>
      </c>
      <c r="B772" s="4">
        <v>2015.0</v>
      </c>
      <c r="C772" s="4" t="s">
        <v>23</v>
      </c>
      <c r="D772" s="4">
        <v>73.9</v>
      </c>
      <c r="E772" s="4">
        <v>152.0</v>
      </c>
      <c r="F772" s="4">
        <v>6.0</v>
      </c>
      <c r="G772" s="6"/>
      <c r="H772" s="5">
        <v>0.0</v>
      </c>
      <c r="I772" s="4">
        <v>81.0</v>
      </c>
      <c r="J772" s="4">
        <v>0.0</v>
      </c>
      <c r="K772" s="4">
        <v>58.9</v>
      </c>
      <c r="L772" s="4">
        <v>7.0</v>
      </c>
      <c r="M772" s="4">
        <v>87.0</v>
      </c>
      <c r="N772" s="6"/>
      <c r="O772" s="4">
        <v>85.0</v>
      </c>
      <c r="P772" s="4">
        <v>0.3</v>
      </c>
      <c r="Q772" s="5">
        <v>6468.471648</v>
      </c>
      <c r="R772" s="4">
        <v>1528394.0</v>
      </c>
      <c r="S772" s="4">
        <v>3.3</v>
      </c>
      <c r="T772" s="4">
        <v>3.2</v>
      </c>
      <c r="U772" s="4">
        <v>0.718</v>
      </c>
      <c r="V772" s="4">
        <v>13.2</v>
      </c>
    </row>
    <row r="773">
      <c r="A773" s="4" t="s">
        <v>74</v>
      </c>
      <c r="B773" s="4">
        <v>2014.0</v>
      </c>
      <c r="C773" s="4" t="s">
        <v>23</v>
      </c>
      <c r="D773" s="4">
        <v>73.6</v>
      </c>
      <c r="E773" s="4">
        <v>154.0</v>
      </c>
      <c r="F773" s="4">
        <v>6.0</v>
      </c>
      <c r="G773" s="4">
        <v>5.92</v>
      </c>
      <c r="H773" s="5">
        <v>1088.244952</v>
      </c>
      <c r="I773" s="4">
        <v>89.0</v>
      </c>
      <c r="J773" s="4">
        <v>0.0</v>
      </c>
      <c r="K773" s="4">
        <v>57.9</v>
      </c>
      <c r="L773" s="4">
        <v>7.0</v>
      </c>
      <c r="M773" s="4">
        <v>9.0</v>
      </c>
      <c r="N773" s="4">
        <v>4.38</v>
      </c>
      <c r="O773" s="4">
        <v>91.0</v>
      </c>
      <c r="P773" s="4">
        <v>0.3</v>
      </c>
      <c r="Q773" s="5">
        <v>6268.692122</v>
      </c>
      <c r="R773" s="4">
        <v>145844.0</v>
      </c>
      <c r="S773" s="4">
        <v>3.3</v>
      </c>
      <c r="T773" s="4">
        <v>3.2</v>
      </c>
      <c r="U773" s="4">
        <v>0.712</v>
      </c>
      <c r="V773" s="4">
        <v>13.2</v>
      </c>
    </row>
    <row r="774">
      <c r="A774" s="4" t="s">
        <v>74</v>
      </c>
      <c r="B774" s="4">
        <v>2013.0</v>
      </c>
      <c r="C774" s="4" t="s">
        <v>23</v>
      </c>
      <c r="D774" s="4">
        <v>73.4</v>
      </c>
      <c r="E774" s="4">
        <v>157.0</v>
      </c>
      <c r="F774" s="4">
        <v>6.0</v>
      </c>
      <c r="G774" s="4">
        <v>5.93</v>
      </c>
      <c r="H774" s="5">
        <v>97.52211538</v>
      </c>
      <c r="I774" s="4">
        <v>8.0</v>
      </c>
      <c r="J774" s="4">
        <v>0.0</v>
      </c>
      <c r="K774" s="4">
        <v>56.8</v>
      </c>
      <c r="L774" s="4">
        <v>7.0</v>
      </c>
      <c r="M774" s="4">
        <v>82.0</v>
      </c>
      <c r="N774" s="4">
        <v>4.12</v>
      </c>
      <c r="O774" s="4">
        <v>83.0</v>
      </c>
      <c r="P774" s="4">
        <v>0.3</v>
      </c>
      <c r="Q774" s="5">
        <v>627.55544</v>
      </c>
      <c r="R774" s="4">
        <v>1281296.0</v>
      </c>
      <c r="S774" s="4">
        <v>3.3</v>
      </c>
      <c r="T774" s="4">
        <v>3.2</v>
      </c>
      <c r="U774" s="4">
        <v>0.709</v>
      </c>
      <c r="V774" s="4">
        <v>13.2</v>
      </c>
    </row>
    <row r="775">
      <c r="A775" s="4" t="s">
        <v>74</v>
      </c>
      <c r="B775" s="4">
        <v>2012.0</v>
      </c>
      <c r="C775" s="4" t="s">
        <v>23</v>
      </c>
      <c r="D775" s="4">
        <v>72.1</v>
      </c>
      <c r="E775" s="4">
        <v>174.0</v>
      </c>
      <c r="F775" s="4">
        <v>6.0</v>
      </c>
      <c r="G775" s="4">
        <v>5.93</v>
      </c>
      <c r="H775" s="5">
        <v>857.1307037</v>
      </c>
      <c r="I775" s="4">
        <v>74.0</v>
      </c>
      <c r="J775" s="4">
        <v>0.0</v>
      </c>
      <c r="K775" s="4">
        <v>55.8</v>
      </c>
      <c r="L775" s="4">
        <v>7.0</v>
      </c>
      <c r="M775" s="4">
        <v>85.0</v>
      </c>
      <c r="N775" s="4">
        <v>4.26</v>
      </c>
      <c r="O775" s="4">
        <v>85.0</v>
      </c>
      <c r="P775" s="4">
        <v>0.4</v>
      </c>
      <c r="Q775" s="5">
        <v>5968.876767</v>
      </c>
      <c r="R775" s="4">
        <v>115495.0</v>
      </c>
      <c r="S775" s="4">
        <v>3.3</v>
      </c>
      <c r="T775" s="4">
        <v>3.2</v>
      </c>
      <c r="U775" s="4">
        <v>0.706</v>
      </c>
      <c r="V775" s="4">
        <v>13.1</v>
      </c>
    </row>
    <row r="776">
      <c r="A776" s="4" t="s">
        <v>74</v>
      </c>
      <c r="B776" s="4">
        <v>2011.0</v>
      </c>
      <c r="C776" s="4" t="s">
        <v>23</v>
      </c>
      <c r="D776" s="4">
        <v>73.1</v>
      </c>
      <c r="E776" s="4">
        <v>16.0</v>
      </c>
      <c r="F776" s="4">
        <v>6.0</v>
      </c>
      <c r="G776" s="4">
        <v>5.91</v>
      </c>
      <c r="H776" s="5">
        <v>843.7876995</v>
      </c>
      <c r="I776" s="4">
        <v>8.0</v>
      </c>
      <c r="J776" s="4">
        <v>2.0</v>
      </c>
      <c r="K776" s="4">
        <v>54.7</v>
      </c>
      <c r="L776" s="4">
        <v>7.0</v>
      </c>
      <c r="M776" s="4">
        <v>84.0</v>
      </c>
      <c r="N776" s="4">
        <v>4.22</v>
      </c>
      <c r="O776" s="4">
        <v>84.0</v>
      </c>
      <c r="P776" s="4">
        <v>0.7</v>
      </c>
      <c r="Q776" s="5">
        <v>5759.643</v>
      </c>
      <c r="R776" s="4">
        <v>12795.0</v>
      </c>
      <c r="S776" s="4">
        <v>3.3</v>
      </c>
      <c r="T776" s="4">
        <v>3.2</v>
      </c>
      <c r="U776" s="4">
        <v>0.703</v>
      </c>
      <c r="V776" s="4">
        <v>13.0</v>
      </c>
    </row>
    <row r="777">
      <c r="A777" s="4" t="s">
        <v>74</v>
      </c>
      <c r="B777" s="4">
        <v>2010.0</v>
      </c>
      <c r="C777" s="4" t="s">
        <v>23</v>
      </c>
      <c r="D777" s="4">
        <v>72.7</v>
      </c>
      <c r="E777" s="4">
        <v>166.0</v>
      </c>
      <c r="F777" s="4">
        <v>6.0</v>
      </c>
      <c r="G777" s="4">
        <v>6.02</v>
      </c>
      <c r="H777" s="5">
        <v>664.5585242</v>
      </c>
      <c r="I777" s="4">
        <v>83.0</v>
      </c>
      <c r="J777" s="4">
        <v>0.0</v>
      </c>
      <c r="K777" s="4">
        <v>53.6</v>
      </c>
      <c r="L777" s="4">
        <v>8.0</v>
      </c>
      <c r="M777" s="4">
        <v>85.0</v>
      </c>
      <c r="N777" s="4">
        <v>4.6</v>
      </c>
      <c r="O777" s="4">
        <v>88.0</v>
      </c>
      <c r="P777" s="4">
        <v>0.9</v>
      </c>
      <c r="Q777" s="5">
        <v>5451.6696</v>
      </c>
      <c r="R777" s="4">
        <v>9897985.0</v>
      </c>
      <c r="S777" s="4">
        <v>3.3</v>
      </c>
      <c r="T777" s="4">
        <v>3.3</v>
      </c>
      <c r="U777" s="4">
        <v>0.697</v>
      </c>
      <c r="V777" s="4">
        <v>12.9</v>
      </c>
    </row>
    <row r="778">
      <c r="A778" s="4" t="s">
        <v>74</v>
      </c>
      <c r="B778" s="4">
        <v>2009.0</v>
      </c>
      <c r="C778" s="4" t="s">
        <v>23</v>
      </c>
      <c r="D778" s="4">
        <v>73.6</v>
      </c>
      <c r="E778" s="4">
        <v>157.0</v>
      </c>
      <c r="F778" s="4">
        <v>6.0</v>
      </c>
      <c r="G778" s="4">
        <v>6.05</v>
      </c>
      <c r="H778" s="5">
        <v>587.8828228</v>
      </c>
      <c r="I778" s="4">
        <v>8.0</v>
      </c>
      <c r="J778" s="4">
        <v>0.0</v>
      </c>
      <c r="K778" s="4">
        <v>52.6</v>
      </c>
      <c r="L778" s="4">
        <v>8.0</v>
      </c>
      <c r="M778" s="4">
        <v>85.0</v>
      </c>
      <c r="N778" s="4">
        <v>4.41</v>
      </c>
      <c r="O778" s="4">
        <v>82.0</v>
      </c>
      <c r="P778" s="4">
        <v>1.2</v>
      </c>
      <c r="Q778" s="5">
        <v>4952.67753</v>
      </c>
      <c r="R778" s="4">
        <v>9767758.0</v>
      </c>
      <c r="S778" s="4">
        <v>3.4</v>
      </c>
      <c r="T778" s="4">
        <v>3.3</v>
      </c>
      <c r="U778" s="4">
        <v>0.695</v>
      </c>
      <c r="V778" s="4">
        <v>12.9</v>
      </c>
    </row>
    <row r="779">
      <c r="A779" s="4" t="s">
        <v>74</v>
      </c>
      <c r="B779" s="4">
        <v>2008.0</v>
      </c>
      <c r="C779" s="4" t="s">
        <v>23</v>
      </c>
      <c r="D779" s="4">
        <v>73.3</v>
      </c>
      <c r="E779" s="4">
        <v>161.0</v>
      </c>
      <c r="F779" s="4">
        <v>6.0</v>
      </c>
      <c r="G779" s="4">
        <v>6.12</v>
      </c>
      <c r="H779" s="5">
        <v>49.09241952</v>
      </c>
      <c r="I779" s="4">
        <v>81.0</v>
      </c>
      <c r="J779" s="4">
        <v>0.0</v>
      </c>
      <c r="K779" s="4">
        <v>51.5</v>
      </c>
      <c r="L779" s="4">
        <v>8.0</v>
      </c>
      <c r="M779" s="4">
        <v>86.0</v>
      </c>
      <c r="N779" s="4">
        <v>4.2</v>
      </c>
      <c r="O779" s="4">
        <v>82.0</v>
      </c>
      <c r="P779" s="4">
        <v>1.4</v>
      </c>
      <c r="Q779" s="5">
        <v>511.37937</v>
      </c>
      <c r="R779" s="4">
        <v>963652.0</v>
      </c>
      <c r="S779" s="4">
        <v>3.4</v>
      </c>
      <c r="T779" s="4">
        <v>3.3</v>
      </c>
      <c r="U779" s="4">
        <v>0.692</v>
      </c>
      <c r="V779" s="4">
        <v>12.8</v>
      </c>
    </row>
    <row r="780">
      <c r="A780" s="4" t="s">
        <v>74</v>
      </c>
      <c r="B780" s="4">
        <v>2007.0</v>
      </c>
      <c r="C780" s="4" t="s">
        <v>23</v>
      </c>
      <c r="D780" s="4">
        <v>72.9</v>
      </c>
      <c r="E780" s="4">
        <v>164.0</v>
      </c>
      <c r="F780" s="4">
        <v>6.0</v>
      </c>
      <c r="G780" s="4">
        <v>6.05</v>
      </c>
      <c r="H780" s="5">
        <v>74.8217488</v>
      </c>
      <c r="I780" s="4">
        <v>81.0</v>
      </c>
      <c r="J780" s="4">
        <v>0.0</v>
      </c>
      <c r="K780" s="4">
        <v>5.4</v>
      </c>
      <c r="L780" s="4">
        <v>8.0</v>
      </c>
      <c r="M780" s="4">
        <v>86.0</v>
      </c>
      <c r="N780" s="4">
        <v>4.34</v>
      </c>
      <c r="O780" s="4">
        <v>85.0</v>
      </c>
      <c r="P780" s="4">
        <v>1.6</v>
      </c>
      <c r="Q780" s="5">
        <v>4647.31359</v>
      </c>
      <c r="R780" s="4">
        <v>954353.0</v>
      </c>
      <c r="S780" s="4">
        <v>3.4</v>
      </c>
      <c r="T780" s="4">
        <v>3.4</v>
      </c>
      <c r="U780" s="4">
        <v>0.685</v>
      </c>
      <c r="V780" s="4">
        <v>12.7</v>
      </c>
    </row>
    <row r="781">
      <c r="A781" s="4" t="s">
        <v>74</v>
      </c>
      <c r="B781" s="4">
        <v>2006.0</v>
      </c>
      <c r="C781" s="4" t="s">
        <v>23</v>
      </c>
      <c r="D781" s="4">
        <v>72.3</v>
      </c>
      <c r="E781" s="4">
        <v>178.0</v>
      </c>
      <c r="F781" s="4">
        <v>7.0</v>
      </c>
      <c r="G781" s="4">
        <v>6.2</v>
      </c>
      <c r="H781" s="5">
        <v>352.9551269</v>
      </c>
      <c r="I781" s="4">
        <v>84.0</v>
      </c>
      <c r="J781" s="4">
        <v>0.0</v>
      </c>
      <c r="K781" s="4">
        <v>49.3</v>
      </c>
      <c r="L781" s="4">
        <v>8.0</v>
      </c>
      <c r="M781" s="4">
        <v>88.0</v>
      </c>
      <c r="N781" s="4">
        <v>4.34</v>
      </c>
      <c r="O781" s="4">
        <v>89.0</v>
      </c>
      <c r="P781" s="4">
        <v>1.8</v>
      </c>
      <c r="Q781" s="5">
        <v>3836.468771</v>
      </c>
      <c r="R781" s="4">
        <v>9371338.0</v>
      </c>
      <c r="S781" s="4">
        <v>3.5</v>
      </c>
      <c r="T781" s="4">
        <v>3.4</v>
      </c>
      <c r="U781" s="4">
        <v>0.677</v>
      </c>
      <c r="V781" s="4">
        <v>12.6</v>
      </c>
    </row>
    <row r="782">
      <c r="A782" s="4" t="s">
        <v>74</v>
      </c>
      <c r="B782" s="4">
        <v>2005.0</v>
      </c>
      <c r="C782" s="4" t="s">
        <v>23</v>
      </c>
      <c r="D782" s="4">
        <v>69.7</v>
      </c>
      <c r="E782" s="4">
        <v>28.0</v>
      </c>
      <c r="F782" s="4">
        <v>7.0</v>
      </c>
      <c r="G782" s="4">
        <v>5.71</v>
      </c>
      <c r="H782" s="5">
        <v>289.7418649</v>
      </c>
      <c r="I782" s="4">
        <v>87.0</v>
      </c>
      <c r="J782" s="4">
        <v>0.0</v>
      </c>
      <c r="K782" s="4">
        <v>48.2</v>
      </c>
      <c r="L782" s="4">
        <v>8.0</v>
      </c>
      <c r="M782" s="4">
        <v>86.0</v>
      </c>
      <c r="N782" s="4">
        <v>4.26</v>
      </c>
      <c r="O782" s="4">
        <v>87.0</v>
      </c>
      <c r="P782" s="4">
        <v>2.0</v>
      </c>
      <c r="Q782" s="5">
        <v>3681.5993</v>
      </c>
      <c r="R782" s="4">
        <v>9237566.0</v>
      </c>
      <c r="S782" s="4">
        <v>3.5</v>
      </c>
      <c r="T782" s="4">
        <v>3.4</v>
      </c>
      <c r="U782" s="4">
        <v>0.668</v>
      </c>
      <c r="V782" s="4">
        <v>12.6</v>
      </c>
    </row>
    <row r="783">
      <c r="A783" s="4" t="s">
        <v>74</v>
      </c>
      <c r="B783" s="4">
        <v>2004.0</v>
      </c>
      <c r="C783" s="4" t="s">
        <v>23</v>
      </c>
      <c r="D783" s="4">
        <v>69.3</v>
      </c>
      <c r="E783" s="4">
        <v>214.0</v>
      </c>
      <c r="F783" s="4">
        <v>7.0</v>
      </c>
      <c r="G783" s="4">
        <v>5.16</v>
      </c>
      <c r="H783" s="5">
        <v>182.6162515</v>
      </c>
      <c r="I783" s="4">
        <v>82.0</v>
      </c>
      <c r="J783" s="4">
        <v>0.0</v>
      </c>
      <c r="K783" s="4">
        <v>47.2</v>
      </c>
      <c r="L783" s="4">
        <v>8.0</v>
      </c>
      <c r="M783" s="4">
        <v>66.0</v>
      </c>
      <c r="N783" s="4">
        <v>4.28</v>
      </c>
      <c r="O783" s="4">
        <v>79.0</v>
      </c>
      <c r="P783" s="4">
        <v>2.1</v>
      </c>
      <c r="Q783" s="5">
        <v>2421.9662</v>
      </c>
      <c r="R783" s="4">
        <v>912998.0</v>
      </c>
      <c r="S783" s="4">
        <v>3.6</v>
      </c>
      <c r="T783" s="4">
        <v>3.5</v>
      </c>
      <c r="U783" s="4">
        <v>0.666</v>
      </c>
      <c r="V783" s="4">
        <v>12.5</v>
      </c>
    </row>
    <row r="784">
      <c r="A784" s="4" t="s">
        <v>74</v>
      </c>
      <c r="B784" s="4">
        <v>2003.0</v>
      </c>
      <c r="C784" s="4" t="s">
        <v>23</v>
      </c>
      <c r="D784" s="4">
        <v>73.0</v>
      </c>
      <c r="E784" s="4">
        <v>22.0</v>
      </c>
      <c r="F784" s="4">
        <v>7.0</v>
      </c>
      <c r="G784" s="4">
        <v>6.32</v>
      </c>
      <c r="H784" s="5">
        <v>293.0196601</v>
      </c>
      <c r="I784" s="4">
        <v>79.0</v>
      </c>
      <c r="J784" s="4">
        <v>0.0</v>
      </c>
      <c r="K784" s="4">
        <v>46.1</v>
      </c>
      <c r="L784" s="4">
        <v>8.0</v>
      </c>
      <c r="M784" s="4">
        <v>65.0</v>
      </c>
      <c r="N784" s="4">
        <v>5.53</v>
      </c>
      <c r="O784" s="4">
        <v>79.0</v>
      </c>
      <c r="P784" s="4">
        <v>2.3</v>
      </c>
      <c r="Q784" s="5">
        <v>2372.628827</v>
      </c>
      <c r="R784" s="4">
        <v>896776.0</v>
      </c>
      <c r="S784" s="4">
        <v>3.6</v>
      </c>
      <c r="T784" s="4">
        <v>3.5</v>
      </c>
      <c r="U784" s="4">
        <v>0.665</v>
      </c>
      <c r="V784" s="4">
        <v>12.4</v>
      </c>
    </row>
    <row r="785">
      <c r="A785" s="4" t="s">
        <v>74</v>
      </c>
      <c r="B785" s="4">
        <v>2002.0</v>
      </c>
      <c r="C785" s="4" t="s">
        <v>23</v>
      </c>
      <c r="D785" s="4">
        <v>71.4</v>
      </c>
      <c r="E785" s="4">
        <v>189.0</v>
      </c>
      <c r="F785" s="4">
        <v>7.0</v>
      </c>
      <c r="G785" s="4">
        <v>6.43</v>
      </c>
      <c r="H785" s="5">
        <v>4.67359227</v>
      </c>
      <c r="I785" s="4">
        <v>63.0</v>
      </c>
      <c r="J785" s="4">
        <v>0.0</v>
      </c>
      <c r="K785" s="4">
        <v>45.1</v>
      </c>
      <c r="L785" s="4">
        <v>8.0</v>
      </c>
      <c r="M785" s="4">
        <v>74.0</v>
      </c>
      <c r="N785" s="4">
        <v>5.79</v>
      </c>
      <c r="O785" s="4">
        <v>82.0</v>
      </c>
      <c r="P785" s="4">
        <v>2.4</v>
      </c>
      <c r="Q785" s="5">
        <v>38.46578</v>
      </c>
      <c r="R785" s="4">
        <v>8832285.0</v>
      </c>
      <c r="S785" s="4">
        <v>3.7</v>
      </c>
      <c r="T785" s="4">
        <v>3.6</v>
      </c>
      <c r="U785" s="4">
        <v>0.66</v>
      </c>
      <c r="V785" s="4">
        <v>12.3</v>
      </c>
    </row>
    <row r="786">
      <c r="A786" s="4" t="s">
        <v>74</v>
      </c>
      <c r="B786" s="4">
        <v>2001.0</v>
      </c>
      <c r="C786" s="4" t="s">
        <v>23</v>
      </c>
      <c r="D786" s="4">
        <v>71.2</v>
      </c>
      <c r="E786" s="4">
        <v>188.0</v>
      </c>
      <c r="F786" s="4">
        <v>7.0</v>
      </c>
      <c r="G786" s="4">
        <v>6.13</v>
      </c>
      <c r="H786" s="5">
        <v>340.0239945</v>
      </c>
      <c r="I786" s="4">
        <v>66.0</v>
      </c>
      <c r="J786" s="4">
        <v>113.0</v>
      </c>
      <c r="K786" s="4">
        <v>44.1</v>
      </c>
      <c r="L786" s="4">
        <v>9.0</v>
      </c>
      <c r="M786" s="4">
        <v>71.0</v>
      </c>
      <c r="N786" s="4">
        <v>5.59</v>
      </c>
      <c r="O786" s="4">
        <v>72.0</v>
      </c>
      <c r="P786" s="4">
        <v>2.5</v>
      </c>
      <c r="Q786" s="5">
        <v>2862.154836</v>
      </c>
      <c r="R786" s="4">
        <v>8697126.0</v>
      </c>
      <c r="S786" s="4">
        <v>3.8</v>
      </c>
      <c r="T786" s="4">
        <v>3.6</v>
      </c>
      <c r="U786" s="4">
        <v>0.656</v>
      </c>
      <c r="V786" s="4">
        <v>12.3</v>
      </c>
    </row>
    <row r="787">
      <c r="A787" s="4" t="s">
        <v>74</v>
      </c>
      <c r="B787" s="4">
        <v>2000.0</v>
      </c>
      <c r="C787" s="4" t="s">
        <v>23</v>
      </c>
      <c r="D787" s="4">
        <v>72.0</v>
      </c>
      <c r="E787" s="4">
        <v>176.0</v>
      </c>
      <c r="F787" s="4">
        <v>7.0</v>
      </c>
      <c r="G787" s="4">
        <v>6.58</v>
      </c>
      <c r="H787" s="5">
        <v>44.79247812</v>
      </c>
      <c r="I787" s="4">
        <v>68.0</v>
      </c>
      <c r="J787" s="4">
        <v>253.0</v>
      </c>
      <c r="K787" s="4">
        <v>43.1</v>
      </c>
      <c r="L787" s="4">
        <v>9.0</v>
      </c>
      <c r="M787" s="4">
        <v>71.0</v>
      </c>
      <c r="N787" s="4">
        <v>5.9</v>
      </c>
      <c r="O787" s="4">
        <v>78.0</v>
      </c>
      <c r="P787" s="4">
        <v>2.5</v>
      </c>
      <c r="Q787" s="5">
        <v>282.4242</v>
      </c>
      <c r="R787" s="4">
        <v>8562622.0</v>
      </c>
      <c r="S787" s="4">
        <v>3.8</v>
      </c>
      <c r="T787" s="4">
        <v>3.7</v>
      </c>
      <c r="U787" s="4">
        <v>0.651</v>
      </c>
      <c r="V787" s="4">
        <v>12.2</v>
      </c>
    </row>
    <row r="788">
      <c r="A788" s="4" t="s">
        <v>75</v>
      </c>
      <c r="B788" s="4">
        <v>2015.0</v>
      </c>
      <c r="C788" s="4" t="s">
        <v>23</v>
      </c>
      <c r="D788" s="4">
        <v>76.2</v>
      </c>
      <c r="E788" s="4">
        <v>118.0</v>
      </c>
      <c r="F788" s="4">
        <v>6.0</v>
      </c>
      <c r="G788" s="6"/>
      <c r="H788" s="5">
        <v>0.0</v>
      </c>
      <c r="I788" s="4">
        <v>78.0</v>
      </c>
      <c r="J788" s="4">
        <v>0.0</v>
      </c>
      <c r="K788" s="4">
        <v>54.2</v>
      </c>
      <c r="L788" s="4">
        <v>7.0</v>
      </c>
      <c r="M788" s="4">
        <v>84.0</v>
      </c>
      <c r="N788" s="6"/>
      <c r="O788" s="4">
        <v>78.0</v>
      </c>
      <c r="P788" s="4">
        <v>0.1</v>
      </c>
      <c r="Q788" s="5">
        <v>625.62224</v>
      </c>
      <c r="R788" s="4">
        <v>1.6144368E7</v>
      </c>
      <c r="S788" s="4">
        <v>1.2</v>
      </c>
      <c r="T788" s="4">
        <v>1.1</v>
      </c>
      <c r="U788" s="4">
        <v>0.739</v>
      </c>
      <c r="V788" s="4">
        <v>14.0</v>
      </c>
    </row>
    <row r="789">
      <c r="A789" s="4" t="s">
        <v>75</v>
      </c>
      <c r="B789" s="4">
        <v>2014.0</v>
      </c>
      <c r="C789" s="4" t="s">
        <v>23</v>
      </c>
      <c r="D789" s="4">
        <v>76.0</v>
      </c>
      <c r="E789" s="4">
        <v>121.0</v>
      </c>
      <c r="F789" s="4">
        <v>6.0</v>
      </c>
      <c r="G789" s="4">
        <v>3.82</v>
      </c>
      <c r="H789" s="5">
        <v>79.11626341</v>
      </c>
      <c r="I789" s="4">
        <v>83.0</v>
      </c>
      <c r="J789" s="4">
        <v>0.0</v>
      </c>
      <c r="K789" s="4">
        <v>53.5</v>
      </c>
      <c r="L789" s="4">
        <v>7.0</v>
      </c>
      <c r="M789" s="4">
        <v>84.0</v>
      </c>
      <c r="N789" s="4">
        <v>9.16</v>
      </c>
      <c r="O789" s="4">
        <v>83.0</v>
      </c>
      <c r="P789" s="4">
        <v>0.1</v>
      </c>
      <c r="Q789" s="5">
        <v>6432.216537</v>
      </c>
      <c r="R789" s="4">
        <v>1593112.0</v>
      </c>
      <c r="S789" s="4">
        <v>1.2</v>
      </c>
      <c r="T789" s="4">
        <v>1.1</v>
      </c>
      <c r="U789" s="4">
        <v>0.737</v>
      </c>
      <c r="V789" s="4">
        <v>14.0</v>
      </c>
    </row>
    <row r="790">
      <c r="A790" s="4" t="s">
        <v>75</v>
      </c>
      <c r="B790" s="4">
        <v>2013.0</v>
      </c>
      <c r="C790" s="4" t="s">
        <v>23</v>
      </c>
      <c r="D790" s="4">
        <v>76.0</v>
      </c>
      <c r="E790" s="4">
        <v>121.0</v>
      </c>
      <c r="F790" s="4">
        <v>6.0</v>
      </c>
      <c r="G790" s="4">
        <v>3.77</v>
      </c>
      <c r="H790" s="5">
        <v>59.12850204</v>
      </c>
      <c r="I790" s="4">
        <v>87.0</v>
      </c>
      <c r="J790" s="4">
        <v>0.0</v>
      </c>
      <c r="K790" s="4">
        <v>52.8</v>
      </c>
      <c r="L790" s="4">
        <v>8.0</v>
      </c>
      <c r="M790" s="4">
        <v>87.0</v>
      </c>
      <c r="N790" s="4">
        <v>7.29</v>
      </c>
      <c r="O790" s="4">
        <v>87.0</v>
      </c>
      <c r="P790" s="4">
        <v>0.1</v>
      </c>
      <c r="Q790" s="5">
        <v>674.9829</v>
      </c>
      <c r="R790" s="4">
        <v>1.5661547E7</v>
      </c>
      <c r="S790" s="4">
        <v>1.3</v>
      </c>
      <c r="T790" s="4">
        <v>1.1</v>
      </c>
      <c r="U790" s="4">
        <v>0.725</v>
      </c>
      <c r="V790" s="4">
        <v>13.4</v>
      </c>
    </row>
    <row r="791">
      <c r="A791" s="4" t="s">
        <v>75</v>
      </c>
      <c r="B791" s="4">
        <v>2012.0</v>
      </c>
      <c r="C791" s="4" t="s">
        <v>23</v>
      </c>
      <c r="D791" s="4">
        <v>75.5</v>
      </c>
      <c r="E791" s="4">
        <v>127.0</v>
      </c>
      <c r="F791" s="4">
        <v>7.0</v>
      </c>
      <c r="G791" s="4">
        <v>3.92</v>
      </c>
      <c r="H791" s="5">
        <v>41.88087712</v>
      </c>
      <c r="I791" s="4">
        <v>88.0</v>
      </c>
      <c r="J791" s="4">
        <v>72.0</v>
      </c>
      <c r="K791" s="4">
        <v>52.1</v>
      </c>
      <c r="L791" s="4">
        <v>8.0</v>
      </c>
      <c r="M791" s="4">
        <v>85.0</v>
      </c>
      <c r="N791" s="4">
        <v>6.48</v>
      </c>
      <c r="O791" s="4">
        <v>87.0</v>
      </c>
      <c r="P791" s="4">
        <v>0.1</v>
      </c>
      <c r="Q791" s="5">
        <v>572.14313</v>
      </c>
      <c r="R791" s="4">
        <v>1.5419666E7</v>
      </c>
      <c r="S791" s="4">
        <v>1.3</v>
      </c>
      <c r="T791" s="4">
        <v>1.2</v>
      </c>
      <c r="U791" s="4">
        <v>0.717</v>
      </c>
      <c r="V791" s="4">
        <v>13.3</v>
      </c>
    </row>
    <row r="792">
      <c r="A792" s="4" t="s">
        <v>75</v>
      </c>
      <c r="B792" s="4">
        <v>2011.0</v>
      </c>
      <c r="C792" s="4" t="s">
        <v>23</v>
      </c>
      <c r="D792" s="4">
        <v>75.3</v>
      </c>
      <c r="E792" s="4">
        <v>131.0</v>
      </c>
      <c r="F792" s="4">
        <v>7.0</v>
      </c>
      <c r="G792" s="4">
        <v>3.99</v>
      </c>
      <c r="H792" s="5">
        <v>344.7412164</v>
      </c>
      <c r="I792" s="4">
        <v>88.0</v>
      </c>
      <c r="J792" s="4">
        <v>257.0</v>
      </c>
      <c r="K792" s="4">
        <v>51.4</v>
      </c>
      <c r="L792" s="4">
        <v>8.0</v>
      </c>
      <c r="M792" s="4">
        <v>85.0</v>
      </c>
      <c r="N792" s="4">
        <v>5.92</v>
      </c>
      <c r="O792" s="4">
        <v>88.0</v>
      </c>
      <c r="P792" s="4">
        <v>0.1</v>
      </c>
      <c r="Q792" s="5">
        <v>5223.351763</v>
      </c>
      <c r="R792" s="4">
        <v>1.5177355E7</v>
      </c>
      <c r="S792" s="4">
        <v>1.3</v>
      </c>
      <c r="T792" s="4">
        <v>1.2</v>
      </c>
      <c r="U792" s="4">
        <v>0.71</v>
      </c>
      <c r="V792" s="4">
        <v>13.2</v>
      </c>
    </row>
    <row r="793">
      <c r="A793" s="4" t="s">
        <v>75</v>
      </c>
      <c r="B793" s="4">
        <v>2010.0</v>
      </c>
      <c r="C793" s="4" t="s">
        <v>23</v>
      </c>
      <c r="D793" s="4">
        <v>75.0</v>
      </c>
      <c r="E793" s="4">
        <v>134.0</v>
      </c>
      <c r="F793" s="4">
        <v>7.0</v>
      </c>
      <c r="G793" s="4">
        <v>3.95</v>
      </c>
      <c r="H793" s="5">
        <v>367.9285652</v>
      </c>
      <c r="I793" s="4">
        <v>9.0</v>
      </c>
      <c r="J793" s="4">
        <v>0.0</v>
      </c>
      <c r="K793" s="4">
        <v>5.7</v>
      </c>
      <c r="L793" s="4">
        <v>8.0</v>
      </c>
      <c r="M793" s="4">
        <v>88.0</v>
      </c>
      <c r="N793" s="4">
        <v>5.9</v>
      </c>
      <c r="O793" s="4">
        <v>91.0</v>
      </c>
      <c r="P793" s="4">
        <v>0.1</v>
      </c>
      <c r="Q793" s="5">
        <v>4657.32361</v>
      </c>
      <c r="R793" s="4">
        <v>1493469.0</v>
      </c>
      <c r="S793" s="4">
        <v>1.3</v>
      </c>
      <c r="T793" s="4">
        <v>1.2</v>
      </c>
      <c r="U793" s="4">
        <v>0.703</v>
      </c>
      <c r="V793" s="4">
        <v>13.1</v>
      </c>
    </row>
    <row r="794">
      <c r="A794" s="4" t="s">
        <v>75</v>
      </c>
      <c r="B794" s="4">
        <v>2009.0</v>
      </c>
      <c r="C794" s="4" t="s">
        <v>23</v>
      </c>
      <c r="D794" s="4">
        <v>75.1</v>
      </c>
      <c r="E794" s="4">
        <v>137.0</v>
      </c>
      <c r="F794" s="4">
        <v>7.0</v>
      </c>
      <c r="G794" s="4">
        <v>3.87</v>
      </c>
      <c r="H794" s="5">
        <v>282.1440066</v>
      </c>
      <c r="I794" s="4">
        <v>91.0</v>
      </c>
      <c r="J794" s="4">
        <v>0.0</v>
      </c>
      <c r="K794" s="4">
        <v>5.0</v>
      </c>
      <c r="L794" s="4">
        <v>8.0</v>
      </c>
      <c r="M794" s="4">
        <v>91.0</v>
      </c>
      <c r="N794" s="4">
        <v>5.58</v>
      </c>
      <c r="O794" s="4">
        <v>94.0</v>
      </c>
      <c r="P794" s="4">
        <v>0.1</v>
      </c>
      <c r="Q794" s="5">
        <v>4255.56571</v>
      </c>
      <c r="R794" s="4">
        <v>1.4691275E7</v>
      </c>
      <c r="S794" s="4">
        <v>1.3</v>
      </c>
      <c r="T794" s="4">
        <v>1.2</v>
      </c>
      <c r="U794" s="4">
        <v>0.702</v>
      </c>
      <c r="V794" s="4">
        <v>13.1</v>
      </c>
    </row>
    <row r="795">
      <c r="A795" s="4" t="s">
        <v>75</v>
      </c>
      <c r="B795" s="4">
        <v>2008.0</v>
      </c>
      <c r="C795" s="4" t="s">
        <v>23</v>
      </c>
      <c r="D795" s="4">
        <v>74.6</v>
      </c>
      <c r="E795" s="4">
        <v>139.0</v>
      </c>
      <c r="F795" s="4">
        <v>7.0</v>
      </c>
      <c r="G795" s="4">
        <v>3.76</v>
      </c>
      <c r="H795" s="5">
        <v>197.9303077</v>
      </c>
      <c r="I795" s="4">
        <v>93.0</v>
      </c>
      <c r="J795" s="4">
        <v>1.0</v>
      </c>
      <c r="K795" s="4">
        <v>49.3</v>
      </c>
      <c r="L795" s="4">
        <v>9.0</v>
      </c>
      <c r="M795" s="4">
        <v>94.0</v>
      </c>
      <c r="N795" s="4">
        <v>5.66</v>
      </c>
      <c r="O795" s="4">
        <v>96.0</v>
      </c>
      <c r="P795" s="4">
        <v>0.1</v>
      </c>
      <c r="Q795" s="5">
        <v>4274.95265</v>
      </c>
      <c r="R795" s="4">
        <v>1.4447562E7</v>
      </c>
      <c r="S795" s="4">
        <v>1.3</v>
      </c>
      <c r="T795" s="4">
        <v>1.2</v>
      </c>
      <c r="U795" s="4">
        <v>0.698</v>
      </c>
      <c r="V795" s="4">
        <v>13.0</v>
      </c>
    </row>
    <row r="796">
      <c r="A796" s="4" t="s">
        <v>75</v>
      </c>
      <c r="B796" s="4">
        <v>2007.0</v>
      </c>
      <c r="C796" s="4" t="s">
        <v>23</v>
      </c>
      <c r="D796" s="4">
        <v>74.7</v>
      </c>
      <c r="E796" s="4">
        <v>14.0</v>
      </c>
      <c r="F796" s="4">
        <v>7.0</v>
      </c>
      <c r="G796" s="4">
        <v>3.63</v>
      </c>
      <c r="H796" s="5">
        <v>19.60467787</v>
      </c>
      <c r="I796" s="4">
        <v>94.0</v>
      </c>
      <c r="J796" s="4">
        <v>0.0</v>
      </c>
      <c r="K796" s="4">
        <v>48.6</v>
      </c>
      <c r="L796" s="4">
        <v>9.0</v>
      </c>
      <c r="M796" s="4">
        <v>95.0</v>
      </c>
      <c r="N796" s="4">
        <v>5.94</v>
      </c>
      <c r="O796" s="4">
        <v>96.0</v>
      </c>
      <c r="P796" s="4">
        <v>0.2</v>
      </c>
      <c r="Q796" s="5">
        <v>359.71886</v>
      </c>
      <c r="R796" s="4">
        <v>1425453.0</v>
      </c>
      <c r="S796" s="4">
        <v>1.4</v>
      </c>
      <c r="T796" s="4">
        <v>1.3</v>
      </c>
      <c r="U796" s="4">
        <v>0.696</v>
      </c>
      <c r="V796" s="4">
        <v>12.9</v>
      </c>
    </row>
    <row r="797">
      <c r="A797" s="4" t="s">
        <v>75</v>
      </c>
      <c r="B797" s="4">
        <v>2006.0</v>
      </c>
      <c r="C797" s="4" t="s">
        <v>23</v>
      </c>
      <c r="D797" s="4">
        <v>74.4</v>
      </c>
      <c r="E797" s="4">
        <v>144.0</v>
      </c>
      <c r="F797" s="4">
        <v>8.0</v>
      </c>
      <c r="G797" s="4">
        <v>3.52</v>
      </c>
      <c r="H797" s="5">
        <v>19.13983284</v>
      </c>
      <c r="I797" s="4">
        <v>96.0</v>
      </c>
      <c r="J797" s="4">
        <v>0.0</v>
      </c>
      <c r="K797" s="4">
        <v>47.9</v>
      </c>
      <c r="L797" s="4">
        <v>9.0</v>
      </c>
      <c r="M797" s="4">
        <v>92.0</v>
      </c>
      <c r="N797" s="4">
        <v>5.86</v>
      </c>
      <c r="O797" s="4">
        <v>96.0</v>
      </c>
      <c r="P797" s="4">
        <v>0.3</v>
      </c>
      <c r="Q797" s="5">
        <v>335.786541</v>
      </c>
      <c r="R797" s="4">
        <v>1396748.0</v>
      </c>
      <c r="S797" s="4">
        <v>1.4</v>
      </c>
      <c r="T797" s="4">
        <v>1.3</v>
      </c>
      <c r="U797" s="4">
        <v>0.693</v>
      </c>
      <c r="V797" s="4">
        <v>12.8</v>
      </c>
    </row>
    <row r="798">
      <c r="A798" s="4" t="s">
        <v>75</v>
      </c>
      <c r="B798" s="4">
        <v>2005.0</v>
      </c>
      <c r="C798" s="4" t="s">
        <v>23</v>
      </c>
      <c r="D798" s="4">
        <v>74.2</v>
      </c>
      <c r="E798" s="4">
        <v>151.0</v>
      </c>
      <c r="F798" s="4">
        <v>8.0</v>
      </c>
      <c r="G798" s="4">
        <v>3.54</v>
      </c>
      <c r="H798" s="5">
        <v>18.09317114</v>
      </c>
      <c r="I798" s="4">
        <v>92.0</v>
      </c>
      <c r="J798" s="4">
        <v>0.0</v>
      </c>
      <c r="K798" s="4">
        <v>47.2</v>
      </c>
      <c r="L798" s="4">
        <v>9.0</v>
      </c>
      <c r="M798" s="4">
        <v>89.0</v>
      </c>
      <c r="N798" s="4">
        <v>5.87</v>
      </c>
      <c r="O798" s="4">
        <v>92.0</v>
      </c>
      <c r="P798" s="4">
        <v>0.3</v>
      </c>
      <c r="Q798" s="5">
        <v>321.942547</v>
      </c>
      <c r="R798" s="4">
        <v>1.3735233E7</v>
      </c>
      <c r="S798" s="4">
        <v>1.4</v>
      </c>
      <c r="T798" s="4">
        <v>1.3</v>
      </c>
      <c r="U798" s="4">
        <v>0.688</v>
      </c>
      <c r="V798" s="4">
        <v>12.8</v>
      </c>
    </row>
    <row r="799">
      <c r="A799" s="4" t="s">
        <v>75</v>
      </c>
      <c r="B799" s="4">
        <v>2004.0</v>
      </c>
      <c r="C799" s="4" t="s">
        <v>23</v>
      </c>
      <c r="D799" s="4">
        <v>74.4</v>
      </c>
      <c r="E799" s="4">
        <v>148.0</v>
      </c>
      <c r="F799" s="4">
        <v>8.0</v>
      </c>
      <c r="G799" s="4">
        <v>3.65</v>
      </c>
      <c r="H799" s="5">
        <v>16.37920405</v>
      </c>
      <c r="I799" s="4">
        <v>88.0</v>
      </c>
      <c r="J799" s="4">
        <v>0.0</v>
      </c>
      <c r="K799" s="4">
        <v>46.5</v>
      </c>
      <c r="L799" s="4">
        <v>9.0</v>
      </c>
      <c r="M799" s="4">
        <v>9.0</v>
      </c>
      <c r="N799" s="4">
        <v>6.22</v>
      </c>
      <c r="O799" s="4">
        <v>88.0</v>
      </c>
      <c r="P799" s="4">
        <v>0.3</v>
      </c>
      <c r="Q799" s="5">
        <v>278.557892</v>
      </c>
      <c r="R799" s="4">
        <v>1359647.0</v>
      </c>
      <c r="S799" s="4">
        <v>1.5</v>
      </c>
      <c r="T799" s="4">
        <v>1.3</v>
      </c>
      <c r="U799" s="4">
        <v>0.682</v>
      </c>
      <c r="V799" s="4">
        <v>12.7</v>
      </c>
    </row>
    <row r="800">
      <c r="A800" s="4" t="s">
        <v>75</v>
      </c>
      <c r="B800" s="4">
        <v>2003.0</v>
      </c>
      <c r="C800" s="4" t="s">
        <v>23</v>
      </c>
      <c r="D800" s="4">
        <v>74.4</v>
      </c>
      <c r="E800" s="4">
        <v>151.0</v>
      </c>
      <c r="F800" s="4">
        <v>8.0</v>
      </c>
      <c r="G800" s="4">
        <v>3.69</v>
      </c>
      <c r="H800" s="5">
        <v>18.26183281</v>
      </c>
      <c r="I800" s="4">
        <v>82.0</v>
      </c>
      <c r="J800" s="4">
        <v>0.0</v>
      </c>
      <c r="K800" s="4">
        <v>45.8</v>
      </c>
      <c r="L800" s="4">
        <v>10.0</v>
      </c>
      <c r="M800" s="4">
        <v>97.0</v>
      </c>
      <c r="N800" s="4">
        <v>6.46</v>
      </c>
      <c r="O800" s="4">
        <v>87.0</v>
      </c>
      <c r="P800" s="4">
        <v>0.3</v>
      </c>
      <c r="Q800" s="5">
        <v>244.46898</v>
      </c>
      <c r="R800" s="4">
        <v>1328961.0</v>
      </c>
      <c r="S800" s="4">
        <v>1.5</v>
      </c>
      <c r="T800" s="4">
        <v>1.4</v>
      </c>
      <c r="U800" s="4">
        <v>0.679</v>
      </c>
      <c r="V800" s="4">
        <v>12.6</v>
      </c>
    </row>
    <row r="801">
      <c r="A801" s="4" t="s">
        <v>75</v>
      </c>
      <c r="B801" s="4">
        <v>2002.0</v>
      </c>
      <c r="C801" s="4" t="s">
        <v>23</v>
      </c>
      <c r="D801" s="4">
        <v>73.6</v>
      </c>
      <c r="E801" s="4">
        <v>157.0</v>
      </c>
      <c r="F801" s="4">
        <v>8.0</v>
      </c>
      <c r="G801" s="4">
        <v>3.88</v>
      </c>
      <c r="H801" s="5">
        <v>187.3843511</v>
      </c>
      <c r="I801" s="4">
        <v>75.0</v>
      </c>
      <c r="J801" s="4">
        <v>0.0</v>
      </c>
      <c r="K801" s="4">
        <v>45.1</v>
      </c>
      <c r="L801" s="4">
        <v>10.0</v>
      </c>
      <c r="M801" s="4">
        <v>88.0</v>
      </c>
      <c r="N801" s="4">
        <v>4.62</v>
      </c>
      <c r="O801" s="4">
        <v>88.0</v>
      </c>
      <c r="P801" s="4">
        <v>0.3</v>
      </c>
      <c r="Q801" s="5">
        <v>2183.966796</v>
      </c>
      <c r="R801" s="4">
        <v>13726.0</v>
      </c>
      <c r="S801" s="4">
        <v>1.5</v>
      </c>
      <c r="T801" s="4">
        <v>1.4</v>
      </c>
      <c r="U801" s="4">
        <v>0.675</v>
      </c>
      <c r="V801" s="4">
        <v>12.5</v>
      </c>
    </row>
    <row r="802">
      <c r="A802" s="4" t="s">
        <v>75</v>
      </c>
      <c r="B802" s="4">
        <v>2001.0</v>
      </c>
      <c r="C802" s="4" t="s">
        <v>23</v>
      </c>
      <c r="D802" s="4">
        <v>73.4</v>
      </c>
      <c r="E802" s="4">
        <v>158.0</v>
      </c>
      <c r="F802" s="4">
        <v>9.0</v>
      </c>
      <c r="G802" s="4">
        <v>4.13</v>
      </c>
      <c r="H802" s="5">
        <v>14.5887403</v>
      </c>
      <c r="I802" s="4">
        <v>69.0</v>
      </c>
      <c r="J802" s="4">
        <v>2.0</v>
      </c>
      <c r="K802" s="4">
        <v>44.3</v>
      </c>
      <c r="L802" s="4">
        <v>10.0</v>
      </c>
      <c r="M802" s="4">
        <v>9.0</v>
      </c>
      <c r="N802" s="4">
        <v>3.86</v>
      </c>
      <c r="O802" s="4">
        <v>89.0</v>
      </c>
      <c r="P802" s="4">
        <v>0.3</v>
      </c>
      <c r="Q802" s="5">
        <v>193.741571</v>
      </c>
      <c r="R802" s="4">
        <v>1.2852755E7</v>
      </c>
      <c r="S802" s="4">
        <v>1.6</v>
      </c>
      <c r="T802" s="4">
        <v>1.5</v>
      </c>
      <c r="U802" s="4">
        <v>0.67</v>
      </c>
      <c r="V802" s="4">
        <v>12.4</v>
      </c>
    </row>
    <row r="803">
      <c r="A803" s="4" t="s">
        <v>75</v>
      </c>
      <c r="B803" s="4">
        <v>2000.0</v>
      </c>
      <c r="C803" s="4" t="s">
        <v>23</v>
      </c>
      <c r="D803" s="4">
        <v>72.8</v>
      </c>
      <c r="E803" s="4">
        <v>163.0</v>
      </c>
      <c r="F803" s="4">
        <v>9.0</v>
      </c>
      <c r="G803" s="4">
        <v>3.99</v>
      </c>
      <c r="H803" s="5">
        <v>84.17527008</v>
      </c>
      <c r="I803" s="4">
        <v>36.0</v>
      </c>
      <c r="J803" s="4">
        <v>0.0</v>
      </c>
      <c r="K803" s="4">
        <v>43.6</v>
      </c>
      <c r="L803" s="4">
        <v>11.0</v>
      </c>
      <c r="M803" s="4">
        <v>83.0</v>
      </c>
      <c r="N803" s="4">
        <v>3.38</v>
      </c>
      <c r="O803" s="4">
        <v>87.0</v>
      </c>
      <c r="P803" s="4">
        <v>0.3</v>
      </c>
      <c r="Q803" s="5">
        <v>1451.29776</v>
      </c>
      <c r="R803" s="4">
        <v>1.2628596E7</v>
      </c>
      <c r="S803" s="4">
        <v>1.6</v>
      </c>
      <c r="T803" s="4">
        <v>1.5</v>
      </c>
      <c r="U803" s="4">
        <v>0.668</v>
      </c>
      <c r="V803" s="4">
        <v>12.4</v>
      </c>
    </row>
    <row r="804">
      <c r="A804" s="4" t="s">
        <v>76</v>
      </c>
      <c r="B804" s="4">
        <v>2015.0</v>
      </c>
      <c r="C804" s="4" t="s">
        <v>23</v>
      </c>
      <c r="D804" s="4">
        <v>79.0</v>
      </c>
      <c r="E804" s="4">
        <v>159.0</v>
      </c>
      <c r="F804" s="4">
        <v>51.0</v>
      </c>
      <c r="G804" s="6"/>
      <c r="H804" s="5">
        <v>0.0</v>
      </c>
      <c r="I804" s="4">
        <v>93.0</v>
      </c>
      <c r="J804" s="4">
        <v>5432.0</v>
      </c>
      <c r="K804" s="4">
        <v>61.1</v>
      </c>
      <c r="L804" s="4">
        <v>60.0</v>
      </c>
      <c r="M804" s="4">
        <v>93.0</v>
      </c>
      <c r="N804" s="6"/>
      <c r="O804" s="4">
        <v>93.0</v>
      </c>
      <c r="P804" s="4">
        <v>0.1</v>
      </c>
      <c r="Q804" s="7"/>
      <c r="R804" s="6"/>
      <c r="S804" s="4">
        <v>2.8</v>
      </c>
      <c r="T804" s="4">
        <v>2.8</v>
      </c>
      <c r="U804" s="4">
        <v>0.688</v>
      </c>
      <c r="V804" s="4">
        <v>13.1</v>
      </c>
    </row>
    <row r="805">
      <c r="A805" s="4" t="s">
        <v>76</v>
      </c>
      <c r="B805" s="4">
        <v>2014.0</v>
      </c>
      <c r="C805" s="4" t="s">
        <v>23</v>
      </c>
      <c r="D805" s="4">
        <v>78.0</v>
      </c>
      <c r="E805" s="4">
        <v>161.0</v>
      </c>
      <c r="F805" s="4">
        <v>53.0</v>
      </c>
      <c r="G805" s="4">
        <v>0.21</v>
      </c>
      <c r="H805" s="5">
        <v>0.0</v>
      </c>
      <c r="I805" s="4">
        <v>94.0</v>
      </c>
      <c r="J805" s="4">
        <v>1314.0</v>
      </c>
      <c r="K805" s="4">
        <v>6.2</v>
      </c>
      <c r="L805" s="4">
        <v>62.0</v>
      </c>
      <c r="M805" s="4">
        <v>94.0</v>
      </c>
      <c r="N805" s="4">
        <v>5.64</v>
      </c>
      <c r="O805" s="4">
        <v>94.0</v>
      </c>
      <c r="P805" s="4">
        <v>0.1</v>
      </c>
      <c r="Q805" s="7"/>
      <c r="R805" s="6"/>
      <c r="S805" s="4">
        <v>2.8</v>
      </c>
      <c r="T805" s="4">
        <v>2.8</v>
      </c>
      <c r="U805" s="4">
        <v>0.686</v>
      </c>
      <c r="V805" s="4">
        <v>13.1</v>
      </c>
    </row>
    <row r="806">
      <c r="A806" s="4" t="s">
        <v>76</v>
      </c>
      <c r="B806" s="4">
        <v>2013.0</v>
      </c>
      <c r="C806" s="4" t="s">
        <v>23</v>
      </c>
      <c r="D806" s="4">
        <v>79.0</v>
      </c>
      <c r="E806" s="4">
        <v>159.0</v>
      </c>
      <c r="F806" s="4">
        <v>54.0</v>
      </c>
      <c r="G806" s="4">
        <v>0.21</v>
      </c>
      <c r="H806" s="5">
        <v>0.0</v>
      </c>
      <c r="I806" s="4">
        <v>97.0</v>
      </c>
      <c r="J806" s="4">
        <v>405.0</v>
      </c>
      <c r="K806" s="4">
        <v>59.4</v>
      </c>
      <c r="L806" s="4">
        <v>63.0</v>
      </c>
      <c r="M806" s="4">
        <v>97.0</v>
      </c>
      <c r="N806" s="4">
        <v>5.46</v>
      </c>
      <c r="O806" s="4">
        <v>97.0</v>
      </c>
      <c r="P806" s="4">
        <v>0.1</v>
      </c>
      <c r="Q806" s="7"/>
      <c r="R806" s="6"/>
      <c r="S806" s="4">
        <v>2.9</v>
      </c>
      <c r="T806" s="4">
        <v>2.8</v>
      </c>
      <c r="U806" s="4">
        <v>0.681</v>
      </c>
      <c r="V806" s="4">
        <v>12.8</v>
      </c>
    </row>
    <row r="807">
      <c r="A807" s="4" t="s">
        <v>76</v>
      </c>
      <c r="B807" s="4">
        <v>2012.0</v>
      </c>
      <c r="C807" s="4" t="s">
        <v>23</v>
      </c>
      <c r="D807" s="4">
        <v>72.0</v>
      </c>
      <c r="E807" s="4">
        <v>165.0</v>
      </c>
      <c r="F807" s="4">
        <v>54.0</v>
      </c>
      <c r="G807" s="4">
        <v>0.23</v>
      </c>
      <c r="H807" s="5">
        <v>0.0</v>
      </c>
      <c r="I807" s="4">
        <v>93.0</v>
      </c>
      <c r="J807" s="4">
        <v>245.0</v>
      </c>
      <c r="K807" s="4">
        <v>58.6</v>
      </c>
      <c r="L807" s="4">
        <v>64.0</v>
      </c>
      <c r="M807" s="4">
        <v>93.0</v>
      </c>
      <c r="N807" s="4">
        <v>5.29</v>
      </c>
      <c r="O807" s="4">
        <v>93.0</v>
      </c>
      <c r="P807" s="4">
        <v>0.1</v>
      </c>
      <c r="Q807" s="7"/>
      <c r="R807" s="6"/>
      <c r="S807" s="4">
        <v>2.9</v>
      </c>
      <c r="T807" s="4">
        <v>2.8</v>
      </c>
      <c r="U807" s="4">
        <v>0.673</v>
      </c>
      <c r="V807" s="4">
        <v>12.4</v>
      </c>
    </row>
    <row r="808">
      <c r="A808" s="4" t="s">
        <v>76</v>
      </c>
      <c r="B808" s="4">
        <v>2011.0</v>
      </c>
      <c r="C808" s="4" t="s">
        <v>23</v>
      </c>
      <c r="D808" s="4">
        <v>74.0</v>
      </c>
      <c r="E808" s="4">
        <v>168.0</v>
      </c>
      <c r="F808" s="4">
        <v>55.0</v>
      </c>
      <c r="G808" s="4">
        <v>0.22</v>
      </c>
      <c r="H808" s="5">
        <v>0.0</v>
      </c>
      <c r="I808" s="4">
        <v>96.0</v>
      </c>
      <c r="J808" s="4">
        <v>26.0</v>
      </c>
      <c r="K808" s="4">
        <v>57.8</v>
      </c>
      <c r="L808" s="4">
        <v>64.0</v>
      </c>
      <c r="M808" s="4">
        <v>96.0</v>
      </c>
      <c r="N808" s="4">
        <v>5.4</v>
      </c>
      <c r="O808" s="4">
        <v>96.0</v>
      </c>
      <c r="P808" s="4">
        <v>0.1</v>
      </c>
      <c r="Q808" s="7"/>
      <c r="R808" s="6"/>
      <c r="S808" s="4">
        <v>2.9</v>
      </c>
      <c r="T808" s="4">
        <v>2.9</v>
      </c>
      <c r="U808" s="4">
        <v>0.671</v>
      </c>
      <c r="V808" s="4">
        <v>12.4</v>
      </c>
    </row>
    <row r="809">
      <c r="A809" s="4" t="s">
        <v>76</v>
      </c>
      <c r="B809" s="4">
        <v>2010.0</v>
      </c>
      <c r="C809" s="4" t="s">
        <v>23</v>
      </c>
      <c r="D809" s="4">
        <v>70.0</v>
      </c>
      <c r="E809" s="4">
        <v>173.0</v>
      </c>
      <c r="F809" s="4">
        <v>54.0</v>
      </c>
      <c r="G809" s="4">
        <v>0.22</v>
      </c>
      <c r="H809" s="5">
        <v>0.0</v>
      </c>
      <c r="I809" s="4">
        <v>97.0</v>
      </c>
      <c r="J809" s="4">
        <v>16.0</v>
      </c>
      <c r="K809" s="4">
        <v>57.0</v>
      </c>
      <c r="L809" s="4">
        <v>64.0</v>
      </c>
      <c r="M809" s="4">
        <v>97.0</v>
      </c>
      <c r="N809" s="4">
        <v>4.8</v>
      </c>
      <c r="O809" s="4">
        <v>97.0</v>
      </c>
      <c r="P809" s="4">
        <v>0.1</v>
      </c>
      <c r="Q809" s="7"/>
      <c r="R809" s="6"/>
      <c r="S809" s="4">
        <v>3.0</v>
      </c>
      <c r="T809" s="4">
        <v>2.9</v>
      </c>
      <c r="U809" s="4">
        <v>0.665</v>
      </c>
      <c r="V809" s="4">
        <v>12.2</v>
      </c>
    </row>
    <row r="810">
      <c r="A810" s="4" t="s">
        <v>76</v>
      </c>
      <c r="B810" s="4">
        <v>2009.0</v>
      </c>
      <c r="C810" s="4" t="s">
        <v>23</v>
      </c>
      <c r="D810" s="4">
        <v>69.9</v>
      </c>
      <c r="E810" s="4">
        <v>174.0</v>
      </c>
      <c r="F810" s="4">
        <v>54.0</v>
      </c>
      <c r="G810" s="4">
        <v>0.21</v>
      </c>
      <c r="H810" s="5">
        <v>0.0</v>
      </c>
      <c r="I810" s="4">
        <v>97.0</v>
      </c>
      <c r="J810" s="4">
        <v>608.0</v>
      </c>
      <c r="K810" s="4">
        <v>56.2</v>
      </c>
      <c r="L810" s="4">
        <v>64.0</v>
      </c>
      <c r="M810" s="4">
        <v>97.0</v>
      </c>
      <c r="N810" s="4">
        <v>5.1</v>
      </c>
      <c r="O810" s="4">
        <v>97.0</v>
      </c>
      <c r="P810" s="4">
        <v>0.1</v>
      </c>
      <c r="Q810" s="7"/>
      <c r="R810" s="6"/>
      <c r="S810" s="4">
        <v>3.0</v>
      </c>
      <c r="T810" s="4">
        <v>3.0</v>
      </c>
      <c r="U810" s="4">
        <v>0.659</v>
      </c>
      <c r="V810" s="4">
        <v>12.0</v>
      </c>
    </row>
    <row r="811">
      <c r="A811" s="4" t="s">
        <v>76</v>
      </c>
      <c r="B811" s="4">
        <v>2008.0</v>
      </c>
      <c r="C811" s="4" t="s">
        <v>23</v>
      </c>
      <c r="D811" s="4">
        <v>69.8</v>
      </c>
      <c r="E811" s="4">
        <v>172.0</v>
      </c>
      <c r="F811" s="4">
        <v>54.0</v>
      </c>
      <c r="G811" s="4">
        <v>0.24</v>
      </c>
      <c r="H811" s="5">
        <v>0.0</v>
      </c>
      <c r="I811" s="4">
        <v>97.0</v>
      </c>
      <c r="J811" s="4">
        <v>668.0</v>
      </c>
      <c r="K811" s="4">
        <v>55.5</v>
      </c>
      <c r="L811" s="4">
        <v>65.0</v>
      </c>
      <c r="M811" s="4">
        <v>97.0</v>
      </c>
      <c r="N811" s="4">
        <v>4.82</v>
      </c>
      <c r="O811" s="4">
        <v>97.0</v>
      </c>
      <c r="P811" s="4">
        <v>0.1</v>
      </c>
      <c r="Q811" s="7"/>
      <c r="R811" s="6"/>
      <c r="S811" s="4">
        <v>3.1</v>
      </c>
      <c r="T811" s="4">
        <v>3.0</v>
      </c>
      <c r="U811" s="4">
        <v>0.651</v>
      </c>
      <c r="V811" s="4">
        <v>11.9</v>
      </c>
    </row>
    <row r="812">
      <c r="A812" s="4" t="s">
        <v>76</v>
      </c>
      <c r="B812" s="4">
        <v>2007.0</v>
      </c>
      <c r="C812" s="4" t="s">
        <v>23</v>
      </c>
      <c r="D812" s="4">
        <v>69.7</v>
      </c>
      <c r="E812" s="4">
        <v>171.0</v>
      </c>
      <c r="F812" s="4">
        <v>55.0</v>
      </c>
      <c r="G812" s="4">
        <v>0.21</v>
      </c>
      <c r="H812" s="5">
        <v>0.0</v>
      </c>
      <c r="I812" s="4">
        <v>98.0</v>
      </c>
      <c r="J812" s="4">
        <v>1684.0</v>
      </c>
      <c r="K812" s="4">
        <v>54.8</v>
      </c>
      <c r="L812" s="4">
        <v>65.0</v>
      </c>
      <c r="M812" s="4">
        <v>98.0</v>
      </c>
      <c r="N812" s="4">
        <v>4.95</v>
      </c>
      <c r="O812" s="4">
        <v>98.0</v>
      </c>
      <c r="P812" s="4">
        <v>0.1</v>
      </c>
      <c r="Q812" s="7"/>
      <c r="R812" s="6"/>
      <c r="S812" s="4">
        <v>3.1</v>
      </c>
      <c r="T812" s="4">
        <v>3.1</v>
      </c>
      <c r="U812" s="4">
        <v>0.644</v>
      </c>
      <c r="V812" s="4">
        <v>11.7</v>
      </c>
    </row>
    <row r="813">
      <c r="A813" s="4" t="s">
        <v>76</v>
      </c>
      <c r="B813" s="4">
        <v>2006.0</v>
      </c>
      <c r="C813" s="4" t="s">
        <v>23</v>
      </c>
      <c r="D813" s="4">
        <v>69.5</v>
      </c>
      <c r="E813" s="4">
        <v>175.0</v>
      </c>
      <c r="F813" s="4">
        <v>55.0</v>
      </c>
      <c r="G813" s="4">
        <v>0.18</v>
      </c>
      <c r="H813" s="5">
        <v>0.0</v>
      </c>
      <c r="I813" s="4">
        <v>98.0</v>
      </c>
      <c r="J813" s="4">
        <v>953.0</v>
      </c>
      <c r="K813" s="4">
        <v>54.2</v>
      </c>
      <c r="L813" s="4">
        <v>66.0</v>
      </c>
      <c r="M813" s="4">
        <v>98.0</v>
      </c>
      <c r="N813" s="4">
        <v>5.24</v>
      </c>
      <c r="O813" s="4">
        <v>98.0</v>
      </c>
      <c r="P813" s="4">
        <v>0.1</v>
      </c>
      <c r="Q813" s="7"/>
      <c r="R813" s="6"/>
      <c r="S813" s="4">
        <v>3.2</v>
      </c>
      <c r="T813" s="4">
        <v>3.1</v>
      </c>
      <c r="U813" s="4">
        <v>0.636</v>
      </c>
      <c r="V813" s="4">
        <v>11.5</v>
      </c>
    </row>
    <row r="814">
      <c r="A814" s="4" t="s">
        <v>76</v>
      </c>
      <c r="B814" s="4">
        <v>2005.0</v>
      </c>
      <c r="C814" s="4" t="s">
        <v>23</v>
      </c>
      <c r="D814" s="4">
        <v>69.4</v>
      </c>
      <c r="E814" s="4">
        <v>174.0</v>
      </c>
      <c r="F814" s="4">
        <v>56.0</v>
      </c>
      <c r="G814" s="4">
        <v>0.16</v>
      </c>
      <c r="H814" s="5">
        <v>0.0</v>
      </c>
      <c r="I814" s="4">
        <v>98.0</v>
      </c>
      <c r="J814" s="4">
        <v>77.0</v>
      </c>
      <c r="K814" s="4">
        <v>53.5</v>
      </c>
      <c r="L814" s="4">
        <v>68.0</v>
      </c>
      <c r="M814" s="4">
        <v>98.0</v>
      </c>
      <c r="N814" s="4">
        <v>5.6</v>
      </c>
      <c r="O814" s="4">
        <v>98.0</v>
      </c>
      <c r="P814" s="4">
        <v>0.1</v>
      </c>
      <c r="Q814" s="7"/>
      <c r="R814" s="6"/>
      <c r="S814" s="4">
        <v>3.2</v>
      </c>
      <c r="T814" s="4">
        <v>3.2</v>
      </c>
      <c r="U814" s="4">
        <v>0.629</v>
      </c>
      <c r="V814" s="4">
        <v>11.4</v>
      </c>
    </row>
    <row r="815">
      <c r="A815" s="4" t="s">
        <v>76</v>
      </c>
      <c r="B815" s="4">
        <v>2004.0</v>
      </c>
      <c r="C815" s="4" t="s">
        <v>23</v>
      </c>
      <c r="D815" s="4">
        <v>69.0</v>
      </c>
      <c r="E815" s="4">
        <v>176.0</v>
      </c>
      <c r="F815" s="4">
        <v>57.0</v>
      </c>
      <c r="G815" s="4">
        <v>0.16</v>
      </c>
      <c r="H815" s="5">
        <v>0.0</v>
      </c>
      <c r="I815" s="4">
        <v>97.0</v>
      </c>
      <c r="J815" s="4">
        <v>80.0</v>
      </c>
      <c r="K815" s="4">
        <v>52.9</v>
      </c>
      <c r="L815" s="4">
        <v>70.0</v>
      </c>
      <c r="M815" s="4">
        <v>97.0</v>
      </c>
      <c r="N815" s="4">
        <v>5.21</v>
      </c>
      <c r="O815" s="4">
        <v>97.0</v>
      </c>
      <c r="P815" s="4">
        <v>0.1</v>
      </c>
      <c r="Q815" s="7"/>
      <c r="R815" s="6"/>
      <c r="S815" s="4">
        <v>3.3</v>
      </c>
      <c r="T815" s="4">
        <v>3.2</v>
      </c>
      <c r="U815" s="4">
        <v>0.623</v>
      </c>
      <c r="V815" s="4">
        <v>11.2</v>
      </c>
    </row>
    <row r="816">
      <c r="A816" s="4" t="s">
        <v>76</v>
      </c>
      <c r="B816" s="4">
        <v>2003.0</v>
      </c>
      <c r="C816" s="4" t="s">
        <v>23</v>
      </c>
      <c r="D816" s="4">
        <v>68.6</v>
      </c>
      <c r="E816" s="4">
        <v>178.0</v>
      </c>
      <c r="F816" s="4">
        <v>59.0</v>
      </c>
      <c r="G816" s="4">
        <v>0.15</v>
      </c>
      <c r="H816" s="5">
        <v>0.0</v>
      </c>
      <c r="I816" s="4">
        <v>98.0</v>
      </c>
      <c r="J816" s="4">
        <v>164.0</v>
      </c>
      <c r="K816" s="4">
        <v>52.3</v>
      </c>
      <c r="L816" s="4">
        <v>72.0</v>
      </c>
      <c r="M816" s="4">
        <v>98.0</v>
      </c>
      <c r="N816" s="4">
        <v>5.41</v>
      </c>
      <c r="O816" s="4">
        <v>98.0</v>
      </c>
      <c r="P816" s="4">
        <v>0.1</v>
      </c>
      <c r="Q816" s="7"/>
      <c r="R816" s="6"/>
      <c r="S816" s="4">
        <v>3.3</v>
      </c>
      <c r="T816" s="4">
        <v>3.3</v>
      </c>
      <c r="U816" s="4">
        <v>0.621</v>
      </c>
      <c r="V816" s="4">
        <v>11.3</v>
      </c>
    </row>
    <row r="817">
      <c r="A817" s="4" t="s">
        <v>76</v>
      </c>
      <c r="B817" s="4">
        <v>2002.0</v>
      </c>
      <c r="C817" s="4" t="s">
        <v>23</v>
      </c>
      <c r="D817" s="4">
        <v>68.7</v>
      </c>
      <c r="E817" s="4">
        <v>177.0</v>
      </c>
      <c r="F817" s="4">
        <v>61.0</v>
      </c>
      <c r="G817" s="4">
        <v>0.15</v>
      </c>
      <c r="H817" s="5">
        <v>0.0</v>
      </c>
      <c r="I817" s="4">
        <v>97.0</v>
      </c>
      <c r="J817" s="4">
        <v>653.0</v>
      </c>
      <c r="K817" s="4">
        <v>51.8</v>
      </c>
      <c r="L817" s="4">
        <v>75.0</v>
      </c>
      <c r="M817" s="4">
        <v>97.0</v>
      </c>
      <c r="N817" s="4">
        <v>5.97</v>
      </c>
      <c r="O817" s="4">
        <v>97.0</v>
      </c>
      <c r="P817" s="4">
        <v>0.1</v>
      </c>
      <c r="Q817" s="7"/>
      <c r="R817" s="6"/>
      <c r="S817" s="4">
        <v>3.4</v>
      </c>
      <c r="T817" s="4">
        <v>3.4</v>
      </c>
      <c r="U817" s="4">
        <v>0.617</v>
      </c>
      <c r="V817" s="4">
        <v>11.2</v>
      </c>
    </row>
    <row r="818">
      <c r="A818" s="4" t="s">
        <v>76</v>
      </c>
      <c r="B818" s="4">
        <v>2001.0</v>
      </c>
      <c r="C818" s="4" t="s">
        <v>23</v>
      </c>
      <c r="D818" s="4">
        <v>68.6</v>
      </c>
      <c r="E818" s="4">
        <v>177.0</v>
      </c>
      <c r="F818" s="4">
        <v>63.0</v>
      </c>
      <c r="G818" s="4">
        <v>0.14</v>
      </c>
      <c r="H818" s="5">
        <v>0.0</v>
      </c>
      <c r="I818" s="4">
        <v>99.0</v>
      </c>
      <c r="J818" s="4">
        <v>2150.0</v>
      </c>
      <c r="K818" s="4">
        <v>51.2</v>
      </c>
      <c r="L818" s="4">
        <v>78.0</v>
      </c>
      <c r="M818" s="4">
        <v>99.0</v>
      </c>
      <c r="N818" s="4">
        <v>5.75</v>
      </c>
      <c r="O818" s="4">
        <v>99.0</v>
      </c>
      <c r="P818" s="4">
        <v>0.1</v>
      </c>
      <c r="Q818" s="7"/>
      <c r="R818" s="6"/>
      <c r="S818" s="4">
        <v>3.5</v>
      </c>
      <c r="T818" s="4">
        <v>3.4</v>
      </c>
      <c r="U818" s="4">
        <v>0.612</v>
      </c>
      <c r="V818" s="4">
        <v>11.1</v>
      </c>
    </row>
    <row r="819">
      <c r="A819" s="4" t="s">
        <v>76</v>
      </c>
      <c r="B819" s="4">
        <v>2000.0</v>
      </c>
      <c r="C819" s="4" t="s">
        <v>23</v>
      </c>
      <c r="D819" s="4">
        <v>68.8</v>
      </c>
      <c r="E819" s="4">
        <v>171.0</v>
      </c>
      <c r="F819" s="4">
        <v>65.0</v>
      </c>
      <c r="G819" s="4">
        <v>0.14</v>
      </c>
      <c r="H819" s="5">
        <v>0.0</v>
      </c>
      <c r="I819" s="4">
        <v>98.0</v>
      </c>
      <c r="J819" s="4">
        <v>2633.0</v>
      </c>
      <c r="K819" s="4">
        <v>5.7</v>
      </c>
      <c r="L819" s="4">
        <v>82.0</v>
      </c>
      <c r="M819" s="4">
        <v>98.0</v>
      </c>
      <c r="N819" s="4">
        <v>5.55</v>
      </c>
      <c r="O819" s="4">
        <v>98.0</v>
      </c>
      <c r="P819" s="4">
        <v>0.1</v>
      </c>
      <c r="Q819" s="7"/>
      <c r="R819" s="6"/>
      <c r="S819" s="4">
        <v>3.6</v>
      </c>
      <c r="T819" s="4">
        <v>3.5</v>
      </c>
      <c r="U819" s="4">
        <v>0.606</v>
      </c>
      <c r="V819" s="4">
        <v>11.0</v>
      </c>
    </row>
    <row r="820">
      <c r="A820" s="4" t="s">
        <v>77</v>
      </c>
      <c r="B820" s="4">
        <v>2015.0</v>
      </c>
      <c r="C820" s="4" t="s">
        <v>23</v>
      </c>
      <c r="D820" s="4">
        <v>73.5</v>
      </c>
      <c r="E820" s="4">
        <v>178.0</v>
      </c>
      <c r="F820" s="4">
        <v>2.0</v>
      </c>
      <c r="G820" s="6"/>
      <c r="H820" s="5">
        <v>0.0</v>
      </c>
      <c r="I820" s="4">
        <v>91.0</v>
      </c>
      <c r="J820" s="4">
        <v>0.0</v>
      </c>
      <c r="K820" s="4">
        <v>56.1</v>
      </c>
      <c r="L820" s="4">
        <v>2.0</v>
      </c>
      <c r="M820" s="4">
        <v>92.0</v>
      </c>
      <c r="N820" s="6"/>
      <c r="O820" s="4">
        <v>91.0</v>
      </c>
      <c r="P820" s="4">
        <v>0.2</v>
      </c>
      <c r="Q820" s="5">
        <v>4127.11775</v>
      </c>
      <c r="R820" s="4">
        <v>6312478.0</v>
      </c>
      <c r="S820" s="4">
        <v>1.6</v>
      </c>
      <c r="T820" s="4">
        <v>1.5</v>
      </c>
      <c r="U820" s="4">
        <v>0.678</v>
      </c>
      <c r="V820" s="4">
        <v>13.2</v>
      </c>
    </row>
    <row r="821">
      <c r="A821" s="4" t="s">
        <v>77</v>
      </c>
      <c r="B821" s="4">
        <v>2014.0</v>
      </c>
      <c r="C821" s="4" t="s">
        <v>23</v>
      </c>
      <c r="D821" s="4">
        <v>73.3</v>
      </c>
      <c r="E821" s="4">
        <v>181.0</v>
      </c>
      <c r="F821" s="4">
        <v>2.0</v>
      </c>
      <c r="G821" s="4">
        <v>2.52</v>
      </c>
      <c r="H821" s="5">
        <v>665.7260253</v>
      </c>
      <c r="I821" s="4">
        <v>93.0</v>
      </c>
      <c r="J821" s="4">
        <v>0.0</v>
      </c>
      <c r="K821" s="4">
        <v>55.4</v>
      </c>
      <c r="L821" s="4">
        <v>2.0</v>
      </c>
      <c r="M821" s="4">
        <v>93.0</v>
      </c>
      <c r="N821" s="4">
        <v>6.77</v>
      </c>
      <c r="O821" s="4">
        <v>94.0</v>
      </c>
      <c r="P821" s="4">
        <v>0.2</v>
      </c>
      <c r="Q821" s="5">
        <v>3988.771871</v>
      </c>
      <c r="R821" s="4">
        <v>6281189.0</v>
      </c>
      <c r="S821" s="4">
        <v>1.6</v>
      </c>
      <c r="T821" s="4">
        <v>1.6</v>
      </c>
      <c r="U821" s="4">
        <v>0.676</v>
      </c>
      <c r="V821" s="4">
        <v>13.2</v>
      </c>
    </row>
    <row r="822">
      <c r="A822" s="4" t="s">
        <v>77</v>
      </c>
      <c r="B822" s="4">
        <v>2013.0</v>
      </c>
      <c r="C822" s="4" t="s">
        <v>23</v>
      </c>
      <c r="D822" s="4">
        <v>73.0</v>
      </c>
      <c r="E822" s="4">
        <v>184.0</v>
      </c>
      <c r="F822" s="4">
        <v>2.0</v>
      </c>
      <c r="G822" s="4">
        <v>2.42</v>
      </c>
      <c r="H822" s="5">
        <v>653.6925016</v>
      </c>
      <c r="I822" s="4">
        <v>92.0</v>
      </c>
      <c r="J822" s="4">
        <v>0.0</v>
      </c>
      <c r="K822" s="4">
        <v>54.7</v>
      </c>
      <c r="L822" s="4">
        <v>2.0</v>
      </c>
      <c r="M822" s="4">
        <v>92.0</v>
      </c>
      <c r="N822" s="4">
        <v>6.95</v>
      </c>
      <c r="O822" s="4">
        <v>92.0</v>
      </c>
      <c r="P822" s="4">
        <v>0.2</v>
      </c>
      <c r="Q822" s="5">
        <v>3895.664491</v>
      </c>
      <c r="R822" s="4">
        <v>625777.0</v>
      </c>
      <c r="S822" s="4">
        <v>1.6</v>
      </c>
      <c r="T822" s="4">
        <v>1.6</v>
      </c>
      <c r="U822" s="4">
        <v>0.675</v>
      </c>
      <c r="V822" s="4">
        <v>13.2</v>
      </c>
    </row>
    <row r="823">
      <c r="A823" s="4" t="s">
        <v>77</v>
      </c>
      <c r="B823" s="4">
        <v>2012.0</v>
      </c>
      <c r="C823" s="4" t="s">
        <v>23</v>
      </c>
      <c r="D823" s="4">
        <v>73.0</v>
      </c>
      <c r="E823" s="4">
        <v>181.0</v>
      </c>
      <c r="F823" s="4">
        <v>2.0</v>
      </c>
      <c r="G823" s="4">
        <v>2.48</v>
      </c>
      <c r="H823" s="5">
        <v>591.7757569</v>
      </c>
      <c r="I823" s="4">
        <v>92.0</v>
      </c>
      <c r="J823" s="4">
        <v>0.0</v>
      </c>
      <c r="K823" s="4">
        <v>54.1</v>
      </c>
      <c r="L823" s="4">
        <v>2.0</v>
      </c>
      <c r="M823" s="4">
        <v>93.0</v>
      </c>
      <c r="N823" s="4">
        <v>6.7</v>
      </c>
      <c r="O823" s="4">
        <v>92.0</v>
      </c>
      <c r="P823" s="4">
        <v>0.3</v>
      </c>
      <c r="Q823" s="5">
        <v>3827.786267</v>
      </c>
      <c r="R823" s="4">
        <v>6221246.0</v>
      </c>
      <c r="S823" s="4">
        <v>1.6</v>
      </c>
      <c r="T823" s="4">
        <v>1.6</v>
      </c>
      <c r="U823" s="4">
        <v>0.67</v>
      </c>
      <c r="V823" s="4">
        <v>13.2</v>
      </c>
    </row>
    <row r="824">
      <c r="A824" s="4" t="s">
        <v>77</v>
      </c>
      <c r="B824" s="4">
        <v>2011.0</v>
      </c>
      <c r="C824" s="4" t="s">
        <v>23</v>
      </c>
      <c r="D824" s="4">
        <v>72.0</v>
      </c>
      <c r="E824" s="4">
        <v>197.0</v>
      </c>
      <c r="F824" s="4">
        <v>2.0</v>
      </c>
      <c r="G824" s="4">
        <v>2.37</v>
      </c>
      <c r="H824" s="5">
        <v>549.2783081</v>
      </c>
      <c r="I824" s="4">
        <v>89.0</v>
      </c>
      <c r="J824" s="4">
        <v>0.0</v>
      </c>
      <c r="K824" s="4">
        <v>53.4</v>
      </c>
      <c r="L824" s="4">
        <v>2.0</v>
      </c>
      <c r="M824" s="4">
        <v>9.0</v>
      </c>
      <c r="N824" s="4">
        <v>6.81</v>
      </c>
      <c r="O824" s="4">
        <v>89.0</v>
      </c>
      <c r="P824" s="4">
        <v>0.3</v>
      </c>
      <c r="Q824" s="5">
        <v>3736.58713</v>
      </c>
      <c r="R824" s="4">
        <v>619256.0</v>
      </c>
      <c r="S824" s="4">
        <v>1.7</v>
      </c>
      <c r="T824" s="4">
        <v>1.6</v>
      </c>
      <c r="U824" s="4">
        <v>0.666</v>
      </c>
      <c r="V824" s="4">
        <v>13.0</v>
      </c>
    </row>
    <row r="825">
      <c r="A825" s="4" t="s">
        <v>77</v>
      </c>
      <c r="B825" s="4">
        <v>2010.0</v>
      </c>
      <c r="C825" s="4" t="s">
        <v>23</v>
      </c>
      <c r="D825" s="4">
        <v>72.0</v>
      </c>
      <c r="E825" s="4">
        <v>191.0</v>
      </c>
      <c r="F825" s="4">
        <v>2.0</v>
      </c>
      <c r="G825" s="4">
        <v>2.36</v>
      </c>
      <c r="H825" s="5">
        <v>469.3904193</v>
      </c>
      <c r="I825" s="4">
        <v>89.0</v>
      </c>
      <c r="J825" s="4">
        <v>0.0</v>
      </c>
      <c r="K825" s="4">
        <v>52.8</v>
      </c>
      <c r="L825" s="4">
        <v>2.0</v>
      </c>
      <c r="M825" s="4">
        <v>89.0</v>
      </c>
      <c r="N825" s="4">
        <v>6.91</v>
      </c>
      <c r="O825" s="4">
        <v>89.0</v>
      </c>
      <c r="P825" s="4">
        <v>0.3</v>
      </c>
      <c r="Q825" s="5">
        <v>3474.392445</v>
      </c>
      <c r="R825" s="4">
        <v>6164626.0</v>
      </c>
      <c r="S825" s="4">
        <v>1.7</v>
      </c>
      <c r="T825" s="4">
        <v>1.6</v>
      </c>
      <c r="U825" s="4">
        <v>0.662</v>
      </c>
      <c r="V825" s="4">
        <v>12.9</v>
      </c>
    </row>
    <row r="826">
      <c r="A826" s="4" t="s">
        <v>77</v>
      </c>
      <c r="B826" s="4">
        <v>2009.0</v>
      </c>
      <c r="C826" s="4" t="s">
        <v>23</v>
      </c>
      <c r="D826" s="4">
        <v>71.4</v>
      </c>
      <c r="E826" s="4">
        <v>23.0</v>
      </c>
      <c r="F826" s="4">
        <v>2.0</v>
      </c>
      <c r="G826" s="4">
        <v>2.55</v>
      </c>
      <c r="H826" s="5">
        <v>416.4338399</v>
      </c>
      <c r="I826" s="4">
        <v>91.0</v>
      </c>
      <c r="J826" s="4">
        <v>0.0</v>
      </c>
      <c r="K826" s="4">
        <v>52.1</v>
      </c>
      <c r="L826" s="4">
        <v>2.0</v>
      </c>
      <c r="M826" s="4">
        <v>91.0</v>
      </c>
      <c r="N826" s="4">
        <v>6.83</v>
      </c>
      <c r="O826" s="4">
        <v>91.0</v>
      </c>
      <c r="P826" s="4">
        <v>0.3</v>
      </c>
      <c r="Q826" s="5">
        <v>3366.482133</v>
      </c>
      <c r="R826" s="4">
        <v>6137276.0</v>
      </c>
      <c r="S826" s="4">
        <v>1.7</v>
      </c>
      <c r="T826" s="4">
        <v>1.6</v>
      </c>
      <c r="U826" s="4">
        <v>0.662</v>
      </c>
      <c r="V826" s="4">
        <v>12.8</v>
      </c>
    </row>
    <row r="827">
      <c r="A827" s="4" t="s">
        <v>77</v>
      </c>
      <c r="B827" s="4">
        <v>2008.0</v>
      </c>
      <c r="C827" s="4" t="s">
        <v>23</v>
      </c>
      <c r="D827" s="4">
        <v>71.7</v>
      </c>
      <c r="E827" s="4">
        <v>194.0</v>
      </c>
      <c r="F827" s="4">
        <v>2.0</v>
      </c>
      <c r="G827" s="4">
        <v>2.68</v>
      </c>
      <c r="H827" s="5">
        <v>53.95949877</v>
      </c>
      <c r="I827" s="4">
        <v>98.0</v>
      </c>
      <c r="J827" s="4">
        <v>0.0</v>
      </c>
      <c r="K827" s="4">
        <v>51.4</v>
      </c>
      <c r="L827" s="4">
        <v>3.0</v>
      </c>
      <c r="M827" s="4">
        <v>98.0</v>
      </c>
      <c r="N827" s="4">
        <v>6.21</v>
      </c>
      <c r="O827" s="4">
        <v>98.0</v>
      </c>
      <c r="P827" s="4">
        <v>0.3</v>
      </c>
      <c r="Q827" s="5">
        <v>357.347674</v>
      </c>
      <c r="R827" s="4">
        <v>61131.0</v>
      </c>
      <c r="S827" s="4">
        <v>1.8</v>
      </c>
      <c r="T827" s="4">
        <v>1.7</v>
      </c>
      <c r="U827" s="4">
        <v>0.659</v>
      </c>
      <c r="V827" s="4">
        <v>13.4</v>
      </c>
    </row>
    <row r="828">
      <c r="A828" s="4" t="s">
        <v>77</v>
      </c>
      <c r="B828" s="4">
        <v>2007.0</v>
      </c>
      <c r="C828" s="4" t="s">
        <v>23</v>
      </c>
      <c r="D828" s="4">
        <v>71.2</v>
      </c>
      <c r="E828" s="4">
        <v>23.0</v>
      </c>
      <c r="F828" s="4">
        <v>2.0</v>
      </c>
      <c r="G828" s="4">
        <v>2.83</v>
      </c>
      <c r="H828" s="5">
        <v>52.30172215</v>
      </c>
      <c r="I828" s="4">
        <v>99.0</v>
      </c>
      <c r="J828" s="4">
        <v>0.0</v>
      </c>
      <c r="K828" s="4">
        <v>5.8</v>
      </c>
      <c r="L828" s="4">
        <v>3.0</v>
      </c>
      <c r="M828" s="4">
        <v>99.0</v>
      </c>
      <c r="N828" s="4">
        <v>6.32</v>
      </c>
      <c r="O828" s="4">
        <v>99.0</v>
      </c>
      <c r="P828" s="4">
        <v>0.3</v>
      </c>
      <c r="Q828" s="5">
        <v>334.83817</v>
      </c>
      <c r="R828" s="4">
        <v>683475.0</v>
      </c>
      <c r="S828" s="4">
        <v>1.8</v>
      </c>
      <c r="T828" s="4">
        <v>1.7</v>
      </c>
      <c r="U828" s="4">
        <v>0.657</v>
      </c>
      <c r="V828" s="4">
        <v>12.9</v>
      </c>
    </row>
    <row r="829">
      <c r="A829" s="4" t="s">
        <v>77</v>
      </c>
      <c r="B829" s="4">
        <v>2006.0</v>
      </c>
      <c r="C829" s="4" t="s">
        <v>23</v>
      </c>
      <c r="D829" s="4">
        <v>75.0</v>
      </c>
      <c r="E829" s="4">
        <v>211.0</v>
      </c>
      <c r="F829" s="4">
        <v>3.0</v>
      </c>
      <c r="G829" s="4">
        <v>2.77</v>
      </c>
      <c r="H829" s="5">
        <v>57.74562629</v>
      </c>
      <c r="I829" s="4">
        <v>96.0</v>
      </c>
      <c r="J829" s="4">
        <v>0.0</v>
      </c>
      <c r="K829" s="4">
        <v>5.1</v>
      </c>
      <c r="L829" s="4">
        <v>3.0</v>
      </c>
      <c r="M829" s="4">
        <v>96.0</v>
      </c>
      <c r="N829" s="4">
        <v>6.68</v>
      </c>
      <c r="O829" s="4">
        <v>96.0</v>
      </c>
      <c r="P829" s="4">
        <v>0.2</v>
      </c>
      <c r="Q829" s="5">
        <v>362.951768</v>
      </c>
      <c r="R829" s="4">
        <v>656478.0</v>
      </c>
      <c r="S829" s="4">
        <v>1.8</v>
      </c>
      <c r="T829" s="4">
        <v>1.7</v>
      </c>
      <c r="U829" s="4">
        <v>0.651</v>
      </c>
      <c r="V829" s="4">
        <v>12.9</v>
      </c>
    </row>
    <row r="830">
      <c r="A830" s="4" t="s">
        <v>77</v>
      </c>
      <c r="B830" s="4">
        <v>2005.0</v>
      </c>
      <c r="C830" s="4" t="s">
        <v>23</v>
      </c>
      <c r="D830" s="4">
        <v>71.0</v>
      </c>
      <c r="E830" s="4">
        <v>213.0</v>
      </c>
      <c r="F830" s="4">
        <v>3.0</v>
      </c>
      <c r="G830" s="4">
        <v>2.77</v>
      </c>
      <c r="H830" s="5">
        <v>440.6027042</v>
      </c>
      <c r="I830" s="4">
        <v>89.0</v>
      </c>
      <c r="J830" s="4">
        <v>0.0</v>
      </c>
      <c r="K830" s="4">
        <v>49.4</v>
      </c>
      <c r="L830" s="4">
        <v>3.0</v>
      </c>
      <c r="M830" s="4">
        <v>89.0</v>
      </c>
      <c r="N830" s="4">
        <v>7.19</v>
      </c>
      <c r="O830" s="4">
        <v>89.0</v>
      </c>
      <c r="P830" s="4">
        <v>0.2</v>
      </c>
      <c r="Q830" s="5">
        <v>2835.281237</v>
      </c>
      <c r="R830" s="4">
        <v>628961.0</v>
      </c>
      <c r="S830" s="4">
        <v>1.9</v>
      </c>
      <c r="T830" s="4">
        <v>1.8</v>
      </c>
      <c r="U830" s="4">
        <v>0.644</v>
      </c>
      <c r="V830" s="4">
        <v>12.7</v>
      </c>
    </row>
    <row r="831">
      <c r="A831" s="4" t="s">
        <v>77</v>
      </c>
      <c r="B831" s="4">
        <v>2004.0</v>
      </c>
      <c r="C831" s="4" t="s">
        <v>23</v>
      </c>
      <c r="D831" s="4">
        <v>70.0</v>
      </c>
      <c r="E831" s="4">
        <v>215.0</v>
      </c>
      <c r="F831" s="4">
        <v>3.0</v>
      </c>
      <c r="G831" s="4">
        <v>2.9</v>
      </c>
      <c r="H831" s="5">
        <v>398.6058322</v>
      </c>
      <c r="I831" s="4">
        <v>9.0</v>
      </c>
      <c r="J831" s="4">
        <v>0.0</v>
      </c>
      <c r="K831" s="4">
        <v>48.6</v>
      </c>
      <c r="L831" s="4">
        <v>3.0</v>
      </c>
      <c r="M831" s="4">
        <v>9.0</v>
      </c>
      <c r="N831" s="4">
        <v>7.3</v>
      </c>
      <c r="O831" s="4">
        <v>9.0</v>
      </c>
      <c r="P831" s="4">
        <v>0.3</v>
      </c>
      <c r="Q831" s="5">
        <v>2632.79942</v>
      </c>
      <c r="R831" s="4">
        <v>6775.0</v>
      </c>
      <c r="S831" s="4">
        <v>1.9</v>
      </c>
      <c r="T831" s="4">
        <v>1.8</v>
      </c>
      <c r="U831" s="4">
        <v>0.636</v>
      </c>
      <c r="V831" s="4">
        <v>12.4</v>
      </c>
    </row>
    <row r="832">
      <c r="A832" s="4" t="s">
        <v>77</v>
      </c>
      <c r="B832" s="4">
        <v>2003.0</v>
      </c>
      <c r="C832" s="4" t="s">
        <v>23</v>
      </c>
      <c r="D832" s="4">
        <v>69.9</v>
      </c>
      <c r="E832" s="4">
        <v>29.0</v>
      </c>
      <c r="F832" s="4">
        <v>3.0</v>
      </c>
      <c r="G832" s="4">
        <v>3.1</v>
      </c>
      <c r="H832" s="5">
        <v>400.1342971</v>
      </c>
      <c r="I832" s="4">
        <v>94.0</v>
      </c>
      <c r="J832" s="4">
        <v>0.0</v>
      </c>
      <c r="K832" s="4">
        <v>47.8</v>
      </c>
      <c r="L832" s="4">
        <v>4.0</v>
      </c>
      <c r="M832" s="4">
        <v>93.0</v>
      </c>
      <c r="N832" s="4">
        <v>7.61</v>
      </c>
      <c r="O832" s="4">
        <v>94.0</v>
      </c>
      <c r="P832" s="4">
        <v>0.3</v>
      </c>
      <c r="Q832" s="5">
        <v>2519.737387</v>
      </c>
      <c r="R832" s="4">
        <v>5971535.0</v>
      </c>
      <c r="S832" s="4">
        <v>2.0</v>
      </c>
      <c r="T832" s="4">
        <v>1.9</v>
      </c>
      <c r="U832" s="4">
        <v>0.628</v>
      </c>
      <c r="V832" s="4">
        <v>12.0</v>
      </c>
    </row>
    <row r="833">
      <c r="A833" s="4" t="s">
        <v>77</v>
      </c>
      <c r="B833" s="4">
        <v>2002.0</v>
      </c>
      <c r="C833" s="4" t="s">
        <v>23</v>
      </c>
      <c r="D833" s="4">
        <v>73.0</v>
      </c>
      <c r="E833" s="4">
        <v>24.0</v>
      </c>
      <c r="F833" s="4">
        <v>3.0</v>
      </c>
      <c r="G833" s="4">
        <v>2.97</v>
      </c>
      <c r="H833" s="5">
        <v>29.68529375</v>
      </c>
      <c r="I833" s="4">
        <v>81.0</v>
      </c>
      <c r="J833" s="4">
        <v>0.0</v>
      </c>
      <c r="K833" s="4">
        <v>47.0</v>
      </c>
      <c r="L833" s="4">
        <v>4.0</v>
      </c>
      <c r="M833" s="4">
        <v>81.0</v>
      </c>
      <c r="N833" s="4">
        <v>7.9</v>
      </c>
      <c r="O833" s="4">
        <v>81.0</v>
      </c>
      <c r="P833" s="4">
        <v>0.4</v>
      </c>
      <c r="Q833" s="5">
        <v>248.4125</v>
      </c>
      <c r="R833" s="4">
        <v>59433.0</v>
      </c>
      <c r="S833" s="4">
        <v>2.0</v>
      </c>
      <c r="T833" s="4">
        <v>1.9</v>
      </c>
      <c r="U833" s="4">
        <v>0.621</v>
      </c>
      <c r="V833" s="4">
        <v>11.8</v>
      </c>
    </row>
    <row r="834">
      <c r="A834" s="4" t="s">
        <v>77</v>
      </c>
      <c r="B834" s="4">
        <v>2001.0</v>
      </c>
      <c r="C834" s="4" t="s">
        <v>23</v>
      </c>
      <c r="D834" s="4">
        <v>68.9</v>
      </c>
      <c r="E834" s="4">
        <v>219.0</v>
      </c>
      <c r="F834" s="4">
        <v>4.0</v>
      </c>
      <c r="G834" s="4">
        <v>2.88</v>
      </c>
      <c r="H834" s="5">
        <v>332.1056586</v>
      </c>
      <c r="I834" s="4">
        <v>75.0</v>
      </c>
      <c r="J834" s="4">
        <v>2.0</v>
      </c>
      <c r="K834" s="4">
        <v>46.2</v>
      </c>
      <c r="L834" s="4">
        <v>4.0</v>
      </c>
      <c r="M834" s="4">
        <v>94.0</v>
      </c>
      <c r="N834" s="4">
        <v>8.2</v>
      </c>
      <c r="O834" s="4">
        <v>92.0</v>
      </c>
      <c r="P834" s="4">
        <v>0.4</v>
      </c>
      <c r="Q834" s="5">
        <v>2338.772244</v>
      </c>
      <c r="R834" s="4">
        <v>595962.0</v>
      </c>
      <c r="S834" s="4">
        <v>2.1</v>
      </c>
      <c r="T834" s="4">
        <v>2.0</v>
      </c>
      <c r="U834" s="4">
        <v>0.615</v>
      </c>
      <c r="V834" s="4">
        <v>11.6</v>
      </c>
    </row>
    <row r="835">
      <c r="A835" s="4" t="s">
        <v>77</v>
      </c>
      <c r="B835" s="4">
        <v>2000.0</v>
      </c>
      <c r="C835" s="4" t="s">
        <v>23</v>
      </c>
      <c r="D835" s="4">
        <v>69.0</v>
      </c>
      <c r="E835" s="4">
        <v>218.0</v>
      </c>
      <c r="F835" s="4">
        <v>4.0</v>
      </c>
      <c r="G835" s="4">
        <v>2.79</v>
      </c>
      <c r="H835" s="5">
        <v>353.6690328</v>
      </c>
      <c r="I835" s="4">
        <v>99.0</v>
      </c>
      <c r="J835" s="4">
        <v>0.0</v>
      </c>
      <c r="K835" s="4">
        <v>45.3</v>
      </c>
      <c r="L835" s="4">
        <v>5.0</v>
      </c>
      <c r="M835" s="4">
        <v>98.0</v>
      </c>
      <c r="N835" s="4">
        <v>8.17</v>
      </c>
      <c r="O835" s="4">
        <v>99.0</v>
      </c>
      <c r="P835" s="4">
        <v>0.4</v>
      </c>
      <c r="Q835" s="5">
        <v>2238.4116</v>
      </c>
      <c r="R835" s="4">
        <v>5867626.0</v>
      </c>
      <c r="S835" s="4">
        <v>2.1</v>
      </c>
      <c r="T835" s="4">
        <v>2.0</v>
      </c>
      <c r="U835" s="4">
        <v>0.607</v>
      </c>
      <c r="V835" s="4">
        <v>11.3</v>
      </c>
    </row>
    <row r="836">
      <c r="A836" s="4" t="s">
        <v>78</v>
      </c>
      <c r="B836" s="4">
        <v>2015.0</v>
      </c>
      <c r="C836" s="4" t="s">
        <v>23</v>
      </c>
      <c r="D836" s="4">
        <v>58.2</v>
      </c>
      <c r="E836" s="4">
        <v>32.0</v>
      </c>
      <c r="F836" s="4">
        <v>3.0</v>
      </c>
      <c r="G836" s="6"/>
      <c r="H836" s="5">
        <v>0.0</v>
      </c>
      <c r="I836" s="4">
        <v>16.0</v>
      </c>
      <c r="J836" s="4">
        <v>1250.0</v>
      </c>
      <c r="K836" s="4">
        <v>24.5</v>
      </c>
      <c r="L836" s="4">
        <v>4.0</v>
      </c>
      <c r="M836" s="4">
        <v>17.0</v>
      </c>
      <c r="N836" s="6"/>
      <c r="O836" s="4">
        <v>16.0</v>
      </c>
      <c r="P836" s="4">
        <v>4.2</v>
      </c>
      <c r="Q836" s="5">
        <v>1347.31257</v>
      </c>
      <c r="R836" s="4">
        <v>1175389.0</v>
      </c>
      <c r="S836" s="4">
        <v>8.4</v>
      </c>
      <c r="T836" s="4">
        <v>8.3</v>
      </c>
      <c r="U836" s="4">
        <v>0.582</v>
      </c>
      <c r="V836" s="4">
        <v>9.2</v>
      </c>
    </row>
    <row r="837">
      <c r="A837" s="4" t="s">
        <v>78</v>
      </c>
      <c r="B837" s="4">
        <v>2014.0</v>
      </c>
      <c r="C837" s="4" t="s">
        <v>23</v>
      </c>
      <c r="D837" s="4">
        <v>57.9</v>
      </c>
      <c r="E837" s="4">
        <v>32.0</v>
      </c>
      <c r="F837" s="4">
        <v>3.0</v>
      </c>
      <c r="G837" s="4">
        <v>0.01</v>
      </c>
      <c r="H837" s="5">
        <v>13.40477417</v>
      </c>
      <c r="I837" s="4">
        <v>2.0</v>
      </c>
      <c r="J837" s="4">
        <v>13.0</v>
      </c>
      <c r="K837" s="4">
        <v>24.0</v>
      </c>
      <c r="L837" s="4">
        <v>4.0</v>
      </c>
      <c r="M837" s="4">
        <v>24.0</v>
      </c>
      <c r="N837" s="4">
        <v>3.8</v>
      </c>
      <c r="O837" s="4">
        <v>2.0</v>
      </c>
      <c r="P837" s="4">
        <v>4.4</v>
      </c>
      <c r="Q837" s="5">
        <v>192.59733</v>
      </c>
      <c r="R837" s="4">
        <v>1129424.0</v>
      </c>
      <c r="S837" s="4">
        <v>8.5</v>
      </c>
      <c r="T837" s="4">
        <v>8.4</v>
      </c>
      <c r="U837" s="4">
        <v>0.582</v>
      </c>
      <c r="V837" s="4">
        <v>9.2</v>
      </c>
    </row>
    <row r="838">
      <c r="A838" s="4" t="s">
        <v>78</v>
      </c>
      <c r="B838" s="4">
        <v>2013.0</v>
      </c>
      <c r="C838" s="4" t="s">
        <v>23</v>
      </c>
      <c r="D838" s="4">
        <v>57.4</v>
      </c>
      <c r="E838" s="4">
        <v>327.0</v>
      </c>
      <c r="F838" s="4">
        <v>3.0</v>
      </c>
      <c r="G838" s="4">
        <v>10.72</v>
      </c>
      <c r="H838" s="5">
        <v>156.3907685</v>
      </c>
      <c r="I838" s="6"/>
      <c r="J838" s="4">
        <v>321.0</v>
      </c>
      <c r="K838" s="4">
        <v>23.5</v>
      </c>
      <c r="L838" s="4">
        <v>4.0</v>
      </c>
      <c r="M838" s="4">
        <v>3.0</v>
      </c>
      <c r="N838" s="4">
        <v>3.73</v>
      </c>
      <c r="O838" s="4">
        <v>3.0</v>
      </c>
      <c r="P838" s="4">
        <v>5.7</v>
      </c>
      <c r="Q838" s="5">
        <v>2246.9938</v>
      </c>
      <c r="R838" s="4">
        <v>183746.0</v>
      </c>
      <c r="S838" s="4">
        <v>8.6</v>
      </c>
      <c r="T838" s="4">
        <v>8.6</v>
      </c>
      <c r="U838" s="4">
        <v>0.586</v>
      </c>
      <c r="V838" s="4">
        <v>9.2</v>
      </c>
    </row>
    <row r="839">
      <c r="A839" s="4" t="s">
        <v>78</v>
      </c>
      <c r="B839" s="4">
        <v>2012.0</v>
      </c>
      <c r="C839" s="4" t="s">
        <v>23</v>
      </c>
      <c r="D839" s="4">
        <v>56.7</v>
      </c>
      <c r="E839" s="4">
        <v>337.0</v>
      </c>
      <c r="F839" s="4">
        <v>3.0</v>
      </c>
      <c r="G839" s="4">
        <v>11.89</v>
      </c>
      <c r="H839" s="5">
        <v>1500.412635</v>
      </c>
      <c r="I839" s="6"/>
      <c r="J839" s="4">
        <v>1190.0</v>
      </c>
      <c r="K839" s="4">
        <v>23.0</v>
      </c>
      <c r="L839" s="4">
        <v>4.0</v>
      </c>
      <c r="M839" s="4">
        <v>3.0</v>
      </c>
      <c r="N839" s="4">
        <v>4.0</v>
      </c>
      <c r="O839" s="4">
        <v>24.0</v>
      </c>
      <c r="P839" s="4">
        <v>8.2</v>
      </c>
      <c r="Q839" s="5">
        <v>21557.6528</v>
      </c>
      <c r="R839" s="4">
        <v>138593.0</v>
      </c>
      <c r="S839" s="4">
        <v>8.7</v>
      </c>
      <c r="T839" s="4">
        <v>8.7</v>
      </c>
      <c r="U839" s="4">
        <v>0.583</v>
      </c>
      <c r="V839" s="4">
        <v>9.2</v>
      </c>
    </row>
    <row r="840">
      <c r="A840" s="4" t="s">
        <v>78</v>
      </c>
      <c r="B840" s="4">
        <v>2011.0</v>
      </c>
      <c r="C840" s="4" t="s">
        <v>23</v>
      </c>
      <c r="D840" s="4">
        <v>56.2</v>
      </c>
      <c r="E840" s="4">
        <v>344.0</v>
      </c>
      <c r="F840" s="4">
        <v>3.0</v>
      </c>
      <c r="G840" s="4">
        <v>10.99</v>
      </c>
      <c r="H840" s="5">
        <v>1493.051277</v>
      </c>
      <c r="I840" s="6"/>
      <c r="J840" s="4">
        <v>0.0</v>
      </c>
      <c r="K840" s="4">
        <v>22.6</v>
      </c>
      <c r="L840" s="4">
        <v>4.0</v>
      </c>
      <c r="M840" s="4">
        <v>39.0</v>
      </c>
      <c r="N840" s="4">
        <v>3.29</v>
      </c>
      <c r="O840" s="4">
        <v>41.0</v>
      </c>
      <c r="P840" s="4">
        <v>7.7</v>
      </c>
      <c r="Q840" s="5">
        <v>21451.88617</v>
      </c>
      <c r="R840" s="4">
        <v>99429.0</v>
      </c>
      <c r="S840" s="4">
        <v>8.9</v>
      </c>
      <c r="T840" s="4">
        <v>8.8</v>
      </c>
      <c r="U840" s="4">
        <v>0.58</v>
      </c>
      <c r="V840" s="4">
        <v>9.2</v>
      </c>
    </row>
    <row r="841">
      <c r="A841" s="4" t="s">
        <v>78</v>
      </c>
      <c r="B841" s="4">
        <v>2010.0</v>
      </c>
      <c r="C841" s="4" t="s">
        <v>23</v>
      </c>
      <c r="D841" s="4">
        <v>56.1</v>
      </c>
      <c r="E841" s="4">
        <v>339.0</v>
      </c>
      <c r="F841" s="4">
        <v>3.0</v>
      </c>
      <c r="G841" s="4">
        <v>9.93</v>
      </c>
      <c r="H841" s="5">
        <v>1192.696619</v>
      </c>
      <c r="I841" s="6"/>
      <c r="J841" s="4">
        <v>0.0</v>
      </c>
      <c r="K841" s="4">
        <v>22.1</v>
      </c>
      <c r="L841" s="4">
        <v>4.0</v>
      </c>
      <c r="M841" s="4">
        <v>59.0</v>
      </c>
      <c r="N841" s="4">
        <v>3.84</v>
      </c>
      <c r="O841" s="4">
        <v>44.0</v>
      </c>
      <c r="P841" s="4">
        <v>7.2</v>
      </c>
      <c r="Q841" s="5">
        <v>17136.44568</v>
      </c>
      <c r="R841" s="4">
        <v>95114.0</v>
      </c>
      <c r="S841" s="4">
        <v>9.0</v>
      </c>
      <c r="T841" s="4">
        <v>9.0</v>
      </c>
      <c r="U841" s="4">
        <v>0.589</v>
      </c>
      <c r="V841" s="4">
        <v>9.2</v>
      </c>
    </row>
    <row r="842">
      <c r="A842" s="4" t="s">
        <v>78</v>
      </c>
      <c r="B842" s="4">
        <v>2009.0</v>
      </c>
      <c r="C842" s="4" t="s">
        <v>23</v>
      </c>
      <c r="D842" s="4">
        <v>55.7</v>
      </c>
      <c r="E842" s="4">
        <v>34.0</v>
      </c>
      <c r="F842" s="4">
        <v>3.0</v>
      </c>
      <c r="G842" s="4">
        <v>7.97</v>
      </c>
      <c r="H842" s="5">
        <v>115.0692415</v>
      </c>
      <c r="I842" s="6"/>
      <c r="J842" s="4">
        <v>78.0</v>
      </c>
      <c r="K842" s="4">
        <v>21.7</v>
      </c>
      <c r="L842" s="4">
        <v>4.0</v>
      </c>
      <c r="M842" s="4">
        <v>57.0</v>
      </c>
      <c r="N842" s="4">
        <v>5.32</v>
      </c>
      <c r="O842" s="4">
        <v>43.0</v>
      </c>
      <c r="P842" s="4">
        <v>7.3</v>
      </c>
      <c r="Q842" s="5">
        <v>1653.2937</v>
      </c>
      <c r="R842" s="4">
        <v>99111.0</v>
      </c>
      <c r="S842" s="4">
        <v>9.2</v>
      </c>
      <c r="T842" s="4">
        <v>9.2</v>
      </c>
      <c r="U842" s="4">
        <v>0.59</v>
      </c>
      <c r="V842" s="4">
        <v>9.1</v>
      </c>
    </row>
    <row r="843">
      <c r="A843" s="4" t="s">
        <v>78</v>
      </c>
      <c r="B843" s="4">
        <v>2008.0</v>
      </c>
      <c r="C843" s="4" t="s">
        <v>23</v>
      </c>
      <c r="D843" s="4">
        <v>55.4</v>
      </c>
      <c r="E843" s="4">
        <v>338.0</v>
      </c>
      <c r="F843" s="4">
        <v>3.0</v>
      </c>
      <c r="G843" s="4">
        <v>8.34</v>
      </c>
      <c r="H843" s="5">
        <v>1705.678619</v>
      </c>
      <c r="I843" s="6"/>
      <c r="J843" s="4">
        <v>436.0</v>
      </c>
      <c r="K843" s="4">
        <v>21.3</v>
      </c>
      <c r="L843" s="4">
        <v>4.0</v>
      </c>
      <c r="M843" s="4">
        <v>55.0</v>
      </c>
      <c r="N843" s="4">
        <v>2.31</v>
      </c>
      <c r="O843" s="4">
        <v>42.0</v>
      </c>
      <c r="P843" s="4">
        <v>6.3</v>
      </c>
      <c r="Q843" s="5">
        <v>22742.38159</v>
      </c>
      <c r="R843" s="4">
        <v>868418.0</v>
      </c>
      <c r="S843" s="4">
        <v>9.3</v>
      </c>
      <c r="T843" s="4">
        <v>9.3</v>
      </c>
      <c r="U843" s="4">
        <v>0.592</v>
      </c>
      <c r="V843" s="4">
        <v>9.1</v>
      </c>
    </row>
    <row r="844">
      <c r="A844" s="4" t="s">
        <v>78</v>
      </c>
      <c r="B844" s="4">
        <v>2007.0</v>
      </c>
      <c r="C844" s="4" t="s">
        <v>23</v>
      </c>
      <c r="D844" s="4">
        <v>55.0</v>
      </c>
      <c r="E844" s="4">
        <v>339.0</v>
      </c>
      <c r="F844" s="4">
        <v>3.0</v>
      </c>
      <c r="G844" s="4">
        <v>6.86</v>
      </c>
      <c r="H844" s="5">
        <v>1024.519543</v>
      </c>
      <c r="I844" s="6"/>
      <c r="J844" s="4">
        <v>5.0</v>
      </c>
      <c r="K844" s="4">
        <v>2.9</v>
      </c>
      <c r="L844" s="4">
        <v>4.0</v>
      </c>
      <c r="M844" s="4">
        <v>54.0</v>
      </c>
      <c r="N844" s="4">
        <v>2.25</v>
      </c>
      <c r="O844" s="4">
        <v>41.0</v>
      </c>
      <c r="P844" s="4">
        <v>5.9</v>
      </c>
      <c r="Q844" s="5">
        <v>15761.83913</v>
      </c>
      <c r="R844" s="4">
        <v>829327.0</v>
      </c>
      <c r="S844" s="4">
        <v>9.5</v>
      </c>
      <c r="T844" s="4">
        <v>9.5</v>
      </c>
      <c r="U844" s="4">
        <v>0.587</v>
      </c>
      <c r="V844" s="4">
        <v>9.0</v>
      </c>
    </row>
    <row r="845">
      <c r="A845" s="4" t="s">
        <v>78</v>
      </c>
      <c r="B845" s="4">
        <v>2006.0</v>
      </c>
      <c r="C845" s="4" t="s">
        <v>23</v>
      </c>
      <c r="D845" s="4">
        <v>54.8</v>
      </c>
      <c r="E845" s="4">
        <v>337.0</v>
      </c>
      <c r="F845" s="4">
        <v>3.0</v>
      </c>
      <c r="G845" s="4">
        <v>7.28</v>
      </c>
      <c r="H845" s="5">
        <v>827.5979335</v>
      </c>
      <c r="I845" s="6"/>
      <c r="J845" s="4">
        <v>0.0</v>
      </c>
      <c r="K845" s="4">
        <v>2.5</v>
      </c>
      <c r="L845" s="4">
        <v>4.0</v>
      </c>
      <c r="M845" s="4">
        <v>52.0</v>
      </c>
      <c r="N845" s="4">
        <v>2.13</v>
      </c>
      <c r="O845" s="4">
        <v>4.0</v>
      </c>
      <c r="P845" s="4">
        <v>5.3</v>
      </c>
      <c r="Q845" s="5">
        <v>12732.2759</v>
      </c>
      <c r="R845" s="4">
        <v>792217.0</v>
      </c>
      <c r="S845" s="4">
        <v>9.7</v>
      </c>
      <c r="T845" s="4">
        <v>9.6</v>
      </c>
      <c r="U845" s="4">
        <v>0.569</v>
      </c>
      <c r="V845" s="4">
        <v>9.0</v>
      </c>
    </row>
    <row r="846">
      <c r="A846" s="4" t="s">
        <v>78</v>
      </c>
      <c r="B846" s="4">
        <v>2005.0</v>
      </c>
      <c r="C846" s="4" t="s">
        <v>23</v>
      </c>
      <c r="D846" s="4">
        <v>54.4</v>
      </c>
      <c r="E846" s="4">
        <v>337.0</v>
      </c>
      <c r="F846" s="4">
        <v>3.0</v>
      </c>
      <c r="G846" s="4">
        <v>7.19</v>
      </c>
      <c r="H846" s="5">
        <v>12.0661671</v>
      </c>
      <c r="I846" s="6"/>
      <c r="J846" s="4">
        <v>0.0</v>
      </c>
      <c r="K846" s="4">
        <v>2.2</v>
      </c>
      <c r="L846" s="4">
        <v>4.0</v>
      </c>
      <c r="M846" s="4">
        <v>5.0</v>
      </c>
      <c r="N846" s="4">
        <v>1.63</v>
      </c>
      <c r="O846" s="4">
        <v>39.0</v>
      </c>
      <c r="P846" s="4">
        <v>4.9</v>
      </c>
      <c r="Q846" s="5">
        <v>185.63334</v>
      </c>
      <c r="R846" s="4">
        <v>757317.0</v>
      </c>
      <c r="S846" s="4">
        <v>9.8</v>
      </c>
      <c r="T846" s="4">
        <v>9.8</v>
      </c>
      <c r="U846" s="4">
        <v>0.563</v>
      </c>
      <c r="V846" s="4">
        <v>8.7</v>
      </c>
    </row>
    <row r="847">
      <c r="A847" s="4" t="s">
        <v>78</v>
      </c>
      <c r="B847" s="4">
        <v>2004.0</v>
      </c>
      <c r="C847" s="4" t="s">
        <v>23</v>
      </c>
      <c r="D847" s="4">
        <v>54.1</v>
      </c>
      <c r="E847" s="4">
        <v>336.0</v>
      </c>
      <c r="F847" s="4">
        <v>3.0</v>
      </c>
      <c r="G847" s="4">
        <v>6.28</v>
      </c>
      <c r="H847" s="5">
        <v>44.54768305</v>
      </c>
      <c r="I847" s="6"/>
      <c r="J847" s="4">
        <v>38.0</v>
      </c>
      <c r="K847" s="4">
        <v>19.8</v>
      </c>
      <c r="L847" s="4">
        <v>4.0</v>
      </c>
      <c r="M847" s="4">
        <v>48.0</v>
      </c>
      <c r="N847" s="4">
        <v>2.4</v>
      </c>
      <c r="O847" s="4">
        <v>38.0</v>
      </c>
      <c r="P847" s="4">
        <v>4.4</v>
      </c>
      <c r="Q847" s="5">
        <v>685.34897</v>
      </c>
      <c r="R847" s="4">
        <v>724817.0</v>
      </c>
      <c r="S847" s="4">
        <v>1.0</v>
      </c>
      <c r="T847" s="4">
        <v>1.0</v>
      </c>
      <c r="U847" s="4">
        <v>0.553</v>
      </c>
      <c r="V847" s="4">
        <v>8.5</v>
      </c>
    </row>
    <row r="848">
      <c r="A848" s="4" t="s">
        <v>78</v>
      </c>
      <c r="B848" s="4">
        <v>2003.0</v>
      </c>
      <c r="C848" s="4" t="s">
        <v>23</v>
      </c>
      <c r="D848" s="4">
        <v>53.8</v>
      </c>
      <c r="E848" s="4">
        <v>334.0</v>
      </c>
      <c r="F848" s="4">
        <v>3.0</v>
      </c>
      <c r="G848" s="4">
        <v>7.13</v>
      </c>
      <c r="H848" s="5">
        <v>309.7834587</v>
      </c>
      <c r="I848" s="6"/>
      <c r="J848" s="4">
        <v>18.0</v>
      </c>
      <c r="K848" s="4">
        <v>19.5</v>
      </c>
      <c r="L848" s="4">
        <v>4.0</v>
      </c>
      <c r="M848" s="4">
        <v>46.0</v>
      </c>
      <c r="N848" s="4">
        <v>2.23</v>
      </c>
      <c r="O848" s="4">
        <v>37.0</v>
      </c>
      <c r="P848" s="4">
        <v>3.6</v>
      </c>
      <c r="Q848" s="5">
        <v>3577.176197</v>
      </c>
      <c r="R848" s="4">
        <v>694611.0</v>
      </c>
      <c r="S848" s="4">
        <v>1.2</v>
      </c>
      <c r="T848" s="4">
        <v>1.1</v>
      </c>
      <c r="U848" s="4">
        <v>0.554</v>
      </c>
      <c r="V848" s="4">
        <v>8.4</v>
      </c>
    </row>
    <row r="849">
      <c r="A849" s="4" t="s">
        <v>78</v>
      </c>
      <c r="B849" s="4">
        <v>2002.0</v>
      </c>
      <c r="C849" s="4" t="s">
        <v>23</v>
      </c>
      <c r="D849" s="4">
        <v>53.5</v>
      </c>
      <c r="E849" s="4">
        <v>334.0</v>
      </c>
      <c r="F849" s="4">
        <v>3.0</v>
      </c>
      <c r="G849" s="4">
        <v>6.01</v>
      </c>
      <c r="H849" s="5">
        <v>234.7874207</v>
      </c>
      <c r="I849" s="6"/>
      <c r="J849" s="4">
        <v>24.0</v>
      </c>
      <c r="K849" s="4">
        <v>19.1</v>
      </c>
      <c r="L849" s="4">
        <v>4.0</v>
      </c>
      <c r="M849" s="4">
        <v>44.0</v>
      </c>
      <c r="N849" s="4">
        <v>2.5</v>
      </c>
      <c r="O849" s="4">
        <v>36.0</v>
      </c>
      <c r="P849" s="4">
        <v>2.9</v>
      </c>
      <c r="Q849" s="5">
        <v>2711.17114</v>
      </c>
      <c r="R849" s="4">
        <v>66647.0</v>
      </c>
      <c r="S849" s="4">
        <v>1.4</v>
      </c>
      <c r="T849" s="4">
        <v>1.3</v>
      </c>
      <c r="U849" s="4">
        <v>0.542</v>
      </c>
      <c r="V849" s="4">
        <v>8.2</v>
      </c>
    </row>
    <row r="850">
      <c r="A850" s="4" t="s">
        <v>78</v>
      </c>
      <c r="B850" s="4">
        <v>2001.0</v>
      </c>
      <c r="C850" s="4" t="s">
        <v>23</v>
      </c>
      <c r="D850" s="4">
        <v>53.1</v>
      </c>
      <c r="E850" s="4">
        <v>334.0</v>
      </c>
      <c r="F850" s="4">
        <v>3.0</v>
      </c>
      <c r="G850" s="4">
        <v>5.07</v>
      </c>
      <c r="H850" s="5">
        <v>197.7839552</v>
      </c>
      <c r="I850" s="6"/>
      <c r="J850" s="4">
        <v>1339.0</v>
      </c>
      <c r="K850" s="4">
        <v>18.7</v>
      </c>
      <c r="L850" s="4">
        <v>4.0</v>
      </c>
      <c r="M850" s="4">
        <v>43.0</v>
      </c>
      <c r="N850" s="4">
        <v>1.78</v>
      </c>
      <c r="O850" s="4">
        <v>35.0</v>
      </c>
      <c r="P850" s="4">
        <v>2.3</v>
      </c>
      <c r="Q850" s="5">
        <v>2283.87939</v>
      </c>
      <c r="R850" s="4">
        <v>639762.0</v>
      </c>
      <c r="S850" s="4">
        <v>1.6</v>
      </c>
      <c r="T850" s="4">
        <v>1.4</v>
      </c>
      <c r="U850" s="4">
        <v>0.527</v>
      </c>
      <c r="V850" s="4">
        <v>8.0</v>
      </c>
    </row>
    <row r="851">
      <c r="A851" s="4" t="s">
        <v>78</v>
      </c>
      <c r="B851" s="4">
        <v>2000.0</v>
      </c>
      <c r="C851" s="4" t="s">
        <v>23</v>
      </c>
      <c r="D851" s="4">
        <v>52.7</v>
      </c>
      <c r="E851" s="4">
        <v>336.0</v>
      </c>
      <c r="F851" s="4">
        <v>3.0</v>
      </c>
      <c r="G851" s="4">
        <v>4.46</v>
      </c>
      <c r="H851" s="5">
        <v>14.95451321</v>
      </c>
      <c r="I851" s="6"/>
      <c r="J851" s="4">
        <v>0.0</v>
      </c>
      <c r="K851" s="4">
        <v>18.3</v>
      </c>
      <c r="L851" s="4">
        <v>4.0</v>
      </c>
      <c r="M851" s="4">
        <v>41.0</v>
      </c>
      <c r="N851" s="4">
        <v>2.73</v>
      </c>
      <c r="O851" s="4">
        <v>34.0</v>
      </c>
      <c r="P851" s="4">
        <v>1.9</v>
      </c>
      <c r="Q851" s="5">
        <v>172.68491</v>
      </c>
      <c r="R851" s="4">
        <v>614323.0</v>
      </c>
      <c r="S851" s="4">
        <v>1.7</v>
      </c>
      <c r="T851" s="4">
        <v>1.6</v>
      </c>
      <c r="U851" s="4">
        <v>0.0</v>
      </c>
      <c r="V851" s="4">
        <v>0.0</v>
      </c>
    </row>
    <row r="852">
      <c r="A852" s="4" t="s">
        <v>79</v>
      </c>
      <c r="B852" s="4">
        <v>2015.0</v>
      </c>
      <c r="C852" s="4" t="s">
        <v>23</v>
      </c>
      <c r="D852" s="4">
        <v>64.7</v>
      </c>
      <c r="E852" s="4">
        <v>255.0</v>
      </c>
      <c r="F852" s="4">
        <v>5.0</v>
      </c>
      <c r="G852" s="6"/>
      <c r="H852" s="5">
        <v>0.0</v>
      </c>
      <c r="I852" s="4">
        <v>95.0</v>
      </c>
      <c r="J852" s="4">
        <v>198.0</v>
      </c>
      <c r="K852" s="4">
        <v>18.6</v>
      </c>
      <c r="L852" s="4">
        <v>7.0</v>
      </c>
      <c r="M852" s="4">
        <v>95.0</v>
      </c>
      <c r="N852" s="6"/>
      <c r="O852" s="4">
        <v>95.0</v>
      </c>
      <c r="P852" s="4">
        <v>0.4</v>
      </c>
      <c r="Q852" s="7"/>
      <c r="R852" s="6"/>
      <c r="S852" s="4">
        <v>8.4</v>
      </c>
      <c r="T852" s="4">
        <v>8.2</v>
      </c>
      <c r="U852" s="4">
        <v>0.418</v>
      </c>
      <c r="V852" s="4">
        <v>5.0</v>
      </c>
    </row>
    <row r="853">
      <c r="A853" s="4" t="s">
        <v>79</v>
      </c>
      <c r="B853" s="4">
        <v>2014.0</v>
      </c>
      <c r="C853" s="4" t="s">
        <v>23</v>
      </c>
      <c r="D853" s="4">
        <v>64.4</v>
      </c>
      <c r="E853" s="4">
        <v>261.0</v>
      </c>
      <c r="F853" s="4">
        <v>5.0</v>
      </c>
      <c r="G853" s="4">
        <v>0.01</v>
      </c>
      <c r="H853" s="5">
        <v>0.0</v>
      </c>
      <c r="I853" s="4">
        <v>94.0</v>
      </c>
      <c r="J853" s="4">
        <v>127.0</v>
      </c>
      <c r="K853" s="4">
        <v>18.0</v>
      </c>
      <c r="L853" s="4">
        <v>8.0</v>
      </c>
      <c r="M853" s="4">
        <v>94.0</v>
      </c>
      <c r="N853" s="4">
        <v>3.34</v>
      </c>
      <c r="O853" s="4">
        <v>94.0</v>
      </c>
      <c r="P853" s="4">
        <v>0.4</v>
      </c>
      <c r="Q853" s="7"/>
      <c r="R853" s="6"/>
      <c r="S853" s="4">
        <v>8.5</v>
      </c>
      <c r="T853" s="4">
        <v>8.3</v>
      </c>
      <c r="U853" s="4">
        <v>0.416</v>
      </c>
      <c r="V853" s="4">
        <v>5.0</v>
      </c>
    </row>
    <row r="854">
      <c r="A854" s="4" t="s">
        <v>79</v>
      </c>
      <c r="B854" s="4">
        <v>2013.0</v>
      </c>
      <c r="C854" s="4" t="s">
        <v>23</v>
      </c>
      <c r="D854" s="4">
        <v>64.0</v>
      </c>
      <c r="E854" s="4">
        <v>266.0</v>
      </c>
      <c r="F854" s="4">
        <v>6.0</v>
      </c>
      <c r="G854" s="4">
        <v>0.01</v>
      </c>
      <c r="H854" s="5">
        <v>0.0</v>
      </c>
      <c r="I854" s="4">
        <v>94.0</v>
      </c>
      <c r="J854" s="4">
        <v>45.0</v>
      </c>
      <c r="K854" s="4">
        <v>17.5</v>
      </c>
      <c r="L854" s="4">
        <v>8.0</v>
      </c>
      <c r="M854" s="4">
        <v>94.0</v>
      </c>
      <c r="N854" s="4">
        <v>3.1</v>
      </c>
      <c r="O854" s="4">
        <v>94.0</v>
      </c>
      <c r="P854" s="4">
        <v>0.5</v>
      </c>
      <c r="Q854" s="7"/>
      <c r="R854" s="6"/>
      <c r="S854" s="4">
        <v>8.6</v>
      </c>
      <c r="T854" s="4">
        <v>8.4</v>
      </c>
      <c r="U854" s="4">
        <v>0.414</v>
      </c>
      <c r="V854" s="4">
        <v>5.0</v>
      </c>
    </row>
    <row r="855">
      <c r="A855" s="4" t="s">
        <v>79</v>
      </c>
      <c r="B855" s="4">
        <v>2012.0</v>
      </c>
      <c r="C855" s="4" t="s">
        <v>23</v>
      </c>
      <c r="D855" s="4">
        <v>63.6</v>
      </c>
      <c r="E855" s="4">
        <v>274.0</v>
      </c>
      <c r="F855" s="4">
        <v>6.0</v>
      </c>
      <c r="G855" s="4">
        <v>0.01</v>
      </c>
      <c r="H855" s="5">
        <v>0.0</v>
      </c>
      <c r="I855" s="4">
        <v>94.0</v>
      </c>
      <c r="J855" s="4">
        <v>194.0</v>
      </c>
      <c r="K855" s="4">
        <v>17.0</v>
      </c>
      <c r="L855" s="4">
        <v>8.0</v>
      </c>
      <c r="M855" s="4">
        <v>94.0</v>
      </c>
      <c r="N855" s="4">
        <v>2.98</v>
      </c>
      <c r="O855" s="4">
        <v>94.0</v>
      </c>
      <c r="P855" s="4">
        <v>0.6</v>
      </c>
      <c r="Q855" s="7"/>
      <c r="R855" s="6"/>
      <c r="S855" s="4">
        <v>8.7</v>
      </c>
      <c r="T855" s="4">
        <v>8.6</v>
      </c>
      <c r="U855" s="4">
        <v>0.41</v>
      </c>
      <c r="V855" s="4">
        <v>5.0</v>
      </c>
    </row>
    <row r="856">
      <c r="A856" s="4" t="s">
        <v>79</v>
      </c>
      <c r="B856" s="4">
        <v>2011.0</v>
      </c>
      <c r="C856" s="4" t="s">
        <v>23</v>
      </c>
      <c r="D856" s="4">
        <v>62.9</v>
      </c>
      <c r="E856" s="4">
        <v>286.0</v>
      </c>
      <c r="F856" s="4">
        <v>6.0</v>
      </c>
      <c r="G856" s="4">
        <v>0.62</v>
      </c>
      <c r="H856" s="5">
        <v>20.97991915</v>
      </c>
      <c r="I856" s="4">
        <v>96.0</v>
      </c>
      <c r="J856" s="4">
        <v>48.0</v>
      </c>
      <c r="K856" s="4">
        <v>16.5</v>
      </c>
      <c r="L856" s="4">
        <v>8.0</v>
      </c>
      <c r="M856" s="4">
        <v>96.0</v>
      </c>
      <c r="N856" s="4">
        <v>3.6</v>
      </c>
      <c r="O856" s="4">
        <v>96.0</v>
      </c>
      <c r="P856" s="4">
        <v>0.7</v>
      </c>
      <c r="Q856" s="5">
        <v>582.775532</v>
      </c>
      <c r="R856" s="4">
        <v>447469.0</v>
      </c>
      <c r="S856" s="4">
        <v>8.8</v>
      </c>
      <c r="T856" s="4">
        <v>8.7</v>
      </c>
      <c r="U856" s="4">
        <v>0.405</v>
      </c>
      <c r="V856" s="4">
        <v>5.0</v>
      </c>
    </row>
    <row r="857">
      <c r="A857" s="4" t="s">
        <v>79</v>
      </c>
      <c r="B857" s="4">
        <v>2010.0</v>
      </c>
      <c r="C857" s="4" t="s">
        <v>23</v>
      </c>
      <c r="D857" s="4">
        <v>62.1</v>
      </c>
      <c r="E857" s="4">
        <v>298.0</v>
      </c>
      <c r="F857" s="4">
        <v>6.0</v>
      </c>
      <c r="G857" s="4">
        <v>0.61</v>
      </c>
      <c r="H857" s="5">
        <v>17.35739784</v>
      </c>
      <c r="I857" s="4">
        <v>9.0</v>
      </c>
      <c r="J857" s="4">
        <v>51.0</v>
      </c>
      <c r="K857" s="4">
        <v>16.0</v>
      </c>
      <c r="L857" s="4">
        <v>9.0</v>
      </c>
      <c r="M857" s="4">
        <v>9.0</v>
      </c>
      <c r="N857" s="4">
        <v>3.24</v>
      </c>
      <c r="O857" s="4">
        <v>9.0</v>
      </c>
      <c r="P857" s="4">
        <v>0.9</v>
      </c>
      <c r="Q857" s="5">
        <v>482.14994</v>
      </c>
      <c r="R857" s="4">
        <v>43984.0</v>
      </c>
      <c r="S857" s="4">
        <v>8.9</v>
      </c>
      <c r="T857" s="4">
        <v>8.8</v>
      </c>
      <c r="U857" s="4">
        <v>0.404</v>
      </c>
      <c r="V857" s="4">
        <v>5.1</v>
      </c>
    </row>
    <row r="858">
      <c r="A858" s="4" t="s">
        <v>79</v>
      </c>
      <c r="B858" s="4">
        <v>2009.0</v>
      </c>
      <c r="C858" s="4" t="s">
        <v>23</v>
      </c>
      <c r="D858" s="4">
        <v>61.4</v>
      </c>
      <c r="E858" s="4">
        <v>311.0</v>
      </c>
      <c r="F858" s="4">
        <v>6.0</v>
      </c>
      <c r="G858" s="4">
        <v>0.63</v>
      </c>
      <c r="H858" s="5">
        <v>1.575160196</v>
      </c>
      <c r="I858" s="4">
        <v>92.0</v>
      </c>
      <c r="J858" s="4">
        <v>82.0</v>
      </c>
      <c r="K858" s="4">
        <v>15.5</v>
      </c>
      <c r="L858" s="4">
        <v>9.0</v>
      </c>
      <c r="M858" s="4">
        <v>92.0</v>
      </c>
      <c r="N858" s="4">
        <v>3.3</v>
      </c>
      <c r="O858" s="4">
        <v>92.0</v>
      </c>
      <c r="P858" s="4">
        <v>1.0</v>
      </c>
      <c r="Q858" s="5">
        <v>43.7544499</v>
      </c>
      <c r="R858" s="4">
        <v>431334.0</v>
      </c>
      <c r="S858" s="4">
        <v>9.0</v>
      </c>
      <c r="T858" s="4">
        <v>8.9</v>
      </c>
      <c r="U858" s="4">
        <v>0.402</v>
      </c>
      <c r="V858" s="4">
        <v>5.2</v>
      </c>
    </row>
    <row r="859">
      <c r="A859" s="4" t="s">
        <v>79</v>
      </c>
      <c r="B859" s="4">
        <v>2008.0</v>
      </c>
      <c r="C859" s="4" t="s">
        <v>23</v>
      </c>
      <c r="D859" s="4">
        <v>67.0</v>
      </c>
      <c r="E859" s="4">
        <v>322.0</v>
      </c>
      <c r="F859" s="4">
        <v>6.0</v>
      </c>
      <c r="G859" s="4">
        <v>0.49</v>
      </c>
      <c r="H859" s="5">
        <v>11.76572311</v>
      </c>
      <c r="I859" s="4">
        <v>94.0</v>
      </c>
      <c r="J859" s="4">
        <v>0.0</v>
      </c>
      <c r="K859" s="4">
        <v>15.1</v>
      </c>
      <c r="L859" s="4">
        <v>9.0</v>
      </c>
      <c r="M859" s="4">
        <v>94.0</v>
      </c>
      <c r="N859" s="4">
        <v>3.69</v>
      </c>
      <c r="O859" s="4">
        <v>94.0</v>
      </c>
      <c r="P859" s="4">
        <v>1.1</v>
      </c>
      <c r="Q859" s="5">
        <v>326.825642</v>
      </c>
      <c r="R859" s="4">
        <v>4232636.0</v>
      </c>
      <c r="S859" s="4">
        <v>9.1</v>
      </c>
      <c r="T859" s="4">
        <v>9.1</v>
      </c>
      <c r="U859" s="4">
        <v>0.406</v>
      </c>
      <c r="V859" s="4">
        <v>5.2</v>
      </c>
    </row>
    <row r="860">
      <c r="A860" s="4" t="s">
        <v>79</v>
      </c>
      <c r="B860" s="4">
        <v>2007.0</v>
      </c>
      <c r="C860" s="4" t="s">
        <v>23</v>
      </c>
      <c r="D860" s="4">
        <v>62.0</v>
      </c>
      <c r="E860" s="4">
        <v>329.0</v>
      </c>
      <c r="F860" s="4">
        <v>6.0</v>
      </c>
      <c r="G860" s="4">
        <v>1.23</v>
      </c>
      <c r="H860" s="5">
        <v>11.42385961</v>
      </c>
      <c r="I860" s="4">
        <v>91.0</v>
      </c>
      <c r="J860" s="4">
        <v>55.0</v>
      </c>
      <c r="K860" s="4">
        <v>14.7</v>
      </c>
      <c r="L860" s="4">
        <v>9.0</v>
      </c>
      <c r="M860" s="4">
        <v>91.0</v>
      </c>
      <c r="N860" s="4">
        <v>3.29</v>
      </c>
      <c r="O860" s="4">
        <v>91.0</v>
      </c>
      <c r="P860" s="4">
        <v>1.3</v>
      </c>
      <c r="Q860" s="5">
        <v>317.3294336</v>
      </c>
      <c r="R860" s="4">
        <v>4153332.0</v>
      </c>
      <c r="S860" s="4">
        <v>9.2</v>
      </c>
      <c r="T860" s="4">
        <v>9.2</v>
      </c>
      <c r="U860" s="4">
        <v>0.405</v>
      </c>
      <c r="V860" s="4">
        <v>5.3</v>
      </c>
    </row>
    <row r="861">
      <c r="A861" s="4" t="s">
        <v>79</v>
      </c>
      <c r="B861" s="4">
        <v>2006.0</v>
      </c>
      <c r="C861" s="4" t="s">
        <v>23</v>
      </c>
      <c r="D861" s="4">
        <v>59.7</v>
      </c>
      <c r="E861" s="4">
        <v>336.0</v>
      </c>
      <c r="F861" s="4">
        <v>7.0</v>
      </c>
      <c r="G861" s="4">
        <v>0.97</v>
      </c>
      <c r="H861" s="5">
        <v>10.60269773</v>
      </c>
      <c r="I861" s="4">
        <v>94.0</v>
      </c>
      <c r="J861" s="4">
        <v>128.0</v>
      </c>
      <c r="K861" s="4">
        <v>14.3</v>
      </c>
      <c r="L861" s="4">
        <v>9.0</v>
      </c>
      <c r="M861" s="4">
        <v>94.0</v>
      </c>
      <c r="N861" s="4">
        <v>3.3</v>
      </c>
      <c r="O861" s="4">
        <v>94.0</v>
      </c>
      <c r="P861" s="4">
        <v>1.4</v>
      </c>
      <c r="Q861" s="5">
        <v>297.828588</v>
      </c>
      <c r="R861" s="4">
        <v>466648.0</v>
      </c>
      <c r="S861" s="4">
        <v>9.3</v>
      </c>
      <c r="T861" s="4">
        <v>9.3</v>
      </c>
      <c r="U861" s="4">
        <v>0.405</v>
      </c>
      <c r="V861" s="4">
        <v>5.3</v>
      </c>
    </row>
    <row r="862">
      <c r="A862" s="4" t="s">
        <v>79</v>
      </c>
      <c r="B862" s="4">
        <v>2005.0</v>
      </c>
      <c r="C862" s="4" t="s">
        <v>23</v>
      </c>
      <c r="D862" s="4">
        <v>59.4</v>
      </c>
      <c r="E862" s="4">
        <v>34.0</v>
      </c>
      <c r="F862" s="4">
        <v>7.0</v>
      </c>
      <c r="G862" s="4">
        <v>1.07</v>
      </c>
      <c r="H862" s="5">
        <v>5.064688968</v>
      </c>
      <c r="I862" s="4">
        <v>96.0</v>
      </c>
      <c r="J862" s="4">
        <v>19.0</v>
      </c>
      <c r="K862" s="4">
        <v>13.9</v>
      </c>
      <c r="L862" s="4">
        <v>9.0</v>
      </c>
      <c r="M862" s="4">
        <v>96.0</v>
      </c>
      <c r="N862" s="4">
        <v>2.97</v>
      </c>
      <c r="O862" s="4">
        <v>96.0</v>
      </c>
      <c r="P862" s="4">
        <v>1.6</v>
      </c>
      <c r="Q862" s="5">
        <v>276.75896</v>
      </c>
      <c r="R862" s="4">
        <v>39697.0</v>
      </c>
      <c r="S862" s="4">
        <v>9.4</v>
      </c>
      <c r="T862" s="4">
        <v>9.5</v>
      </c>
      <c r="U862" s="4">
        <v>0.0</v>
      </c>
      <c r="V862" s="4">
        <v>5.4</v>
      </c>
    </row>
    <row r="863">
      <c r="A863" s="4" t="s">
        <v>79</v>
      </c>
      <c r="B863" s="4">
        <v>2004.0</v>
      </c>
      <c r="C863" s="4" t="s">
        <v>23</v>
      </c>
      <c r="D863" s="4">
        <v>59.1</v>
      </c>
      <c r="E863" s="4">
        <v>342.0</v>
      </c>
      <c r="F863" s="4">
        <v>7.0</v>
      </c>
      <c r="G863" s="4">
        <v>0.64</v>
      </c>
      <c r="H863" s="5">
        <v>10.26097341</v>
      </c>
      <c r="I863" s="4">
        <v>84.0</v>
      </c>
      <c r="J863" s="4">
        <v>24.0</v>
      </c>
      <c r="K863" s="4">
        <v>13.6</v>
      </c>
      <c r="L863" s="4">
        <v>10.0</v>
      </c>
      <c r="M863" s="4">
        <v>98.0</v>
      </c>
      <c r="N863" s="4">
        <v>3.14</v>
      </c>
      <c r="O863" s="4">
        <v>98.0</v>
      </c>
      <c r="P863" s="4">
        <v>1.8</v>
      </c>
      <c r="Q863" s="5">
        <v>287.4222243</v>
      </c>
      <c r="R863" s="4">
        <v>3858623.0</v>
      </c>
      <c r="S863" s="4">
        <v>9.6</v>
      </c>
      <c r="T863" s="4">
        <v>9.6</v>
      </c>
      <c r="U863" s="4">
        <v>0.0</v>
      </c>
      <c r="V863" s="4">
        <v>5.0</v>
      </c>
    </row>
    <row r="864">
      <c r="A864" s="4" t="s">
        <v>79</v>
      </c>
      <c r="B864" s="4">
        <v>2003.0</v>
      </c>
      <c r="C864" s="4" t="s">
        <v>23</v>
      </c>
      <c r="D864" s="4">
        <v>58.8</v>
      </c>
      <c r="E864" s="4">
        <v>343.0</v>
      </c>
      <c r="F864" s="4">
        <v>7.0</v>
      </c>
      <c r="G864" s="4">
        <v>0.56</v>
      </c>
      <c r="H864" s="5">
        <v>6.913998013</v>
      </c>
      <c r="I864" s="4">
        <v>91.0</v>
      </c>
      <c r="J864" s="4">
        <v>376.0</v>
      </c>
      <c r="K864" s="4">
        <v>13.3</v>
      </c>
      <c r="L864" s="4">
        <v>10.0</v>
      </c>
      <c r="M864" s="4">
        <v>95.0</v>
      </c>
      <c r="N864" s="4">
        <v>3.5</v>
      </c>
      <c r="O864" s="4">
        <v>93.0</v>
      </c>
      <c r="P864" s="4">
        <v>1.9</v>
      </c>
      <c r="Q864" s="5">
        <v>232.7945459</v>
      </c>
      <c r="R864" s="4">
        <v>3738265.0</v>
      </c>
      <c r="S864" s="4">
        <v>9.7</v>
      </c>
      <c r="T864" s="4">
        <v>9.7</v>
      </c>
      <c r="U864" s="4">
        <v>0.0</v>
      </c>
      <c r="V864" s="4">
        <v>4.7</v>
      </c>
    </row>
    <row r="865">
      <c r="A865" s="4" t="s">
        <v>79</v>
      </c>
      <c r="B865" s="4">
        <v>2002.0</v>
      </c>
      <c r="C865" s="4" t="s">
        <v>23</v>
      </c>
      <c r="D865" s="4">
        <v>58.5</v>
      </c>
      <c r="E865" s="4">
        <v>343.0</v>
      </c>
      <c r="F865" s="4">
        <v>7.0</v>
      </c>
      <c r="G865" s="4">
        <v>0.83</v>
      </c>
      <c r="H865" s="5">
        <v>0.703132179</v>
      </c>
      <c r="I865" s="4">
        <v>86.0</v>
      </c>
      <c r="J865" s="4">
        <v>460.0</v>
      </c>
      <c r="K865" s="4">
        <v>13.1</v>
      </c>
      <c r="L865" s="4">
        <v>10.0</v>
      </c>
      <c r="M865" s="4">
        <v>92.0</v>
      </c>
      <c r="N865" s="4">
        <v>4.2</v>
      </c>
      <c r="O865" s="4">
        <v>9.0</v>
      </c>
      <c r="P865" s="4">
        <v>1.9</v>
      </c>
      <c r="Q865" s="5">
        <v>21.7687981</v>
      </c>
      <c r="R865" s="4">
        <v>3614639.0</v>
      </c>
      <c r="S865" s="4">
        <v>9.9</v>
      </c>
      <c r="T865" s="4">
        <v>9.9</v>
      </c>
      <c r="U865" s="4">
        <v>0.0</v>
      </c>
      <c r="V865" s="4">
        <v>4.4</v>
      </c>
    </row>
    <row r="866">
      <c r="A866" s="4" t="s">
        <v>79</v>
      </c>
      <c r="B866" s="4">
        <v>2001.0</v>
      </c>
      <c r="C866" s="4" t="s">
        <v>23</v>
      </c>
      <c r="D866" s="4">
        <v>58.1</v>
      </c>
      <c r="E866" s="4">
        <v>345.0</v>
      </c>
      <c r="F866" s="4">
        <v>7.0</v>
      </c>
      <c r="G866" s="4">
        <v>0.61</v>
      </c>
      <c r="H866" s="5">
        <v>5.593619538</v>
      </c>
      <c r="I866" s="6"/>
      <c r="J866" s="4">
        <v>204.0</v>
      </c>
      <c r="K866" s="4">
        <v>12.8</v>
      </c>
      <c r="L866" s="4">
        <v>10.0</v>
      </c>
      <c r="M866" s="4">
        <v>89.0</v>
      </c>
      <c r="N866" s="4">
        <v>3.95</v>
      </c>
      <c r="O866" s="4">
        <v>86.0</v>
      </c>
      <c r="P866" s="4">
        <v>2.0</v>
      </c>
      <c r="Q866" s="5">
        <v>215.139213</v>
      </c>
      <c r="R866" s="4">
        <v>3497124.0</v>
      </c>
      <c r="S866" s="4">
        <v>1.0</v>
      </c>
      <c r="T866" s="4">
        <v>1.0</v>
      </c>
      <c r="U866" s="4">
        <v>0.0</v>
      </c>
      <c r="V866" s="4">
        <v>4.3</v>
      </c>
    </row>
    <row r="867">
      <c r="A867" s="4" t="s">
        <v>79</v>
      </c>
      <c r="B867" s="4">
        <v>2000.0</v>
      </c>
      <c r="C867" s="4" t="s">
        <v>23</v>
      </c>
      <c r="D867" s="4">
        <v>45.3</v>
      </c>
      <c r="E867" s="4">
        <v>593.0</v>
      </c>
      <c r="F867" s="4">
        <v>7.0</v>
      </c>
      <c r="G867" s="4">
        <v>0.83</v>
      </c>
      <c r="H867" s="5">
        <v>0.735940361</v>
      </c>
      <c r="I867" s="6"/>
      <c r="J867" s="4">
        <v>789.0</v>
      </c>
      <c r="K867" s="4">
        <v>12.6</v>
      </c>
      <c r="L867" s="4">
        <v>10.0</v>
      </c>
      <c r="M867" s="4">
        <v>82.0</v>
      </c>
      <c r="N867" s="4">
        <v>4.43</v>
      </c>
      <c r="O867" s="4">
        <v>81.0</v>
      </c>
      <c r="P867" s="4">
        <v>1.9</v>
      </c>
      <c r="Q867" s="5">
        <v>28.1969487</v>
      </c>
      <c r="R867" s="4">
        <v>339281.0</v>
      </c>
      <c r="S867" s="4">
        <v>1.2</v>
      </c>
      <c r="T867" s="4">
        <v>1.1</v>
      </c>
      <c r="U867" s="4">
        <v>0.0</v>
      </c>
      <c r="V867" s="4">
        <v>3.9</v>
      </c>
    </row>
    <row r="868">
      <c r="A868" s="4" t="s">
        <v>80</v>
      </c>
      <c r="B868" s="4">
        <v>2015.0</v>
      </c>
      <c r="C868" s="4" t="s">
        <v>23</v>
      </c>
      <c r="D868" s="4">
        <v>77.6</v>
      </c>
      <c r="E868" s="4">
        <v>119.0</v>
      </c>
      <c r="F868" s="4">
        <v>0.0</v>
      </c>
      <c r="G868" s="6"/>
      <c r="H868" s="5">
        <v>0.0</v>
      </c>
      <c r="I868" s="4">
        <v>91.0</v>
      </c>
      <c r="J868" s="4">
        <v>4.0</v>
      </c>
      <c r="K868" s="4">
        <v>59.9</v>
      </c>
      <c r="L868" s="4">
        <v>0.0</v>
      </c>
      <c r="M868" s="4">
        <v>93.0</v>
      </c>
      <c r="N868" s="6"/>
      <c r="O868" s="4">
        <v>93.0</v>
      </c>
      <c r="P868" s="4">
        <v>0.1</v>
      </c>
      <c r="Q868" s="5">
        <v>1774.9291</v>
      </c>
      <c r="R868" s="4">
        <v>131547.0</v>
      </c>
      <c r="S868" s="4">
        <v>1.9</v>
      </c>
      <c r="T868" s="4">
        <v>1.9</v>
      </c>
      <c r="U868" s="4">
        <v>0.863</v>
      </c>
      <c r="V868" s="4">
        <v>16.5</v>
      </c>
    </row>
    <row r="869">
      <c r="A869" s="4" t="s">
        <v>80</v>
      </c>
      <c r="B869" s="4">
        <v>2014.0</v>
      </c>
      <c r="C869" s="4" t="s">
        <v>23</v>
      </c>
      <c r="D869" s="4">
        <v>77.3</v>
      </c>
      <c r="E869" s="4">
        <v>122.0</v>
      </c>
      <c r="F869" s="4">
        <v>0.0</v>
      </c>
      <c r="G869" s="4">
        <v>0.01</v>
      </c>
      <c r="H869" s="5">
        <v>2700.07305</v>
      </c>
      <c r="I869" s="4">
        <v>93.0</v>
      </c>
      <c r="J869" s="4">
        <v>0.0</v>
      </c>
      <c r="K869" s="4">
        <v>59.4</v>
      </c>
      <c r="L869" s="4">
        <v>0.0</v>
      </c>
      <c r="M869" s="4">
        <v>93.0</v>
      </c>
      <c r="N869" s="4">
        <v>6.38</v>
      </c>
      <c r="O869" s="4">
        <v>93.0</v>
      </c>
      <c r="P869" s="4">
        <v>0.1</v>
      </c>
      <c r="Q869" s="5">
        <v>19941.45532</v>
      </c>
      <c r="R869" s="4">
        <v>1314545.0</v>
      </c>
      <c r="S869" s="4">
        <v>1.9</v>
      </c>
      <c r="T869" s="4">
        <v>1.9</v>
      </c>
      <c r="U869" s="4">
        <v>0.86</v>
      </c>
      <c r="V869" s="4">
        <v>16.5</v>
      </c>
    </row>
    <row r="870">
      <c r="A870" s="4" t="s">
        <v>80</v>
      </c>
      <c r="B870" s="4">
        <v>2013.0</v>
      </c>
      <c r="C870" s="4" t="s">
        <v>23</v>
      </c>
      <c r="D870" s="4">
        <v>76.9</v>
      </c>
      <c r="E870" s="4">
        <v>127.0</v>
      </c>
      <c r="F870" s="4">
        <v>0.0</v>
      </c>
      <c r="G870" s="4">
        <v>0.01</v>
      </c>
      <c r="H870" s="5">
        <v>261.2914808</v>
      </c>
      <c r="I870" s="4">
        <v>93.0</v>
      </c>
      <c r="J870" s="4">
        <v>2.0</v>
      </c>
      <c r="K870" s="4">
        <v>59.0</v>
      </c>
      <c r="L870" s="4">
        <v>0.0</v>
      </c>
      <c r="M870" s="4">
        <v>94.0</v>
      </c>
      <c r="N870" s="4">
        <v>6.48</v>
      </c>
      <c r="O870" s="4">
        <v>94.0</v>
      </c>
      <c r="P870" s="4">
        <v>0.1</v>
      </c>
      <c r="Q870" s="5">
        <v>1929.7746</v>
      </c>
      <c r="R870" s="4">
        <v>1317997.0</v>
      </c>
      <c r="S870" s="4">
        <v>1.9</v>
      </c>
      <c r="T870" s="4">
        <v>1.9</v>
      </c>
      <c r="U870" s="4">
        <v>0.856</v>
      </c>
      <c r="V870" s="4">
        <v>16.5</v>
      </c>
    </row>
    <row r="871">
      <c r="A871" s="4" t="s">
        <v>80</v>
      </c>
      <c r="B871" s="4">
        <v>2012.0</v>
      </c>
      <c r="C871" s="4" t="s">
        <v>23</v>
      </c>
      <c r="D871" s="4">
        <v>76.3</v>
      </c>
      <c r="E871" s="4">
        <v>135.0</v>
      </c>
      <c r="F871" s="4">
        <v>0.0</v>
      </c>
      <c r="G871" s="4">
        <v>0.01</v>
      </c>
      <c r="H871" s="5">
        <v>2263.103797</v>
      </c>
      <c r="I871" s="4">
        <v>94.0</v>
      </c>
      <c r="J871" s="4">
        <v>4.0</v>
      </c>
      <c r="K871" s="4">
        <v>58.5</v>
      </c>
      <c r="L871" s="4">
        <v>0.0</v>
      </c>
      <c r="M871" s="4">
        <v>94.0</v>
      </c>
      <c r="N871" s="4">
        <v>6.36</v>
      </c>
      <c r="O871" s="4">
        <v>94.0</v>
      </c>
      <c r="P871" s="4">
        <v>0.1</v>
      </c>
      <c r="Q871" s="5">
        <v>17421.8922</v>
      </c>
      <c r="R871" s="4">
        <v>1322696.0</v>
      </c>
      <c r="S871" s="4">
        <v>1.9</v>
      </c>
      <c r="T871" s="4">
        <v>1.9</v>
      </c>
      <c r="U871" s="4">
        <v>0.85</v>
      </c>
      <c r="V871" s="4">
        <v>16.5</v>
      </c>
    </row>
    <row r="872">
      <c r="A872" s="4" t="s">
        <v>80</v>
      </c>
      <c r="B872" s="4">
        <v>2011.0</v>
      </c>
      <c r="C872" s="4" t="s">
        <v>23</v>
      </c>
      <c r="D872" s="4">
        <v>76.1</v>
      </c>
      <c r="E872" s="4">
        <v>138.0</v>
      </c>
      <c r="F872" s="4">
        <v>0.0</v>
      </c>
      <c r="G872" s="4">
        <v>0.01</v>
      </c>
      <c r="H872" s="5">
        <v>2146.945741</v>
      </c>
      <c r="I872" s="4">
        <v>94.0</v>
      </c>
      <c r="J872" s="4">
        <v>7.0</v>
      </c>
      <c r="K872" s="4">
        <v>58.0</v>
      </c>
      <c r="L872" s="4">
        <v>0.0</v>
      </c>
      <c r="M872" s="4">
        <v>93.0</v>
      </c>
      <c r="N872" s="4">
        <v>5.83</v>
      </c>
      <c r="O872" s="4">
        <v>93.0</v>
      </c>
      <c r="P872" s="4">
        <v>0.1</v>
      </c>
      <c r="Q872" s="5">
        <v>17454.84342</v>
      </c>
      <c r="R872" s="4">
        <v>1327439.0</v>
      </c>
      <c r="S872" s="4">
        <v>1.9</v>
      </c>
      <c r="T872" s="4">
        <v>2.0</v>
      </c>
      <c r="U872" s="4">
        <v>0.838</v>
      </c>
      <c r="V872" s="4">
        <v>16.4</v>
      </c>
    </row>
    <row r="873">
      <c r="A873" s="4" t="s">
        <v>80</v>
      </c>
      <c r="B873" s="4">
        <v>2010.0</v>
      </c>
      <c r="C873" s="4" t="s">
        <v>23</v>
      </c>
      <c r="D873" s="4">
        <v>75.6</v>
      </c>
      <c r="E873" s="4">
        <v>137.0</v>
      </c>
      <c r="F873" s="4">
        <v>0.0</v>
      </c>
      <c r="G873" s="4">
        <v>14.97</v>
      </c>
      <c r="H873" s="5">
        <v>1802.017593</v>
      </c>
      <c r="I873" s="4">
        <v>94.0</v>
      </c>
      <c r="J873" s="4">
        <v>0.0</v>
      </c>
      <c r="K873" s="4">
        <v>57.6</v>
      </c>
      <c r="L873" s="4">
        <v>0.0</v>
      </c>
      <c r="M873" s="4">
        <v>94.0</v>
      </c>
      <c r="N873" s="4">
        <v>6.25</v>
      </c>
      <c r="O873" s="4">
        <v>94.0</v>
      </c>
      <c r="P873" s="4">
        <v>0.1</v>
      </c>
      <c r="Q873" s="5">
        <v>14638.6482</v>
      </c>
      <c r="R873" s="4">
        <v>1331475.0</v>
      </c>
      <c r="S873" s="4">
        <v>1.9</v>
      </c>
      <c r="T873" s="4">
        <v>2.0</v>
      </c>
      <c r="U873" s="4">
        <v>0.833</v>
      </c>
      <c r="V873" s="4">
        <v>16.2</v>
      </c>
    </row>
    <row r="874">
      <c r="A874" s="4" t="s">
        <v>80</v>
      </c>
      <c r="B874" s="4">
        <v>2009.0</v>
      </c>
      <c r="C874" s="4" t="s">
        <v>23</v>
      </c>
      <c r="D874" s="4">
        <v>74.9</v>
      </c>
      <c r="E874" s="4">
        <v>156.0</v>
      </c>
      <c r="F874" s="4">
        <v>0.0</v>
      </c>
      <c r="G874" s="4">
        <v>15.04</v>
      </c>
      <c r="H874" s="5">
        <v>1717.088711</v>
      </c>
      <c r="I874" s="4">
        <v>95.0</v>
      </c>
      <c r="J874" s="4">
        <v>0.0</v>
      </c>
      <c r="K874" s="4">
        <v>57.1</v>
      </c>
      <c r="L874" s="4">
        <v>0.0</v>
      </c>
      <c r="M874" s="4">
        <v>95.0</v>
      </c>
      <c r="N874" s="4">
        <v>6.93</v>
      </c>
      <c r="O874" s="4">
        <v>95.0</v>
      </c>
      <c r="P874" s="4">
        <v>0.1</v>
      </c>
      <c r="Q874" s="5">
        <v>14726.31828</v>
      </c>
      <c r="R874" s="4">
        <v>1334515.0</v>
      </c>
      <c r="S874" s="4">
        <v>2.0</v>
      </c>
      <c r="T874" s="4">
        <v>2.0</v>
      </c>
      <c r="U874" s="4">
        <v>0.836</v>
      </c>
      <c r="V874" s="4">
        <v>16.1</v>
      </c>
    </row>
    <row r="875">
      <c r="A875" s="4" t="s">
        <v>80</v>
      </c>
      <c r="B875" s="4">
        <v>2008.0</v>
      </c>
      <c r="C875" s="4" t="s">
        <v>23</v>
      </c>
      <c r="D875" s="4">
        <v>74.2</v>
      </c>
      <c r="E875" s="4">
        <v>167.0</v>
      </c>
      <c r="F875" s="4">
        <v>0.0</v>
      </c>
      <c r="G875" s="4">
        <v>16.99</v>
      </c>
      <c r="H875" s="5">
        <v>225.0723618</v>
      </c>
      <c r="I875" s="4">
        <v>94.0</v>
      </c>
      <c r="J875" s="4">
        <v>0.0</v>
      </c>
      <c r="K875" s="4">
        <v>56.7</v>
      </c>
      <c r="L875" s="4">
        <v>0.0</v>
      </c>
      <c r="M875" s="4">
        <v>95.0</v>
      </c>
      <c r="N875" s="4">
        <v>6.6</v>
      </c>
      <c r="O875" s="4">
        <v>95.0</v>
      </c>
      <c r="P875" s="4">
        <v>0.1</v>
      </c>
      <c r="Q875" s="5">
        <v>1894.5485</v>
      </c>
      <c r="R875" s="4">
        <v>13379.0</v>
      </c>
      <c r="S875" s="4">
        <v>2.0</v>
      </c>
      <c r="T875" s="4">
        <v>2.1</v>
      </c>
      <c r="U875" s="4">
        <v>0.835</v>
      </c>
      <c r="V875" s="4">
        <v>16.1</v>
      </c>
    </row>
    <row r="876">
      <c r="A876" s="4" t="s">
        <v>80</v>
      </c>
      <c r="B876" s="4">
        <v>2007.0</v>
      </c>
      <c r="C876" s="4" t="s">
        <v>23</v>
      </c>
      <c r="D876" s="4">
        <v>73.0</v>
      </c>
      <c r="E876" s="4">
        <v>189.0</v>
      </c>
      <c r="F876" s="4">
        <v>0.0</v>
      </c>
      <c r="G876" s="4">
        <v>17.87</v>
      </c>
      <c r="H876" s="5">
        <v>1904.12469</v>
      </c>
      <c r="I876" s="4">
        <v>95.0</v>
      </c>
      <c r="J876" s="4">
        <v>1.0</v>
      </c>
      <c r="K876" s="4">
        <v>56.3</v>
      </c>
      <c r="L876" s="4">
        <v>0.0</v>
      </c>
      <c r="M876" s="4">
        <v>95.0</v>
      </c>
      <c r="N876" s="4">
        <v>5.16</v>
      </c>
      <c r="O876" s="4">
        <v>95.0</v>
      </c>
      <c r="P876" s="4">
        <v>0.1</v>
      </c>
      <c r="Q876" s="5">
        <v>16586.452</v>
      </c>
      <c r="R876" s="4">
        <v>13468.0</v>
      </c>
      <c r="S876" s="4">
        <v>2.0</v>
      </c>
      <c r="T876" s="4">
        <v>2.1</v>
      </c>
      <c r="U876" s="4">
        <v>0.829</v>
      </c>
      <c r="V876" s="4">
        <v>16.1</v>
      </c>
    </row>
    <row r="877">
      <c r="A877" s="4" t="s">
        <v>80</v>
      </c>
      <c r="B877" s="4">
        <v>2006.0</v>
      </c>
      <c r="C877" s="4" t="s">
        <v>23</v>
      </c>
      <c r="D877" s="4">
        <v>73.0</v>
      </c>
      <c r="E877" s="4">
        <v>188.0</v>
      </c>
      <c r="F877" s="4">
        <v>0.0</v>
      </c>
      <c r="G877" s="4">
        <v>16.58</v>
      </c>
      <c r="H877" s="5">
        <v>244.3510801</v>
      </c>
      <c r="I877" s="4">
        <v>95.0</v>
      </c>
      <c r="J877" s="4">
        <v>27.0</v>
      </c>
      <c r="K877" s="4">
        <v>55.9</v>
      </c>
      <c r="L877" s="4">
        <v>0.0</v>
      </c>
      <c r="M877" s="4">
        <v>95.0</v>
      </c>
      <c r="N877" s="4">
        <v>5.1</v>
      </c>
      <c r="O877" s="4">
        <v>95.0</v>
      </c>
      <c r="P877" s="4">
        <v>0.1</v>
      </c>
      <c r="Q877" s="5">
        <v>12595.4165</v>
      </c>
      <c r="R877" s="4">
        <v>134681.0</v>
      </c>
      <c r="S877" s="4">
        <v>2.1</v>
      </c>
      <c r="T877" s="4">
        <v>2.2</v>
      </c>
      <c r="U877" s="4">
        <v>0.822</v>
      </c>
      <c r="V877" s="4">
        <v>16.1</v>
      </c>
    </row>
    <row r="878">
      <c r="A878" s="4" t="s">
        <v>80</v>
      </c>
      <c r="B878" s="4">
        <v>2005.0</v>
      </c>
      <c r="C878" s="4" t="s">
        <v>23</v>
      </c>
      <c r="D878" s="4">
        <v>72.8</v>
      </c>
      <c r="E878" s="4">
        <v>189.0</v>
      </c>
      <c r="F878" s="4">
        <v>0.0</v>
      </c>
      <c r="G878" s="4">
        <v>15.52</v>
      </c>
      <c r="H878" s="5">
        <v>153.5045263</v>
      </c>
      <c r="I878" s="4">
        <v>95.0</v>
      </c>
      <c r="J878" s="4">
        <v>2.0</v>
      </c>
      <c r="K878" s="4">
        <v>55.5</v>
      </c>
      <c r="L878" s="4">
        <v>0.0</v>
      </c>
      <c r="M878" s="4">
        <v>96.0</v>
      </c>
      <c r="N878" s="4">
        <v>5.2</v>
      </c>
      <c r="O878" s="4">
        <v>96.0</v>
      </c>
      <c r="P878" s="4">
        <v>0.1</v>
      </c>
      <c r="Q878" s="5">
        <v>1338.31322</v>
      </c>
      <c r="R878" s="4">
        <v>1354775.0</v>
      </c>
      <c r="S878" s="4">
        <v>2.1</v>
      </c>
      <c r="T878" s="4">
        <v>2.2</v>
      </c>
      <c r="U878" s="4">
        <v>0.812</v>
      </c>
      <c r="V878" s="4">
        <v>15.9</v>
      </c>
    </row>
    <row r="879">
      <c r="A879" s="4" t="s">
        <v>80</v>
      </c>
      <c r="B879" s="4">
        <v>2004.0</v>
      </c>
      <c r="C879" s="4" t="s">
        <v>23</v>
      </c>
      <c r="D879" s="4">
        <v>72.3</v>
      </c>
      <c r="E879" s="4">
        <v>195.0</v>
      </c>
      <c r="F879" s="4">
        <v>0.0</v>
      </c>
      <c r="G879" s="4">
        <v>15.07</v>
      </c>
      <c r="H879" s="5">
        <v>101.1201161</v>
      </c>
      <c r="I879" s="4">
        <v>9.0</v>
      </c>
      <c r="J879" s="4">
        <v>0.0</v>
      </c>
      <c r="K879" s="4">
        <v>55.2</v>
      </c>
      <c r="L879" s="4">
        <v>0.0</v>
      </c>
      <c r="M879" s="4">
        <v>95.0</v>
      </c>
      <c r="N879" s="4">
        <v>5.13</v>
      </c>
      <c r="O879" s="4">
        <v>94.0</v>
      </c>
      <c r="P879" s="4">
        <v>0.1</v>
      </c>
      <c r="Q879" s="5">
        <v>885.465115</v>
      </c>
      <c r="R879" s="4">
        <v>136255.0</v>
      </c>
      <c r="S879" s="4">
        <v>2.2</v>
      </c>
      <c r="T879" s="4">
        <v>2.3</v>
      </c>
      <c r="U879" s="4">
        <v>0.805</v>
      </c>
      <c r="V879" s="4">
        <v>15.7</v>
      </c>
    </row>
    <row r="880">
      <c r="A880" s="4" t="s">
        <v>80</v>
      </c>
      <c r="B880" s="4">
        <v>2003.0</v>
      </c>
      <c r="C880" s="4" t="s">
        <v>23</v>
      </c>
      <c r="D880" s="4">
        <v>71.9</v>
      </c>
      <c r="E880" s="4">
        <v>199.0</v>
      </c>
      <c r="F880" s="4">
        <v>0.0</v>
      </c>
      <c r="G880" s="4">
        <v>11.64</v>
      </c>
      <c r="H880" s="5">
        <v>132.7233922</v>
      </c>
      <c r="I880" s="6"/>
      <c r="J880" s="4">
        <v>0.0</v>
      </c>
      <c r="K880" s="4">
        <v>54.9</v>
      </c>
      <c r="L880" s="4">
        <v>0.0</v>
      </c>
      <c r="M880" s="4">
        <v>95.0</v>
      </c>
      <c r="N880" s="4">
        <v>4.92</v>
      </c>
      <c r="O880" s="4">
        <v>94.0</v>
      </c>
      <c r="P880" s="4">
        <v>0.1</v>
      </c>
      <c r="Q880" s="5">
        <v>7174.237415</v>
      </c>
      <c r="R880" s="4">
        <v>13772.0</v>
      </c>
      <c r="S880" s="4">
        <v>2.2</v>
      </c>
      <c r="T880" s="4">
        <v>2.3</v>
      </c>
      <c r="U880" s="4">
        <v>0.798</v>
      </c>
      <c r="V880" s="4">
        <v>15.6</v>
      </c>
    </row>
    <row r="881">
      <c r="A881" s="4" t="s">
        <v>80</v>
      </c>
      <c r="B881" s="4">
        <v>2002.0</v>
      </c>
      <c r="C881" s="4" t="s">
        <v>23</v>
      </c>
      <c r="D881" s="4">
        <v>71.2</v>
      </c>
      <c r="E881" s="4">
        <v>211.0</v>
      </c>
      <c r="F881" s="4">
        <v>0.0</v>
      </c>
      <c r="G881" s="4">
        <v>11.48</v>
      </c>
      <c r="H881" s="5">
        <v>7.806042825</v>
      </c>
      <c r="I881" s="6"/>
      <c r="J881" s="4">
        <v>0.0</v>
      </c>
      <c r="K881" s="4">
        <v>54.6</v>
      </c>
      <c r="L881" s="4">
        <v>0.0</v>
      </c>
      <c r="M881" s="4">
        <v>94.0</v>
      </c>
      <c r="N881" s="4">
        <v>4.84</v>
      </c>
      <c r="O881" s="4">
        <v>94.0</v>
      </c>
      <c r="P881" s="4">
        <v>0.1</v>
      </c>
      <c r="Q881" s="5">
        <v>538.347781</v>
      </c>
      <c r="R881" s="4">
        <v>137935.0</v>
      </c>
      <c r="S881" s="4">
        <v>2.3</v>
      </c>
      <c r="T881" s="4">
        <v>2.4</v>
      </c>
      <c r="U881" s="4">
        <v>0.791</v>
      </c>
      <c r="V881" s="4">
        <v>15.4</v>
      </c>
    </row>
    <row r="882">
      <c r="A882" s="4" t="s">
        <v>80</v>
      </c>
      <c r="B882" s="4">
        <v>2001.0</v>
      </c>
      <c r="C882" s="4" t="s">
        <v>23</v>
      </c>
      <c r="D882" s="4">
        <v>78.0</v>
      </c>
      <c r="E882" s="4">
        <v>225.0</v>
      </c>
      <c r="F882" s="4">
        <v>0.0</v>
      </c>
      <c r="G882" s="4">
        <v>0.01</v>
      </c>
      <c r="H882" s="5">
        <v>88.62945822</v>
      </c>
      <c r="I882" s="6"/>
      <c r="J882" s="4">
        <v>0.0</v>
      </c>
      <c r="K882" s="4">
        <v>54.3</v>
      </c>
      <c r="L882" s="4">
        <v>0.0</v>
      </c>
      <c r="M882" s="4">
        <v>94.0</v>
      </c>
      <c r="N882" s="4">
        <v>4.85</v>
      </c>
      <c r="O882" s="4">
        <v>94.0</v>
      </c>
      <c r="P882" s="4">
        <v>0.1</v>
      </c>
      <c r="Q882" s="5">
        <v>4498.95727</v>
      </c>
      <c r="R882" s="4">
        <v>1388115.0</v>
      </c>
      <c r="S882" s="4">
        <v>2.4</v>
      </c>
      <c r="T882" s="4">
        <v>2.5</v>
      </c>
      <c r="U882" s="4">
        <v>0.781</v>
      </c>
      <c r="V882" s="4">
        <v>15.0</v>
      </c>
    </row>
    <row r="883">
      <c r="A883" s="4" t="s">
        <v>80</v>
      </c>
      <c r="B883" s="4">
        <v>2000.0</v>
      </c>
      <c r="C883" s="4" t="s">
        <v>23</v>
      </c>
      <c r="D883" s="4">
        <v>78.0</v>
      </c>
      <c r="E883" s="4">
        <v>218.0</v>
      </c>
      <c r="F883" s="4">
        <v>0.0</v>
      </c>
      <c r="G883" s="4">
        <v>0.01</v>
      </c>
      <c r="H883" s="5">
        <v>5.34809451</v>
      </c>
      <c r="I883" s="6"/>
      <c r="J883" s="4">
        <v>9.0</v>
      </c>
      <c r="K883" s="4">
        <v>54.0</v>
      </c>
      <c r="L883" s="4">
        <v>0.0</v>
      </c>
      <c r="M883" s="4">
        <v>93.0</v>
      </c>
      <c r="N883" s="4">
        <v>5.28</v>
      </c>
      <c r="O883" s="4">
        <v>93.0</v>
      </c>
      <c r="P883" s="4">
        <v>0.1</v>
      </c>
      <c r="Q883" s="5">
        <v>47.32827</v>
      </c>
      <c r="R883" s="4">
        <v>1396985.0</v>
      </c>
      <c r="S883" s="4">
        <v>2.5</v>
      </c>
      <c r="T883" s="4">
        <v>2.5</v>
      </c>
      <c r="U883" s="4">
        <v>0.764</v>
      </c>
      <c r="V883" s="4">
        <v>14.4</v>
      </c>
    </row>
    <row r="884">
      <c r="A884" s="4" t="s">
        <v>81</v>
      </c>
      <c r="B884" s="4">
        <v>2015.0</v>
      </c>
      <c r="C884" s="4" t="s">
        <v>23</v>
      </c>
      <c r="D884" s="4">
        <v>64.8</v>
      </c>
      <c r="E884" s="4">
        <v>225.0</v>
      </c>
      <c r="F884" s="4">
        <v>136.0</v>
      </c>
      <c r="G884" s="6"/>
      <c r="H884" s="5">
        <v>0.0</v>
      </c>
      <c r="I884" s="4">
        <v>77.0</v>
      </c>
      <c r="J884" s="4">
        <v>17745.0</v>
      </c>
      <c r="K884" s="4">
        <v>17.6</v>
      </c>
      <c r="L884" s="4">
        <v>194.0</v>
      </c>
      <c r="M884" s="4">
        <v>75.0</v>
      </c>
      <c r="N884" s="6"/>
      <c r="O884" s="4">
        <v>77.0</v>
      </c>
      <c r="P884" s="4">
        <v>0.6</v>
      </c>
      <c r="Q884" s="5">
        <v>645.4637627</v>
      </c>
      <c r="R884" s="4">
        <v>9987333.0</v>
      </c>
      <c r="S884" s="4">
        <v>1.4</v>
      </c>
      <c r="T884" s="4">
        <v>1.2</v>
      </c>
      <c r="U884" s="4">
        <v>0.441</v>
      </c>
      <c r="V884" s="4">
        <v>8.4</v>
      </c>
    </row>
    <row r="885">
      <c r="A885" s="4" t="s">
        <v>81</v>
      </c>
      <c r="B885" s="4">
        <v>2014.0</v>
      </c>
      <c r="C885" s="4" t="s">
        <v>23</v>
      </c>
      <c r="D885" s="4">
        <v>64.2</v>
      </c>
      <c r="E885" s="4">
        <v>234.0</v>
      </c>
      <c r="F885" s="4">
        <v>140.0</v>
      </c>
      <c r="G885" s="4">
        <v>0.01</v>
      </c>
      <c r="H885" s="5">
        <v>89.95805845</v>
      </c>
      <c r="I885" s="4">
        <v>77.0</v>
      </c>
      <c r="J885" s="4">
        <v>12739.0</v>
      </c>
      <c r="K885" s="4">
        <v>17.2</v>
      </c>
      <c r="L885" s="4">
        <v>202.0</v>
      </c>
      <c r="M885" s="4">
        <v>75.0</v>
      </c>
      <c r="N885" s="4">
        <v>4.88</v>
      </c>
      <c r="O885" s="4">
        <v>77.0</v>
      </c>
      <c r="P885" s="4">
        <v>0.6</v>
      </c>
      <c r="Q885" s="5">
        <v>571.1622759</v>
      </c>
      <c r="R885" s="4">
        <v>9.7366774E7</v>
      </c>
      <c r="S885" s="4">
        <v>1.5</v>
      </c>
      <c r="T885" s="4">
        <v>1.3</v>
      </c>
      <c r="U885" s="4">
        <v>0.435</v>
      </c>
      <c r="V885" s="4">
        <v>8.4</v>
      </c>
    </row>
    <row r="886">
      <c r="A886" s="4" t="s">
        <v>81</v>
      </c>
      <c r="B886" s="4">
        <v>2013.0</v>
      </c>
      <c r="C886" s="4" t="s">
        <v>23</v>
      </c>
      <c r="D886" s="4">
        <v>63.7</v>
      </c>
      <c r="E886" s="4">
        <v>237.0</v>
      </c>
      <c r="F886" s="4">
        <v>145.0</v>
      </c>
      <c r="G886" s="4">
        <v>1.86</v>
      </c>
      <c r="H886" s="5">
        <v>8.313282039</v>
      </c>
      <c r="I886" s="4">
        <v>72.0</v>
      </c>
      <c r="J886" s="4">
        <v>5253.0</v>
      </c>
      <c r="K886" s="4">
        <v>16.8</v>
      </c>
      <c r="L886" s="4">
        <v>211.0</v>
      </c>
      <c r="M886" s="4">
        <v>7.0</v>
      </c>
      <c r="N886" s="4">
        <v>5.19</v>
      </c>
      <c r="O886" s="4">
        <v>72.0</v>
      </c>
      <c r="P886" s="4">
        <v>0.9</v>
      </c>
      <c r="Q886" s="5">
        <v>52.1535887</v>
      </c>
      <c r="R886" s="4">
        <v>9.4887724E7</v>
      </c>
      <c r="S886" s="4">
        <v>1.6</v>
      </c>
      <c r="T886" s="4">
        <v>1.4</v>
      </c>
      <c r="U886" s="4">
        <v>0.427</v>
      </c>
      <c r="V886" s="4">
        <v>8.4</v>
      </c>
    </row>
    <row r="887">
      <c r="A887" s="4" t="s">
        <v>81</v>
      </c>
      <c r="B887" s="4">
        <v>2012.0</v>
      </c>
      <c r="C887" s="4" t="s">
        <v>23</v>
      </c>
      <c r="D887" s="4">
        <v>63.3</v>
      </c>
      <c r="E887" s="4">
        <v>241.0</v>
      </c>
      <c r="F887" s="4">
        <v>150.0</v>
      </c>
      <c r="G887" s="4">
        <v>1.84</v>
      </c>
      <c r="H887" s="5">
        <v>86.82551124</v>
      </c>
      <c r="I887" s="4">
        <v>69.0</v>
      </c>
      <c r="J887" s="4">
        <v>4347.0</v>
      </c>
      <c r="K887" s="4">
        <v>16.4</v>
      </c>
      <c r="L887" s="4">
        <v>221.0</v>
      </c>
      <c r="M887" s="4">
        <v>7.0</v>
      </c>
      <c r="N887" s="4">
        <v>5.77</v>
      </c>
      <c r="O887" s="4">
        <v>69.0</v>
      </c>
      <c r="P887" s="4">
        <v>1.2</v>
      </c>
      <c r="Q887" s="5">
        <v>468.567249</v>
      </c>
      <c r="R887" s="4">
        <v>9.2444183E7</v>
      </c>
      <c r="S887" s="4">
        <v>1.7</v>
      </c>
      <c r="T887" s="4">
        <v>1.5</v>
      </c>
      <c r="U887" s="4">
        <v>0.422</v>
      </c>
      <c r="V887" s="4">
        <v>8.4</v>
      </c>
    </row>
    <row r="888">
      <c r="A888" s="4" t="s">
        <v>81</v>
      </c>
      <c r="B888" s="4">
        <v>2011.0</v>
      </c>
      <c r="C888" s="4" t="s">
        <v>23</v>
      </c>
      <c r="D888" s="4">
        <v>62.6</v>
      </c>
      <c r="E888" s="4">
        <v>249.0</v>
      </c>
      <c r="F888" s="4">
        <v>156.0</v>
      </c>
      <c r="G888" s="4">
        <v>1.32</v>
      </c>
      <c r="H888" s="5">
        <v>67.77565369</v>
      </c>
      <c r="I888" s="4">
        <v>65.0</v>
      </c>
      <c r="J888" s="4">
        <v>3255.0</v>
      </c>
      <c r="K888" s="4">
        <v>16.0</v>
      </c>
      <c r="L888" s="4">
        <v>231.0</v>
      </c>
      <c r="M888" s="4">
        <v>7.0</v>
      </c>
      <c r="N888" s="4">
        <v>6.55</v>
      </c>
      <c r="O888" s="4">
        <v>65.0</v>
      </c>
      <c r="P888" s="4">
        <v>1.4</v>
      </c>
      <c r="Q888" s="5">
        <v>354.8463544</v>
      </c>
      <c r="R888" s="4">
        <v>946756.0</v>
      </c>
      <c r="S888" s="4">
        <v>1.9</v>
      </c>
      <c r="T888" s="4">
        <v>1.6</v>
      </c>
      <c r="U888" s="4">
        <v>0.411</v>
      </c>
      <c r="V888" s="4">
        <v>8.2</v>
      </c>
    </row>
    <row r="889">
      <c r="A889" s="4" t="s">
        <v>81</v>
      </c>
      <c r="B889" s="4">
        <v>2010.0</v>
      </c>
      <c r="C889" s="4" t="s">
        <v>23</v>
      </c>
      <c r="D889" s="4">
        <v>61.8</v>
      </c>
      <c r="E889" s="4">
        <v>261.0</v>
      </c>
      <c r="F889" s="4">
        <v>162.0</v>
      </c>
      <c r="G889" s="4">
        <v>1.34</v>
      </c>
      <c r="H889" s="5">
        <v>67.73374413</v>
      </c>
      <c r="I889" s="4">
        <v>62.0</v>
      </c>
      <c r="J889" s="4">
        <v>4235.0</v>
      </c>
      <c r="K889" s="4">
        <v>15.6</v>
      </c>
      <c r="L889" s="4">
        <v>243.0</v>
      </c>
      <c r="M889" s="4">
        <v>69.0</v>
      </c>
      <c r="N889" s="4">
        <v>6.86</v>
      </c>
      <c r="O889" s="4">
        <v>61.0</v>
      </c>
      <c r="P889" s="4">
        <v>1.7</v>
      </c>
      <c r="Q889" s="5">
        <v>341.39992</v>
      </c>
      <c r="R889" s="4">
        <v>877267.0</v>
      </c>
      <c r="S889" s="4">
        <v>11.0</v>
      </c>
      <c r="T889" s="4">
        <v>1.7</v>
      </c>
      <c r="U889" s="4">
        <v>0.401</v>
      </c>
      <c r="V889" s="4">
        <v>8.1</v>
      </c>
    </row>
    <row r="890">
      <c r="A890" s="4" t="s">
        <v>81</v>
      </c>
      <c r="B890" s="4">
        <v>2009.0</v>
      </c>
      <c r="C890" s="4" t="s">
        <v>23</v>
      </c>
      <c r="D890" s="4">
        <v>68.0</v>
      </c>
      <c r="E890" s="4">
        <v>274.0</v>
      </c>
      <c r="F890" s="4">
        <v>169.0</v>
      </c>
      <c r="G890" s="4">
        <v>1.17</v>
      </c>
      <c r="H890" s="5">
        <v>53.77354001</v>
      </c>
      <c r="I890" s="4">
        <v>56.0</v>
      </c>
      <c r="J890" s="4">
        <v>1176.0</v>
      </c>
      <c r="K890" s="4">
        <v>15.3</v>
      </c>
      <c r="L890" s="4">
        <v>256.0</v>
      </c>
      <c r="M890" s="4">
        <v>65.0</v>
      </c>
      <c r="N890" s="4">
        <v>4.41</v>
      </c>
      <c r="O890" s="4">
        <v>58.0</v>
      </c>
      <c r="P890" s="4">
        <v>2.0</v>
      </c>
      <c r="Q890" s="5">
        <v>379.7566385</v>
      </c>
      <c r="R890" s="4">
        <v>8.5416253E7</v>
      </c>
      <c r="S890" s="4">
        <v>11.1</v>
      </c>
      <c r="T890" s="4">
        <v>1.8</v>
      </c>
      <c r="U890" s="4">
        <v>0.393</v>
      </c>
      <c r="V890" s="4">
        <v>8.1</v>
      </c>
    </row>
    <row r="891">
      <c r="A891" s="4" t="s">
        <v>81</v>
      </c>
      <c r="B891" s="4">
        <v>2008.0</v>
      </c>
      <c r="C891" s="4" t="s">
        <v>23</v>
      </c>
      <c r="D891" s="4">
        <v>59.8</v>
      </c>
      <c r="E891" s="4">
        <v>289.0</v>
      </c>
      <c r="F891" s="4">
        <v>177.0</v>
      </c>
      <c r="G891" s="4">
        <v>1.13</v>
      </c>
      <c r="H891" s="5">
        <v>38.55783268</v>
      </c>
      <c r="I891" s="4">
        <v>52.0</v>
      </c>
      <c r="J891" s="4">
        <v>3511.0</v>
      </c>
      <c r="K891" s="4">
        <v>14.9</v>
      </c>
      <c r="L891" s="4">
        <v>270.0</v>
      </c>
      <c r="M891" s="4">
        <v>63.0</v>
      </c>
      <c r="N891" s="4">
        <v>4.28</v>
      </c>
      <c r="O891" s="4">
        <v>54.0</v>
      </c>
      <c r="P891" s="4">
        <v>2.4</v>
      </c>
      <c r="Q891" s="5">
        <v>325.3825543</v>
      </c>
      <c r="R891" s="4">
        <v>8.3184892E7</v>
      </c>
      <c r="S891" s="4">
        <v>11.2</v>
      </c>
      <c r="T891" s="4">
        <v>1.9</v>
      </c>
      <c r="U891" s="4">
        <v>0.378</v>
      </c>
      <c r="V891" s="4">
        <v>7.6</v>
      </c>
    </row>
    <row r="892">
      <c r="A892" s="4" t="s">
        <v>81</v>
      </c>
      <c r="B892" s="4">
        <v>2007.0</v>
      </c>
      <c r="C892" s="4" t="s">
        <v>23</v>
      </c>
      <c r="D892" s="4">
        <v>58.5</v>
      </c>
      <c r="E892" s="4">
        <v>39.0</v>
      </c>
      <c r="F892" s="4">
        <v>186.0</v>
      </c>
      <c r="G892" s="4">
        <v>1.06</v>
      </c>
      <c r="H892" s="5">
        <v>30.46451811</v>
      </c>
      <c r="I892" s="4">
        <v>47.0</v>
      </c>
      <c r="J892" s="4">
        <v>1446.0</v>
      </c>
      <c r="K892" s="4">
        <v>14.5</v>
      </c>
      <c r="L892" s="4">
        <v>286.0</v>
      </c>
      <c r="M892" s="4">
        <v>61.0</v>
      </c>
      <c r="N892" s="4">
        <v>4.69</v>
      </c>
      <c r="O892" s="4">
        <v>5.0</v>
      </c>
      <c r="P892" s="4">
        <v>2.8</v>
      </c>
      <c r="Q892" s="5">
        <v>243.326822</v>
      </c>
      <c r="R892" s="4">
        <v>8149.0</v>
      </c>
      <c r="S892" s="4">
        <v>11.3</v>
      </c>
      <c r="T892" s="4">
        <v>11.0</v>
      </c>
      <c r="U892" s="4">
        <v>0.362</v>
      </c>
      <c r="V892" s="4">
        <v>7.1</v>
      </c>
    </row>
    <row r="893">
      <c r="A893" s="4" t="s">
        <v>81</v>
      </c>
      <c r="B893" s="4">
        <v>2006.0</v>
      </c>
      <c r="C893" s="4" t="s">
        <v>23</v>
      </c>
      <c r="D893" s="4">
        <v>57.2</v>
      </c>
      <c r="E893" s="4">
        <v>328.0</v>
      </c>
      <c r="F893" s="4">
        <v>196.0</v>
      </c>
      <c r="G893" s="4">
        <v>1.22</v>
      </c>
      <c r="H893" s="5">
        <v>22.18952246</v>
      </c>
      <c r="I893" s="6"/>
      <c r="J893" s="4">
        <v>1451.0</v>
      </c>
      <c r="K893" s="4">
        <v>14.2</v>
      </c>
      <c r="L893" s="4">
        <v>304.0</v>
      </c>
      <c r="M893" s="4">
        <v>59.0</v>
      </c>
      <c r="N893" s="4">
        <v>4.47</v>
      </c>
      <c r="O893" s="4">
        <v>46.0</v>
      </c>
      <c r="P893" s="4">
        <v>3.3</v>
      </c>
      <c r="Q893" s="5">
        <v>193.794956</v>
      </c>
      <c r="R893" s="4">
        <v>7885689.0</v>
      </c>
      <c r="S893" s="4">
        <v>11.4</v>
      </c>
      <c r="T893" s="4">
        <v>11.1</v>
      </c>
      <c r="U893" s="4">
        <v>0.346</v>
      </c>
      <c r="V893" s="4">
        <v>6.6</v>
      </c>
    </row>
    <row r="894">
      <c r="A894" s="4" t="s">
        <v>81</v>
      </c>
      <c r="B894" s="4">
        <v>2005.0</v>
      </c>
      <c r="C894" s="4" t="s">
        <v>23</v>
      </c>
      <c r="D894" s="4">
        <v>56.0</v>
      </c>
      <c r="E894" s="4">
        <v>343.0</v>
      </c>
      <c r="F894" s="4">
        <v>206.0</v>
      </c>
      <c r="G894" s="4">
        <v>0.99</v>
      </c>
      <c r="H894" s="5">
        <v>18.03753133</v>
      </c>
      <c r="I894" s="6"/>
      <c r="J894" s="4">
        <v>357.0</v>
      </c>
      <c r="K894" s="4">
        <v>13.8</v>
      </c>
      <c r="L894" s="4">
        <v>323.0</v>
      </c>
      <c r="M894" s="4">
        <v>56.0</v>
      </c>
      <c r="N894" s="4">
        <v>4.2</v>
      </c>
      <c r="O894" s="4">
        <v>44.0</v>
      </c>
      <c r="P894" s="4">
        <v>3.7</v>
      </c>
      <c r="Q894" s="5">
        <v>161.6266248</v>
      </c>
      <c r="R894" s="4">
        <v>7672783.0</v>
      </c>
      <c r="S894" s="4">
        <v>11.5</v>
      </c>
      <c r="T894" s="4">
        <v>11.2</v>
      </c>
      <c r="U894" s="4">
        <v>0.325</v>
      </c>
      <c r="V894" s="4">
        <v>5.8</v>
      </c>
    </row>
    <row r="895">
      <c r="A895" s="4" t="s">
        <v>81</v>
      </c>
      <c r="B895" s="4">
        <v>2004.0</v>
      </c>
      <c r="C895" s="4" t="s">
        <v>23</v>
      </c>
      <c r="D895" s="4">
        <v>55.0</v>
      </c>
      <c r="E895" s="4">
        <v>354.0</v>
      </c>
      <c r="F895" s="4">
        <v>217.0</v>
      </c>
      <c r="G895" s="4">
        <v>0.86</v>
      </c>
      <c r="H895" s="5">
        <v>1.506962482</v>
      </c>
      <c r="I895" s="6"/>
      <c r="J895" s="4">
        <v>73.0</v>
      </c>
      <c r="K895" s="4">
        <v>13.5</v>
      </c>
      <c r="L895" s="4">
        <v>342.0</v>
      </c>
      <c r="M895" s="4">
        <v>54.0</v>
      </c>
      <c r="N895" s="4">
        <v>4.23</v>
      </c>
      <c r="O895" s="4">
        <v>4.0</v>
      </c>
      <c r="P895" s="4">
        <v>4.1</v>
      </c>
      <c r="Q895" s="5">
        <v>135.7623858</v>
      </c>
      <c r="R895" s="4">
        <v>7462445.0</v>
      </c>
      <c r="S895" s="4">
        <v>11.5</v>
      </c>
      <c r="T895" s="4">
        <v>11.3</v>
      </c>
      <c r="U895" s="4">
        <v>0.31</v>
      </c>
      <c r="V895" s="4">
        <v>5.4</v>
      </c>
    </row>
    <row r="896">
      <c r="A896" s="4" t="s">
        <v>81</v>
      </c>
      <c r="B896" s="4">
        <v>2003.0</v>
      </c>
      <c r="C896" s="4" t="s">
        <v>23</v>
      </c>
      <c r="D896" s="4">
        <v>54.0</v>
      </c>
      <c r="E896" s="4">
        <v>363.0</v>
      </c>
      <c r="F896" s="4">
        <v>228.0</v>
      </c>
      <c r="G896" s="4">
        <v>0.79</v>
      </c>
      <c r="H896" s="5">
        <v>10.97201912</v>
      </c>
      <c r="I896" s="6"/>
      <c r="J896" s="4">
        <v>228.0</v>
      </c>
      <c r="K896" s="4">
        <v>13.2</v>
      </c>
      <c r="L896" s="4">
        <v>360.0</v>
      </c>
      <c r="M896" s="4">
        <v>55.0</v>
      </c>
      <c r="N896" s="4">
        <v>4.64</v>
      </c>
      <c r="O896" s="4">
        <v>37.0</v>
      </c>
      <c r="P896" s="4">
        <v>4.4</v>
      </c>
      <c r="Q896" s="5">
        <v>118.8734466</v>
      </c>
      <c r="R896" s="4">
        <v>7.2545144E7</v>
      </c>
      <c r="S896" s="4">
        <v>11.6</v>
      </c>
      <c r="T896" s="4">
        <v>11.5</v>
      </c>
      <c r="U896" s="4">
        <v>0.306</v>
      </c>
      <c r="V896" s="4">
        <v>5.2</v>
      </c>
    </row>
    <row r="897">
      <c r="A897" s="4" t="s">
        <v>81</v>
      </c>
      <c r="B897" s="4">
        <v>2002.0</v>
      </c>
      <c r="C897" s="4" t="s">
        <v>23</v>
      </c>
      <c r="D897" s="4">
        <v>53.2</v>
      </c>
      <c r="E897" s="4">
        <v>369.0</v>
      </c>
      <c r="F897" s="4">
        <v>237.0</v>
      </c>
      <c r="G897" s="4">
        <v>0.8</v>
      </c>
      <c r="H897" s="5">
        <v>10.82452594</v>
      </c>
      <c r="I897" s="6"/>
      <c r="J897" s="4">
        <v>3332.0</v>
      </c>
      <c r="K897" s="4">
        <v>12.9</v>
      </c>
      <c r="L897" s="4">
        <v>377.0</v>
      </c>
      <c r="M897" s="4">
        <v>55.0</v>
      </c>
      <c r="N897" s="4">
        <v>4.73</v>
      </c>
      <c r="O897" s="4">
        <v>35.0</v>
      </c>
      <c r="P897" s="4">
        <v>4.6</v>
      </c>
      <c r="Q897" s="5">
        <v>111.3634356</v>
      </c>
      <c r="R897" s="4">
        <v>7497192.0</v>
      </c>
      <c r="S897" s="4">
        <v>11.7</v>
      </c>
      <c r="T897" s="4">
        <v>11.6</v>
      </c>
      <c r="U897" s="4">
        <v>0.298</v>
      </c>
      <c r="V897" s="4">
        <v>4.9</v>
      </c>
    </row>
    <row r="898">
      <c r="A898" s="4" t="s">
        <v>81</v>
      </c>
      <c r="B898" s="4">
        <v>2001.0</v>
      </c>
      <c r="C898" s="4" t="s">
        <v>23</v>
      </c>
      <c r="D898" s="4">
        <v>52.5</v>
      </c>
      <c r="E898" s="4">
        <v>372.0</v>
      </c>
      <c r="F898" s="4">
        <v>246.0</v>
      </c>
      <c r="G898" s="4">
        <v>0.85</v>
      </c>
      <c r="H898" s="5">
        <v>1.186227577</v>
      </c>
      <c r="I898" s="6"/>
      <c r="J898" s="4">
        <v>2366.0</v>
      </c>
      <c r="K898" s="4">
        <v>12.6</v>
      </c>
      <c r="L898" s="4">
        <v>392.0</v>
      </c>
      <c r="M898" s="4">
        <v>55.0</v>
      </c>
      <c r="N898" s="4">
        <v>4.26</v>
      </c>
      <c r="O898" s="4">
        <v>32.0</v>
      </c>
      <c r="P898" s="4">
        <v>4.9</v>
      </c>
      <c r="Q898" s="5">
        <v>12.1789279</v>
      </c>
      <c r="R898" s="4">
        <v>6.8492257E7</v>
      </c>
      <c r="S898" s="4">
        <v>11.8</v>
      </c>
      <c r="T898" s="4">
        <v>11.7</v>
      </c>
      <c r="U898" s="4">
        <v>0.283</v>
      </c>
      <c r="V898" s="4">
        <v>4.3</v>
      </c>
    </row>
    <row r="899">
      <c r="A899" s="4" t="s">
        <v>81</v>
      </c>
      <c r="B899" s="4">
        <v>2000.0</v>
      </c>
      <c r="C899" s="4" t="s">
        <v>23</v>
      </c>
      <c r="D899" s="4">
        <v>51.2</v>
      </c>
      <c r="E899" s="4">
        <v>391.0</v>
      </c>
      <c r="F899" s="4">
        <v>253.0</v>
      </c>
      <c r="G899" s="4">
        <v>0.88</v>
      </c>
      <c r="H899" s="5">
        <v>11.59481766</v>
      </c>
      <c r="I899" s="6"/>
      <c r="J899" s="4">
        <v>1660.0</v>
      </c>
      <c r="K899" s="4">
        <v>12.3</v>
      </c>
      <c r="L899" s="4">
        <v>404.0</v>
      </c>
      <c r="M899" s="4">
        <v>55.0</v>
      </c>
      <c r="N899" s="4">
        <v>4.36</v>
      </c>
      <c r="O899" s="4">
        <v>3.0</v>
      </c>
      <c r="P899" s="4">
        <v>5.0</v>
      </c>
      <c r="Q899" s="5">
        <v>123.876257</v>
      </c>
      <c r="R899" s="4">
        <v>6.6537331E7</v>
      </c>
      <c r="S899" s="4">
        <v>11.9</v>
      </c>
      <c r="T899" s="4">
        <v>11.8</v>
      </c>
      <c r="U899" s="4">
        <v>0.0</v>
      </c>
      <c r="V899" s="4">
        <v>3.9</v>
      </c>
    </row>
    <row r="900">
      <c r="A900" s="4" t="s">
        <v>82</v>
      </c>
      <c r="B900" s="4">
        <v>2015.0</v>
      </c>
      <c r="C900" s="4" t="s">
        <v>23</v>
      </c>
      <c r="D900" s="4">
        <v>69.9</v>
      </c>
      <c r="E900" s="4">
        <v>188.0</v>
      </c>
      <c r="F900" s="4">
        <v>0.0</v>
      </c>
      <c r="G900" s="6"/>
      <c r="H900" s="5">
        <v>0.0</v>
      </c>
      <c r="I900" s="4">
        <v>99.0</v>
      </c>
      <c r="J900" s="4">
        <v>0.0</v>
      </c>
      <c r="K900" s="4">
        <v>62.7</v>
      </c>
      <c r="L900" s="4">
        <v>0.0</v>
      </c>
      <c r="M900" s="4">
        <v>99.0</v>
      </c>
      <c r="N900" s="6"/>
      <c r="O900" s="4">
        <v>99.0</v>
      </c>
      <c r="P900" s="4">
        <v>0.1</v>
      </c>
      <c r="Q900" s="5">
        <v>4921.89629</v>
      </c>
      <c r="R900" s="4">
        <v>892149.0</v>
      </c>
      <c r="S900" s="4">
        <v>4.0</v>
      </c>
      <c r="T900" s="4">
        <v>3.7</v>
      </c>
      <c r="U900" s="4">
        <v>0.734</v>
      </c>
      <c r="V900" s="4">
        <v>15.3</v>
      </c>
    </row>
    <row r="901">
      <c r="A901" s="4" t="s">
        <v>82</v>
      </c>
      <c r="B901" s="4">
        <v>2014.0</v>
      </c>
      <c r="C901" s="4" t="s">
        <v>23</v>
      </c>
      <c r="D901" s="4">
        <v>69.7</v>
      </c>
      <c r="E901" s="4">
        <v>19.0</v>
      </c>
      <c r="F901" s="4">
        <v>0.0</v>
      </c>
      <c r="G901" s="4">
        <v>0.01</v>
      </c>
      <c r="H901" s="5">
        <v>50.539484</v>
      </c>
      <c r="I901" s="4">
        <v>99.0</v>
      </c>
      <c r="J901" s="4">
        <v>0.0</v>
      </c>
      <c r="K901" s="4">
        <v>61.9</v>
      </c>
      <c r="L901" s="4">
        <v>0.0</v>
      </c>
      <c r="M901" s="4">
        <v>99.0</v>
      </c>
      <c r="N901" s="4">
        <v>4.49</v>
      </c>
      <c r="O901" s="4">
        <v>99.0</v>
      </c>
      <c r="P901" s="4">
        <v>0.1</v>
      </c>
      <c r="Q901" s="5">
        <v>546.3728</v>
      </c>
      <c r="R901" s="4">
        <v>88586.0</v>
      </c>
      <c r="S901" s="4">
        <v>4.0</v>
      </c>
      <c r="T901" s="4">
        <v>3.7</v>
      </c>
      <c r="U901" s="4">
        <v>0.727</v>
      </c>
      <c r="V901" s="4">
        <v>15.2</v>
      </c>
    </row>
    <row r="902">
      <c r="A902" s="4" t="s">
        <v>82</v>
      </c>
      <c r="B902" s="4">
        <v>2013.0</v>
      </c>
      <c r="C902" s="4" t="s">
        <v>23</v>
      </c>
      <c r="D902" s="4">
        <v>69.6</v>
      </c>
      <c r="E902" s="4">
        <v>192.0</v>
      </c>
      <c r="F902" s="4">
        <v>0.0</v>
      </c>
      <c r="G902" s="4">
        <v>0.01</v>
      </c>
      <c r="H902" s="5">
        <v>460.6487805</v>
      </c>
      <c r="I902" s="4">
        <v>99.0</v>
      </c>
      <c r="J902" s="4">
        <v>0.0</v>
      </c>
      <c r="K902" s="4">
        <v>61.1</v>
      </c>
      <c r="L902" s="4">
        <v>0.0</v>
      </c>
      <c r="M902" s="4">
        <v>99.0</v>
      </c>
      <c r="N902" s="4">
        <v>4.26</v>
      </c>
      <c r="O902" s="4">
        <v>99.0</v>
      </c>
      <c r="P902" s="4">
        <v>0.1</v>
      </c>
      <c r="Q902" s="5">
        <v>4763.68956</v>
      </c>
      <c r="R902" s="4">
        <v>879715.0</v>
      </c>
      <c r="S902" s="4">
        <v>4.0</v>
      </c>
      <c r="T902" s="4">
        <v>3.7</v>
      </c>
      <c r="U902" s="4">
        <v>0.719</v>
      </c>
      <c r="V902" s="4">
        <v>15.0</v>
      </c>
    </row>
    <row r="903">
      <c r="A903" s="4" t="s">
        <v>82</v>
      </c>
      <c r="B903" s="4">
        <v>2012.0</v>
      </c>
      <c r="C903" s="4" t="s">
        <v>23</v>
      </c>
      <c r="D903" s="4">
        <v>69.4</v>
      </c>
      <c r="E903" s="4">
        <v>195.0</v>
      </c>
      <c r="F903" s="4">
        <v>0.0</v>
      </c>
      <c r="G903" s="4">
        <v>0.01</v>
      </c>
      <c r="H903" s="5">
        <v>431.4854874</v>
      </c>
      <c r="I903" s="4">
        <v>99.0</v>
      </c>
      <c r="J903" s="4">
        <v>0.0</v>
      </c>
      <c r="K903" s="4">
        <v>6.2</v>
      </c>
      <c r="L903" s="4">
        <v>0.0</v>
      </c>
      <c r="M903" s="4">
        <v>99.0</v>
      </c>
      <c r="N903" s="4">
        <v>4.16</v>
      </c>
      <c r="O903" s="4">
        <v>99.0</v>
      </c>
      <c r="P903" s="4">
        <v>0.1</v>
      </c>
      <c r="Q903" s="5">
        <v>4546.73854</v>
      </c>
      <c r="R903" s="4">
        <v>873596.0</v>
      </c>
      <c r="S903" s="4">
        <v>4.0</v>
      </c>
      <c r="T903" s="4">
        <v>3.7</v>
      </c>
      <c r="U903" s="4">
        <v>0.714</v>
      </c>
      <c r="V903" s="4">
        <v>14.9</v>
      </c>
    </row>
    <row r="904">
      <c r="A904" s="4" t="s">
        <v>82</v>
      </c>
      <c r="B904" s="4">
        <v>2011.0</v>
      </c>
      <c r="C904" s="4" t="s">
        <v>23</v>
      </c>
      <c r="D904" s="4">
        <v>69.2</v>
      </c>
      <c r="E904" s="4">
        <v>197.0</v>
      </c>
      <c r="F904" s="4">
        <v>0.0</v>
      </c>
      <c r="G904" s="4">
        <v>0.01</v>
      </c>
      <c r="H904" s="5">
        <v>401.7931045</v>
      </c>
      <c r="I904" s="4">
        <v>99.0</v>
      </c>
      <c r="J904" s="4">
        <v>0.0</v>
      </c>
      <c r="K904" s="4">
        <v>59.5</v>
      </c>
      <c r="L904" s="4">
        <v>0.0</v>
      </c>
      <c r="M904" s="4">
        <v>99.0</v>
      </c>
      <c r="N904" s="4">
        <v>4.6</v>
      </c>
      <c r="O904" s="4">
        <v>99.0</v>
      </c>
      <c r="P904" s="4">
        <v>0.1</v>
      </c>
      <c r="Q904" s="5">
        <v>4353.121392</v>
      </c>
      <c r="R904" s="4">
        <v>86786.0</v>
      </c>
      <c r="S904" s="4">
        <v>4.0</v>
      </c>
      <c r="T904" s="4">
        <v>3.7</v>
      </c>
      <c r="U904" s="4">
        <v>0.709</v>
      </c>
      <c r="V904" s="4">
        <v>14.7</v>
      </c>
    </row>
    <row r="905">
      <c r="A905" s="4" t="s">
        <v>82</v>
      </c>
      <c r="B905" s="4">
        <v>2010.0</v>
      </c>
      <c r="C905" s="4" t="s">
        <v>23</v>
      </c>
      <c r="D905" s="4">
        <v>69.1</v>
      </c>
      <c r="E905" s="4">
        <v>2.0</v>
      </c>
      <c r="F905" s="4">
        <v>0.0</v>
      </c>
      <c r="G905" s="4">
        <v>2.25</v>
      </c>
      <c r="H905" s="5">
        <v>62.08343533</v>
      </c>
      <c r="I905" s="4">
        <v>99.0</v>
      </c>
      <c r="J905" s="4">
        <v>0.0</v>
      </c>
      <c r="K905" s="4">
        <v>58.7</v>
      </c>
      <c r="L905" s="4">
        <v>0.0</v>
      </c>
      <c r="M905" s="4">
        <v>99.0</v>
      </c>
      <c r="N905" s="4">
        <v>4.23</v>
      </c>
      <c r="O905" s="4">
        <v>99.0</v>
      </c>
      <c r="P905" s="4">
        <v>0.1</v>
      </c>
      <c r="Q905" s="5">
        <v>3651.966784</v>
      </c>
      <c r="R905" s="4">
        <v>85995.0</v>
      </c>
      <c r="S905" s="4">
        <v>4.0</v>
      </c>
      <c r="T905" s="4">
        <v>3.7</v>
      </c>
      <c r="U905" s="4">
        <v>0.706</v>
      </c>
      <c r="V905" s="4">
        <v>14.6</v>
      </c>
    </row>
    <row r="906">
      <c r="A906" s="4" t="s">
        <v>82</v>
      </c>
      <c r="B906" s="4">
        <v>2009.0</v>
      </c>
      <c r="C906" s="4" t="s">
        <v>23</v>
      </c>
      <c r="D906" s="4">
        <v>68.9</v>
      </c>
      <c r="E906" s="4">
        <v>23.0</v>
      </c>
      <c r="F906" s="4">
        <v>0.0</v>
      </c>
      <c r="G906" s="4">
        <v>2.31</v>
      </c>
      <c r="H906" s="5">
        <v>60.65068446</v>
      </c>
      <c r="I906" s="4">
        <v>99.0</v>
      </c>
      <c r="J906" s="4">
        <v>1.0</v>
      </c>
      <c r="K906" s="4">
        <v>58.0</v>
      </c>
      <c r="L906" s="4">
        <v>0.0</v>
      </c>
      <c r="M906" s="4">
        <v>99.0</v>
      </c>
      <c r="N906" s="4">
        <v>4.26</v>
      </c>
      <c r="O906" s="4">
        <v>99.0</v>
      </c>
      <c r="P906" s="4">
        <v>0.1</v>
      </c>
      <c r="Q906" s="5">
        <v>3369.48247</v>
      </c>
      <c r="R906" s="4">
        <v>851967.0</v>
      </c>
      <c r="S906" s="4">
        <v>4.0</v>
      </c>
      <c r="T906" s="4">
        <v>3.7</v>
      </c>
      <c r="U906" s="4">
        <v>0.704</v>
      </c>
      <c r="V906" s="4">
        <v>14.5</v>
      </c>
    </row>
    <row r="907">
      <c r="A907" s="4" t="s">
        <v>82</v>
      </c>
      <c r="B907" s="4">
        <v>2008.0</v>
      </c>
      <c r="C907" s="4" t="s">
        <v>23</v>
      </c>
      <c r="D907" s="4">
        <v>68.7</v>
      </c>
      <c r="E907" s="4">
        <v>26.0</v>
      </c>
      <c r="F907" s="4">
        <v>0.0</v>
      </c>
      <c r="G907" s="4">
        <v>1.95</v>
      </c>
      <c r="H907" s="5">
        <v>81.04656111</v>
      </c>
      <c r="I907" s="4">
        <v>99.0</v>
      </c>
      <c r="J907" s="4">
        <v>0.0</v>
      </c>
      <c r="K907" s="4">
        <v>57.3</v>
      </c>
      <c r="L907" s="4">
        <v>0.0</v>
      </c>
      <c r="M907" s="4">
        <v>99.0</v>
      </c>
      <c r="N907" s="4">
        <v>3.68</v>
      </c>
      <c r="O907" s="4">
        <v>99.0</v>
      </c>
      <c r="P907" s="4">
        <v>0.1</v>
      </c>
      <c r="Q907" s="5">
        <v>4177.657789</v>
      </c>
      <c r="R907" s="4">
        <v>84334.0</v>
      </c>
      <c r="S907" s="4">
        <v>4.0</v>
      </c>
      <c r="T907" s="4">
        <v>3.7</v>
      </c>
      <c r="U907" s="4">
        <v>0.7</v>
      </c>
      <c r="V907" s="4">
        <v>14.3</v>
      </c>
    </row>
    <row r="908">
      <c r="A908" s="4" t="s">
        <v>82</v>
      </c>
      <c r="B908" s="4">
        <v>2007.0</v>
      </c>
      <c r="C908" s="4" t="s">
        <v>23</v>
      </c>
      <c r="D908" s="4">
        <v>68.6</v>
      </c>
      <c r="E908" s="4">
        <v>29.0</v>
      </c>
      <c r="F908" s="4">
        <v>0.0</v>
      </c>
      <c r="G908" s="4">
        <v>2.09</v>
      </c>
      <c r="H908" s="5">
        <v>5.889526221</v>
      </c>
      <c r="I908" s="4">
        <v>99.0</v>
      </c>
      <c r="J908" s="4">
        <v>0.0</v>
      </c>
      <c r="K908" s="4">
        <v>56.6</v>
      </c>
      <c r="L908" s="4">
        <v>0.0</v>
      </c>
      <c r="M908" s="4">
        <v>99.0</v>
      </c>
      <c r="N908" s="4">
        <v>3.74</v>
      </c>
      <c r="O908" s="4">
        <v>99.0</v>
      </c>
      <c r="P908" s="4">
        <v>0.1</v>
      </c>
      <c r="Q908" s="5">
        <v>478.82327</v>
      </c>
      <c r="R908" s="4">
        <v>834812.0</v>
      </c>
      <c r="S908" s="4">
        <v>4.1</v>
      </c>
      <c r="T908" s="4">
        <v>3.8</v>
      </c>
      <c r="U908" s="4">
        <v>0.698</v>
      </c>
      <c r="V908" s="4">
        <v>14.2</v>
      </c>
    </row>
    <row r="909">
      <c r="A909" s="4" t="s">
        <v>82</v>
      </c>
      <c r="B909" s="4">
        <v>2006.0</v>
      </c>
      <c r="C909" s="4" t="s">
        <v>23</v>
      </c>
      <c r="D909" s="4">
        <v>68.5</v>
      </c>
      <c r="E909" s="4">
        <v>211.0</v>
      </c>
      <c r="F909" s="4">
        <v>0.0</v>
      </c>
      <c r="G909" s="4">
        <v>2.06</v>
      </c>
      <c r="H909" s="5">
        <v>52.1241634</v>
      </c>
      <c r="I909" s="4">
        <v>99.0</v>
      </c>
      <c r="J909" s="4">
        <v>136.0</v>
      </c>
      <c r="K909" s="4">
        <v>55.9</v>
      </c>
      <c r="L909" s="4">
        <v>0.0</v>
      </c>
      <c r="M909" s="4">
        <v>98.0</v>
      </c>
      <c r="N909" s="4">
        <v>3.84</v>
      </c>
      <c r="O909" s="4">
        <v>98.0</v>
      </c>
      <c r="P909" s="4">
        <v>0.1</v>
      </c>
      <c r="Q909" s="5">
        <v>3749.939813</v>
      </c>
      <c r="R909" s="4">
        <v>827411.0</v>
      </c>
      <c r="S909" s="4">
        <v>4.1</v>
      </c>
      <c r="T909" s="4">
        <v>3.8</v>
      </c>
      <c r="U909" s="4">
        <v>0.695</v>
      </c>
      <c r="V909" s="4">
        <v>14.0</v>
      </c>
    </row>
    <row r="910">
      <c r="A910" s="4" t="s">
        <v>82</v>
      </c>
      <c r="B910" s="4">
        <v>2005.0</v>
      </c>
      <c r="C910" s="4" t="s">
        <v>23</v>
      </c>
      <c r="D910" s="4">
        <v>68.3</v>
      </c>
      <c r="E910" s="4">
        <v>214.0</v>
      </c>
      <c r="F910" s="4">
        <v>0.0</v>
      </c>
      <c r="G910" s="4">
        <v>2.02</v>
      </c>
      <c r="H910" s="5">
        <v>64.39203443</v>
      </c>
      <c r="I910" s="4">
        <v>99.0</v>
      </c>
      <c r="J910" s="4">
        <v>0.0</v>
      </c>
      <c r="K910" s="4">
        <v>55.1</v>
      </c>
      <c r="L910" s="4">
        <v>0.0</v>
      </c>
      <c r="M910" s="4">
        <v>97.0</v>
      </c>
      <c r="N910" s="4">
        <v>3.61</v>
      </c>
      <c r="O910" s="4">
        <v>96.0</v>
      </c>
      <c r="P910" s="4">
        <v>0.1</v>
      </c>
      <c r="Q910" s="5">
        <v>3658.63832</v>
      </c>
      <c r="R910" s="4">
        <v>821817.0</v>
      </c>
      <c r="S910" s="4">
        <v>4.1</v>
      </c>
      <c r="T910" s="4">
        <v>3.8</v>
      </c>
      <c r="U910" s="4">
        <v>0.699</v>
      </c>
      <c r="V910" s="4">
        <v>13.9</v>
      </c>
    </row>
    <row r="911">
      <c r="A911" s="4" t="s">
        <v>82</v>
      </c>
      <c r="B911" s="4">
        <v>2004.0</v>
      </c>
      <c r="C911" s="4" t="s">
        <v>23</v>
      </c>
      <c r="D911" s="4">
        <v>68.1</v>
      </c>
      <c r="E911" s="4">
        <v>218.0</v>
      </c>
      <c r="F911" s="4">
        <v>0.0</v>
      </c>
      <c r="G911" s="4">
        <v>1.63</v>
      </c>
      <c r="H911" s="5">
        <v>43.99452464</v>
      </c>
      <c r="I911" s="4">
        <v>99.0</v>
      </c>
      <c r="J911" s="4">
        <v>37.0</v>
      </c>
      <c r="K911" s="4">
        <v>54.2</v>
      </c>
      <c r="L911" s="4">
        <v>0.0</v>
      </c>
      <c r="M911" s="4">
        <v>96.0</v>
      </c>
      <c r="N911" s="4">
        <v>3.61</v>
      </c>
      <c r="O911" s="4">
        <v>95.0</v>
      </c>
      <c r="P911" s="4">
        <v>0.1</v>
      </c>
      <c r="Q911" s="5">
        <v>3332.918533</v>
      </c>
      <c r="R911" s="4">
        <v>818354.0</v>
      </c>
      <c r="S911" s="4">
        <v>4.2</v>
      </c>
      <c r="T911" s="4">
        <v>3.9</v>
      </c>
      <c r="U911" s="4">
        <v>0.691</v>
      </c>
      <c r="V911" s="4">
        <v>13.4</v>
      </c>
    </row>
    <row r="912">
      <c r="A912" s="4" t="s">
        <v>82</v>
      </c>
      <c r="B912" s="4">
        <v>2003.0</v>
      </c>
      <c r="C912" s="4" t="s">
        <v>23</v>
      </c>
      <c r="D912" s="4">
        <v>68.0</v>
      </c>
      <c r="E912" s="4">
        <v>22.0</v>
      </c>
      <c r="F912" s="4">
        <v>0.0</v>
      </c>
      <c r="G912" s="4">
        <v>1.76</v>
      </c>
      <c r="H912" s="5">
        <v>253.8196705</v>
      </c>
      <c r="I912" s="4">
        <v>99.0</v>
      </c>
      <c r="J912" s="4">
        <v>305.0</v>
      </c>
      <c r="K912" s="4">
        <v>53.2</v>
      </c>
      <c r="L912" s="4">
        <v>0.0</v>
      </c>
      <c r="M912" s="4">
        <v>95.0</v>
      </c>
      <c r="N912" s="4">
        <v>3.35</v>
      </c>
      <c r="O912" s="4">
        <v>94.0</v>
      </c>
      <c r="P912" s="4">
        <v>0.1</v>
      </c>
      <c r="Q912" s="5">
        <v>2835.973972</v>
      </c>
      <c r="R912" s="4">
        <v>816628.0</v>
      </c>
      <c r="S912" s="4">
        <v>4.2</v>
      </c>
      <c r="T912" s="4">
        <v>3.9</v>
      </c>
      <c r="U912" s="4">
        <v>0.689</v>
      </c>
      <c r="V912" s="4">
        <v>13.3</v>
      </c>
    </row>
    <row r="913">
      <c r="A913" s="4" t="s">
        <v>82</v>
      </c>
      <c r="B913" s="4">
        <v>2002.0</v>
      </c>
      <c r="C913" s="4" t="s">
        <v>23</v>
      </c>
      <c r="D913" s="4">
        <v>67.9</v>
      </c>
      <c r="E913" s="4">
        <v>22.0</v>
      </c>
      <c r="F913" s="4">
        <v>0.0</v>
      </c>
      <c r="G913" s="4">
        <v>1.85</v>
      </c>
      <c r="H913" s="5">
        <v>206.071686</v>
      </c>
      <c r="I913" s="4">
        <v>99.0</v>
      </c>
      <c r="J913" s="4">
        <v>304.0</v>
      </c>
      <c r="K913" s="4">
        <v>52.2</v>
      </c>
      <c r="L913" s="4">
        <v>0.0</v>
      </c>
      <c r="M913" s="4">
        <v>94.0</v>
      </c>
      <c r="N913" s="4">
        <v>3.48</v>
      </c>
      <c r="O913" s="4">
        <v>93.0</v>
      </c>
      <c r="P913" s="4">
        <v>0.1</v>
      </c>
      <c r="Q913" s="5">
        <v>2259.55796</v>
      </c>
      <c r="R913" s="4">
        <v>815691.0</v>
      </c>
      <c r="S913" s="4">
        <v>4.2</v>
      </c>
      <c r="T913" s="4">
        <v>3.9</v>
      </c>
      <c r="U913" s="4">
        <v>0.687</v>
      </c>
      <c r="V913" s="4">
        <v>13.3</v>
      </c>
    </row>
    <row r="914">
      <c r="A914" s="4" t="s">
        <v>82</v>
      </c>
      <c r="B914" s="4">
        <v>2001.0</v>
      </c>
      <c r="C914" s="4" t="s">
        <v>23</v>
      </c>
      <c r="D914" s="4">
        <v>67.8</v>
      </c>
      <c r="E914" s="4">
        <v>221.0</v>
      </c>
      <c r="F914" s="4">
        <v>0.0</v>
      </c>
      <c r="G914" s="4">
        <v>1.93</v>
      </c>
      <c r="H914" s="5">
        <v>20.7119129</v>
      </c>
      <c r="I914" s="4">
        <v>98.0</v>
      </c>
      <c r="J914" s="4">
        <v>17.0</v>
      </c>
      <c r="K914" s="4">
        <v>51.2</v>
      </c>
      <c r="L914" s="4">
        <v>0.0</v>
      </c>
      <c r="M914" s="4">
        <v>92.0</v>
      </c>
      <c r="N914" s="4">
        <v>3.28</v>
      </c>
      <c r="O914" s="4">
        <v>91.0</v>
      </c>
      <c r="P914" s="4">
        <v>0.1</v>
      </c>
      <c r="Q914" s="5">
        <v>238.891729</v>
      </c>
      <c r="R914" s="4">
        <v>814218.0</v>
      </c>
      <c r="S914" s="4">
        <v>4.3</v>
      </c>
      <c r="T914" s="4">
        <v>4.0</v>
      </c>
      <c r="U914" s="4">
        <v>0.683</v>
      </c>
      <c r="V914" s="4">
        <v>13.2</v>
      </c>
    </row>
    <row r="915">
      <c r="A915" s="4" t="s">
        <v>82</v>
      </c>
      <c r="B915" s="4">
        <v>2000.0</v>
      </c>
      <c r="C915" s="4" t="s">
        <v>23</v>
      </c>
      <c r="D915" s="4">
        <v>67.7</v>
      </c>
      <c r="E915" s="4">
        <v>221.0</v>
      </c>
      <c r="F915" s="4">
        <v>0.0</v>
      </c>
      <c r="G915" s="4">
        <v>2.05</v>
      </c>
      <c r="H915" s="5">
        <v>31.25834616</v>
      </c>
      <c r="I915" s="4">
        <v>98.0</v>
      </c>
      <c r="J915" s="4">
        <v>0.0</v>
      </c>
      <c r="K915" s="4">
        <v>5.2</v>
      </c>
      <c r="L915" s="4">
        <v>0.0</v>
      </c>
      <c r="M915" s="4">
        <v>91.0</v>
      </c>
      <c r="N915" s="4">
        <v>3.87</v>
      </c>
      <c r="O915" s="4">
        <v>9.0</v>
      </c>
      <c r="P915" s="4">
        <v>0.1</v>
      </c>
      <c r="Q915" s="5">
        <v>276.1338</v>
      </c>
      <c r="R915" s="4">
        <v>811223.0</v>
      </c>
      <c r="S915" s="4">
        <v>4.3</v>
      </c>
      <c r="T915" s="4">
        <v>4.0</v>
      </c>
      <c r="U915" s="4">
        <v>0.681</v>
      </c>
      <c r="V915" s="4">
        <v>13.1</v>
      </c>
    </row>
    <row r="916">
      <c r="A916" s="4" t="s">
        <v>83</v>
      </c>
      <c r="B916" s="4">
        <v>2015.0</v>
      </c>
      <c r="C916" s="4" t="s">
        <v>23</v>
      </c>
      <c r="D916" s="4">
        <v>81.1</v>
      </c>
      <c r="E916" s="4">
        <v>76.0</v>
      </c>
      <c r="F916" s="4">
        <v>0.0</v>
      </c>
      <c r="G916" s="6"/>
      <c r="H916" s="5">
        <v>0.0</v>
      </c>
      <c r="I916" s="6"/>
      <c r="J916" s="4">
        <v>2.0</v>
      </c>
      <c r="K916" s="4">
        <v>62.1</v>
      </c>
      <c r="L916" s="4">
        <v>0.0</v>
      </c>
      <c r="M916" s="4">
        <v>97.0</v>
      </c>
      <c r="N916" s="6"/>
      <c r="O916" s="4">
        <v>97.0</v>
      </c>
      <c r="P916" s="4">
        <v>0.1</v>
      </c>
      <c r="Q916" s="5">
        <v>4245.39744</v>
      </c>
      <c r="R916" s="4">
        <v>5479531.0</v>
      </c>
      <c r="S916" s="4">
        <v>0.9</v>
      </c>
      <c r="T916" s="4">
        <v>0.8</v>
      </c>
      <c r="U916" s="4">
        <v>0.893</v>
      </c>
      <c r="V916" s="4">
        <v>17.0</v>
      </c>
    </row>
    <row r="917">
      <c r="A917" s="4" t="s">
        <v>83</v>
      </c>
      <c r="B917" s="4">
        <v>2014.0</v>
      </c>
      <c r="C917" s="4" t="s">
        <v>23</v>
      </c>
      <c r="D917" s="4">
        <v>89.0</v>
      </c>
      <c r="E917" s="4">
        <v>78.0</v>
      </c>
      <c r="F917" s="4">
        <v>0.0</v>
      </c>
      <c r="G917" s="4">
        <v>8.8</v>
      </c>
      <c r="H917" s="5">
        <v>6164.455402</v>
      </c>
      <c r="I917" s="6"/>
      <c r="J917" s="4">
        <v>0.0</v>
      </c>
      <c r="K917" s="4">
        <v>61.7</v>
      </c>
      <c r="L917" s="4">
        <v>0.0</v>
      </c>
      <c r="M917" s="4">
        <v>98.0</v>
      </c>
      <c r="N917" s="4">
        <v>9.68</v>
      </c>
      <c r="O917" s="4">
        <v>98.0</v>
      </c>
      <c r="P917" s="4">
        <v>0.1</v>
      </c>
      <c r="Q917" s="5">
        <v>49914.61864</v>
      </c>
      <c r="R917" s="4">
        <v>5461512.0</v>
      </c>
      <c r="S917" s="4">
        <v>0.9</v>
      </c>
      <c r="T917" s="4">
        <v>0.8</v>
      </c>
      <c r="U917" s="4">
        <v>0.89</v>
      </c>
      <c r="V917" s="4">
        <v>17.0</v>
      </c>
    </row>
    <row r="918">
      <c r="A918" s="4" t="s">
        <v>83</v>
      </c>
      <c r="B918" s="4">
        <v>2013.0</v>
      </c>
      <c r="C918" s="4" t="s">
        <v>23</v>
      </c>
      <c r="D918" s="4">
        <v>87.0</v>
      </c>
      <c r="E918" s="4">
        <v>79.0</v>
      </c>
      <c r="F918" s="4">
        <v>0.0</v>
      </c>
      <c r="G918" s="4">
        <v>8.97</v>
      </c>
      <c r="H918" s="5">
        <v>6115.496624</v>
      </c>
      <c r="I918" s="6"/>
      <c r="J918" s="4">
        <v>2.0</v>
      </c>
      <c r="K918" s="4">
        <v>61.4</v>
      </c>
      <c r="L918" s="4">
        <v>0.0</v>
      </c>
      <c r="M918" s="4">
        <v>98.0</v>
      </c>
      <c r="N918" s="4">
        <v>9.55</v>
      </c>
      <c r="O918" s="4">
        <v>98.0</v>
      </c>
      <c r="P918" s="4">
        <v>0.1</v>
      </c>
      <c r="Q918" s="5">
        <v>49638.7713</v>
      </c>
      <c r="R918" s="4">
        <v>5438972.0</v>
      </c>
      <c r="S918" s="4">
        <v>0.9</v>
      </c>
      <c r="T918" s="4">
        <v>0.8</v>
      </c>
      <c r="U918" s="4">
        <v>0.887</v>
      </c>
      <c r="V918" s="4">
        <v>17.0</v>
      </c>
    </row>
    <row r="919">
      <c r="A919" s="4" t="s">
        <v>83</v>
      </c>
      <c r="B919" s="4">
        <v>2012.0</v>
      </c>
      <c r="C919" s="4" t="s">
        <v>23</v>
      </c>
      <c r="D919" s="4">
        <v>84.0</v>
      </c>
      <c r="E919" s="4">
        <v>82.0</v>
      </c>
      <c r="F919" s="4">
        <v>0.0</v>
      </c>
      <c r="G919" s="4">
        <v>9.24</v>
      </c>
      <c r="H919" s="5">
        <v>5889.012536</v>
      </c>
      <c r="I919" s="6"/>
      <c r="J919" s="4">
        <v>0.0</v>
      </c>
      <c r="K919" s="4">
        <v>61.0</v>
      </c>
      <c r="L919" s="4">
        <v>0.0</v>
      </c>
      <c r="M919" s="4">
        <v>99.0</v>
      </c>
      <c r="N919" s="4">
        <v>9.3</v>
      </c>
      <c r="O919" s="4">
        <v>99.0</v>
      </c>
      <c r="P919" s="4">
        <v>0.1</v>
      </c>
      <c r="Q919" s="5">
        <v>47415.55987</v>
      </c>
      <c r="R919" s="4">
        <v>5413971.0</v>
      </c>
      <c r="S919" s="4">
        <v>0.9</v>
      </c>
      <c r="T919" s="4">
        <v>0.8</v>
      </c>
      <c r="U919" s="4">
        <v>0.884</v>
      </c>
      <c r="V919" s="4">
        <v>17.0</v>
      </c>
    </row>
    <row r="920">
      <c r="A920" s="4" t="s">
        <v>83</v>
      </c>
      <c r="B920" s="4">
        <v>2011.0</v>
      </c>
      <c r="C920" s="4" t="s">
        <v>23</v>
      </c>
      <c r="D920" s="4">
        <v>83.0</v>
      </c>
      <c r="E920" s="4">
        <v>86.0</v>
      </c>
      <c r="F920" s="4">
        <v>0.0</v>
      </c>
      <c r="G920" s="4">
        <v>9.81</v>
      </c>
      <c r="H920" s="5">
        <v>71.01620838</v>
      </c>
      <c r="I920" s="6"/>
      <c r="J920" s="4">
        <v>27.0</v>
      </c>
      <c r="K920" s="4">
        <v>6.6</v>
      </c>
      <c r="L920" s="4">
        <v>0.0</v>
      </c>
      <c r="M920" s="4">
        <v>99.0</v>
      </c>
      <c r="N920" s="4">
        <v>9.1</v>
      </c>
      <c r="O920" s="4">
        <v>99.0</v>
      </c>
      <c r="P920" s="4">
        <v>0.1</v>
      </c>
      <c r="Q920" s="5">
        <v>579.72415</v>
      </c>
      <c r="R920" s="4">
        <v>5388272.0</v>
      </c>
      <c r="S920" s="4">
        <v>0.9</v>
      </c>
      <c r="T920" s="4">
        <v>0.8</v>
      </c>
      <c r="U920" s="4">
        <v>0.878</v>
      </c>
      <c r="V920" s="4">
        <v>16.9</v>
      </c>
    </row>
    <row r="921">
      <c r="A921" s="4" t="s">
        <v>83</v>
      </c>
      <c r="B921" s="4">
        <v>2010.0</v>
      </c>
      <c r="C921" s="4" t="s">
        <v>23</v>
      </c>
      <c r="D921" s="4">
        <v>79.9</v>
      </c>
      <c r="E921" s="4">
        <v>89.0</v>
      </c>
      <c r="F921" s="4">
        <v>0.0</v>
      </c>
      <c r="G921" s="4">
        <v>9.72</v>
      </c>
      <c r="H921" s="5">
        <v>591.6691405</v>
      </c>
      <c r="I921" s="6"/>
      <c r="J921" s="4">
        <v>5.0</v>
      </c>
      <c r="K921" s="4">
        <v>6.2</v>
      </c>
      <c r="L921" s="4">
        <v>0.0</v>
      </c>
      <c r="M921" s="4">
        <v>99.0</v>
      </c>
      <c r="N921" s="4">
        <v>9.5</v>
      </c>
      <c r="O921" s="4">
        <v>99.0</v>
      </c>
      <c r="P921" s="4">
        <v>0.1</v>
      </c>
      <c r="Q921" s="5">
        <v>4622.41516</v>
      </c>
      <c r="R921" s="4">
        <v>5363352.0</v>
      </c>
      <c r="S921" s="4">
        <v>0.9</v>
      </c>
      <c r="T921" s="4">
        <v>0.8</v>
      </c>
      <c r="U921" s="4">
        <v>0.874</v>
      </c>
      <c r="V921" s="4">
        <v>16.8</v>
      </c>
    </row>
    <row r="922">
      <c r="A922" s="4" t="s">
        <v>83</v>
      </c>
      <c r="B922" s="4">
        <v>2009.0</v>
      </c>
      <c r="C922" s="4" t="s">
        <v>23</v>
      </c>
      <c r="D922" s="4">
        <v>79.7</v>
      </c>
      <c r="E922" s="4">
        <v>91.0</v>
      </c>
      <c r="F922" s="4">
        <v>0.0</v>
      </c>
      <c r="G922" s="4">
        <v>9.96</v>
      </c>
      <c r="H922" s="5">
        <v>579.7384368</v>
      </c>
      <c r="I922" s="6"/>
      <c r="J922" s="4">
        <v>2.0</v>
      </c>
      <c r="K922" s="4">
        <v>59.8</v>
      </c>
      <c r="L922" s="4">
        <v>0.0</v>
      </c>
      <c r="M922" s="4">
        <v>99.0</v>
      </c>
      <c r="N922" s="4">
        <v>9.2</v>
      </c>
      <c r="O922" s="4">
        <v>99.0</v>
      </c>
      <c r="P922" s="4">
        <v>0.1</v>
      </c>
      <c r="Q922" s="5">
        <v>4717.15571</v>
      </c>
      <c r="R922" s="4">
        <v>5338871.0</v>
      </c>
      <c r="S922" s="4">
        <v>0.9</v>
      </c>
      <c r="T922" s="4">
        <v>0.8</v>
      </c>
      <c r="U922" s="4">
        <v>0.878</v>
      </c>
      <c r="V922" s="4">
        <v>17.0</v>
      </c>
    </row>
    <row r="923">
      <c r="A923" s="4" t="s">
        <v>83</v>
      </c>
      <c r="B923" s="4">
        <v>2008.0</v>
      </c>
      <c r="C923" s="4" t="s">
        <v>23</v>
      </c>
      <c r="D923" s="4">
        <v>79.6</v>
      </c>
      <c r="E923" s="4">
        <v>94.0</v>
      </c>
      <c r="F923" s="4">
        <v>0.0</v>
      </c>
      <c r="G923" s="4">
        <v>10.26</v>
      </c>
      <c r="H923" s="5">
        <v>678.88112</v>
      </c>
      <c r="I923" s="6"/>
      <c r="J923" s="4">
        <v>5.0</v>
      </c>
      <c r="K923" s="4">
        <v>59.4</v>
      </c>
      <c r="L923" s="4">
        <v>0.0</v>
      </c>
      <c r="M923" s="4">
        <v>97.0</v>
      </c>
      <c r="N923" s="4">
        <v>8.35</v>
      </c>
      <c r="O923" s="4">
        <v>99.0</v>
      </c>
      <c r="P923" s="4">
        <v>0.1</v>
      </c>
      <c r="Q923" s="5">
        <v>5341.31487</v>
      </c>
      <c r="R923" s="4">
        <v>5313399.0</v>
      </c>
      <c r="S923" s="4">
        <v>0.9</v>
      </c>
      <c r="T923" s="4">
        <v>0.8</v>
      </c>
      <c r="U923" s="4">
        <v>0.876</v>
      </c>
      <c r="V923" s="4">
        <v>17.1</v>
      </c>
    </row>
    <row r="924">
      <c r="A924" s="4" t="s">
        <v>83</v>
      </c>
      <c r="B924" s="4">
        <v>2007.0</v>
      </c>
      <c r="C924" s="4" t="s">
        <v>23</v>
      </c>
      <c r="D924" s="4">
        <v>79.3</v>
      </c>
      <c r="E924" s="4">
        <v>96.0</v>
      </c>
      <c r="F924" s="4">
        <v>0.0</v>
      </c>
      <c r="G924" s="4">
        <v>10.45</v>
      </c>
      <c r="H924" s="5">
        <v>6147.1323</v>
      </c>
      <c r="I924" s="6"/>
      <c r="J924" s="4">
        <v>0.0</v>
      </c>
      <c r="K924" s="4">
        <v>59.0</v>
      </c>
      <c r="L924" s="4">
        <v>0.0</v>
      </c>
      <c r="M924" s="4">
        <v>97.0</v>
      </c>
      <c r="N924" s="4">
        <v>8.9</v>
      </c>
      <c r="O924" s="4">
        <v>99.0</v>
      </c>
      <c r="P924" s="4">
        <v>0.1</v>
      </c>
      <c r="Q924" s="5">
        <v>48288.5491</v>
      </c>
      <c r="R924" s="4">
        <v>528872.0</v>
      </c>
      <c r="S924" s="4">
        <v>0.9</v>
      </c>
      <c r="T924" s="4">
        <v>0.8</v>
      </c>
      <c r="U924" s="4">
        <v>0.873</v>
      </c>
      <c r="V924" s="4">
        <v>17.2</v>
      </c>
    </row>
    <row r="925">
      <c r="A925" s="4" t="s">
        <v>83</v>
      </c>
      <c r="B925" s="4">
        <v>2006.0</v>
      </c>
      <c r="C925" s="4" t="s">
        <v>23</v>
      </c>
      <c r="D925" s="4">
        <v>79.2</v>
      </c>
      <c r="E925" s="4">
        <v>96.0</v>
      </c>
      <c r="F925" s="4">
        <v>0.0</v>
      </c>
      <c r="G925" s="4">
        <v>10.15</v>
      </c>
      <c r="H925" s="5">
        <v>524.7775227</v>
      </c>
      <c r="I925" s="6"/>
      <c r="J925" s="4">
        <v>0.0</v>
      </c>
      <c r="K925" s="4">
        <v>58.6</v>
      </c>
      <c r="L925" s="4">
        <v>0.0</v>
      </c>
      <c r="M925" s="4">
        <v>97.0</v>
      </c>
      <c r="N925" s="4">
        <v>8.38</v>
      </c>
      <c r="O925" s="4">
        <v>97.0</v>
      </c>
      <c r="P925" s="4">
        <v>0.1</v>
      </c>
      <c r="Q925" s="5">
        <v>4112.67651</v>
      </c>
      <c r="R925" s="4">
        <v>5266268.0</v>
      </c>
      <c r="S925" s="4">
        <v>0.9</v>
      </c>
      <c r="T925" s="4">
        <v>0.8</v>
      </c>
      <c r="U925" s="4">
        <v>0.869</v>
      </c>
      <c r="V925" s="4">
        <v>17.2</v>
      </c>
    </row>
    <row r="926">
      <c r="A926" s="4" t="s">
        <v>83</v>
      </c>
      <c r="B926" s="4">
        <v>2005.0</v>
      </c>
      <c r="C926" s="4" t="s">
        <v>23</v>
      </c>
      <c r="D926" s="4">
        <v>78.9</v>
      </c>
      <c r="E926" s="4">
        <v>11.0</v>
      </c>
      <c r="F926" s="4">
        <v>0.0</v>
      </c>
      <c r="G926" s="4">
        <v>9.95</v>
      </c>
      <c r="H926" s="5">
        <v>4816.589613</v>
      </c>
      <c r="I926" s="6"/>
      <c r="J926" s="4">
        <v>1.0</v>
      </c>
      <c r="K926" s="4">
        <v>58.1</v>
      </c>
      <c r="L926" s="4">
        <v>0.0</v>
      </c>
      <c r="M926" s="4">
        <v>97.0</v>
      </c>
      <c r="N926" s="4">
        <v>8.43</v>
      </c>
      <c r="O926" s="4">
        <v>97.0</v>
      </c>
      <c r="P926" s="4">
        <v>0.1</v>
      </c>
      <c r="Q926" s="5">
        <v>38969.17163</v>
      </c>
      <c r="R926" s="4">
        <v>524696.0</v>
      </c>
      <c r="S926" s="4">
        <v>0.9</v>
      </c>
      <c r="T926" s="4">
        <v>0.8</v>
      </c>
      <c r="U926" s="4">
        <v>0.864</v>
      </c>
      <c r="V926" s="4">
        <v>17.1</v>
      </c>
    </row>
    <row r="927">
      <c r="A927" s="4" t="s">
        <v>83</v>
      </c>
      <c r="B927" s="4">
        <v>2004.0</v>
      </c>
      <c r="C927" s="4" t="s">
        <v>23</v>
      </c>
      <c r="D927" s="4">
        <v>78.7</v>
      </c>
      <c r="E927" s="4">
        <v>12.0</v>
      </c>
      <c r="F927" s="4">
        <v>0.0</v>
      </c>
      <c r="G927" s="4">
        <v>9.89</v>
      </c>
      <c r="H927" s="5">
        <v>4508.806185</v>
      </c>
      <c r="I927" s="6"/>
      <c r="J927" s="4">
        <v>0.0</v>
      </c>
      <c r="K927" s="4">
        <v>57.6</v>
      </c>
      <c r="L927" s="4">
        <v>0.0</v>
      </c>
      <c r="M927" s="4">
        <v>96.0</v>
      </c>
      <c r="N927" s="4">
        <v>8.21</v>
      </c>
      <c r="O927" s="4">
        <v>98.0</v>
      </c>
      <c r="P927" s="4">
        <v>0.1</v>
      </c>
      <c r="Q927" s="5">
        <v>37636.11173</v>
      </c>
      <c r="R927" s="4">
        <v>5228172.0</v>
      </c>
      <c r="S927" s="4">
        <v>0.9</v>
      </c>
      <c r="T927" s="4">
        <v>0.8</v>
      </c>
      <c r="U927" s="4">
        <v>0.869</v>
      </c>
      <c r="V927" s="4">
        <v>18.3</v>
      </c>
    </row>
    <row r="928">
      <c r="A928" s="4" t="s">
        <v>83</v>
      </c>
      <c r="B928" s="4">
        <v>2003.0</v>
      </c>
      <c r="C928" s="4" t="s">
        <v>23</v>
      </c>
      <c r="D928" s="4">
        <v>78.4</v>
      </c>
      <c r="E928" s="4">
        <v>98.0</v>
      </c>
      <c r="F928" s="4">
        <v>0.0</v>
      </c>
      <c r="G928" s="4">
        <v>9.31</v>
      </c>
      <c r="H928" s="5">
        <v>3869.026302</v>
      </c>
      <c r="I928" s="6"/>
      <c r="J928" s="4">
        <v>0.0</v>
      </c>
      <c r="K928" s="4">
        <v>57.1</v>
      </c>
      <c r="L928" s="4">
        <v>0.0</v>
      </c>
      <c r="M928" s="4">
        <v>96.0</v>
      </c>
      <c r="N928" s="4">
        <v>8.15</v>
      </c>
      <c r="O928" s="4">
        <v>98.0</v>
      </c>
      <c r="P928" s="4">
        <v>0.1</v>
      </c>
      <c r="Q928" s="5">
        <v>32816.1688</v>
      </c>
      <c r="R928" s="4">
        <v>521314.0</v>
      </c>
      <c r="S928" s="4">
        <v>0.9</v>
      </c>
      <c r="T928" s="4">
        <v>0.8</v>
      </c>
      <c r="U928" s="4">
        <v>0.866</v>
      </c>
      <c r="V928" s="4">
        <v>18.1</v>
      </c>
    </row>
    <row r="929">
      <c r="A929" s="4" t="s">
        <v>83</v>
      </c>
      <c r="B929" s="4">
        <v>2002.0</v>
      </c>
      <c r="C929" s="4" t="s">
        <v>23</v>
      </c>
      <c r="D929" s="4">
        <v>78.1</v>
      </c>
      <c r="E929" s="4">
        <v>98.0</v>
      </c>
      <c r="F929" s="4">
        <v>0.0</v>
      </c>
      <c r="G929" s="4">
        <v>9.25</v>
      </c>
      <c r="H929" s="5">
        <v>3099.357319</v>
      </c>
      <c r="I929" s="6"/>
      <c r="J929" s="4">
        <v>0.0</v>
      </c>
      <c r="K929" s="4">
        <v>56.6</v>
      </c>
      <c r="L929" s="4">
        <v>0.0</v>
      </c>
      <c r="M929" s="4">
        <v>95.0</v>
      </c>
      <c r="N929" s="4">
        <v>7.81</v>
      </c>
      <c r="O929" s="4">
        <v>98.0</v>
      </c>
      <c r="P929" s="4">
        <v>0.1</v>
      </c>
      <c r="Q929" s="5">
        <v>26834.2625</v>
      </c>
      <c r="R929" s="4">
        <v>52598.0</v>
      </c>
      <c r="S929" s="4">
        <v>0.9</v>
      </c>
      <c r="T929" s="4">
        <v>0.8</v>
      </c>
      <c r="U929" s="4">
        <v>0.863</v>
      </c>
      <c r="V929" s="4">
        <v>18.0</v>
      </c>
    </row>
    <row r="930">
      <c r="A930" s="4" t="s">
        <v>83</v>
      </c>
      <c r="B930" s="4">
        <v>2001.0</v>
      </c>
      <c r="C930" s="4" t="s">
        <v>23</v>
      </c>
      <c r="D930" s="4">
        <v>78.0</v>
      </c>
      <c r="E930" s="4">
        <v>1.0</v>
      </c>
      <c r="F930" s="4">
        <v>0.0</v>
      </c>
      <c r="G930" s="4">
        <v>8.94</v>
      </c>
      <c r="H930" s="5">
        <v>2775.33544</v>
      </c>
      <c r="I930" s="6"/>
      <c r="J930" s="4">
        <v>1.0</v>
      </c>
      <c r="K930" s="4">
        <v>56.1</v>
      </c>
      <c r="L930" s="4">
        <v>0.0</v>
      </c>
      <c r="M930" s="4">
        <v>95.0</v>
      </c>
      <c r="N930" s="4">
        <v>7.43</v>
      </c>
      <c r="O930" s="4">
        <v>98.0</v>
      </c>
      <c r="P930" s="4">
        <v>0.1</v>
      </c>
      <c r="Q930" s="5">
        <v>24913.24452</v>
      </c>
      <c r="R930" s="4">
        <v>51888.0</v>
      </c>
      <c r="S930" s="4">
        <v>0.9</v>
      </c>
      <c r="T930" s="4">
        <v>0.8</v>
      </c>
      <c r="U930" s="4">
        <v>0.856</v>
      </c>
      <c r="V930" s="4">
        <v>17.7</v>
      </c>
    </row>
    <row r="931">
      <c r="A931" s="4" t="s">
        <v>83</v>
      </c>
      <c r="B931" s="4">
        <v>2000.0</v>
      </c>
      <c r="C931" s="4" t="s">
        <v>23</v>
      </c>
      <c r="D931" s="4">
        <v>77.5</v>
      </c>
      <c r="E931" s="4">
        <v>15.0</v>
      </c>
      <c r="F931" s="4">
        <v>0.0</v>
      </c>
      <c r="G931" s="4">
        <v>8.59</v>
      </c>
      <c r="H931" s="5">
        <v>397.7533689</v>
      </c>
      <c r="I931" s="6"/>
      <c r="J931" s="4">
        <v>0.0</v>
      </c>
      <c r="K931" s="4">
        <v>55.5</v>
      </c>
      <c r="L931" s="4">
        <v>0.0</v>
      </c>
      <c r="M931" s="4">
        <v>96.0</v>
      </c>
      <c r="N931" s="4">
        <v>7.22</v>
      </c>
      <c r="O931" s="4">
        <v>99.0</v>
      </c>
      <c r="P931" s="4">
        <v>0.1</v>
      </c>
      <c r="Q931" s="5">
        <v>24253.2542</v>
      </c>
      <c r="R931" s="4">
        <v>517629.0</v>
      </c>
      <c r="S931" s="4">
        <v>0.9</v>
      </c>
      <c r="T931" s="4">
        <v>0.9</v>
      </c>
      <c r="U931" s="4">
        <v>0.847</v>
      </c>
      <c r="V931" s="4">
        <v>17.3</v>
      </c>
    </row>
    <row r="932">
      <c r="A932" s="4" t="s">
        <v>84</v>
      </c>
      <c r="B932" s="4">
        <v>2015.0</v>
      </c>
      <c r="C932" s="4" t="s">
        <v>23</v>
      </c>
      <c r="D932" s="4">
        <v>82.4</v>
      </c>
      <c r="E932" s="4">
        <v>78.0</v>
      </c>
      <c r="F932" s="4">
        <v>2.0</v>
      </c>
      <c r="G932" s="6"/>
      <c r="H932" s="5">
        <v>0.0</v>
      </c>
      <c r="I932" s="4">
        <v>86.0</v>
      </c>
      <c r="J932" s="4">
        <v>157.0</v>
      </c>
      <c r="K932" s="4">
        <v>62.5</v>
      </c>
      <c r="L932" s="4">
        <v>3.0</v>
      </c>
      <c r="M932" s="4">
        <v>98.0</v>
      </c>
      <c r="N932" s="6"/>
      <c r="O932" s="4">
        <v>98.0</v>
      </c>
      <c r="P932" s="4">
        <v>0.1</v>
      </c>
      <c r="Q932" s="5">
        <v>36526.7711</v>
      </c>
      <c r="R932" s="4">
        <v>6662468.0</v>
      </c>
      <c r="S932" s="4">
        <v>0.7</v>
      </c>
      <c r="T932" s="4">
        <v>0.6</v>
      </c>
      <c r="U932" s="4">
        <v>0.894</v>
      </c>
      <c r="V932" s="4">
        <v>16.3</v>
      </c>
    </row>
    <row r="933">
      <c r="A933" s="4" t="s">
        <v>84</v>
      </c>
      <c r="B933" s="4">
        <v>2014.0</v>
      </c>
      <c r="C933" s="4" t="s">
        <v>23</v>
      </c>
      <c r="D933" s="4">
        <v>82.2</v>
      </c>
      <c r="E933" s="4">
        <v>79.0</v>
      </c>
      <c r="F933" s="4">
        <v>3.0</v>
      </c>
      <c r="G933" s="4">
        <v>11.5</v>
      </c>
      <c r="H933" s="5">
        <v>6739.677606</v>
      </c>
      <c r="I933" s="4">
        <v>83.0</v>
      </c>
      <c r="J933" s="4">
        <v>267.0</v>
      </c>
      <c r="K933" s="4">
        <v>62.0</v>
      </c>
      <c r="L933" s="4">
        <v>3.0</v>
      </c>
      <c r="M933" s="4">
        <v>98.0</v>
      </c>
      <c r="N933" s="4">
        <v>11.54</v>
      </c>
      <c r="O933" s="4">
        <v>98.0</v>
      </c>
      <c r="P933" s="4">
        <v>0.1</v>
      </c>
      <c r="Q933" s="5">
        <v>42955.24287</v>
      </c>
      <c r="R933" s="4">
        <v>6.6331957E7</v>
      </c>
      <c r="S933" s="4">
        <v>0.6</v>
      </c>
      <c r="T933" s="4">
        <v>0.6</v>
      </c>
      <c r="U933" s="4">
        <v>0.89</v>
      </c>
      <c r="V933" s="4">
        <v>16.2</v>
      </c>
    </row>
    <row r="934">
      <c r="A934" s="4" t="s">
        <v>84</v>
      </c>
      <c r="B934" s="4">
        <v>2013.0</v>
      </c>
      <c r="C934" s="4" t="s">
        <v>23</v>
      </c>
      <c r="D934" s="4">
        <v>82.0</v>
      </c>
      <c r="E934" s="4">
        <v>81.0</v>
      </c>
      <c r="F934" s="4">
        <v>3.0</v>
      </c>
      <c r="G934" s="4">
        <v>11.1</v>
      </c>
      <c r="H934" s="5">
        <v>6646.953935</v>
      </c>
      <c r="I934" s="4">
        <v>74.0</v>
      </c>
      <c r="J934" s="4">
        <v>272.0</v>
      </c>
      <c r="K934" s="4">
        <v>61.6</v>
      </c>
      <c r="L934" s="4">
        <v>3.0</v>
      </c>
      <c r="M934" s="4">
        <v>99.0</v>
      </c>
      <c r="N934" s="4">
        <v>11.56</v>
      </c>
      <c r="O934" s="4">
        <v>99.0</v>
      </c>
      <c r="P934" s="4">
        <v>0.1</v>
      </c>
      <c r="Q934" s="5">
        <v>42554.1225</v>
      </c>
      <c r="R934" s="4">
        <v>6599857.0</v>
      </c>
      <c r="S934" s="4">
        <v>0.6</v>
      </c>
      <c r="T934" s="4">
        <v>0.6</v>
      </c>
      <c r="U934" s="4">
        <v>0.887</v>
      </c>
      <c r="V934" s="4">
        <v>16.2</v>
      </c>
    </row>
    <row r="935">
      <c r="A935" s="4" t="s">
        <v>84</v>
      </c>
      <c r="B935" s="4">
        <v>2012.0</v>
      </c>
      <c r="C935" s="4" t="s">
        <v>23</v>
      </c>
      <c r="D935" s="4">
        <v>81.5</v>
      </c>
      <c r="E935" s="4">
        <v>83.0</v>
      </c>
      <c r="F935" s="4">
        <v>3.0</v>
      </c>
      <c r="G935" s="4">
        <v>11.5</v>
      </c>
      <c r="H935" s="5">
        <v>751.3793553</v>
      </c>
      <c r="I935" s="4">
        <v>78.0</v>
      </c>
      <c r="J935" s="4">
        <v>0.0</v>
      </c>
      <c r="K935" s="4">
        <v>61.1</v>
      </c>
      <c r="L935" s="4">
        <v>3.0</v>
      </c>
      <c r="M935" s="4">
        <v>99.0</v>
      </c>
      <c r="N935" s="4">
        <v>11.44</v>
      </c>
      <c r="O935" s="4">
        <v>99.0</v>
      </c>
      <c r="P935" s="4">
        <v>0.1</v>
      </c>
      <c r="Q935" s="5">
        <v>4838.2444</v>
      </c>
      <c r="R935" s="4">
        <v>6565979.0</v>
      </c>
      <c r="S935" s="4">
        <v>0.6</v>
      </c>
      <c r="T935" s="4">
        <v>0.6</v>
      </c>
      <c r="U935" s="4">
        <v>0.885</v>
      </c>
      <c r="V935" s="4">
        <v>16.1</v>
      </c>
    </row>
    <row r="936">
      <c r="A936" s="4" t="s">
        <v>84</v>
      </c>
      <c r="B936" s="4">
        <v>2011.0</v>
      </c>
      <c r="C936" s="4" t="s">
        <v>23</v>
      </c>
      <c r="D936" s="4">
        <v>81.7</v>
      </c>
      <c r="E936" s="4">
        <v>83.0</v>
      </c>
      <c r="F936" s="4">
        <v>3.0</v>
      </c>
      <c r="G936" s="4">
        <v>11.8</v>
      </c>
      <c r="H936" s="5">
        <v>683.9190568</v>
      </c>
      <c r="I936" s="4">
        <v>74.0</v>
      </c>
      <c r="J936" s="4">
        <v>14949.0</v>
      </c>
      <c r="K936" s="4">
        <v>6.6</v>
      </c>
      <c r="L936" s="4">
        <v>3.0</v>
      </c>
      <c r="M936" s="4">
        <v>99.0</v>
      </c>
      <c r="N936" s="4">
        <v>11.33</v>
      </c>
      <c r="O936" s="4">
        <v>99.0</v>
      </c>
      <c r="P936" s="4">
        <v>0.1</v>
      </c>
      <c r="Q936" s="5">
        <v>4381.288</v>
      </c>
      <c r="R936" s="4">
        <v>6.5342776E7</v>
      </c>
      <c r="S936" s="4">
        <v>0.6</v>
      </c>
      <c r="T936" s="4">
        <v>0.6</v>
      </c>
      <c r="U936" s="4">
        <v>0.882</v>
      </c>
      <c r="V936" s="4">
        <v>16.1</v>
      </c>
    </row>
    <row r="937">
      <c r="A937" s="4" t="s">
        <v>84</v>
      </c>
      <c r="B937" s="4">
        <v>2010.0</v>
      </c>
      <c r="C937" s="4" t="s">
        <v>23</v>
      </c>
      <c r="D937" s="4">
        <v>81.3</v>
      </c>
      <c r="E937" s="4">
        <v>86.0</v>
      </c>
      <c r="F937" s="4">
        <v>3.0</v>
      </c>
      <c r="G937" s="4">
        <v>11.7</v>
      </c>
      <c r="H937" s="5">
        <v>72.8001211</v>
      </c>
      <c r="I937" s="4">
        <v>65.0</v>
      </c>
      <c r="J937" s="4">
        <v>5048.0</v>
      </c>
      <c r="K937" s="4">
        <v>6.1</v>
      </c>
      <c r="L937" s="4">
        <v>3.0</v>
      </c>
      <c r="M937" s="4">
        <v>99.0</v>
      </c>
      <c r="N937" s="4">
        <v>11.2</v>
      </c>
      <c r="O937" s="4">
        <v>99.0</v>
      </c>
      <c r="P937" s="4">
        <v>0.1</v>
      </c>
      <c r="Q937" s="5">
        <v>473.34279</v>
      </c>
      <c r="R937" s="4">
        <v>6527512.0</v>
      </c>
      <c r="S937" s="4">
        <v>0.6</v>
      </c>
      <c r="T937" s="4">
        <v>0.6</v>
      </c>
      <c r="U937" s="4">
        <v>0.879</v>
      </c>
      <c r="V937" s="4">
        <v>16.0</v>
      </c>
    </row>
    <row r="938">
      <c r="A938" s="4" t="s">
        <v>84</v>
      </c>
      <c r="B938" s="4">
        <v>2009.0</v>
      </c>
      <c r="C938" s="4" t="s">
        <v>23</v>
      </c>
      <c r="D938" s="4">
        <v>81.1</v>
      </c>
      <c r="E938" s="4">
        <v>88.0</v>
      </c>
      <c r="F938" s="4">
        <v>3.0</v>
      </c>
      <c r="G938" s="4">
        <v>11.8</v>
      </c>
      <c r="H938" s="5">
        <v>6415.35735</v>
      </c>
      <c r="I938" s="4">
        <v>51.0</v>
      </c>
      <c r="J938" s="4">
        <v>1541.0</v>
      </c>
      <c r="K938" s="4">
        <v>59.6</v>
      </c>
      <c r="L938" s="4">
        <v>3.0</v>
      </c>
      <c r="M938" s="4">
        <v>98.0</v>
      </c>
      <c r="N938" s="4">
        <v>11.28</v>
      </c>
      <c r="O938" s="4">
        <v>98.0</v>
      </c>
      <c r="P938" s="4">
        <v>0.1</v>
      </c>
      <c r="Q938" s="5">
        <v>41631.13141</v>
      </c>
      <c r="R938" s="4">
        <v>647744.0</v>
      </c>
      <c r="S938" s="4">
        <v>0.6</v>
      </c>
      <c r="T938" s="4">
        <v>0.6</v>
      </c>
      <c r="U938" s="4">
        <v>0.879</v>
      </c>
      <c r="V938" s="4">
        <v>16.0</v>
      </c>
    </row>
    <row r="939">
      <c r="A939" s="4" t="s">
        <v>84</v>
      </c>
      <c r="B939" s="4">
        <v>2008.0</v>
      </c>
      <c r="C939" s="4" t="s">
        <v>23</v>
      </c>
      <c r="D939" s="4">
        <v>89.0</v>
      </c>
      <c r="E939" s="4">
        <v>88.0</v>
      </c>
      <c r="F939" s="4">
        <v>3.0</v>
      </c>
      <c r="G939" s="4">
        <v>11.9</v>
      </c>
      <c r="H939" s="5">
        <v>7002.785925</v>
      </c>
      <c r="I939" s="4">
        <v>47.0</v>
      </c>
      <c r="J939" s="4">
        <v>604.0</v>
      </c>
      <c r="K939" s="4">
        <v>59.1</v>
      </c>
      <c r="L939" s="4">
        <v>3.0</v>
      </c>
      <c r="M939" s="4">
        <v>98.0</v>
      </c>
      <c r="N939" s="4">
        <v>1.57</v>
      </c>
      <c r="O939" s="4">
        <v>98.0</v>
      </c>
      <c r="P939" s="4">
        <v>0.1</v>
      </c>
      <c r="Q939" s="5">
        <v>45413.6571</v>
      </c>
      <c r="R939" s="4">
        <v>6437499.0</v>
      </c>
      <c r="S939" s="4">
        <v>0.6</v>
      </c>
      <c r="T939" s="4">
        <v>0.6</v>
      </c>
      <c r="U939" s="4">
        <v>0.877</v>
      </c>
      <c r="V939" s="4">
        <v>16.1</v>
      </c>
    </row>
    <row r="940">
      <c r="A940" s="4" t="s">
        <v>84</v>
      </c>
      <c r="B940" s="4">
        <v>2007.0</v>
      </c>
      <c r="C940" s="4" t="s">
        <v>23</v>
      </c>
      <c r="D940" s="4">
        <v>89.0</v>
      </c>
      <c r="E940" s="4">
        <v>89.0</v>
      </c>
      <c r="F940" s="4">
        <v>3.0</v>
      </c>
      <c r="G940" s="4">
        <v>12.2</v>
      </c>
      <c r="H940" s="5">
        <v>64.73714894</v>
      </c>
      <c r="I940" s="4">
        <v>42.0</v>
      </c>
      <c r="J940" s="4">
        <v>39.0</v>
      </c>
      <c r="K940" s="4">
        <v>58.6</v>
      </c>
      <c r="L940" s="4">
        <v>3.0</v>
      </c>
      <c r="M940" s="4">
        <v>99.0</v>
      </c>
      <c r="N940" s="4">
        <v>1.45</v>
      </c>
      <c r="O940" s="4">
        <v>98.0</v>
      </c>
      <c r="P940" s="4">
        <v>0.1</v>
      </c>
      <c r="Q940" s="5">
        <v>416.58397</v>
      </c>
      <c r="R940" s="4">
        <v>6416229.0</v>
      </c>
      <c r="S940" s="4">
        <v>0.6</v>
      </c>
      <c r="T940" s="4">
        <v>0.6</v>
      </c>
      <c r="U940" s="4">
        <v>0.873</v>
      </c>
      <c r="V940" s="4">
        <v>16.1</v>
      </c>
    </row>
    <row r="941">
      <c r="A941" s="4" t="s">
        <v>84</v>
      </c>
      <c r="B941" s="4">
        <v>2006.0</v>
      </c>
      <c r="C941" s="4" t="s">
        <v>23</v>
      </c>
      <c r="D941" s="4">
        <v>86.0</v>
      </c>
      <c r="E941" s="4">
        <v>92.0</v>
      </c>
      <c r="F941" s="4">
        <v>3.0</v>
      </c>
      <c r="G941" s="4">
        <v>12.4</v>
      </c>
      <c r="H941" s="5">
        <v>5689.991931</v>
      </c>
      <c r="I941" s="4">
        <v>39.0</v>
      </c>
      <c r="J941" s="4">
        <v>40.0</v>
      </c>
      <c r="K941" s="4">
        <v>58.0</v>
      </c>
      <c r="L941" s="4">
        <v>4.0</v>
      </c>
      <c r="M941" s="4">
        <v>99.0</v>
      </c>
      <c r="N941" s="4">
        <v>1.53</v>
      </c>
      <c r="O941" s="4">
        <v>99.0</v>
      </c>
      <c r="P941" s="4">
        <v>0.1</v>
      </c>
      <c r="Q941" s="5">
        <v>36544.5853</v>
      </c>
      <c r="R941" s="4">
        <v>6.3621376E7</v>
      </c>
      <c r="S941" s="4">
        <v>0.6</v>
      </c>
      <c r="T941" s="4">
        <v>0.6</v>
      </c>
      <c r="U941" s="4">
        <v>0.87</v>
      </c>
      <c r="V941" s="4">
        <v>16.1</v>
      </c>
    </row>
    <row r="942">
      <c r="A942" s="4" t="s">
        <v>84</v>
      </c>
      <c r="B942" s="4">
        <v>2005.0</v>
      </c>
      <c r="C942" s="4" t="s">
        <v>23</v>
      </c>
      <c r="D942" s="4">
        <v>81.0</v>
      </c>
      <c r="E942" s="4">
        <v>93.0</v>
      </c>
      <c r="F942" s="4">
        <v>3.0</v>
      </c>
      <c r="G942" s="4">
        <v>12.2</v>
      </c>
      <c r="H942" s="5">
        <v>5451.701225</v>
      </c>
      <c r="I942" s="4">
        <v>35.0</v>
      </c>
      <c r="J942" s="4">
        <v>36.0</v>
      </c>
      <c r="K942" s="4">
        <v>57.5</v>
      </c>
      <c r="L942" s="4">
        <v>4.0</v>
      </c>
      <c r="M942" s="4">
        <v>98.0</v>
      </c>
      <c r="N942" s="4">
        <v>1.6</v>
      </c>
      <c r="O942" s="4">
        <v>98.0</v>
      </c>
      <c r="P942" s="4">
        <v>0.1</v>
      </c>
      <c r="Q942" s="5">
        <v>34879.72633</v>
      </c>
      <c r="R942" s="4">
        <v>6.3179356E7</v>
      </c>
      <c r="S942" s="4">
        <v>0.6</v>
      </c>
      <c r="T942" s="4">
        <v>0.6</v>
      </c>
      <c r="U942" s="4">
        <v>0.86</v>
      </c>
      <c r="V942" s="4">
        <v>15.5</v>
      </c>
    </row>
    <row r="943">
      <c r="A943" s="4" t="s">
        <v>84</v>
      </c>
      <c r="B943" s="4">
        <v>2004.0</v>
      </c>
      <c r="C943" s="4" t="s">
        <v>23</v>
      </c>
      <c r="D943" s="4">
        <v>82.0</v>
      </c>
      <c r="E943" s="4">
        <v>94.0</v>
      </c>
      <c r="F943" s="4">
        <v>3.0</v>
      </c>
      <c r="G943" s="4">
        <v>13.18</v>
      </c>
      <c r="H943" s="5">
        <v>5291.234786</v>
      </c>
      <c r="I943" s="4">
        <v>35.0</v>
      </c>
      <c r="J943" s="4">
        <v>4448.0</v>
      </c>
      <c r="K943" s="4">
        <v>57.0</v>
      </c>
      <c r="L943" s="4">
        <v>4.0</v>
      </c>
      <c r="M943" s="4">
        <v>99.0</v>
      </c>
      <c r="N943" s="4">
        <v>1.53</v>
      </c>
      <c r="O943" s="4">
        <v>98.0</v>
      </c>
      <c r="P943" s="4">
        <v>0.1</v>
      </c>
      <c r="Q943" s="5">
        <v>33874.74255</v>
      </c>
      <c r="R943" s="4">
        <v>6274897.0</v>
      </c>
      <c r="S943" s="4">
        <v>0.6</v>
      </c>
      <c r="T943" s="4">
        <v>0.6</v>
      </c>
      <c r="U943" s="4">
        <v>0.857</v>
      </c>
      <c r="V943" s="4">
        <v>15.5</v>
      </c>
    </row>
    <row r="944">
      <c r="A944" s="4" t="s">
        <v>84</v>
      </c>
      <c r="B944" s="4">
        <v>2003.0</v>
      </c>
      <c r="C944" s="4" t="s">
        <v>23</v>
      </c>
      <c r="D944" s="4">
        <v>79.3</v>
      </c>
      <c r="E944" s="4">
        <v>99.0</v>
      </c>
      <c r="F944" s="4">
        <v>3.0</v>
      </c>
      <c r="G944" s="4">
        <v>13.49</v>
      </c>
      <c r="H944" s="5">
        <v>4572.441963</v>
      </c>
      <c r="I944" s="4">
        <v>28.0</v>
      </c>
      <c r="J944" s="4">
        <v>0.0</v>
      </c>
      <c r="K944" s="4">
        <v>56.4</v>
      </c>
      <c r="L944" s="4">
        <v>4.0</v>
      </c>
      <c r="M944" s="4">
        <v>96.0</v>
      </c>
      <c r="N944" s="4">
        <v>1.43</v>
      </c>
      <c r="O944" s="4">
        <v>97.0</v>
      </c>
      <c r="P944" s="4">
        <v>0.1</v>
      </c>
      <c r="Q944" s="5">
        <v>29691.18158</v>
      </c>
      <c r="R944" s="4">
        <v>6.2244884E7</v>
      </c>
      <c r="S944" s="4">
        <v>0.6</v>
      </c>
      <c r="T944" s="4">
        <v>0.6</v>
      </c>
      <c r="U944" s="4">
        <v>0.852</v>
      </c>
      <c r="V944" s="4">
        <v>15.4</v>
      </c>
    </row>
    <row r="945">
      <c r="A945" s="4" t="s">
        <v>84</v>
      </c>
      <c r="B945" s="4">
        <v>2002.0</v>
      </c>
      <c r="C945" s="4" t="s">
        <v>23</v>
      </c>
      <c r="D945" s="4">
        <v>79.2</v>
      </c>
      <c r="E945" s="4">
        <v>11.0</v>
      </c>
      <c r="F945" s="4">
        <v>3.0</v>
      </c>
      <c r="G945" s="4">
        <v>13.78</v>
      </c>
      <c r="H945" s="5">
        <v>3779.655273</v>
      </c>
      <c r="I945" s="4">
        <v>29.0</v>
      </c>
      <c r="J945" s="4">
        <v>5185.0</v>
      </c>
      <c r="K945" s="4">
        <v>55.8</v>
      </c>
      <c r="L945" s="4">
        <v>4.0</v>
      </c>
      <c r="M945" s="4">
        <v>97.0</v>
      </c>
      <c r="N945" s="4">
        <v>1.22</v>
      </c>
      <c r="O945" s="4">
        <v>97.0</v>
      </c>
      <c r="P945" s="4">
        <v>0.1</v>
      </c>
      <c r="Q945" s="5">
        <v>24275.2426</v>
      </c>
      <c r="R945" s="4">
        <v>6185267.0</v>
      </c>
      <c r="S945" s="4">
        <v>0.7</v>
      </c>
      <c r="T945" s="4">
        <v>0.6</v>
      </c>
      <c r="U945" s="4">
        <v>0.851</v>
      </c>
      <c r="V945" s="4">
        <v>15.5</v>
      </c>
    </row>
    <row r="946">
      <c r="A946" s="4" t="s">
        <v>84</v>
      </c>
      <c r="B946" s="4">
        <v>2001.0</v>
      </c>
      <c r="C946" s="4" t="s">
        <v>23</v>
      </c>
      <c r="D946" s="4">
        <v>79.0</v>
      </c>
      <c r="E946" s="4">
        <v>13.0</v>
      </c>
      <c r="F946" s="4">
        <v>3.0</v>
      </c>
      <c r="G946" s="4">
        <v>13.89</v>
      </c>
      <c r="H946" s="5">
        <v>3451.185079</v>
      </c>
      <c r="I946" s="4">
        <v>28.0</v>
      </c>
      <c r="J946" s="4">
        <v>0.0</v>
      </c>
      <c r="K946" s="4">
        <v>55.2</v>
      </c>
      <c r="L946" s="4">
        <v>4.0</v>
      </c>
      <c r="M946" s="4">
        <v>98.0</v>
      </c>
      <c r="N946" s="4">
        <v>9.89</v>
      </c>
      <c r="O946" s="4">
        <v>97.0</v>
      </c>
      <c r="P946" s="4">
        <v>0.1</v>
      </c>
      <c r="Q946" s="5">
        <v>22527.31775</v>
      </c>
      <c r="R946" s="4">
        <v>6.1357431E7</v>
      </c>
      <c r="S946" s="4">
        <v>0.7</v>
      </c>
      <c r="T946" s="4">
        <v>0.6</v>
      </c>
      <c r="U946" s="4">
        <v>0.849</v>
      </c>
      <c r="V946" s="4">
        <v>15.6</v>
      </c>
    </row>
    <row r="947">
      <c r="A947" s="4" t="s">
        <v>84</v>
      </c>
      <c r="B947" s="4">
        <v>2000.0</v>
      </c>
      <c r="C947" s="4" t="s">
        <v>23</v>
      </c>
      <c r="D947" s="4">
        <v>78.8</v>
      </c>
      <c r="E947" s="4">
        <v>13.0</v>
      </c>
      <c r="F947" s="4">
        <v>3.0</v>
      </c>
      <c r="G947" s="4">
        <v>13.63</v>
      </c>
      <c r="H947" s="5">
        <v>3410.284431</v>
      </c>
      <c r="I947" s="4">
        <v>26.0</v>
      </c>
      <c r="J947" s="4">
        <v>10000.0</v>
      </c>
      <c r="K947" s="4">
        <v>54.6</v>
      </c>
      <c r="L947" s="4">
        <v>4.0</v>
      </c>
      <c r="M947" s="4">
        <v>98.0</v>
      </c>
      <c r="N947" s="4">
        <v>9.77</v>
      </c>
      <c r="O947" s="4">
        <v>97.0</v>
      </c>
      <c r="P947" s="4">
        <v>0.1</v>
      </c>
      <c r="Q947" s="5">
        <v>22465.64184</v>
      </c>
      <c r="R947" s="4">
        <v>6912498.0</v>
      </c>
      <c r="S947" s="4">
        <v>0.7</v>
      </c>
      <c r="T947" s="4">
        <v>0.6</v>
      </c>
      <c r="U947" s="4">
        <v>0.844</v>
      </c>
      <c r="V947" s="4">
        <v>15.7</v>
      </c>
    </row>
    <row r="948">
      <c r="A948" s="4" t="s">
        <v>85</v>
      </c>
      <c r="B948" s="4">
        <v>2015.0</v>
      </c>
      <c r="C948" s="4" t="s">
        <v>23</v>
      </c>
      <c r="D948" s="4">
        <v>66.0</v>
      </c>
      <c r="E948" s="4">
        <v>229.0</v>
      </c>
      <c r="F948" s="4">
        <v>2.0</v>
      </c>
      <c r="G948" s="6"/>
      <c r="H948" s="5">
        <v>0.0</v>
      </c>
      <c r="I948" s="4">
        <v>8.0</v>
      </c>
      <c r="J948" s="4">
        <v>27.0</v>
      </c>
      <c r="K948" s="4">
        <v>36.3</v>
      </c>
      <c r="L948" s="4">
        <v>3.0</v>
      </c>
      <c r="M948" s="4">
        <v>79.0</v>
      </c>
      <c r="N948" s="6"/>
      <c r="O948" s="4">
        <v>8.0</v>
      </c>
      <c r="P948" s="4">
        <v>2.7</v>
      </c>
      <c r="Q948" s="5">
        <v>7388.984144</v>
      </c>
      <c r="R948" s="4">
        <v>193175.0</v>
      </c>
      <c r="S948" s="4">
        <v>6.1</v>
      </c>
      <c r="T948" s="4">
        <v>5.9</v>
      </c>
      <c r="U948" s="4">
        <v>0.694</v>
      </c>
      <c r="V948" s="4">
        <v>12.6</v>
      </c>
    </row>
    <row r="949">
      <c r="A949" s="4" t="s">
        <v>85</v>
      </c>
      <c r="B949" s="4">
        <v>2014.0</v>
      </c>
      <c r="C949" s="4" t="s">
        <v>23</v>
      </c>
      <c r="D949" s="4">
        <v>65.5</v>
      </c>
      <c r="E949" s="4">
        <v>237.0</v>
      </c>
      <c r="F949" s="4">
        <v>2.0</v>
      </c>
      <c r="G949" s="4">
        <v>0.01</v>
      </c>
      <c r="H949" s="5">
        <v>715.2816939</v>
      </c>
      <c r="I949" s="4">
        <v>7.0</v>
      </c>
      <c r="J949" s="4">
        <v>33.0</v>
      </c>
      <c r="K949" s="4">
        <v>35.8</v>
      </c>
      <c r="L949" s="4">
        <v>3.0</v>
      </c>
      <c r="M949" s="4">
        <v>68.0</v>
      </c>
      <c r="N949" s="4">
        <v>3.44</v>
      </c>
      <c r="O949" s="4">
        <v>7.0</v>
      </c>
      <c r="P949" s="4">
        <v>2.8</v>
      </c>
      <c r="Q949" s="5">
        <v>9692.163874</v>
      </c>
      <c r="R949" s="4">
        <v>1875713.0</v>
      </c>
      <c r="S949" s="4">
        <v>6.1</v>
      </c>
      <c r="T949" s="4">
        <v>6.0</v>
      </c>
      <c r="U949" s="4">
        <v>0.687</v>
      </c>
      <c r="V949" s="4">
        <v>12.6</v>
      </c>
    </row>
    <row r="950">
      <c r="A950" s="4" t="s">
        <v>85</v>
      </c>
      <c r="B950" s="4">
        <v>2013.0</v>
      </c>
      <c r="C950" s="4" t="s">
        <v>23</v>
      </c>
      <c r="D950" s="4">
        <v>64.6</v>
      </c>
      <c r="E950" s="4">
        <v>255.0</v>
      </c>
      <c r="F950" s="4">
        <v>2.0</v>
      </c>
      <c r="G950" s="4">
        <v>8.86</v>
      </c>
      <c r="H950" s="5">
        <v>154.8758879</v>
      </c>
      <c r="I950" s="4">
        <v>79.0</v>
      </c>
      <c r="J950" s="4">
        <v>122.0</v>
      </c>
      <c r="K950" s="4">
        <v>35.2</v>
      </c>
      <c r="L950" s="4">
        <v>3.0</v>
      </c>
      <c r="M950" s="4">
        <v>77.0</v>
      </c>
      <c r="N950" s="4">
        <v>3.98</v>
      </c>
      <c r="O950" s="4">
        <v>79.0</v>
      </c>
      <c r="P950" s="4">
        <v>3.7</v>
      </c>
      <c r="Q950" s="5">
        <v>9679.742995</v>
      </c>
      <c r="R950" s="4">
        <v>1817271.0</v>
      </c>
      <c r="S950" s="4">
        <v>6.2</v>
      </c>
      <c r="T950" s="4">
        <v>6.1</v>
      </c>
      <c r="U950" s="4">
        <v>0.678</v>
      </c>
      <c r="V950" s="4">
        <v>12.5</v>
      </c>
    </row>
    <row r="951">
      <c r="A951" s="4" t="s">
        <v>85</v>
      </c>
      <c r="B951" s="4">
        <v>2012.0</v>
      </c>
      <c r="C951" s="4" t="s">
        <v>23</v>
      </c>
      <c r="D951" s="4">
        <v>63.5</v>
      </c>
      <c r="E951" s="4">
        <v>276.0</v>
      </c>
      <c r="F951" s="4">
        <v>2.0</v>
      </c>
      <c r="G951" s="4">
        <v>8.3</v>
      </c>
      <c r="H951" s="5">
        <v>805.3925284</v>
      </c>
      <c r="I951" s="4">
        <v>82.0</v>
      </c>
      <c r="J951" s="4">
        <v>2.0</v>
      </c>
      <c r="K951" s="4">
        <v>34.6</v>
      </c>
      <c r="L951" s="4">
        <v>3.0</v>
      </c>
      <c r="M951" s="4">
        <v>8.0</v>
      </c>
      <c r="N951" s="4">
        <v>3.13</v>
      </c>
      <c r="O951" s="4">
        <v>82.0</v>
      </c>
      <c r="P951" s="4">
        <v>4.9</v>
      </c>
      <c r="Q951" s="5">
        <v>9774.18117</v>
      </c>
      <c r="R951" s="4">
        <v>1756817.0</v>
      </c>
      <c r="S951" s="4">
        <v>6.3</v>
      </c>
      <c r="T951" s="4">
        <v>6.2</v>
      </c>
      <c r="U951" s="4">
        <v>0.669</v>
      </c>
      <c r="V951" s="4">
        <v>12.5</v>
      </c>
    </row>
    <row r="952">
      <c r="A952" s="4" t="s">
        <v>85</v>
      </c>
      <c r="B952" s="4">
        <v>2011.0</v>
      </c>
      <c r="C952" s="4" t="s">
        <v>23</v>
      </c>
      <c r="D952" s="4">
        <v>62.8</v>
      </c>
      <c r="E952" s="4">
        <v>289.0</v>
      </c>
      <c r="F952" s="4">
        <v>2.0</v>
      </c>
      <c r="G952" s="4">
        <v>8.9</v>
      </c>
      <c r="H952" s="5">
        <v>133.5223672</v>
      </c>
      <c r="I952" s="4">
        <v>75.0</v>
      </c>
      <c r="J952" s="4">
        <v>2.0</v>
      </c>
      <c r="K952" s="4">
        <v>34.1</v>
      </c>
      <c r="L952" s="4">
        <v>3.0</v>
      </c>
      <c r="M952" s="4">
        <v>75.0</v>
      </c>
      <c r="N952" s="4">
        <v>3.12</v>
      </c>
      <c r="O952" s="4">
        <v>75.0</v>
      </c>
      <c r="P952" s="4">
        <v>6.0</v>
      </c>
      <c r="Q952" s="5">
        <v>1716.2258</v>
      </c>
      <c r="R952" s="4">
        <v>169711.0</v>
      </c>
      <c r="S952" s="4">
        <v>6.4</v>
      </c>
      <c r="T952" s="4">
        <v>6.3</v>
      </c>
      <c r="U952" s="4">
        <v>0.664</v>
      </c>
      <c r="V952" s="4">
        <v>12.5</v>
      </c>
    </row>
    <row r="953">
      <c r="A953" s="4" t="s">
        <v>85</v>
      </c>
      <c r="B953" s="4">
        <v>2010.0</v>
      </c>
      <c r="C953" s="4" t="s">
        <v>23</v>
      </c>
      <c r="D953" s="4">
        <v>62.3</v>
      </c>
      <c r="E953" s="4">
        <v>294.0</v>
      </c>
      <c r="F953" s="4">
        <v>2.0</v>
      </c>
      <c r="G953" s="4">
        <v>8.85</v>
      </c>
      <c r="H953" s="5">
        <v>145.318282</v>
      </c>
      <c r="I953" s="4">
        <v>67.0</v>
      </c>
      <c r="J953" s="4">
        <v>1.0</v>
      </c>
      <c r="K953" s="4">
        <v>33.5</v>
      </c>
      <c r="L953" s="4">
        <v>3.0</v>
      </c>
      <c r="M953" s="4">
        <v>68.0</v>
      </c>
      <c r="N953" s="4">
        <v>3.41</v>
      </c>
      <c r="O953" s="4">
        <v>67.0</v>
      </c>
      <c r="P953" s="4">
        <v>7.0</v>
      </c>
      <c r="Q953" s="5">
        <v>8754.113376</v>
      </c>
      <c r="R953" s="4">
        <v>16421.0</v>
      </c>
      <c r="S953" s="4">
        <v>6.5</v>
      </c>
      <c r="T953" s="4">
        <v>6.4</v>
      </c>
      <c r="U953" s="4">
        <v>0.66</v>
      </c>
      <c r="V953" s="4">
        <v>12.5</v>
      </c>
    </row>
    <row r="954">
      <c r="A954" s="4" t="s">
        <v>85</v>
      </c>
      <c r="B954" s="4">
        <v>2009.0</v>
      </c>
      <c r="C954" s="4" t="s">
        <v>23</v>
      </c>
      <c r="D954" s="4">
        <v>61.7</v>
      </c>
      <c r="E954" s="4">
        <v>31.0</v>
      </c>
      <c r="F954" s="4">
        <v>2.0</v>
      </c>
      <c r="G954" s="4">
        <v>8.64</v>
      </c>
      <c r="H954" s="5">
        <v>52.31086276</v>
      </c>
      <c r="I954" s="4">
        <v>79.0</v>
      </c>
      <c r="J954" s="4">
        <v>0.0</v>
      </c>
      <c r="K954" s="4">
        <v>33.0</v>
      </c>
      <c r="L954" s="4">
        <v>3.0</v>
      </c>
      <c r="M954" s="4">
        <v>74.0</v>
      </c>
      <c r="N954" s="4">
        <v>3.43</v>
      </c>
      <c r="O954" s="4">
        <v>76.0</v>
      </c>
      <c r="P954" s="4">
        <v>8.0</v>
      </c>
      <c r="Q954" s="5">
        <v>763.66223</v>
      </c>
      <c r="R954" s="4">
        <v>1586754.0</v>
      </c>
      <c r="S954" s="4">
        <v>6.7</v>
      </c>
      <c r="T954" s="4">
        <v>6.5</v>
      </c>
      <c r="U954" s="4">
        <v>0.652</v>
      </c>
      <c r="V954" s="4">
        <v>12.4</v>
      </c>
    </row>
    <row r="955">
      <c r="A955" s="4" t="s">
        <v>85</v>
      </c>
      <c r="B955" s="4">
        <v>2008.0</v>
      </c>
      <c r="C955" s="4" t="s">
        <v>23</v>
      </c>
      <c r="D955" s="4">
        <v>61.6</v>
      </c>
      <c r="E955" s="4">
        <v>298.0</v>
      </c>
      <c r="F955" s="4">
        <v>2.0</v>
      </c>
      <c r="G955" s="4">
        <v>8.75</v>
      </c>
      <c r="H955" s="5">
        <v>11.05422474</v>
      </c>
      <c r="I955" s="4">
        <v>82.0</v>
      </c>
      <c r="J955" s="4">
        <v>3.0</v>
      </c>
      <c r="K955" s="4">
        <v>32.4</v>
      </c>
      <c r="L955" s="4">
        <v>3.0</v>
      </c>
      <c r="M955" s="4">
        <v>81.0</v>
      </c>
      <c r="N955" s="4">
        <v>2.54</v>
      </c>
      <c r="O955" s="4">
        <v>82.0</v>
      </c>
      <c r="P955" s="4">
        <v>8.9</v>
      </c>
      <c r="Q955" s="5">
        <v>194.2746</v>
      </c>
      <c r="R955" s="4">
        <v>1536411.0</v>
      </c>
      <c r="S955" s="4">
        <v>6.8</v>
      </c>
      <c r="T955" s="4">
        <v>6.6</v>
      </c>
      <c r="U955" s="4">
        <v>0.651</v>
      </c>
      <c r="V955" s="4">
        <v>12.4</v>
      </c>
    </row>
    <row r="956">
      <c r="A956" s="4" t="s">
        <v>85</v>
      </c>
      <c r="B956" s="4">
        <v>2007.0</v>
      </c>
      <c r="C956" s="4" t="s">
        <v>23</v>
      </c>
      <c r="D956" s="4">
        <v>61.6</v>
      </c>
      <c r="E956" s="4">
        <v>291.0</v>
      </c>
      <c r="F956" s="4">
        <v>2.0</v>
      </c>
      <c r="G956" s="4">
        <v>9.02</v>
      </c>
      <c r="H956" s="5">
        <v>545.4389573</v>
      </c>
      <c r="I956" s="4">
        <v>75.0</v>
      </c>
      <c r="J956" s="4">
        <v>0.0</v>
      </c>
      <c r="K956" s="4">
        <v>31.9</v>
      </c>
      <c r="L956" s="4">
        <v>3.0</v>
      </c>
      <c r="M956" s="4">
        <v>78.0</v>
      </c>
      <c r="N956" s="4">
        <v>2.86</v>
      </c>
      <c r="O956" s="4">
        <v>81.0</v>
      </c>
      <c r="P956" s="4">
        <v>10.0</v>
      </c>
      <c r="Q956" s="5">
        <v>8352.81711</v>
      </c>
      <c r="R956" s="4">
        <v>1489193.0</v>
      </c>
      <c r="S956" s="4">
        <v>6.9</v>
      </c>
      <c r="T956" s="4">
        <v>6.8</v>
      </c>
      <c r="U956" s="4">
        <v>0.645</v>
      </c>
      <c r="V956" s="4">
        <v>12.4</v>
      </c>
    </row>
    <row r="957">
      <c r="A957" s="4" t="s">
        <v>85</v>
      </c>
      <c r="B957" s="4">
        <v>2006.0</v>
      </c>
      <c r="C957" s="4" t="s">
        <v>23</v>
      </c>
      <c r="D957" s="4">
        <v>61.4</v>
      </c>
      <c r="E957" s="4">
        <v>288.0</v>
      </c>
      <c r="F957" s="4">
        <v>2.0</v>
      </c>
      <c r="G957" s="4">
        <v>8.01</v>
      </c>
      <c r="H957" s="5">
        <v>40.53719812</v>
      </c>
      <c r="I957" s="4">
        <v>52.0</v>
      </c>
      <c r="J957" s="4">
        <v>90.0</v>
      </c>
      <c r="K957" s="4">
        <v>31.4</v>
      </c>
      <c r="L957" s="4">
        <v>3.0</v>
      </c>
      <c r="M957" s="4">
        <v>44.0</v>
      </c>
      <c r="N957" s="4">
        <v>2.88</v>
      </c>
      <c r="O957" s="4">
        <v>45.0</v>
      </c>
      <c r="P957" s="4">
        <v>10.7</v>
      </c>
      <c r="Q957" s="5">
        <v>727.777345</v>
      </c>
      <c r="R957" s="4">
        <v>1444844.0</v>
      </c>
      <c r="S957" s="4">
        <v>7.1</v>
      </c>
      <c r="T957" s="4">
        <v>6.9</v>
      </c>
      <c r="U957" s="4">
        <v>0.646</v>
      </c>
      <c r="V957" s="4">
        <v>12.4</v>
      </c>
    </row>
    <row r="958">
      <c r="A958" s="4" t="s">
        <v>85</v>
      </c>
      <c r="B958" s="4">
        <v>2005.0</v>
      </c>
      <c r="C958" s="4" t="s">
        <v>23</v>
      </c>
      <c r="D958" s="4">
        <v>65.0</v>
      </c>
      <c r="E958" s="4">
        <v>37.0</v>
      </c>
      <c r="F958" s="4">
        <v>2.0</v>
      </c>
      <c r="G958" s="4">
        <v>7.72</v>
      </c>
      <c r="H958" s="5">
        <v>353.2438029</v>
      </c>
      <c r="I958" s="4">
        <v>28.0</v>
      </c>
      <c r="J958" s="4">
        <v>0.0</v>
      </c>
      <c r="K958" s="4">
        <v>3.8</v>
      </c>
      <c r="L958" s="4">
        <v>3.0</v>
      </c>
      <c r="M958" s="4">
        <v>44.0</v>
      </c>
      <c r="N958" s="4">
        <v>2.76</v>
      </c>
      <c r="O958" s="4">
        <v>45.0</v>
      </c>
      <c r="P958" s="4">
        <v>10.9</v>
      </c>
      <c r="Q958" s="5">
        <v>6741.293948</v>
      </c>
      <c r="R958" s="4">
        <v>143126.0</v>
      </c>
      <c r="S958" s="4">
        <v>7.2</v>
      </c>
      <c r="T958" s="4">
        <v>7.1</v>
      </c>
      <c r="U958" s="4">
        <v>0.64</v>
      </c>
      <c r="V958" s="4">
        <v>12.4</v>
      </c>
    </row>
    <row r="959">
      <c r="A959" s="4" t="s">
        <v>85</v>
      </c>
      <c r="B959" s="4">
        <v>2004.0</v>
      </c>
      <c r="C959" s="4" t="s">
        <v>23</v>
      </c>
      <c r="D959" s="4">
        <v>59.7</v>
      </c>
      <c r="E959" s="4">
        <v>322.0</v>
      </c>
      <c r="F959" s="4">
        <v>2.0</v>
      </c>
      <c r="G959" s="4">
        <v>8.13</v>
      </c>
      <c r="H959" s="5">
        <v>443.4750634</v>
      </c>
      <c r="I959" s="6"/>
      <c r="J959" s="4">
        <v>63.0</v>
      </c>
      <c r="K959" s="4">
        <v>3.3</v>
      </c>
      <c r="L959" s="4">
        <v>3.0</v>
      </c>
      <c r="M959" s="4">
        <v>44.0</v>
      </c>
      <c r="N959" s="4">
        <v>3.26</v>
      </c>
      <c r="O959" s="4">
        <v>45.0</v>
      </c>
      <c r="P959" s="4">
        <v>11.1</v>
      </c>
      <c r="Q959" s="5">
        <v>5685.577736</v>
      </c>
      <c r="R959" s="4">
        <v>136425.0</v>
      </c>
      <c r="S959" s="4">
        <v>7.4</v>
      </c>
      <c r="T959" s="4">
        <v>7.2</v>
      </c>
      <c r="U959" s="4">
        <v>0.64</v>
      </c>
      <c r="V959" s="4">
        <v>12.3</v>
      </c>
    </row>
    <row r="960">
      <c r="A960" s="4" t="s">
        <v>85</v>
      </c>
      <c r="B960" s="4">
        <v>2003.0</v>
      </c>
      <c r="C960" s="4" t="s">
        <v>23</v>
      </c>
      <c r="D960" s="4">
        <v>59.7</v>
      </c>
      <c r="E960" s="4">
        <v>32.0</v>
      </c>
      <c r="F960" s="4">
        <v>2.0</v>
      </c>
      <c r="G960" s="4">
        <v>6.47</v>
      </c>
      <c r="H960" s="5">
        <v>352.232365</v>
      </c>
      <c r="I960" s="6"/>
      <c r="J960" s="4">
        <v>0.0</v>
      </c>
      <c r="K960" s="4">
        <v>29.8</v>
      </c>
      <c r="L960" s="4">
        <v>3.0</v>
      </c>
      <c r="M960" s="4">
        <v>44.0</v>
      </c>
      <c r="N960" s="4">
        <v>3.48</v>
      </c>
      <c r="O960" s="4">
        <v>45.0</v>
      </c>
      <c r="P960" s="4">
        <v>11.0</v>
      </c>
      <c r="Q960" s="5">
        <v>4892.11618</v>
      </c>
      <c r="R960" s="4">
        <v>1328146.0</v>
      </c>
      <c r="S960" s="4">
        <v>7.5</v>
      </c>
      <c r="T960" s="4">
        <v>7.4</v>
      </c>
      <c r="U960" s="4">
        <v>0.638</v>
      </c>
      <c r="V960" s="4">
        <v>12.3</v>
      </c>
    </row>
    <row r="961">
      <c r="A961" s="4" t="s">
        <v>85</v>
      </c>
      <c r="B961" s="4">
        <v>2002.0</v>
      </c>
      <c r="C961" s="4" t="s">
        <v>23</v>
      </c>
      <c r="D961" s="4">
        <v>59.7</v>
      </c>
      <c r="E961" s="4">
        <v>315.0</v>
      </c>
      <c r="F961" s="4">
        <v>2.0</v>
      </c>
      <c r="G961" s="4">
        <v>8.34</v>
      </c>
      <c r="H961" s="5">
        <v>22.69039905</v>
      </c>
      <c r="I961" s="6"/>
      <c r="J961" s="4">
        <v>110.0</v>
      </c>
      <c r="K961" s="4">
        <v>29.2</v>
      </c>
      <c r="L961" s="4">
        <v>3.0</v>
      </c>
      <c r="M961" s="4">
        <v>44.0</v>
      </c>
      <c r="N961" s="4">
        <v>3.22</v>
      </c>
      <c r="O961" s="4">
        <v>45.0</v>
      </c>
      <c r="P961" s="4">
        <v>10.7</v>
      </c>
      <c r="Q961" s="5">
        <v>412.55271</v>
      </c>
      <c r="R961" s="4">
        <v>129449.0</v>
      </c>
      <c r="S961" s="4">
        <v>7.7</v>
      </c>
      <c r="T961" s="4">
        <v>7.5</v>
      </c>
      <c r="U961" s="4">
        <v>0.636</v>
      </c>
      <c r="V961" s="4">
        <v>12.3</v>
      </c>
    </row>
    <row r="962">
      <c r="A962" s="4" t="s">
        <v>85</v>
      </c>
      <c r="B962" s="4">
        <v>2001.0</v>
      </c>
      <c r="C962" s="4" t="s">
        <v>23</v>
      </c>
      <c r="D962" s="4">
        <v>59.8</v>
      </c>
      <c r="E962" s="4">
        <v>37.0</v>
      </c>
      <c r="F962" s="4">
        <v>2.0</v>
      </c>
      <c r="G962" s="4">
        <v>9.29</v>
      </c>
      <c r="H962" s="5">
        <v>183.6980778</v>
      </c>
      <c r="I962" s="6"/>
      <c r="J962" s="4">
        <v>5129.0</v>
      </c>
      <c r="K962" s="4">
        <v>28.7</v>
      </c>
      <c r="L962" s="4">
        <v>3.0</v>
      </c>
      <c r="M962" s="4">
        <v>44.0</v>
      </c>
      <c r="N962" s="4">
        <v>3.23</v>
      </c>
      <c r="O962" s="4">
        <v>45.0</v>
      </c>
      <c r="P962" s="4">
        <v>10.1</v>
      </c>
      <c r="Q962" s="5">
        <v>3976.14887</v>
      </c>
      <c r="R962" s="4">
        <v>1262259.0</v>
      </c>
      <c r="S962" s="4">
        <v>7.8</v>
      </c>
      <c r="T962" s="4">
        <v>7.7</v>
      </c>
      <c r="U962" s="4">
        <v>0.633</v>
      </c>
      <c r="V962" s="4">
        <v>12.3</v>
      </c>
    </row>
    <row r="963">
      <c r="A963" s="4" t="s">
        <v>85</v>
      </c>
      <c r="B963" s="4">
        <v>2000.0</v>
      </c>
      <c r="C963" s="4" t="s">
        <v>23</v>
      </c>
      <c r="D963" s="4">
        <v>61.0</v>
      </c>
      <c r="E963" s="4">
        <v>296.0</v>
      </c>
      <c r="F963" s="4">
        <v>2.0</v>
      </c>
      <c r="G963" s="4">
        <v>8.87</v>
      </c>
      <c r="H963" s="5">
        <v>218.1727473</v>
      </c>
      <c r="I963" s="6"/>
      <c r="J963" s="4">
        <v>15.0</v>
      </c>
      <c r="K963" s="4">
        <v>28.1</v>
      </c>
      <c r="L963" s="4">
        <v>3.0</v>
      </c>
      <c r="M963" s="4">
        <v>44.0</v>
      </c>
      <c r="N963" s="4">
        <v>2.89</v>
      </c>
      <c r="O963" s="4">
        <v>45.0</v>
      </c>
      <c r="P963" s="4">
        <v>9.5</v>
      </c>
      <c r="Q963" s="5">
        <v>4116.46693</v>
      </c>
      <c r="R963" s="4">
        <v>1231122.0</v>
      </c>
      <c r="S963" s="4">
        <v>8.0</v>
      </c>
      <c r="T963" s="4">
        <v>7.8</v>
      </c>
      <c r="U963" s="4">
        <v>0.637</v>
      </c>
      <c r="V963" s="4">
        <v>12.2</v>
      </c>
    </row>
    <row r="964">
      <c r="A964" s="4" t="s">
        <v>86</v>
      </c>
      <c r="B964" s="4">
        <v>2015.0</v>
      </c>
      <c r="C964" s="4" t="s">
        <v>23</v>
      </c>
      <c r="D964" s="4">
        <v>61.1</v>
      </c>
      <c r="E964" s="4">
        <v>262.0</v>
      </c>
      <c r="F964" s="4">
        <v>3.0</v>
      </c>
      <c r="G964" s="6"/>
      <c r="H964" s="5">
        <v>0.0</v>
      </c>
      <c r="I964" s="4">
        <v>97.0</v>
      </c>
      <c r="J964" s="4">
        <v>71.0</v>
      </c>
      <c r="K964" s="4">
        <v>27.3</v>
      </c>
      <c r="L964" s="4">
        <v>5.0</v>
      </c>
      <c r="M964" s="4">
        <v>96.0</v>
      </c>
      <c r="N964" s="6"/>
      <c r="O964" s="4">
        <v>97.0</v>
      </c>
      <c r="P964" s="4">
        <v>1.7</v>
      </c>
      <c r="Q964" s="7"/>
      <c r="R964" s="6"/>
      <c r="S964" s="4">
        <v>7.3</v>
      </c>
      <c r="T964" s="4">
        <v>7.2</v>
      </c>
      <c r="U964" s="4">
        <v>0.45</v>
      </c>
      <c r="V964" s="4">
        <v>8.9</v>
      </c>
    </row>
    <row r="965">
      <c r="A965" s="4" t="s">
        <v>86</v>
      </c>
      <c r="B965" s="4">
        <v>2014.0</v>
      </c>
      <c r="C965" s="4" t="s">
        <v>23</v>
      </c>
      <c r="D965" s="4">
        <v>68.0</v>
      </c>
      <c r="E965" s="4">
        <v>266.0</v>
      </c>
      <c r="F965" s="4">
        <v>3.0</v>
      </c>
      <c r="G965" s="4">
        <v>0.01</v>
      </c>
      <c r="H965" s="5">
        <v>0.0</v>
      </c>
      <c r="I965" s="4">
        <v>96.0</v>
      </c>
      <c r="J965" s="4">
        <v>1.0</v>
      </c>
      <c r="K965" s="4">
        <v>26.7</v>
      </c>
      <c r="L965" s="4">
        <v>5.0</v>
      </c>
      <c r="M965" s="4">
        <v>97.0</v>
      </c>
      <c r="N965" s="4">
        <v>7.34</v>
      </c>
      <c r="O965" s="4">
        <v>96.0</v>
      </c>
      <c r="P965" s="4">
        <v>1.7</v>
      </c>
      <c r="Q965" s="7"/>
      <c r="R965" s="6"/>
      <c r="S965" s="4">
        <v>7.5</v>
      </c>
      <c r="T965" s="4">
        <v>7.3</v>
      </c>
      <c r="U965" s="4">
        <v>0.449</v>
      </c>
      <c r="V965" s="4">
        <v>8.9</v>
      </c>
    </row>
    <row r="966">
      <c r="A966" s="4" t="s">
        <v>86</v>
      </c>
      <c r="B966" s="4">
        <v>2013.0</v>
      </c>
      <c r="C966" s="4" t="s">
        <v>23</v>
      </c>
      <c r="D966" s="4">
        <v>66.0</v>
      </c>
      <c r="E966" s="4">
        <v>266.0</v>
      </c>
      <c r="F966" s="4">
        <v>3.0</v>
      </c>
      <c r="G966" s="4">
        <v>0.01</v>
      </c>
      <c r="H966" s="5">
        <v>0.0</v>
      </c>
      <c r="I966" s="4">
        <v>97.0</v>
      </c>
      <c r="J966" s="4">
        <v>0.0</v>
      </c>
      <c r="K966" s="4">
        <v>26.0</v>
      </c>
      <c r="L966" s="4">
        <v>5.0</v>
      </c>
      <c r="M966" s="4">
        <v>96.0</v>
      </c>
      <c r="N966" s="4">
        <v>6.49</v>
      </c>
      <c r="O966" s="4">
        <v>97.0</v>
      </c>
      <c r="P966" s="4">
        <v>1.6</v>
      </c>
      <c r="Q966" s="7"/>
      <c r="R966" s="6"/>
      <c r="S966" s="4">
        <v>7.6</v>
      </c>
      <c r="T966" s="4">
        <v>7.5</v>
      </c>
      <c r="U966" s="4">
        <v>0.445</v>
      </c>
      <c r="V966" s="4">
        <v>8.9</v>
      </c>
    </row>
    <row r="967">
      <c r="A967" s="4" t="s">
        <v>86</v>
      </c>
      <c r="B967" s="4">
        <v>2012.0</v>
      </c>
      <c r="C967" s="4" t="s">
        <v>23</v>
      </c>
      <c r="D967" s="4">
        <v>62.0</v>
      </c>
      <c r="E967" s="4">
        <v>269.0</v>
      </c>
      <c r="F967" s="4">
        <v>3.0</v>
      </c>
      <c r="G967" s="4">
        <v>0.01</v>
      </c>
      <c r="H967" s="5">
        <v>0.0</v>
      </c>
      <c r="I967" s="4">
        <v>98.0</v>
      </c>
      <c r="J967" s="4">
        <v>0.0</v>
      </c>
      <c r="K967" s="4">
        <v>25.4</v>
      </c>
      <c r="L967" s="4">
        <v>5.0</v>
      </c>
      <c r="M967" s="4">
        <v>98.0</v>
      </c>
      <c r="N967" s="4">
        <v>6.12</v>
      </c>
      <c r="O967" s="4">
        <v>98.0</v>
      </c>
      <c r="P967" s="4">
        <v>1.4</v>
      </c>
      <c r="Q967" s="7"/>
      <c r="R967" s="6"/>
      <c r="S967" s="4">
        <v>7.8</v>
      </c>
      <c r="T967" s="4">
        <v>7.7</v>
      </c>
      <c r="U967" s="4">
        <v>0.44</v>
      </c>
      <c r="V967" s="4">
        <v>8.8</v>
      </c>
    </row>
    <row r="968">
      <c r="A968" s="4" t="s">
        <v>86</v>
      </c>
      <c r="B968" s="4">
        <v>2011.0</v>
      </c>
      <c r="C968" s="4" t="s">
        <v>23</v>
      </c>
      <c r="D968" s="4">
        <v>59.8</v>
      </c>
      <c r="E968" s="4">
        <v>277.0</v>
      </c>
      <c r="F968" s="4">
        <v>3.0</v>
      </c>
      <c r="G968" s="4">
        <v>3.41</v>
      </c>
      <c r="H968" s="5">
        <v>0.0</v>
      </c>
      <c r="I968" s="4">
        <v>96.0</v>
      </c>
      <c r="J968" s="4">
        <v>0.0</v>
      </c>
      <c r="K968" s="4">
        <v>24.8</v>
      </c>
      <c r="L968" s="4">
        <v>5.0</v>
      </c>
      <c r="M968" s="4">
        <v>95.0</v>
      </c>
      <c r="N968" s="4">
        <v>6.24</v>
      </c>
      <c r="O968" s="4">
        <v>96.0</v>
      </c>
      <c r="P968" s="4">
        <v>1.8</v>
      </c>
      <c r="Q968" s="7"/>
      <c r="R968" s="6"/>
      <c r="S968" s="4">
        <v>8.0</v>
      </c>
      <c r="T968" s="4">
        <v>7.9</v>
      </c>
      <c r="U968" s="4">
        <v>0.441</v>
      </c>
      <c r="V968" s="4">
        <v>8.7</v>
      </c>
    </row>
    <row r="969">
      <c r="A969" s="4" t="s">
        <v>86</v>
      </c>
      <c r="B969" s="4">
        <v>2010.0</v>
      </c>
      <c r="C969" s="4" t="s">
        <v>23</v>
      </c>
      <c r="D969" s="4">
        <v>59.3</v>
      </c>
      <c r="E969" s="4">
        <v>284.0</v>
      </c>
      <c r="F969" s="4">
        <v>3.0</v>
      </c>
      <c r="G969" s="4">
        <v>3.48</v>
      </c>
      <c r="H969" s="5">
        <v>0.0</v>
      </c>
      <c r="I969" s="4">
        <v>97.0</v>
      </c>
      <c r="J969" s="4">
        <v>2.0</v>
      </c>
      <c r="K969" s="4">
        <v>24.1</v>
      </c>
      <c r="L969" s="4">
        <v>6.0</v>
      </c>
      <c r="M969" s="4">
        <v>97.0</v>
      </c>
      <c r="N969" s="4">
        <v>5.75</v>
      </c>
      <c r="O969" s="4">
        <v>97.0</v>
      </c>
      <c r="P969" s="4">
        <v>2.1</v>
      </c>
      <c r="Q969" s="7"/>
      <c r="R969" s="6"/>
      <c r="S969" s="4">
        <v>8.2</v>
      </c>
      <c r="T969" s="4">
        <v>8.1</v>
      </c>
      <c r="U969" s="4">
        <v>0.439</v>
      </c>
      <c r="V969" s="4">
        <v>8.8</v>
      </c>
    </row>
    <row r="970">
      <c r="A970" s="4" t="s">
        <v>86</v>
      </c>
      <c r="B970" s="4">
        <v>2009.0</v>
      </c>
      <c r="C970" s="4" t="s">
        <v>23</v>
      </c>
      <c r="D970" s="4">
        <v>59.0</v>
      </c>
      <c r="E970" s="4">
        <v>286.0</v>
      </c>
      <c r="F970" s="4">
        <v>3.0</v>
      </c>
      <c r="G970" s="4">
        <v>2.99</v>
      </c>
      <c r="H970" s="5">
        <v>0.0</v>
      </c>
      <c r="I970" s="4">
        <v>97.0</v>
      </c>
      <c r="J970" s="4">
        <v>0.0</v>
      </c>
      <c r="K970" s="4">
        <v>23.5</v>
      </c>
      <c r="L970" s="4">
        <v>6.0</v>
      </c>
      <c r="M970" s="4">
        <v>97.0</v>
      </c>
      <c r="N970" s="4">
        <v>5.85</v>
      </c>
      <c r="O970" s="4">
        <v>98.0</v>
      </c>
      <c r="P970" s="4">
        <v>2.7</v>
      </c>
      <c r="Q970" s="7"/>
      <c r="R970" s="6"/>
      <c r="S970" s="4">
        <v>8.4</v>
      </c>
      <c r="T970" s="4">
        <v>8.3</v>
      </c>
      <c r="U970" s="4">
        <v>0.434</v>
      </c>
      <c r="V970" s="4">
        <v>8.9</v>
      </c>
    </row>
    <row r="971">
      <c r="A971" s="4" t="s">
        <v>86</v>
      </c>
      <c r="B971" s="4">
        <v>2008.0</v>
      </c>
      <c r="C971" s="4" t="s">
        <v>23</v>
      </c>
      <c r="D971" s="4">
        <v>58.7</v>
      </c>
      <c r="E971" s="4">
        <v>287.0</v>
      </c>
      <c r="F971" s="4">
        <v>3.0</v>
      </c>
      <c r="G971" s="4">
        <v>2.79</v>
      </c>
      <c r="H971" s="5">
        <v>0.0</v>
      </c>
      <c r="I971" s="4">
        <v>98.0</v>
      </c>
      <c r="J971" s="4">
        <v>0.0</v>
      </c>
      <c r="K971" s="4">
        <v>22.8</v>
      </c>
      <c r="L971" s="4">
        <v>6.0</v>
      </c>
      <c r="M971" s="4">
        <v>96.0</v>
      </c>
      <c r="N971" s="4">
        <v>5.95</v>
      </c>
      <c r="O971" s="4">
        <v>96.0</v>
      </c>
      <c r="P971" s="4">
        <v>3.0</v>
      </c>
      <c r="Q971" s="7"/>
      <c r="R971" s="6"/>
      <c r="S971" s="4">
        <v>8.6</v>
      </c>
      <c r="T971" s="4">
        <v>8.5</v>
      </c>
      <c r="U971" s="4">
        <v>0.426</v>
      </c>
      <c r="V971" s="4">
        <v>8.6</v>
      </c>
    </row>
    <row r="972">
      <c r="A972" s="4" t="s">
        <v>86</v>
      </c>
      <c r="B972" s="4">
        <v>2007.0</v>
      </c>
      <c r="C972" s="4" t="s">
        <v>23</v>
      </c>
      <c r="D972" s="4">
        <v>58.5</v>
      </c>
      <c r="E972" s="4">
        <v>288.0</v>
      </c>
      <c r="F972" s="4">
        <v>3.0</v>
      </c>
      <c r="G972" s="4">
        <v>2.64</v>
      </c>
      <c r="H972" s="5">
        <v>0.0</v>
      </c>
      <c r="I972" s="4">
        <v>97.0</v>
      </c>
      <c r="J972" s="4">
        <v>0.0</v>
      </c>
      <c r="K972" s="4">
        <v>22.2</v>
      </c>
      <c r="L972" s="4">
        <v>6.0</v>
      </c>
      <c r="M972" s="4">
        <v>94.0</v>
      </c>
      <c r="N972" s="4">
        <v>5.76</v>
      </c>
      <c r="O972" s="4">
        <v>95.0</v>
      </c>
      <c r="P972" s="4">
        <v>3.1</v>
      </c>
      <c r="Q972" s="7"/>
      <c r="R972" s="6"/>
      <c r="S972" s="4">
        <v>8.8</v>
      </c>
      <c r="T972" s="4">
        <v>8.7</v>
      </c>
      <c r="U972" s="4">
        <v>0.42</v>
      </c>
      <c r="V972" s="4">
        <v>8.4</v>
      </c>
    </row>
    <row r="973">
      <c r="A973" s="4" t="s">
        <v>86</v>
      </c>
      <c r="B973" s="4">
        <v>2006.0</v>
      </c>
      <c r="C973" s="4" t="s">
        <v>23</v>
      </c>
      <c r="D973" s="4">
        <v>58.2</v>
      </c>
      <c r="E973" s="4">
        <v>288.0</v>
      </c>
      <c r="F973" s="4">
        <v>3.0</v>
      </c>
      <c r="G973" s="4">
        <v>2.93</v>
      </c>
      <c r="H973" s="5">
        <v>0.0</v>
      </c>
      <c r="I973" s="4">
        <v>95.0</v>
      </c>
      <c r="J973" s="4">
        <v>0.0</v>
      </c>
      <c r="K973" s="4">
        <v>21.5</v>
      </c>
      <c r="L973" s="4">
        <v>6.0</v>
      </c>
      <c r="M973" s="4">
        <v>94.0</v>
      </c>
      <c r="N973" s="4">
        <v>5.52</v>
      </c>
      <c r="O973" s="4">
        <v>95.0</v>
      </c>
      <c r="P973" s="4">
        <v>3.0</v>
      </c>
      <c r="Q973" s="7"/>
      <c r="R973" s="6"/>
      <c r="S973" s="4">
        <v>9.0</v>
      </c>
      <c r="T973" s="4">
        <v>8.9</v>
      </c>
      <c r="U973" s="4">
        <v>0.415</v>
      </c>
      <c r="V973" s="4">
        <v>8.1</v>
      </c>
    </row>
    <row r="974">
      <c r="A974" s="4" t="s">
        <v>86</v>
      </c>
      <c r="B974" s="4">
        <v>2005.0</v>
      </c>
      <c r="C974" s="4" t="s">
        <v>23</v>
      </c>
      <c r="D974" s="4">
        <v>57.7</v>
      </c>
      <c r="E974" s="4">
        <v>294.0</v>
      </c>
      <c r="F974" s="4">
        <v>3.0</v>
      </c>
      <c r="G974" s="4">
        <v>2.26</v>
      </c>
      <c r="H974" s="5">
        <v>0.0</v>
      </c>
      <c r="I974" s="4">
        <v>95.0</v>
      </c>
      <c r="J974" s="4">
        <v>0.0</v>
      </c>
      <c r="K974" s="4">
        <v>2.9</v>
      </c>
      <c r="L974" s="4">
        <v>6.0</v>
      </c>
      <c r="M974" s="4">
        <v>94.0</v>
      </c>
      <c r="N974" s="4">
        <v>4.97</v>
      </c>
      <c r="O974" s="4">
        <v>95.0</v>
      </c>
      <c r="P974" s="4">
        <v>3.0</v>
      </c>
      <c r="Q974" s="7"/>
      <c r="R974" s="6"/>
      <c r="S974" s="4">
        <v>9.2</v>
      </c>
      <c r="T974" s="4">
        <v>9.1</v>
      </c>
      <c r="U974" s="4">
        <v>0.412</v>
      </c>
      <c r="V974" s="4">
        <v>7.8</v>
      </c>
    </row>
    <row r="975">
      <c r="A975" s="4" t="s">
        <v>86</v>
      </c>
      <c r="B975" s="4">
        <v>2004.0</v>
      </c>
      <c r="C975" s="4" t="s">
        <v>23</v>
      </c>
      <c r="D975" s="4">
        <v>57.3</v>
      </c>
      <c r="E975" s="4">
        <v>296.0</v>
      </c>
      <c r="F975" s="4">
        <v>3.0</v>
      </c>
      <c r="G975" s="4">
        <v>2.51</v>
      </c>
      <c r="H975" s="5">
        <v>0.0</v>
      </c>
      <c r="I975" s="4">
        <v>95.0</v>
      </c>
      <c r="J975" s="4">
        <v>0.0</v>
      </c>
      <c r="K975" s="4">
        <v>2.3</v>
      </c>
      <c r="L975" s="4">
        <v>6.0</v>
      </c>
      <c r="M975" s="4">
        <v>88.0</v>
      </c>
      <c r="N975" s="4">
        <v>4.35</v>
      </c>
      <c r="O975" s="4">
        <v>87.0</v>
      </c>
      <c r="P975" s="4">
        <v>2.9</v>
      </c>
      <c r="Q975" s="7"/>
      <c r="R975" s="6"/>
      <c r="S975" s="4">
        <v>9.4</v>
      </c>
      <c r="T975" s="4">
        <v>9.3</v>
      </c>
      <c r="U975" s="4">
        <v>0.404</v>
      </c>
      <c r="V975" s="4">
        <v>7.6</v>
      </c>
    </row>
    <row r="976">
      <c r="A976" s="4" t="s">
        <v>86</v>
      </c>
      <c r="B976" s="4">
        <v>2003.0</v>
      </c>
      <c r="C976" s="4" t="s">
        <v>23</v>
      </c>
      <c r="D976" s="4">
        <v>57.0</v>
      </c>
      <c r="E976" s="4">
        <v>297.0</v>
      </c>
      <c r="F976" s="4">
        <v>3.0</v>
      </c>
      <c r="G976" s="4">
        <v>2.47</v>
      </c>
      <c r="H976" s="5">
        <v>0.0</v>
      </c>
      <c r="I976" s="4">
        <v>94.0</v>
      </c>
      <c r="J976" s="4">
        <v>119.0</v>
      </c>
      <c r="K976" s="4">
        <v>19.7</v>
      </c>
      <c r="L976" s="4">
        <v>6.0</v>
      </c>
      <c r="M976" s="4">
        <v>87.0</v>
      </c>
      <c r="N976" s="4">
        <v>4.22</v>
      </c>
      <c r="O976" s="4">
        <v>87.0</v>
      </c>
      <c r="P976" s="4">
        <v>2.7</v>
      </c>
      <c r="Q976" s="7"/>
      <c r="R976" s="6"/>
      <c r="S976" s="4">
        <v>9.6</v>
      </c>
      <c r="T976" s="4">
        <v>9.6</v>
      </c>
      <c r="U976" s="4">
        <v>0.395</v>
      </c>
      <c r="V976" s="4">
        <v>7.3</v>
      </c>
    </row>
    <row r="977">
      <c r="A977" s="4" t="s">
        <v>86</v>
      </c>
      <c r="B977" s="4">
        <v>2002.0</v>
      </c>
      <c r="C977" s="4" t="s">
        <v>23</v>
      </c>
      <c r="D977" s="4">
        <v>56.6</v>
      </c>
      <c r="E977" s="4">
        <v>298.0</v>
      </c>
      <c r="F977" s="4">
        <v>3.0</v>
      </c>
      <c r="G977" s="4">
        <v>2.08</v>
      </c>
      <c r="H977" s="5">
        <v>0.0</v>
      </c>
      <c r="I977" s="4">
        <v>92.0</v>
      </c>
      <c r="J977" s="4">
        <v>32.0</v>
      </c>
      <c r="K977" s="4">
        <v>19.1</v>
      </c>
      <c r="L977" s="4">
        <v>6.0</v>
      </c>
      <c r="M977" s="4">
        <v>86.0</v>
      </c>
      <c r="N977" s="4">
        <v>3.75</v>
      </c>
      <c r="O977" s="4">
        <v>87.0</v>
      </c>
      <c r="P977" s="4">
        <v>2.5</v>
      </c>
      <c r="Q977" s="7"/>
      <c r="R977" s="6"/>
      <c r="S977" s="4">
        <v>9.8</v>
      </c>
      <c r="T977" s="4">
        <v>9.8</v>
      </c>
      <c r="U977" s="4">
        <v>0.392</v>
      </c>
      <c r="V977" s="4">
        <v>7.0</v>
      </c>
    </row>
    <row r="978">
      <c r="A978" s="4" t="s">
        <v>86</v>
      </c>
      <c r="B978" s="4">
        <v>2001.0</v>
      </c>
      <c r="C978" s="4" t="s">
        <v>23</v>
      </c>
      <c r="D978" s="4">
        <v>56.3</v>
      </c>
      <c r="E978" s="4">
        <v>3.0</v>
      </c>
      <c r="F978" s="4">
        <v>3.0</v>
      </c>
      <c r="G978" s="4">
        <v>2.25</v>
      </c>
      <c r="H978" s="5">
        <v>0.0</v>
      </c>
      <c r="I978" s="4">
        <v>91.0</v>
      </c>
      <c r="J978" s="4">
        <v>99.0</v>
      </c>
      <c r="K978" s="4">
        <v>18.5</v>
      </c>
      <c r="L978" s="4">
        <v>6.0</v>
      </c>
      <c r="M978" s="4">
        <v>85.0</v>
      </c>
      <c r="N978" s="4">
        <v>3.71</v>
      </c>
      <c r="O978" s="4">
        <v>87.0</v>
      </c>
      <c r="P978" s="4">
        <v>2.3</v>
      </c>
      <c r="Q978" s="7"/>
      <c r="R978" s="6"/>
      <c r="S978" s="4">
        <v>1.0</v>
      </c>
      <c r="T978" s="4">
        <v>1.0</v>
      </c>
      <c r="U978" s="4">
        <v>0.384</v>
      </c>
      <c r="V978" s="4">
        <v>6.8</v>
      </c>
    </row>
    <row r="979">
      <c r="A979" s="4" t="s">
        <v>86</v>
      </c>
      <c r="B979" s="4">
        <v>2000.0</v>
      </c>
      <c r="C979" s="4" t="s">
        <v>23</v>
      </c>
      <c r="D979" s="4">
        <v>55.9</v>
      </c>
      <c r="E979" s="4">
        <v>33.0</v>
      </c>
      <c r="F979" s="4">
        <v>3.0</v>
      </c>
      <c r="G979" s="4">
        <v>2.18</v>
      </c>
      <c r="H979" s="5">
        <v>0.0</v>
      </c>
      <c r="I979" s="4">
        <v>91.0</v>
      </c>
      <c r="J979" s="4">
        <v>336.0</v>
      </c>
      <c r="K979" s="4">
        <v>18.0</v>
      </c>
      <c r="L979" s="4">
        <v>6.0</v>
      </c>
      <c r="M979" s="4">
        <v>84.0</v>
      </c>
      <c r="N979" s="4">
        <v>3.61</v>
      </c>
      <c r="O979" s="4">
        <v>8.0</v>
      </c>
      <c r="P979" s="4">
        <v>2.0</v>
      </c>
      <c r="Q979" s="7"/>
      <c r="R979" s="6"/>
      <c r="S979" s="4">
        <v>1.2</v>
      </c>
      <c r="T979" s="4">
        <v>1.2</v>
      </c>
      <c r="U979" s="4">
        <v>0.377</v>
      </c>
      <c r="V979" s="4">
        <v>6.5</v>
      </c>
    </row>
    <row r="980">
      <c r="A980" s="4" t="s">
        <v>87</v>
      </c>
      <c r="B980" s="4">
        <v>2015.0</v>
      </c>
      <c r="C980" s="4" t="s">
        <v>23</v>
      </c>
      <c r="D980" s="4">
        <v>74.4</v>
      </c>
      <c r="E980" s="4">
        <v>129.0</v>
      </c>
      <c r="F980" s="4">
        <v>1.0</v>
      </c>
      <c r="G980" s="6"/>
      <c r="H980" s="5">
        <v>0.0</v>
      </c>
      <c r="I980" s="4">
        <v>94.0</v>
      </c>
      <c r="J980" s="4">
        <v>431.0</v>
      </c>
      <c r="K980" s="4">
        <v>56.2</v>
      </c>
      <c r="L980" s="4">
        <v>1.0</v>
      </c>
      <c r="M980" s="4">
        <v>91.0</v>
      </c>
      <c r="N980" s="6"/>
      <c r="O980" s="4">
        <v>94.0</v>
      </c>
      <c r="P980" s="4">
        <v>0.1</v>
      </c>
      <c r="Q980" s="5">
        <v>3764.64912</v>
      </c>
      <c r="R980" s="4">
        <v>37171.0</v>
      </c>
      <c r="S980" s="4">
        <v>2.7</v>
      </c>
      <c r="T980" s="4">
        <v>2.8</v>
      </c>
      <c r="U980" s="4">
        <v>0.768</v>
      </c>
      <c r="V980" s="4">
        <v>13.9</v>
      </c>
    </row>
    <row r="981">
      <c r="A981" s="4" t="s">
        <v>87</v>
      </c>
      <c r="B981" s="4">
        <v>2014.0</v>
      </c>
      <c r="C981" s="4" t="s">
        <v>23</v>
      </c>
      <c r="D981" s="4">
        <v>74.5</v>
      </c>
      <c r="E981" s="4">
        <v>125.0</v>
      </c>
      <c r="F981" s="4">
        <v>1.0</v>
      </c>
      <c r="G981" s="4">
        <v>6.13</v>
      </c>
      <c r="H981" s="5">
        <v>221.482875</v>
      </c>
      <c r="I981" s="4">
        <v>91.0</v>
      </c>
      <c r="J981" s="4">
        <v>3188.0</v>
      </c>
      <c r="K981" s="4">
        <v>55.3</v>
      </c>
      <c r="L981" s="4">
        <v>1.0</v>
      </c>
      <c r="M981" s="4">
        <v>91.0</v>
      </c>
      <c r="N981" s="4">
        <v>7.42</v>
      </c>
      <c r="O981" s="4">
        <v>91.0</v>
      </c>
      <c r="P981" s="4">
        <v>0.1</v>
      </c>
      <c r="Q981" s="5">
        <v>4429.6575</v>
      </c>
      <c r="R981" s="4">
        <v>3727.0</v>
      </c>
      <c r="S981" s="4">
        <v>2.7</v>
      </c>
      <c r="T981" s="4">
        <v>2.8</v>
      </c>
      <c r="U981" s="4">
        <v>0.759</v>
      </c>
      <c r="V981" s="4">
        <v>13.5</v>
      </c>
    </row>
    <row r="982">
      <c r="A982" s="4" t="s">
        <v>87</v>
      </c>
      <c r="B982" s="4">
        <v>2013.0</v>
      </c>
      <c r="C982" s="4" t="s">
        <v>23</v>
      </c>
      <c r="D982" s="4">
        <v>74.5</v>
      </c>
      <c r="E982" s="4">
        <v>128.0</v>
      </c>
      <c r="F982" s="4">
        <v>1.0</v>
      </c>
      <c r="G982" s="4">
        <v>5.91</v>
      </c>
      <c r="H982" s="5">
        <v>180.3787034</v>
      </c>
      <c r="I982" s="4">
        <v>96.0</v>
      </c>
      <c r="J982" s="4">
        <v>7872.0</v>
      </c>
      <c r="K982" s="4">
        <v>54.4</v>
      </c>
      <c r="L982" s="4">
        <v>1.0</v>
      </c>
      <c r="M982" s="4">
        <v>94.0</v>
      </c>
      <c r="N982" s="4">
        <v>7.25</v>
      </c>
      <c r="O982" s="4">
        <v>93.0</v>
      </c>
      <c r="P982" s="4">
        <v>0.1</v>
      </c>
      <c r="Q982" s="5">
        <v>4274.376857</v>
      </c>
      <c r="R982" s="4">
        <v>3776.0</v>
      </c>
      <c r="S982" s="4">
        <v>2.7</v>
      </c>
      <c r="T982" s="4">
        <v>2.8</v>
      </c>
      <c r="U982" s="4">
        <v>0.755</v>
      </c>
      <c r="V982" s="4">
        <v>13.5</v>
      </c>
    </row>
    <row r="983">
      <c r="A983" s="4" t="s">
        <v>87</v>
      </c>
      <c r="B983" s="4">
        <v>2012.0</v>
      </c>
      <c r="C983" s="4" t="s">
        <v>23</v>
      </c>
      <c r="D983" s="4">
        <v>74.2</v>
      </c>
      <c r="E983" s="4">
        <v>13.0</v>
      </c>
      <c r="F983" s="4">
        <v>1.0</v>
      </c>
      <c r="G983" s="4">
        <v>7.71</v>
      </c>
      <c r="H983" s="5">
        <v>158.2576025</v>
      </c>
      <c r="I983" s="4">
        <v>92.0</v>
      </c>
      <c r="J983" s="4">
        <v>31.0</v>
      </c>
      <c r="K983" s="4">
        <v>53.6</v>
      </c>
      <c r="L983" s="4">
        <v>1.0</v>
      </c>
      <c r="M983" s="4">
        <v>93.0</v>
      </c>
      <c r="N983" s="4">
        <v>8.57</v>
      </c>
      <c r="O983" s="4">
        <v>92.0</v>
      </c>
      <c r="P983" s="4">
        <v>0.1</v>
      </c>
      <c r="Q983" s="5">
        <v>4142.869175</v>
      </c>
      <c r="R983" s="4">
        <v>3825.0</v>
      </c>
      <c r="S983" s="4">
        <v>2.6</v>
      </c>
      <c r="T983" s="4">
        <v>2.8</v>
      </c>
      <c r="U983" s="4">
        <v>0.749</v>
      </c>
      <c r="V983" s="4">
        <v>13.4</v>
      </c>
    </row>
    <row r="984">
      <c r="A984" s="4" t="s">
        <v>87</v>
      </c>
      <c r="B984" s="4">
        <v>2011.0</v>
      </c>
      <c r="C984" s="4" t="s">
        <v>23</v>
      </c>
      <c r="D984" s="4">
        <v>73.9</v>
      </c>
      <c r="E984" s="4">
        <v>127.0</v>
      </c>
      <c r="F984" s="4">
        <v>1.0</v>
      </c>
      <c r="G984" s="4">
        <v>8.14</v>
      </c>
      <c r="H984" s="5">
        <v>198.94876</v>
      </c>
      <c r="I984" s="4">
        <v>89.0</v>
      </c>
      <c r="J984" s="4">
        <v>64.0</v>
      </c>
      <c r="K984" s="4">
        <v>52.8</v>
      </c>
      <c r="L984" s="4">
        <v>1.0</v>
      </c>
      <c r="M984" s="4">
        <v>88.0</v>
      </c>
      <c r="N984" s="4">
        <v>9.38</v>
      </c>
      <c r="O984" s="4">
        <v>94.0</v>
      </c>
      <c r="P984" s="4">
        <v>0.1</v>
      </c>
      <c r="Q984" s="5">
        <v>3725.63221</v>
      </c>
      <c r="R984" s="4">
        <v>3875.0</v>
      </c>
      <c r="S984" s="4">
        <v>2.6</v>
      </c>
      <c r="T984" s="4">
        <v>2.8</v>
      </c>
      <c r="U984" s="4">
        <v>0.742</v>
      </c>
      <c r="V984" s="4">
        <v>13.3</v>
      </c>
    </row>
    <row r="985">
      <c r="A985" s="4" t="s">
        <v>87</v>
      </c>
      <c r="B985" s="4">
        <v>2010.0</v>
      </c>
      <c r="C985" s="4" t="s">
        <v>23</v>
      </c>
      <c r="D985" s="4">
        <v>73.8</v>
      </c>
      <c r="E985" s="4">
        <v>132.0</v>
      </c>
      <c r="F985" s="4">
        <v>1.0</v>
      </c>
      <c r="G985" s="4">
        <v>7.24</v>
      </c>
      <c r="H985" s="5">
        <v>194.1732658</v>
      </c>
      <c r="I985" s="4">
        <v>95.0</v>
      </c>
      <c r="J985" s="4">
        <v>22.0</v>
      </c>
      <c r="K985" s="4">
        <v>52.0</v>
      </c>
      <c r="L985" s="4">
        <v>1.0</v>
      </c>
      <c r="M985" s="4">
        <v>88.0</v>
      </c>
      <c r="N985" s="4">
        <v>1.5</v>
      </c>
      <c r="O985" s="4">
        <v>92.0</v>
      </c>
      <c r="P985" s="4">
        <v>0.1</v>
      </c>
      <c r="Q985" s="5">
        <v>2964.47734</v>
      </c>
      <c r="R985" s="4">
        <v>3926.0</v>
      </c>
      <c r="S985" s="4">
        <v>2.6</v>
      </c>
      <c r="T985" s="4">
        <v>2.8</v>
      </c>
      <c r="U985" s="4">
        <v>0.738</v>
      </c>
      <c r="V985" s="4">
        <v>13.3</v>
      </c>
    </row>
    <row r="986">
      <c r="A986" s="4" t="s">
        <v>87</v>
      </c>
      <c r="B986" s="4">
        <v>2009.0</v>
      </c>
      <c r="C986" s="4" t="s">
        <v>23</v>
      </c>
      <c r="D986" s="4">
        <v>73.2</v>
      </c>
      <c r="E986" s="4">
        <v>133.0</v>
      </c>
      <c r="F986" s="4">
        <v>1.0</v>
      </c>
      <c r="G986" s="4">
        <v>6.66</v>
      </c>
      <c r="H986" s="5">
        <v>18.5314303</v>
      </c>
      <c r="I986" s="4">
        <v>54.0</v>
      </c>
      <c r="J986" s="4">
        <v>23.0</v>
      </c>
      <c r="K986" s="4">
        <v>51.3</v>
      </c>
      <c r="L986" s="4">
        <v>1.0</v>
      </c>
      <c r="M986" s="4">
        <v>93.0</v>
      </c>
      <c r="N986" s="4">
        <v>1.19</v>
      </c>
      <c r="O986" s="4">
        <v>88.0</v>
      </c>
      <c r="P986" s="4">
        <v>0.1</v>
      </c>
      <c r="Q986" s="5">
        <v>276.588512</v>
      </c>
      <c r="R986" s="4">
        <v>3978.0</v>
      </c>
      <c r="S986" s="4">
        <v>2.6</v>
      </c>
      <c r="T986" s="4">
        <v>2.8</v>
      </c>
      <c r="U986" s="4">
        <v>0.734</v>
      </c>
      <c r="V986" s="4">
        <v>12.8</v>
      </c>
    </row>
    <row r="987">
      <c r="A987" s="4" t="s">
        <v>87</v>
      </c>
      <c r="B987" s="4">
        <v>2008.0</v>
      </c>
      <c r="C987" s="4" t="s">
        <v>23</v>
      </c>
      <c r="D987" s="4">
        <v>73.9</v>
      </c>
      <c r="E987" s="4">
        <v>128.0</v>
      </c>
      <c r="F987" s="4">
        <v>1.0</v>
      </c>
      <c r="G987" s="4">
        <v>7.17</v>
      </c>
      <c r="H987" s="5">
        <v>151.762567</v>
      </c>
      <c r="I987" s="4">
        <v>89.0</v>
      </c>
      <c r="J987" s="4">
        <v>56.0</v>
      </c>
      <c r="K987" s="4">
        <v>5.5</v>
      </c>
      <c r="L987" s="4">
        <v>1.0</v>
      </c>
      <c r="M987" s="4">
        <v>9.0</v>
      </c>
      <c r="N987" s="4">
        <v>8.99</v>
      </c>
      <c r="O987" s="4">
        <v>92.0</v>
      </c>
      <c r="P987" s="4">
        <v>0.1</v>
      </c>
      <c r="Q987" s="5">
        <v>3174.9491</v>
      </c>
      <c r="R987" s="4">
        <v>43.0</v>
      </c>
      <c r="S987" s="4">
        <v>2.6</v>
      </c>
      <c r="T987" s="4">
        <v>2.8</v>
      </c>
      <c r="U987" s="4">
        <v>0.735</v>
      </c>
      <c r="V987" s="4">
        <v>13.1</v>
      </c>
    </row>
    <row r="988">
      <c r="A988" s="4" t="s">
        <v>87</v>
      </c>
      <c r="B988" s="4">
        <v>2007.0</v>
      </c>
      <c r="C988" s="4" t="s">
        <v>23</v>
      </c>
      <c r="D988" s="4">
        <v>74.4</v>
      </c>
      <c r="E988" s="4">
        <v>12.0</v>
      </c>
      <c r="F988" s="4">
        <v>1.0</v>
      </c>
      <c r="G988" s="4">
        <v>8.65</v>
      </c>
      <c r="H988" s="5">
        <v>106.164686</v>
      </c>
      <c r="I988" s="4">
        <v>94.0</v>
      </c>
      <c r="J988" s="4">
        <v>44.0</v>
      </c>
      <c r="K988" s="4">
        <v>49.9</v>
      </c>
      <c r="L988" s="4">
        <v>1.0</v>
      </c>
      <c r="M988" s="4">
        <v>88.0</v>
      </c>
      <c r="N988" s="4">
        <v>8.17</v>
      </c>
      <c r="O988" s="4">
        <v>98.0</v>
      </c>
      <c r="P988" s="4">
        <v>0.1</v>
      </c>
      <c r="Q988" s="5">
        <v>2492.12878</v>
      </c>
      <c r="R988" s="4">
        <v>482.0</v>
      </c>
      <c r="S988" s="4">
        <v>2.7</v>
      </c>
      <c r="T988" s="4">
        <v>2.9</v>
      </c>
      <c r="U988" s="4">
        <v>0.722</v>
      </c>
      <c r="V988" s="4">
        <v>12.5</v>
      </c>
    </row>
    <row r="989">
      <c r="A989" s="4" t="s">
        <v>87</v>
      </c>
      <c r="B989" s="4">
        <v>2006.0</v>
      </c>
      <c r="C989" s="4" t="s">
        <v>23</v>
      </c>
      <c r="D989" s="4">
        <v>73.9</v>
      </c>
      <c r="E989" s="4">
        <v>126.0</v>
      </c>
      <c r="F989" s="4">
        <v>1.0</v>
      </c>
      <c r="G989" s="4">
        <v>6.18</v>
      </c>
      <c r="H989" s="5">
        <v>110.1138286</v>
      </c>
      <c r="I989" s="4">
        <v>84.0</v>
      </c>
      <c r="J989" s="4">
        <v>334.0</v>
      </c>
      <c r="K989" s="4">
        <v>49.2</v>
      </c>
      <c r="L989" s="4">
        <v>1.0</v>
      </c>
      <c r="M989" s="4">
        <v>89.0</v>
      </c>
      <c r="N989" s="4">
        <v>8.39</v>
      </c>
      <c r="O989" s="4">
        <v>88.0</v>
      </c>
      <c r="P989" s="4">
        <v>0.1</v>
      </c>
      <c r="Q989" s="5">
        <v>1872.68416</v>
      </c>
      <c r="R989" s="4">
        <v>4136.0</v>
      </c>
      <c r="S989" s="4">
        <v>2.7</v>
      </c>
      <c r="T989" s="4">
        <v>2.9</v>
      </c>
      <c r="U989" s="4">
        <v>0.714</v>
      </c>
      <c r="V989" s="4">
        <v>12.6</v>
      </c>
    </row>
    <row r="990">
      <c r="A990" s="4" t="s">
        <v>87</v>
      </c>
      <c r="B990" s="4">
        <v>2005.0</v>
      </c>
      <c r="C990" s="4" t="s">
        <v>23</v>
      </c>
      <c r="D990" s="4">
        <v>73.9</v>
      </c>
      <c r="E990" s="4">
        <v>128.0</v>
      </c>
      <c r="F990" s="4">
        <v>1.0</v>
      </c>
      <c r="G990" s="4">
        <v>4.7</v>
      </c>
      <c r="H990" s="5">
        <v>9.444875415</v>
      </c>
      <c r="I990" s="4">
        <v>79.0</v>
      </c>
      <c r="J990" s="4">
        <v>1356.0</v>
      </c>
      <c r="K990" s="4">
        <v>48.6</v>
      </c>
      <c r="L990" s="4">
        <v>1.0</v>
      </c>
      <c r="M990" s="4">
        <v>82.0</v>
      </c>
      <c r="N990" s="4">
        <v>8.6</v>
      </c>
      <c r="O990" s="4">
        <v>82.0</v>
      </c>
      <c r="P990" s="4">
        <v>0.1</v>
      </c>
      <c r="Q990" s="5">
        <v>153.57521</v>
      </c>
      <c r="R990" s="4">
        <v>419.0</v>
      </c>
      <c r="S990" s="4">
        <v>2.8</v>
      </c>
      <c r="T990" s="4">
        <v>2.9</v>
      </c>
      <c r="U990" s="4">
        <v>0.703</v>
      </c>
      <c r="V990" s="4">
        <v>12.2</v>
      </c>
    </row>
    <row r="991">
      <c r="A991" s="4" t="s">
        <v>87</v>
      </c>
      <c r="B991" s="4">
        <v>2004.0</v>
      </c>
      <c r="C991" s="4" t="s">
        <v>23</v>
      </c>
      <c r="D991" s="4">
        <v>72.3</v>
      </c>
      <c r="E991" s="4">
        <v>134.0</v>
      </c>
      <c r="F991" s="4">
        <v>1.0</v>
      </c>
      <c r="G991" s="4">
        <v>3.74</v>
      </c>
      <c r="H991" s="5">
        <v>7.132564768</v>
      </c>
      <c r="I991" s="4">
        <v>64.0</v>
      </c>
      <c r="J991" s="4">
        <v>6847.0</v>
      </c>
      <c r="K991" s="4">
        <v>48.1</v>
      </c>
      <c r="L991" s="4">
        <v>1.0</v>
      </c>
      <c r="M991" s="4">
        <v>66.0</v>
      </c>
      <c r="N991" s="4">
        <v>8.53</v>
      </c>
      <c r="O991" s="4">
        <v>78.0</v>
      </c>
      <c r="P991" s="4">
        <v>0.1</v>
      </c>
      <c r="Q991" s="5">
        <v>127.367228</v>
      </c>
      <c r="R991" s="4">
        <v>4245.0</v>
      </c>
      <c r="S991" s="4">
        <v>2.8</v>
      </c>
      <c r="T991" s="4">
        <v>3.0</v>
      </c>
      <c r="U991" s="4">
        <v>0.694</v>
      </c>
      <c r="V991" s="4">
        <v>12.0</v>
      </c>
    </row>
    <row r="992">
      <c r="A992" s="4" t="s">
        <v>87</v>
      </c>
      <c r="B992" s="4">
        <v>2003.0</v>
      </c>
      <c r="C992" s="4" t="s">
        <v>23</v>
      </c>
      <c r="D992" s="4">
        <v>72.7</v>
      </c>
      <c r="E992" s="4">
        <v>132.0</v>
      </c>
      <c r="F992" s="4">
        <v>1.0</v>
      </c>
      <c r="G992" s="4">
        <v>3.36</v>
      </c>
      <c r="H992" s="5">
        <v>70.54185252</v>
      </c>
      <c r="I992" s="4">
        <v>48.0</v>
      </c>
      <c r="J992" s="4">
        <v>216.0</v>
      </c>
      <c r="K992" s="4">
        <v>47.5</v>
      </c>
      <c r="L992" s="4">
        <v>2.0</v>
      </c>
      <c r="M992" s="4">
        <v>74.0</v>
      </c>
      <c r="N992" s="4">
        <v>8.49</v>
      </c>
      <c r="O992" s="4">
        <v>75.0</v>
      </c>
      <c r="P992" s="4">
        <v>0.1</v>
      </c>
      <c r="Q992" s="5">
        <v>928.18227</v>
      </c>
      <c r="R992" s="4">
        <v>431.0</v>
      </c>
      <c r="S992" s="4">
        <v>2.9</v>
      </c>
      <c r="T992" s="4">
        <v>3.0</v>
      </c>
      <c r="U992" s="4">
        <v>0.684</v>
      </c>
      <c r="V992" s="4">
        <v>11.8</v>
      </c>
    </row>
    <row r="993">
      <c r="A993" s="4" t="s">
        <v>87</v>
      </c>
      <c r="B993" s="4">
        <v>2002.0</v>
      </c>
      <c r="C993" s="4" t="s">
        <v>23</v>
      </c>
      <c r="D993" s="4">
        <v>71.7</v>
      </c>
      <c r="E993" s="4">
        <v>142.0</v>
      </c>
      <c r="F993" s="4">
        <v>2.0</v>
      </c>
      <c r="G993" s="4">
        <v>2.72</v>
      </c>
      <c r="H993" s="5">
        <v>60.55818291</v>
      </c>
      <c r="I993" s="4">
        <v>51.0</v>
      </c>
      <c r="J993" s="4">
        <v>199.0</v>
      </c>
      <c r="K993" s="4">
        <v>47.0</v>
      </c>
      <c r="L993" s="4">
        <v>2.0</v>
      </c>
      <c r="M993" s="4">
        <v>89.0</v>
      </c>
      <c r="N993" s="4">
        <v>8.72</v>
      </c>
      <c r="O993" s="4">
        <v>84.0</v>
      </c>
      <c r="P993" s="4">
        <v>0.1</v>
      </c>
      <c r="Q993" s="5">
        <v>779.3845935</v>
      </c>
      <c r="R993" s="4">
        <v>4357.0</v>
      </c>
      <c r="S993" s="4">
        <v>2.9</v>
      </c>
      <c r="T993" s="4">
        <v>3.0</v>
      </c>
      <c r="U993" s="4">
        <v>0.677</v>
      </c>
      <c r="V993" s="4">
        <v>11.8</v>
      </c>
    </row>
    <row r="994">
      <c r="A994" s="4" t="s">
        <v>87</v>
      </c>
      <c r="B994" s="4">
        <v>2001.0</v>
      </c>
      <c r="C994" s="4" t="s">
        <v>23</v>
      </c>
      <c r="D994" s="4">
        <v>73.0</v>
      </c>
      <c r="E994" s="4">
        <v>121.0</v>
      </c>
      <c r="F994" s="4">
        <v>2.0</v>
      </c>
      <c r="G994" s="4">
        <v>2.76</v>
      </c>
      <c r="H994" s="5">
        <v>57.10318825</v>
      </c>
      <c r="I994" s="4">
        <v>61.0</v>
      </c>
      <c r="J994" s="4">
        <v>35.0</v>
      </c>
      <c r="K994" s="4">
        <v>46.5</v>
      </c>
      <c r="L994" s="4">
        <v>2.0</v>
      </c>
      <c r="M994" s="4">
        <v>83.0</v>
      </c>
      <c r="N994" s="4">
        <v>7.82</v>
      </c>
      <c r="O994" s="4">
        <v>87.0</v>
      </c>
      <c r="P994" s="4">
        <v>0.1</v>
      </c>
      <c r="Q994" s="5">
        <v>733.974142</v>
      </c>
      <c r="R994" s="4">
        <v>43864.0</v>
      </c>
      <c r="S994" s="4">
        <v>3.0</v>
      </c>
      <c r="T994" s="4">
        <v>3.1</v>
      </c>
      <c r="U994" s="4">
        <v>0.673</v>
      </c>
      <c r="V994" s="4">
        <v>11.7</v>
      </c>
    </row>
    <row r="995">
      <c r="A995" s="4" t="s">
        <v>87</v>
      </c>
      <c r="B995" s="4">
        <v>2000.0</v>
      </c>
      <c r="C995" s="4" t="s">
        <v>23</v>
      </c>
      <c r="D995" s="4">
        <v>71.8</v>
      </c>
      <c r="E995" s="4">
        <v>129.0</v>
      </c>
      <c r="F995" s="4">
        <v>2.0</v>
      </c>
      <c r="G995" s="4">
        <v>3.28</v>
      </c>
      <c r="H995" s="5">
        <v>47.81704183</v>
      </c>
      <c r="I995" s="4">
        <v>55.0</v>
      </c>
      <c r="J995" s="4">
        <v>50.0</v>
      </c>
      <c r="K995" s="4">
        <v>46.0</v>
      </c>
      <c r="L995" s="4">
        <v>2.0</v>
      </c>
      <c r="M995" s="4">
        <v>81.0</v>
      </c>
      <c r="N995" s="4">
        <v>6.94</v>
      </c>
      <c r="O995" s="4">
        <v>8.0</v>
      </c>
      <c r="P995" s="4">
        <v>0.1</v>
      </c>
      <c r="Q995" s="5">
        <v>691.997711</v>
      </c>
      <c r="R995" s="4">
        <v>44183.0</v>
      </c>
      <c r="S995" s="4">
        <v>3.1</v>
      </c>
      <c r="T995" s="4">
        <v>3.1</v>
      </c>
      <c r="U995" s="4">
        <v>0.0</v>
      </c>
      <c r="V995" s="4">
        <v>11.4</v>
      </c>
    </row>
    <row r="996">
      <c r="A996" s="4" t="s">
        <v>88</v>
      </c>
      <c r="B996" s="4">
        <v>2015.0</v>
      </c>
      <c r="C996" s="4" t="s">
        <v>31</v>
      </c>
      <c r="D996" s="4">
        <v>81.0</v>
      </c>
      <c r="E996" s="4">
        <v>68.0</v>
      </c>
      <c r="F996" s="4">
        <v>2.0</v>
      </c>
      <c r="G996" s="6"/>
      <c r="H996" s="5">
        <v>0.0</v>
      </c>
      <c r="I996" s="4">
        <v>88.0</v>
      </c>
      <c r="J996" s="4">
        <v>2464.0</v>
      </c>
      <c r="K996" s="4">
        <v>62.3</v>
      </c>
      <c r="L996" s="4">
        <v>3.0</v>
      </c>
      <c r="M996" s="4">
        <v>94.0</v>
      </c>
      <c r="N996" s="6"/>
      <c r="O996" s="4">
        <v>95.0</v>
      </c>
      <c r="P996" s="4">
        <v>0.1</v>
      </c>
      <c r="Q996" s="5">
        <v>41176.88158</v>
      </c>
      <c r="R996" s="4">
        <v>8.1686611E7</v>
      </c>
      <c r="S996" s="4">
        <v>1.1</v>
      </c>
      <c r="T996" s="4">
        <v>1.1</v>
      </c>
      <c r="U996" s="4">
        <v>0.924</v>
      </c>
      <c r="V996" s="4">
        <v>17.1</v>
      </c>
    </row>
    <row r="997">
      <c r="A997" s="4" t="s">
        <v>88</v>
      </c>
      <c r="B997" s="4">
        <v>2014.0</v>
      </c>
      <c r="C997" s="4" t="s">
        <v>31</v>
      </c>
      <c r="D997" s="4">
        <v>89.0</v>
      </c>
      <c r="E997" s="4">
        <v>69.0</v>
      </c>
      <c r="F997" s="4">
        <v>2.0</v>
      </c>
      <c r="G997" s="4">
        <v>11.03</v>
      </c>
      <c r="H997" s="5">
        <v>941.7562909</v>
      </c>
      <c r="I997" s="4">
        <v>88.0</v>
      </c>
      <c r="J997" s="4">
        <v>443.0</v>
      </c>
      <c r="K997" s="4">
        <v>61.9</v>
      </c>
      <c r="L997" s="4">
        <v>3.0</v>
      </c>
      <c r="M997" s="4">
        <v>94.0</v>
      </c>
      <c r="N997" s="4">
        <v>11.3</v>
      </c>
      <c r="O997" s="4">
        <v>95.0</v>
      </c>
      <c r="P997" s="4">
        <v>0.1</v>
      </c>
      <c r="Q997" s="5">
        <v>4792.65288</v>
      </c>
      <c r="R997" s="4">
        <v>89825.0</v>
      </c>
      <c r="S997" s="4">
        <v>1.1</v>
      </c>
      <c r="T997" s="4">
        <v>1.1</v>
      </c>
      <c r="U997" s="4">
        <v>0.92</v>
      </c>
      <c r="V997" s="4">
        <v>17.0</v>
      </c>
    </row>
    <row r="998">
      <c r="A998" s="4" t="s">
        <v>88</v>
      </c>
      <c r="B998" s="4">
        <v>2013.0</v>
      </c>
      <c r="C998" s="4" t="s">
        <v>31</v>
      </c>
      <c r="D998" s="4">
        <v>86.0</v>
      </c>
      <c r="E998" s="4">
        <v>71.0</v>
      </c>
      <c r="F998" s="4">
        <v>2.0</v>
      </c>
      <c r="G998" s="4">
        <v>10.94</v>
      </c>
      <c r="H998" s="5">
        <v>895.8779503</v>
      </c>
      <c r="I998" s="4">
        <v>88.0</v>
      </c>
      <c r="J998" s="4">
        <v>1771.0</v>
      </c>
      <c r="K998" s="4">
        <v>61.4</v>
      </c>
      <c r="L998" s="4">
        <v>3.0</v>
      </c>
      <c r="M998" s="4">
        <v>94.0</v>
      </c>
      <c r="N998" s="4">
        <v>11.16</v>
      </c>
      <c r="O998" s="4">
        <v>95.0</v>
      </c>
      <c r="P998" s="4">
        <v>0.1</v>
      </c>
      <c r="Q998" s="5">
        <v>4653.91143</v>
      </c>
      <c r="R998" s="4">
        <v>864565.0</v>
      </c>
      <c r="S998" s="4">
        <v>1.1</v>
      </c>
      <c r="T998" s="4">
        <v>1.1</v>
      </c>
      <c r="U998" s="4">
        <v>0.919</v>
      </c>
      <c r="V998" s="4">
        <v>16.9</v>
      </c>
    </row>
    <row r="999">
      <c r="A999" s="4" t="s">
        <v>88</v>
      </c>
      <c r="B999" s="4">
        <v>2012.0</v>
      </c>
      <c r="C999" s="4" t="s">
        <v>31</v>
      </c>
      <c r="D999" s="4">
        <v>86.0</v>
      </c>
      <c r="E999" s="4">
        <v>71.0</v>
      </c>
      <c r="F999" s="4">
        <v>2.0</v>
      </c>
      <c r="G999" s="4">
        <v>11.18</v>
      </c>
      <c r="H999" s="5">
        <v>839.91332</v>
      </c>
      <c r="I999" s="4">
        <v>88.0</v>
      </c>
      <c r="J999" s="4">
        <v>166.0</v>
      </c>
      <c r="K999" s="4">
        <v>6.9</v>
      </c>
      <c r="L999" s="4">
        <v>3.0</v>
      </c>
      <c r="M999" s="4">
        <v>94.0</v>
      </c>
      <c r="N999" s="4">
        <v>1.99</v>
      </c>
      <c r="O999" s="4">
        <v>95.0</v>
      </c>
      <c r="P999" s="4">
        <v>0.1</v>
      </c>
      <c r="Q999" s="5">
        <v>4465.24891</v>
      </c>
      <c r="R999" s="4">
        <v>8425823.0</v>
      </c>
      <c r="S999" s="4">
        <v>1.1</v>
      </c>
      <c r="T999" s="4">
        <v>1.1</v>
      </c>
      <c r="U999" s="4">
        <v>0.916</v>
      </c>
      <c r="V999" s="4">
        <v>16.9</v>
      </c>
    </row>
    <row r="1000">
      <c r="A1000" s="4" t="s">
        <v>88</v>
      </c>
      <c r="B1000" s="4">
        <v>2011.0</v>
      </c>
      <c r="C1000" s="4" t="s">
        <v>31</v>
      </c>
      <c r="D1000" s="4">
        <v>85.0</v>
      </c>
      <c r="E1000" s="4">
        <v>74.0</v>
      </c>
      <c r="F1000" s="4">
        <v>2.0</v>
      </c>
      <c r="G1000" s="4">
        <v>11.2</v>
      </c>
      <c r="H1000" s="5">
        <v>869.790735</v>
      </c>
      <c r="I1000" s="4">
        <v>88.0</v>
      </c>
      <c r="J1000" s="4">
        <v>1607.0</v>
      </c>
      <c r="K1000" s="4">
        <v>6.4</v>
      </c>
      <c r="L1000" s="4">
        <v>3.0</v>
      </c>
      <c r="M1000" s="4">
        <v>94.0</v>
      </c>
      <c r="N1000" s="4">
        <v>1.93</v>
      </c>
      <c r="O1000" s="4">
        <v>95.0</v>
      </c>
      <c r="P1000" s="4">
        <v>0.1</v>
      </c>
      <c r="Q1000" s="5">
        <v>4681.32796</v>
      </c>
      <c r="R1000" s="4">
        <v>8274983.0</v>
      </c>
      <c r="S1000" s="4">
        <v>1.1</v>
      </c>
      <c r="T1000" s="4">
        <v>1.1</v>
      </c>
      <c r="U1000" s="4">
        <v>0.912</v>
      </c>
      <c r="V1000" s="4">
        <v>16.8</v>
      </c>
    </row>
    <row r="1001">
      <c r="A1001" s="4" t="s">
        <v>88</v>
      </c>
      <c r="B1001" s="4">
        <v>2010.0</v>
      </c>
      <c r="C1001" s="4" t="s">
        <v>31</v>
      </c>
      <c r="D1001" s="4">
        <v>81.0</v>
      </c>
      <c r="E1001" s="4">
        <v>76.0</v>
      </c>
      <c r="F1001" s="4">
        <v>2.0</v>
      </c>
      <c r="G1001" s="4">
        <v>11.2</v>
      </c>
      <c r="H1001" s="5">
        <v>7584.078579</v>
      </c>
      <c r="I1001" s="4">
        <v>88.0</v>
      </c>
      <c r="J1001" s="4">
        <v>780.0</v>
      </c>
      <c r="K1001" s="4">
        <v>59.9</v>
      </c>
      <c r="L1001" s="4">
        <v>3.0</v>
      </c>
      <c r="M1001" s="4">
        <v>94.0</v>
      </c>
      <c r="N1001" s="4">
        <v>11.25</v>
      </c>
      <c r="O1001" s="4">
        <v>95.0</v>
      </c>
      <c r="P1001" s="4">
        <v>0.1</v>
      </c>
      <c r="Q1001" s="5">
        <v>41785.55691</v>
      </c>
      <c r="R1001" s="4">
        <v>8177693.0</v>
      </c>
      <c r="S1001" s="4">
        <v>1.1</v>
      </c>
      <c r="T1001" s="4">
        <v>1.1</v>
      </c>
      <c r="U1001" s="4">
        <v>0.907</v>
      </c>
      <c r="V1001" s="4">
        <v>16.7</v>
      </c>
    </row>
    <row r="1002">
      <c r="A1002" s="4" t="s">
        <v>88</v>
      </c>
      <c r="B1002" s="4">
        <v>2009.0</v>
      </c>
      <c r="C1002" s="4" t="s">
        <v>31</v>
      </c>
      <c r="D1002" s="4">
        <v>80.0</v>
      </c>
      <c r="E1002" s="4">
        <v>79.0</v>
      </c>
      <c r="F1002" s="4">
        <v>2.0</v>
      </c>
      <c r="G1002" s="4">
        <v>11.22</v>
      </c>
      <c r="H1002" s="5">
        <v>7641.270645</v>
      </c>
      <c r="I1002" s="4">
        <v>88.0</v>
      </c>
      <c r="J1002" s="4">
        <v>574.0</v>
      </c>
      <c r="K1002" s="4">
        <v>59.5</v>
      </c>
      <c r="L1002" s="4">
        <v>3.0</v>
      </c>
      <c r="M1002" s="4">
        <v>95.0</v>
      </c>
      <c r="N1002" s="4">
        <v>11.4</v>
      </c>
      <c r="O1002" s="4">
        <v>96.0</v>
      </c>
      <c r="P1002" s="4">
        <v>0.1</v>
      </c>
      <c r="Q1002" s="5">
        <v>41732.7725</v>
      </c>
      <c r="R1002" s="4">
        <v>819237.0</v>
      </c>
      <c r="S1002" s="4">
        <v>1.1</v>
      </c>
      <c r="T1002" s="4">
        <v>1.1</v>
      </c>
      <c r="U1002" s="4">
        <v>0.906</v>
      </c>
      <c r="V1002" s="4">
        <v>16.7</v>
      </c>
    </row>
    <row r="1003">
      <c r="A1003" s="4" t="s">
        <v>88</v>
      </c>
      <c r="B1003" s="4">
        <v>2008.0</v>
      </c>
      <c r="C1003" s="4" t="s">
        <v>31</v>
      </c>
      <c r="D1003" s="4">
        <v>79.9</v>
      </c>
      <c r="E1003" s="4">
        <v>8.0</v>
      </c>
      <c r="F1003" s="4">
        <v>2.0</v>
      </c>
      <c r="G1003" s="4">
        <v>11.36</v>
      </c>
      <c r="H1003" s="5">
        <v>8285.264655</v>
      </c>
      <c r="I1003" s="4">
        <v>87.0</v>
      </c>
      <c r="J1003" s="4">
        <v>917.0</v>
      </c>
      <c r="K1003" s="4">
        <v>59.0</v>
      </c>
      <c r="L1003" s="4">
        <v>3.0</v>
      </c>
      <c r="M1003" s="4">
        <v>95.0</v>
      </c>
      <c r="N1003" s="4">
        <v>1.39</v>
      </c>
      <c r="O1003" s="4">
        <v>96.0</v>
      </c>
      <c r="P1003" s="4">
        <v>0.1</v>
      </c>
      <c r="Q1003" s="5">
        <v>45699.19832</v>
      </c>
      <c r="R1003" s="4">
        <v>821197.0</v>
      </c>
      <c r="S1003" s="4">
        <v>1.1</v>
      </c>
      <c r="T1003" s="4">
        <v>1.1</v>
      </c>
      <c r="U1003" s="4">
        <v>0.903</v>
      </c>
      <c r="V1003" s="4">
        <v>16.6</v>
      </c>
    </row>
    <row r="1004">
      <c r="A1004" s="4" t="s">
        <v>88</v>
      </c>
      <c r="B1004" s="4">
        <v>2007.0</v>
      </c>
      <c r="C1004" s="4" t="s">
        <v>31</v>
      </c>
      <c r="D1004" s="4">
        <v>79.8</v>
      </c>
      <c r="E1004" s="4">
        <v>82.0</v>
      </c>
      <c r="F1004" s="4">
        <v>3.0</v>
      </c>
      <c r="G1004" s="4">
        <v>11.5</v>
      </c>
      <c r="H1004" s="5">
        <v>7777.556353</v>
      </c>
      <c r="I1004" s="4">
        <v>86.0</v>
      </c>
      <c r="J1004" s="4">
        <v>567.0</v>
      </c>
      <c r="K1004" s="4">
        <v>58.5</v>
      </c>
      <c r="L1004" s="4">
        <v>3.0</v>
      </c>
      <c r="M1004" s="4">
        <v>95.0</v>
      </c>
      <c r="N1004" s="4">
        <v>1.18</v>
      </c>
      <c r="O1004" s="4">
        <v>96.0</v>
      </c>
      <c r="P1004" s="4">
        <v>0.1</v>
      </c>
      <c r="Q1004" s="5">
        <v>41814.8191</v>
      </c>
      <c r="R1004" s="4">
        <v>8.2266372E7</v>
      </c>
      <c r="S1004" s="4">
        <v>1.1</v>
      </c>
      <c r="T1004" s="4">
        <v>1.1</v>
      </c>
      <c r="U1004" s="4">
        <v>0.898</v>
      </c>
      <c r="V1004" s="4">
        <v>16.6</v>
      </c>
    </row>
    <row r="1005">
      <c r="A1005" s="4" t="s">
        <v>88</v>
      </c>
      <c r="B1005" s="4">
        <v>2006.0</v>
      </c>
      <c r="C1005" s="4" t="s">
        <v>31</v>
      </c>
      <c r="D1005" s="4">
        <v>79.6</v>
      </c>
      <c r="E1005" s="4">
        <v>84.0</v>
      </c>
      <c r="F1005" s="4">
        <v>3.0</v>
      </c>
      <c r="G1005" s="4">
        <v>11.76</v>
      </c>
      <c r="H1005" s="5">
        <v>6407.535954</v>
      </c>
      <c r="I1005" s="4">
        <v>87.0</v>
      </c>
      <c r="J1005" s="4">
        <v>2307.0</v>
      </c>
      <c r="K1005" s="4">
        <v>58.0</v>
      </c>
      <c r="L1005" s="4">
        <v>3.0</v>
      </c>
      <c r="M1005" s="4">
        <v>94.0</v>
      </c>
      <c r="N1005" s="4">
        <v>1.34</v>
      </c>
      <c r="O1005" s="4">
        <v>96.0</v>
      </c>
      <c r="P1005" s="4">
        <v>0.1</v>
      </c>
      <c r="Q1005" s="5">
        <v>36447.87232</v>
      </c>
      <c r="R1005" s="4">
        <v>8.2376451E7</v>
      </c>
      <c r="S1005" s="4">
        <v>1.1</v>
      </c>
      <c r="T1005" s="4">
        <v>1.1</v>
      </c>
      <c r="U1005" s="4">
        <v>0.892</v>
      </c>
      <c r="V1005" s="4">
        <v>16.5</v>
      </c>
    </row>
    <row r="1006">
      <c r="A1006" s="4" t="s">
        <v>88</v>
      </c>
      <c r="B1006" s="4">
        <v>2005.0</v>
      </c>
      <c r="C1006" s="4" t="s">
        <v>31</v>
      </c>
      <c r="D1006" s="4">
        <v>79.2</v>
      </c>
      <c r="E1006" s="4">
        <v>85.0</v>
      </c>
      <c r="F1006" s="4">
        <v>3.0</v>
      </c>
      <c r="G1006" s="4">
        <v>11.67</v>
      </c>
      <c r="H1006" s="5">
        <v>6012.92584</v>
      </c>
      <c r="I1006" s="4">
        <v>9.0</v>
      </c>
      <c r="J1006" s="4">
        <v>778.0</v>
      </c>
      <c r="K1006" s="4">
        <v>57.6</v>
      </c>
      <c r="L1006" s="4">
        <v>3.0</v>
      </c>
      <c r="M1006" s="4">
        <v>95.0</v>
      </c>
      <c r="N1006" s="4">
        <v>1.52</v>
      </c>
      <c r="O1006" s="4">
        <v>96.0</v>
      </c>
      <c r="P1006" s="4">
        <v>0.1</v>
      </c>
      <c r="Q1006" s="5">
        <v>34696.6292</v>
      </c>
      <c r="R1006" s="4">
        <v>8.2469422E7</v>
      </c>
      <c r="S1006" s="4">
        <v>1.1</v>
      </c>
      <c r="T1006" s="4">
        <v>1.1</v>
      </c>
      <c r="U1006" s="4">
        <v>0.884</v>
      </c>
      <c r="V1006" s="4">
        <v>16.4</v>
      </c>
    </row>
    <row r="1007">
      <c r="A1007" s="4" t="s">
        <v>88</v>
      </c>
      <c r="B1007" s="4">
        <v>2004.0</v>
      </c>
      <c r="C1007" s="4" t="s">
        <v>31</v>
      </c>
      <c r="D1007" s="4">
        <v>79.1</v>
      </c>
      <c r="E1007" s="4">
        <v>86.0</v>
      </c>
      <c r="F1007" s="4">
        <v>3.0</v>
      </c>
      <c r="G1007" s="4">
        <v>11.83</v>
      </c>
      <c r="H1007" s="5">
        <v>5842.374765</v>
      </c>
      <c r="I1007" s="4">
        <v>88.0</v>
      </c>
      <c r="J1007" s="4">
        <v>121.0</v>
      </c>
      <c r="K1007" s="4">
        <v>57.1</v>
      </c>
      <c r="L1007" s="4">
        <v>3.0</v>
      </c>
      <c r="M1007" s="4">
        <v>96.0</v>
      </c>
      <c r="N1007" s="4">
        <v>1.37</v>
      </c>
      <c r="O1007" s="4">
        <v>96.0</v>
      </c>
      <c r="P1007" s="4">
        <v>0.1</v>
      </c>
      <c r="Q1007" s="5">
        <v>34165.9343</v>
      </c>
      <c r="R1007" s="4">
        <v>8251626.0</v>
      </c>
      <c r="S1007" s="4">
        <v>1.1</v>
      </c>
      <c r="T1007" s="4">
        <v>1.1</v>
      </c>
      <c r="U1007" s="4">
        <v>0.877</v>
      </c>
      <c r="V1007" s="4">
        <v>16.4</v>
      </c>
    </row>
    <row r="1008">
      <c r="A1008" s="4" t="s">
        <v>88</v>
      </c>
      <c r="B1008" s="4">
        <v>2003.0</v>
      </c>
      <c r="C1008" s="4" t="s">
        <v>31</v>
      </c>
      <c r="D1008" s="4">
        <v>78.5</v>
      </c>
      <c r="E1008" s="4">
        <v>9.0</v>
      </c>
      <c r="F1008" s="4">
        <v>3.0</v>
      </c>
      <c r="G1008" s="4">
        <v>11.92</v>
      </c>
      <c r="H1008" s="5">
        <v>582.6157028</v>
      </c>
      <c r="I1008" s="4">
        <v>9.0</v>
      </c>
      <c r="J1008" s="4">
        <v>779.0</v>
      </c>
      <c r="K1008" s="4">
        <v>56.6</v>
      </c>
      <c r="L1008" s="4">
        <v>4.0</v>
      </c>
      <c r="M1008" s="4">
        <v>96.0</v>
      </c>
      <c r="N1008" s="4">
        <v>1.62</v>
      </c>
      <c r="O1008" s="4">
        <v>97.0</v>
      </c>
      <c r="P1008" s="4">
        <v>0.1</v>
      </c>
      <c r="Q1008" s="5">
        <v>3359.95215</v>
      </c>
      <c r="R1008" s="4">
        <v>8.2534176E7</v>
      </c>
      <c r="S1008" s="4">
        <v>1.1</v>
      </c>
      <c r="T1008" s="4">
        <v>1.1</v>
      </c>
      <c r="U1008" s="4">
        <v>0.872</v>
      </c>
      <c r="V1008" s="4">
        <v>16.3</v>
      </c>
    </row>
    <row r="1009">
      <c r="A1009" s="4" t="s">
        <v>88</v>
      </c>
      <c r="B1009" s="4">
        <v>2002.0</v>
      </c>
      <c r="C1009" s="4" t="s">
        <v>31</v>
      </c>
      <c r="D1009" s="4">
        <v>78.4</v>
      </c>
      <c r="E1009" s="4">
        <v>91.0</v>
      </c>
      <c r="F1009" s="4">
        <v>3.0</v>
      </c>
      <c r="G1009" s="4">
        <v>12.25</v>
      </c>
      <c r="H1009" s="5">
        <v>437.1059663</v>
      </c>
      <c r="I1009" s="4">
        <v>87.0</v>
      </c>
      <c r="J1009" s="4">
        <v>4657.0</v>
      </c>
      <c r="K1009" s="4">
        <v>56.1</v>
      </c>
      <c r="L1009" s="4">
        <v>4.0</v>
      </c>
      <c r="M1009" s="4">
        <v>97.0</v>
      </c>
      <c r="N1009" s="4">
        <v>1.4</v>
      </c>
      <c r="O1009" s="4">
        <v>93.0</v>
      </c>
      <c r="P1009" s="4">
        <v>0.1</v>
      </c>
      <c r="Q1009" s="5">
        <v>2525.16445</v>
      </c>
      <c r="R1009" s="4">
        <v>8.2488495E7</v>
      </c>
      <c r="S1009" s="4">
        <v>1.2</v>
      </c>
      <c r="T1009" s="4">
        <v>1.1</v>
      </c>
      <c r="U1009" s="4">
        <v>0.867</v>
      </c>
      <c r="V1009" s="4">
        <v>16.3</v>
      </c>
    </row>
    <row r="1010">
      <c r="A1010" s="4" t="s">
        <v>88</v>
      </c>
      <c r="B1010" s="4">
        <v>2001.0</v>
      </c>
      <c r="C1010" s="4" t="s">
        <v>31</v>
      </c>
      <c r="D1010" s="4">
        <v>78.3</v>
      </c>
      <c r="E1010" s="4">
        <v>92.0</v>
      </c>
      <c r="F1010" s="4">
        <v>3.0</v>
      </c>
      <c r="G1010" s="4">
        <v>12.46</v>
      </c>
      <c r="H1010" s="5">
        <v>4057.637383</v>
      </c>
      <c r="I1010" s="4">
        <v>86.0</v>
      </c>
      <c r="J1010" s="4">
        <v>6024.0</v>
      </c>
      <c r="K1010" s="4">
        <v>55.6</v>
      </c>
      <c r="L1010" s="4">
        <v>4.0</v>
      </c>
      <c r="M1010" s="4">
        <v>96.0</v>
      </c>
      <c r="N1010" s="4">
        <v>1.15</v>
      </c>
      <c r="O1010" s="4">
        <v>93.0</v>
      </c>
      <c r="P1010" s="4">
        <v>0.1</v>
      </c>
      <c r="Q1010" s="5">
        <v>23687.31689</v>
      </c>
      <c r="R1010" s="4">
        <v>8.2349925E7</v>
      </c>
      <c r="S1010" s="4">
        <v>1.2</v>
      </c>
      <c r="T1010" s="4">
        <v>1.1</v>
      </c>
      <c r="U1010" s="4">
        <v>0.86</v>
      </c>
      <c r="V1010" s="4">
        <v>16.2</v>
      </c>
    </row>
    <row r="1011">
      <c r="A1011" s="4" t="s">
        <v>88</v>
      </c>
      <c r="B1011" s="4">
        <v>2000.0</v>
      </c>
      <c r="C1011" s="4" t="s">
        <v>31</v>
      </c>
      <c r="D1011" s="4">
        <v>78.0</v>
      </c>
      <c r="E1011" s="4">
        <v>95.0</v>
      </c>
      <c r="F1011" s="4">
        <v>3.0</v>
      </c>
      <c r="G1011" s="4">
        <v>12.91</v>
      </c>
      <c r="H1011" s="5">
        <v>4238.540035</v>
      </c>
      <c r="I1011" s="4">
        <v>84.0</v>
      </c>
      <c r="J1011" s="4">
        <v>0.0</v>
      </c>
      <c r="K1011" s="4">
        <v>55.1</v>
      </c>
      <c r="L1011" s="4">
        <v>4.0</v>
      </c>
      <c r="M1011" s="4">
        <v>94.0</v>
      </c>
      <c r="N1011" s="4">
        <v>1.1</v>
      </c>
      <c r="O1011" s="4">
        <v>9.0</v>
      </c>
      <c r="P1011" s="4">
        <v>0.1</v>
      </c>
      <c r="Q1011" s="5">
        <v>23718.7467</v>
      </c>
      <c r="R1011" s="4">
        <v>8221158.0</v>
      </c>
      <c r="S1011" s="4">
        <v>1.2</v>
      </c>
      <c r="T1011" s="4">
        <v>1.2</v>
      </c>
      <c r="U1011" s="4">
        <v>0.855</v>
      </c>
      <c r="V1011" s="4">
        <v>16.2</v>
      </c>
    </row>
    <row r="1012">
      <c r="A1012" s="4" t="s">
        <v>89</v>
      </c>
      <c r="B1012" s="4">
        <v>2015.0</v>
      </c>
      <c r="C1012" s="4" t="s">
        <v>23</v>
      </c>
      <c r="D1012" s="4">
        <v>62.4</v>
      </c>
      <c r="E1012" s="4">
        <v>249.0</v>
      </c>
      <c r="F1012" s="4">
        <v>37.0</v>
      </c>
      <c r="G1012" s="6"/>
      <c r="H1012" s="5">
        <v>0.0</v>
      </c>
      <c r="I1012" s="4">
        <v>88.0</v>
      </c>
      <c r="J1012" s="4">
        <v>23.0</v>
      </c>
      <c r="K1012" s="4">
        <v>28.6</v>
      </c>
      <c r="L1012" s="4">
        <v>52.0</v>
      </c>
      <c r="M1012" s="4">
        <v>88.0</v>
      </c>
      <c r="N1012" s="6"/>
      <c r="O1012" s="4">
        <v>88.0</v>
      </c>
      <c r="P1012" s="4">
        <v>0.7</v>
      </c>
      <c r="Q1012" s="5">
        <v>1361.11395</v>
      </c>
      <c r="R1012" s="4">
        <v>2.7582821E7</v>
      </c>
      <c r="S1012" s="4">
        <v>6.2</v>
      </c>
      <c r="T1012" s="4">
        <v>6.1</v>
      </c>
      <c r="U1012" s="4">
        <v>0.575</v>
      </c>
      <c r="V1012" s="4">
        <v>11.4</v>
      </c>
    </row>
    <row r="1013">
      <c r="A1013" s="4" t="s">
        <v>89</v>
      </c>
      <c r="B1013" s="4">
        <v>2014.0</v>
      </c>
      <c r="C1013" s="4" t="s">
        <v>23</v>
      </c>
      <c r="D1013" s="4">
        <v>62.1</v>
      </c>
      <c r="E1013" s="4">
        <v>253.0</v>
      </c>
      <c r="F1013" s="4">
        <v>37.0</v>
      </c>
      <c r="G1013" s="4">
        <v>0.01</v>
      </c>
      <c r="H1013" s="5">
        <v>97.67794571</v>
      </c>
      <c r="I1013" s="4">
        <v>98.0</v>
      </c>
      <c r="J1013" s="4">
        <v>124.0</v>
      </c>
      <c r="K1013" s="4">
        <v>28.0</v>
      </c>
      <c r="L1013" s="4">
        <v>54.0</v>
      </c>
      <c r="M1013" s="4">
        <v>93.0</v>
      </c>
      <c r="N1013" s="4">
        <v>3.56</v>
      </c>
      <c r="O1013" s="4">
        <v>98.0</v>
      </c>
      <c r="P1013" s="4">
        <v>0.8</v>
      </c>
      <c r="Q1013" s="5">
        <v>1432.227943</v>
      </c>
      <c r="R1013" s="4">
        <v>2.6962563E7</v>
      </c>
      <c r="S1013" s="4">
        <v>6.4</v>
      </c>
      <c r="T1013" s="4">
        <v>6.3</v>
      </c>
      <c r="U1013" s="4">
        <v>0.576</v>
      </c>
      <c r="V1013" s="4">
        <v>11.7</v>
      </c>
    </row>
    <row r="1014">
      <c r="A1014" s="4" t="s">
        <v>89</v>
      </c>
      <c r="B1014" s="4">
        <v>2013.0</v>
      </c>
      <c r="C1014" s="4" t="s">
        <v>23</v>
      </c>
      <c r="D1014" s="4">
        <v>61.9</v>
      </c>
      <c r="E1014" s="4">
        <v>254.0</v>
      </c>
      <c r="F1014" s="4">
        <v>38.0</v>
      </c>
      <c r="G1014" s="4">
        <v>0.01</v>
      </c>
      <c r="H1014" s="5">
        <v>28.66897829</v>
      </c>
      <c r="I1014" s="4">
        <v>9.0</v>
      </c>
      <c r="J1014" s="4">
        <v>319.0</v>
      </c>
      <c r="K1014" s="4">
        <v>27.3</v>
      </c>
      <c r="L1014" s="4">
        <v>55.0</v>
      </c>
      <c r="M1014" s="4">
        <v>91.0</v>
      </c>
      <c r="N1014" s="4">
        <v>4.63</v>
      </c>
      <c r="O1014" s="4">
        <v>9.0</v>
      </c>
      <c r="P1014" s="4">
        <v>0.9</v>
      </c>
      <c r="Q1014" s="5">
        <v>1814.492297</v>
      </c>
      <c r="R1014" s="4">
        <v>2.6346251E7</v>
      </c>
      <c r="S1014" s="4">
        <v>6.6</v>
      </c>
      <c r="T1014" s="4">
        <v>6.4</v>
      </c>
      <c r="U1014" s="4">
        <v>0.57</v>
      </c>
      <c r="V1014" s="4">
        <v>11.5</v>
      </c>
    </row>
    <row r="1015">
      <c r="A1015" s="4" t="s">
        <v>89</v>
      </c>
      <c r="B1015" s="4">
        <v>2012.0</v>
      </c>
      <c r="C1015" s="4" t="s">
        <v>23</v>
      </c>
      <c r="D1015" s="4">
        <v>61.6</v>
      </c>
      <c r="E1015" s="4">
        <v>257.0</v>
      </c>
      <c r="F1015" s="4">
        <v>39.0</v>
      </c>
      <c r="G1015" s="4">
        <v>0.01</v>
      </c>
      <c r="H1015" s="5">
        <v>151.899429</v>
      </c>
      <c r="I1015" s="4">
        <v>92.0</v>
      </c>
      <c r="J1015" s="4">
        <v>1613.0</v>
      </c>
      <c r="K1015" s="4">
        <v>26.7</v>
      </c>
      <c r="L1015" s="4">
        <v>56.0</v>
      </c>
      <c r="M1015" s="4">
        <v>91.0</v>
      </c>
      <c r="N1015" s="4">
        <v>4.79</v>
      </c>
      <c r="O1015" s="4">
        <v>92.0</v>
      </c>
      <c r="P1015" s="4">
        <v>0.9</v>
      </c>
      <c r="Q1015" s="5">
        <v>1629.8222</v>
      </c>
      <c r="R1015" s="4">
        <v>2573349.0</v>
      </c>
      <c r="S1015" s="4">
        <v>6.7</v>
      </c>
      <c r="T1015" s="4">
        <v>6.6</v>
      </c>
      <c r="U1015" s="4">
        <v>0.563</v>
      </c>
      <c r="V1015" s="4">
        <v>11.2</v>
      </c>
    </row>
    <row r="1016">
      <c r="A1016" s="4" t="s">
        <v>89</v>
      </c>
      <c r="B1016" s="4">
        <v>2011.0</v>
      </c>
      <c r="C1016" s="4" t="s">
        <v>23</v>
      </c>
      <c r="D1016" s="4">
        <v>61.2</v>
      </c>
      <c r="E1016" s="4">
        <v>263.0</v>
      </c>
      <c r="F1016" s="4">
        <v>40.0</v>
      </c>
      <c r="G1016" s="4">
        <v>1.64</v>
      </c>
      <c r="H1016" s="5">
        <v>225.2219474</v>
      </c>
      <c r="I1016" s="4">
        <v>91.0</v>
      </c>
      <c r="J1016" s="4">
        <v>120.0</v>
      </c>
      <c r="K1016" s="4">
        <v>26.1</v>
      </c>
      <c r="L1016" s="4">
        <v>58.0</v>
      </c>
      <c r="M1016" s="4">
        <v>91.0</v>
      </c>
      <c r="N1016" s="4">
        <v>4.81</v>
      </c>
      <c r="O1016" s="4">
        <v>91.0</v>
      </c>
      <c r="P1016" s="4">
        <v>1.3</v>
      </c>
      <c r="Q1016" s="5">
        <v>1574.978653</v>
      </c>
      <c r="R1016" s="4">
        <v>2.5121796E7</v>
      </c>
      <c r="S1016" s="4">
        <v>6.9</v>
      </c>
      <c r="T1016" s="4">
        <v>6.8</v>
      </c>
      <c r="U1016" s="4">
        <v>0.554</v>
      </c>
      <c r="V1016" s="4">
        <v>10.9</v>
      </c>
    </row>
    <row r="1017">
      <c r="A1017" s="4" t="s">
        <v>89</v>
      </c>
      <c r="B1017" s="4">
        <v>2010.0</v>
      </c>
      <c r="C1017" s="4" t="s">
        <v>23</v>
      </c>
      <c r="D1017" s="4">
        <v>69.0</v>
      </c>
      <c r="E1017" s="4">
        <v>267.0</v>
      </c>
      <c r="F1017" s="4">
        <v>40.0</v>
      </c>
      <c r="G1017" s="4">
        <v>1.69</v>
      </c>
      <c r="H1017" s="5">
        <v>195.9824626</v>
      </c>
      <c r="I1017" s="4">
        <v>94.0</v>
      </c>
      <c r="J1017" s="4">
        <v>641.0</v>
      </c>
      <c r="K1017" s="4">
        <v>25.5</v>
      </c>
      <c r="L1017" s="4">
        <v>59.0</v>
      </c>
      <c r="M1017" s="4">
        <v>94.0</v>
      </c>
      <c r="N1017" s="4">
        <v>5.33</v>
      </c>
      <c r="O1017" s="4">
        <v>94.0</v>
      </c>
      <c r="P1017" s="4">
        <v>1.9</v>
      </c>
      <c r="Q1017" s="5">
        <v>1312.67557</v>
      </c>
      <c r="R1017" s="4">
        <v>2451214.0</v>
      </c>
      <c r="S1017" s="4">
        <v>7.1</v>
      </c>
      <c r="T1017" s="4">
        <v>7.0</v>
      </c>
      <c r="U1017" s="4">
        <v>0.547</v>
      </c>
      <c r="V1017" s="4">
        <v>10.5</v>
      </c>
    </row>
    <row r="1018">
      <c r="A1018" s="4" t="s">
        <v>89</v>
      </c>
      <c r="B1018" s="4">
        <v>2009.0</v>
      </c>
      <c r="C1018" s="4" t="s">
        <v>23</v>
      </c>
      <c r="D1018" s="4">
        <v>66.0</v>
      </c>
      <c r="E1018" s="4">
        <v>271.0</v>
      </c>
      <c r="F1018" s="4">
        <v>41.0</v>
      </c>
      <c r="G1018" s="4">
        <v>1.76</v>
      </c>
      <c r="H1018" s="5">
        <v>30.72290501</v>
      </c>
      <c r="I1018" s="4">
        <v>94.0</v>
      </c>
      <c r="J1018" s="4">
        <v>101.0</v>
      </c>
      <c r="K1018" s="4">
        <v>24.9</v>
      </c>
      <c r="L1018" s="4">
        <v>60.0</v>
      </c>
      <c r="M1018" s="4">
        <v>94.0</v>
      </c>
      <c r="N1018" s="4">
        <v>5.17</v>
      </c>
      <c r="O1018" s="4">
        <v>94.0</v>
      </c>
      <c r="P1018" s="4">
        <v>2.1</v>
      </c>
      <c r="Q1018" s="5">
        <v>186.76538</v>
      </c>
      <c r="R1018" s="4">
        <v>2393831.0</v>
      </c>
      <c r="S1018" s="4">
        <v>7.3</v>
      </c>
      <c r="T1018" s="4">
        <v>7.2</v>
      </c>
      <c r="U1018" s="4">
        <v>0.542</v>
      </c>
      <c r="V1018" s="4">
        <v>10.4</v>
      </c>
    </row>
    <row r="1019">
      <c r="A1019" s="4" t="s">
        <v>89</v>
      </c>
      <c r="B1019" s="4">
        <v>2008.0</v>
      </c>
      <c r="C1019" s="4" t="s">
        <v>23</v>
      </c>
      <c r="D1019" s="4">
        <v>63.0</v>
      </c>
      <c r="E1019" s="4">
        <v>275.0</v>
      </c>
      <c r="F1019" s="4">
        <v>41.0</v>
      </c>
      <c r="G1019" s="4">
        <v>1.78</v>
      </c>
      <c r="H1019" s="5">
        <v>161.0106435</v>
      </c>
      <c r="I1019" s="4">
        <v>93.0</v>
      </c>
      <c r="J1019" s="4">
        <v>82.0</v>
      </c>
      <c r="K1019" s="4">
        <v>24.2</v>
      </c>
      <c r="L1019" s="4">
        <v>61.0</v>
      </c>
      <c r="M1019" s="4">
        <v>92.0</v>
      </c>
      <c r="N1019" s="4">
        <v>4.85</v>
      </c>
      <c r="O1019" s="4">
        <v>93.0</v>
      </c>
      <c r="P1019" s="4">
        <v>2.2</v>
      </c>
      <c r="Q1019" s="5">
        <v>1224.41554</v>
      </c>
      <c r="R1019" s="4">
        <v>2329864.0</v>
      </c>
      <c r="S1019" s="4">
        <v>7.5</v>
      </c>
      <c r="T1019" s="4">
        <v>7.4</v>
      </c>
      <c r="U1019" s="4">
        <v>0.53</v>
      </c>
      <c r="V1019" s="4">
        <v>9.8</v>
      </c>
    </row>
    <row r="1020">
      <c r="A1020" s="4" t="s">
        <v>89</v>
      </c>
      <c r="B1020" s="4">
        <v>2007.0</v>
      </c>
      <c r="C1020" s="4" t="s">
        <v>23</v>
      </c>
      <c r="D1020" s="4">
        <v>59.9</v>
      </c>
      <c r="E1020" s="4">
        <v>28.0</v>
      </c>
      <c r="F1020" s="4">
        <v>41.0</v>
      </c>
      <c r="G1020" s="4">
        <v>1.25</v>
      </c>
      <c r="H1020" s="5">
        <v>3.181373629</v>
      </c>
      <c r="I1020" s="4">
        <v>94.0</v>
      </c>
      <c r="J1020" s="4">
        <v>6.0</v>
      </c>
      <c r="K1020" s="4">
        <v>23.6</v>
      </c>
      <c r="L1020" s="4">
        <v>61.0</v>
      </c>
      <c r="M1020" s="4">
        <v>94.0</v>
      </c>
      <c r="N1020" s="4">
        <v>5.3</v>
      </c>
      <c r="O1020" s="4">
        <v>94.0</v>
      </c>
      <c r="P1020" s="4">
        <v>2.6</v>
      </c>
      <c r="Q1020" s="5">
        <v>19.686718</v>
      </c>
      <c r="R1020" s="4">
        <v>227212.0</v>
      </c>
      <c r="S1020" s="4">
        <v>7.7</v>
      </c>
      <c r="T1020" s="4">
        <v>7.6</v>
      </c>
      <c r="U1020" s="4">
        <v>0.519</v>
      </c>
      <c r="V1020" s="4">
        <v>9.1</v>
      </c>
    </row>
    <row r="1021">
      <c r="A1021" s="4" t="s">
        <v>89</v>
      </c>
      <c r="B1021" s="4">
        <v>2006.0</v>
      </c>
      <c r="C1021" s="4" t="s">
        <v>23</v>
      </c>
      <c r="D1021" s="4">
        <v>59.4</v>
      </c>
      <c r="E1021" s="4">
        <v>288.0</v>
      </c>
      <c r="F1021" s="4">
        <v>41.0</v>
      </c>
      <c r="G1021" s="4">
        <v>1.7</v>
      </c>
      <c r="H1021" s="5">
        <v>129.0263364</v>
      </c>
      <c r="I1021" s="4">
        <v>84.0</v>
      </c>
      <c r="J1021" s="4">
        <v>420.0</v>
      </c>
      <c r="K1021" s="4">
        <v>23.0</v>
      </c>
      <c r="L1021" s="4">
        <v>62.0</v>
      </c>
      <c r="M1021" s="4">
        <v>84.0</v>
      </c>
      <c r="N1021" s="4">
        <v>4.64</v>
      </c>
      <c r="O1021" s="4">
        <v>84.0</v>
      </c>
      <c r="P1021" s="4">
        <v>2.9</v>
      </c>
      <c r="Q1021" s="5">
        <v>922.9351677</v>
      </c>
      <c r="R1021" s="4">
        <v>2.2113425E7</v>
      </c>
      <c r="S1021" s="4">
        <v>7.9</v>
      </c>
      <c r="T1021" s="4">
        <v>7.9</v>
      </c>
      <c r="U1021" s="4">
        <v>0.51</v>
      </c>
      <c r="V1021" s="4">
        <v>8.7</v>
      </c>
    </row>
    <row r="1022">
      <c r="A1022" s="4" t="s">
        <v>89</v>
      </c>
      <c r="B1022" s="4">
        <v>2005.0</v>
      </c>
      <c r="C1022" s="4" t="s">
        <v>23</v>
      </c>
      <c r="D1022" s="4">
        <v>58.9</v>
      </c>
      <c r="E1022" s="4">
        <v>296.0</v>
      </c>
      <c r="F1022" s="4">
        <v>41.0</v>
      </c>
      <c r="G1022" s="4">
        <v>1.5</v>
      </c>
      <c r="H1022" s="5">
        <v>78.71123825</v>
      </c>
      <c r="I1022" s="4">
        <v>84.0</v>
      </c>
      <c r="J1022" s="4">
        <v>435.0</v>
      </c>
      <c r="K1022" s="4">
        <v>22.4</v>
      </c>
      <c r="L1022" s="4">
        <v>62.0</v>
      </c>
      <c r="M1022" s="4">
        <v>85.0</v>
      </c>
      <c r="N1022" s="4">
        <v>4.51</v>
      </c>
      <c r="O1022" s="4">
        <v>84.0</v>
      </c>
      <c r="P1022" s="4">
        <v>3.1</v>
      </c>
      <c r="Q1022" s="5">
        <v>498.172394</v>
      </c>
      <c r="R1022" s="4">
        <v>215429.0</v>
      </c>
      <c r="S1022" s="4">
        <v>8.1</v>
      </c>
      <c r="T1022" s="4">
        <v>8.1</v>
      </c>
      <c r="U1022" s="4">
        <v>0.499</v>
      </c>
      <c r="V1022" s="4">
        <v>8.1</v>
      </c>
    </row>
    <row r="1023">
      <c r="A1023" s="4" t="s">
        <v>89</v>
      </c>
      <c r="B1023" s="4">
        <v>2004.0</v>
      </c>
      <c r="C1023" s="4" t="s">
        <v>23</v>
      </c>
      <c r="D1023" s="4">
        <v>58.3</v>
      </c>
      <c r="E1023" s="4">
        <v>34.0</v>
      </c>
      <c r="F1023" s="4">
        <v>41.0</v>
      </c>
      <c r="G1023" s="4">
        <v>1.46</v>
      </c>
      <c r="H1023" s="5">
        <v>53.23775977</v>
      </c>
      <c r="I1023" s="4">
        <v>8.0</v>
      </c>
      <c r="J1023" s="4">
        <v>60.0</v>
      </c>
      <c r="K1023" s="4">
        <v>21.8</v>
      </c>
      <c r="L1023" s="4">
        <v>62.0</v>
      </c>
      <c r="M1023" s="4">
        <v>81.0</v>
      </c>
      <c r="N1023" s="4">
        <v>3.96</v>
      </c>
      <c r="O1023" s="4">
        <v>8.0</v>
      </c>
      <c r="P1023" s="4">
        <v>3.2</v>
      </c>
      <c r="Q1023" s="5">
        <v>423.1936389</v>
      </c>
      <c r="R1023" s="4">
        <v>2986536.0</v>
      </c>
      <c r="S1023" s="4">
        <v>8.4</v>
      </c>
      <c r="T1023" s="4">
        <v>8.3</v>
      </c>
      <c r="U1023" s="4">
        <v>0.491</v>
      </c>
      <c r="V1023" s="4">
        <v>7.7</v>
      </c>
    </row>
    <row r="1024">
      <c r="A1024" s="4" t="s">
        <v>89</v>
      </c>
      <c r="B1024" s="4">
        <v>2003.0</v>
      </c>
      <c r="C1024" s="4" t="s">
        <v>23</v>
      </c>
      <c r="D1024" s="4">
        <v>57.9</v>
      </c>
      <c r="E1024" s="4">
        <v>38.0</v>
      </c>
      <c r="F1024" s="4">
        <v>41.0</v>
      </c>
      <c r="G1024" s="4">
        <v>1.53</v>
      </c>
      <c r="H1024" s="5">
        <v>31.09435342</v>
      </c>
      <c r="I1024" s="4">
        <v>8.0</v>
      </c>
      <c r="J1024" s="4">
        <v>1939.0</v>
      </c>
      <c r="K1024" s="4">
        <v>21.2</v>
      </c>
      <c r="L1024" s="4">
        <v>63.0</v>
      </c>
      <c r="M1024" s="4">
        <v>8.0</v>
      </c>
      <c r="N1024" s="4">
        <v>3.12</v>
      </c>
      <c r="O1024" s="4">
        <v>8.0</v>
      </c>
      <c r="P1024" s="4">
        <v>3.4</v>
      </c>
      <c r="Q1024" s="5">
        <v>373.2815537</v>
      </c>
      <c r="R1024" s="4">
        <v>2446782.0</v>
      </c>
      <c r="S1024" s="4">
        <v>8.6</v>
      </c>
      <c r="T1024" s="4">
        <v>8.5</v>
      </c>
      <c r="U1024" s="4">
        <v>0.489</v>
      </c>
      <c r="V1024" s="4">
        <v>7.9</v>
      </c>
    </row>
    <row r="1025">
      <c r="A1025" s="4" t="s">
        <v>89</v>
      </c>
      <c r="B1025" s="4">
        <v>2002.0</v>
      </c>
      <c r="C1025" s="4" t="s">
        <v>23</v>
      </c>
      <c r="D1025" s="4">
        <v>57.6</v>
      </c>
      <c r="E1025" s="4">
        <v>31.0</v>
      </c>
      <c r="F1025" s="4">
        <v>42.0</v>
      </c>
      <c r="G1025" s="4">
        <v>1.6</v>
      </c>
      <c r="H1025" s="5">
        <v>3.336437969</v>
      </c>
      <c r="I1025" s="4">
        <v>8.0</v>
      </c>
      <c r="J1025" s="4">
        <v>12289.0</v>
      </c>
      <c r="K1025" s="4">
        <v>2.7</v>
      </c>
      <c r="L1025" s="4">
        <v>63.0</v>
      </c>
      <c r="M1025" s="4">
        <v>8.0</v>
      </c>
      <c r="N1025" s="4">
        <v>3.7</v>
      </c>
      <c r="O1025" s="4">
        <v>78.0</v>
      </c>
      <c r="P1025" s="4">
        <v>3.5</v>
      </c>
      <c r="Q1025" s="5">
        <v>39.484473</v>
      </c>
      <c r="R1025" s="4">
        <v>1.9924522E7</v>
      </c>
      <c r="S1025" s="4">
        <v>8.8</v>
      </c>
      <c r="T1025" s="4">
        <v>8.8</v>
      </c>
      <c r="U1025" s="4">
        <v>0.484</v>
      </c>
      <c r="V1025" s="4">
        <v>7.6</v>
      </c>
    </row>
    <row r="1026">
      <c r="A1026" s="4" t="s">
        <v>89</v>
      </c>
      <c r="B1026" s="4">
        <v>2001.0</v>
      </c>
      <c r="C1026" s="4" t="s">
        <v>23</v>
      </c>
      <c r="D1026" s="4">
        <v>57.4</v>
      </c>
      <c r="E1026" s="4">
        <v>39.0</v>
      </c>
      <c r="F1026" s="4">
        <v>42.0</v>
      </c>
      <c r="G1026" s="4">
        <v>1.49</v>
      </c>
      <c r="H1026" s="5">
        <v>25.55981288</v>
      </c>
      <c r="I1026" s="6"/>
      <c r="J1026" s="4">
        <v>13476.0</v>
      </c>
      <c r="K1026" s="4">
        <v>2.1</v>
      </c>
      <c r="L1026" s="4">
        <v>64.0</v>
      </c>
      <c r="M1026" s="4">
        <v>81.0</v>
      </c>
      <c r="N1026" s="4">
        <v>3.56</v>
      </c>
      <c r="O1026" s="4">
        <v>79.0</v>
      </c>
      <c r="P1026" s="4">
        <v>3.5</v>
      </c>
      <c r="Q1026" s="5">
        <v>273.6596668</v>
      </c>
      <c r="R1026" s="4">
        <v>1942165.0</v>
      </c>
      <c r="S1026" s="4">
        <v>9.0</v>
      </c>
      <c r="T1026" s="4">
        <v>9.0</v>
      </c>
      <c r="U1026" s="4">
        <v>0.485</v>
      </c>
      <c r="V1026" s="4">
        <v>8.0</v>
      </c>
    </row>
    <row r="1027">
      <c r="A1027" s="4" t="s">
        <v>89</v>
      </c>
      <c r="B1027" s="4">
        <v>2000.0</v>
      </c>
      <c r="C1027" s="4" t="s">
        <v>23</v>
      </c>
      <c r="D1027" s="4">
        <v>57.2</v>
      </c>
      <c r="E1027" s="4">
        <v>38.0</v>
      </c>
      <c r="F1027" s="4">
        <v>43.0</v>
      </c>
      <c r="G1027" s="4">
        <v>1.6</v>
      </c>
      <c r="H1027" s="5">
        <v>20.65432873</v>
      </c>
      <c r="I1027" s="6"/>
      <c r="J1027" s="4">
        <v>23068.0</v>
      </c>
      <c r="K1027" s="4">
        <v>19.5</v>
      </c>
      <c r="L1027" s="4">
        <v>65.0</v>
      </c>
      <c r="M1027" s="4">
        <v>88.0</v>
      </c>
      <c r="N1027" s="4">
        <v>3.0</v>
      </c>
      <c r="O1027" s="4">
        <v>88.0</v>
      </c>
      <c r="P1027" s="4">
        <v>3.6</v>
      </c>
      <c r="Q1027" s="5">
        <v>263.1124679</v>
      </c>
      <c r="R1027" s="4">
        <v>1.8938762E7</v>
      </c>
      <c r="S1027" s="4">
        <v>9.2</v>
      </c>
      <c r="T1027" s="4">
        <v>9.2</v>
      </c>
      <c r="U1027" s="4">
        <v>0.48</v>
      </c>
      <c r="V1027" s="4">
        <v>7.7</v>
      </c>
    </row>
    <row r="1028">
      <c r="A1028" s="4" t="s">
        <v>90</v>
      </c>
      <c r="B1028" s="4">
        <v>2015.0</v>
      </c>
      <c r="C1028" s="4" t="s">
        <v>23</v>
      </c>
      <c r="D1028" s="4">
        <v>81.0</v>
      </c>
      <c r="E1028" s="4">
        <v>72.0</v>
      </c>
      <c r="F1028" s="4">
        <v>0.0</v>
      </c>
      <c r="G1028" s="6"/>
      <c r="H1028" s="5">
        <v>0.0</v>
      </c>
      <c r="I1028" s="4">
        <v>96.0</v>
      </c>
      <c r="J1028" s="4">
        <v>1.0</v>
      </c>
      <c r="K1028" s="4">
        <v>66.5</v>
      </c>
      <c r="L1028" s="4">
        <v>0.0</v>
      </c>
      <c r="M1028" s="4">
        <v>99.0</v>
      </c>
      <c r="N1028" s="6"/>
      <c r="O1028" s="4">
        <v>99.0</v>
      </c>
      <c r="P1028" s="4">
        <v>0.1</v>
      </c>
      <c r="Q1028" s="5">
        <v>187.78991</v>
      </c>
      <c r="R1028" s="4">
        <v>182883.0</v>
      </c>
      <c r="S1028" s="4">
        <v>0.8</v>
      </c>
      <c r="T1028" s="4">
        <v>0.7</v>
      </c>
      <c r="U1028" s="4">
        <v>0.865</v>
      </c>
      <c r="V1028" s="4">
        <v>17.2</v>
      </c>
    </row>
    <row r="1029">
      <c r="A1029" s="4" t="s">
        <v>90</v>
      </c>
      <c r="B1029" s="4">
        <v>2014.0</v>
      </c>
      <c r="C1029" s="4" t="s">
        <v>23</v>
      </c>
      <c r="D1029" s="4">
        <v>88.0</v>
      </c>
      <c r="E1029" s="4">
        <v>73.0</v>
      </c>
      <c r="F1029" s="4">
        <v>0.0</v>
      </c>
      <c r="G1029" s="4">
        <v>7.53</v>
      </c>
      <c r="H1029" s="5">
        <v>2163.043414</v>
      </c>
      <c r="I1029" s="4">
        <v>96.0</v>
      </c>
      <c r="J1029" s="4">
        <v>1.0</v>
      </c>
      <c r="K1029" s="4">
        <v>66.0</v>
      </c>
      <c r="L1029" s="4">
        <v>0.0</v>
      </c>
      <c r="M1029" s="4">
        <v>99.0</v>
      </c>
      <c r="N1029" s="4">
        <v>8.8</v>
      </c>
      <c r="O1029" s="4">
        <v>99.0</v>
      </c>
      <c r="P1029" s="4">
        <v>0.1</v>
      </c>
      <c r="Q1029" s="5">
        <v>21673.7817</v>
      </c>
      <c r="R1029" s="4">
        <v>1892413.0</v>
      </c>
      <c r="S1029" s="4">
        <v>0.8</v>
      </c>
      <c r="T1029" s="4">
        <v>0.7</v>
      </c>
      <c r="U1029" s="4">
        <v>0.862</v>
      </c>
      <c r="V1029" s="4">
        <v>17.2</v>
      </c>
    </row>
    <row r="1030">
      <c r="A1030" s="4" t="s">
        <v>90</v>
      </c>
      <c r="B1030" s="4">
        <v>2013.0</v>
      </c>
      <c r="C1030" s="4" t="s">
        <v>23</v>
      </c>
      <c r="D1030" s="4">
        <v>86.0</v>
      </c>
      <c r="E1030" s="4">
        <v>74.0</v>
      </c>
      <c r="F1030" s="4">
        <v>0.0</v>
      </c>
      <c r="G1030" s="4">
        <v>7.46</v>
      </c>
      <c r="H1030" s="5">
        <v>2183.106986</v>
      </c>
      <c r="I1030" s="4">
        <v>98.0</v>
      </c>
      <c r="J1030" s="4">
        <v>3.0</v>
      </c>
      <c r="K1030" s="4">
        <v>65.4</v>
      </c>
      <c r="L1030" s="4">
        <v>0.0</v>
      </c>
      <c r="M1030" s="4">
        <v>99.0</v>
      </c>
      <c r="N1030" s="4">
        <v>9.26</v>
      </c>
      <c r="O1030" s="4">
        <v>99.0</v>
      </c>
      <c r="P1030" s="4">
        <v>0.1</v>
      </c>
      <c r="Q1030" s="5">
        <v>21874.8195</v>
      </c>
      <c r="R1030" s="4">
        <v>1965211.0</v>
      </c>
      <c r="S1030" s="4">
        <v>0.8</v>
      </c>
      <c r="T1030" s="4">
        <v>0.7</v>
      </c>
      <c r="U1030" s="4">
        <v>0.86</v>
      </c>
      <c r="V1030" s="4">
        <v>17.1</v>
      </c>
    </row>
    <row r="1031">
      <c r="A1031" s="4" t="s">
        <v>90</v>
      </c>
      <c r="B1031" s="4">
        <v>2012.0</v>
      </c>
      <c r="C1031" s="4" t="s">
        <v>23</v>
      </c>
      <c r="D1031" s="4">
        <v>84.0</v>
      </c>
      <c r="E1031" s="4">
        <v>76.0</v>
      </c>
      <c r="F1031" s="4">
        <v>0.0</v>
      </c>
      <c r="G1031" s="4">
        <v>8.2</v>
      </c>
      <c r="H1031" s="5">
        <v>2528.992935</v>
      </c>
      <c r="I1031" s="4">
        <v>98.0</v>
      </c>
      <c r="J1031" s="4">
        <v>3.0</v>
      </c>
      <c r="K1031" s="4">
        <v>64.9</v>
      </c>
      <c r="L1031" s="4">
        <v>0.0</v>
      </c>
      <c r="M1031" s="4">
        <v>99.0</v>
      </c>
      <c r="N1031" s="4">
        <v>9.24</v>
      </c>
      <c r="O1031" s="4">
        <v>99.0</v>
      </c>
      <c r="P1031" s="4">
        <v>0.1</v>
      </c>
      <c r="Q1031" s="5">
        <v>22242.68193</v>
      </c>
      <c r="R1031" s="4">
        <v>114511.0</v>
      </c>
      <c r="S1031" s="4">
        <v>0.8</v>
      </c>
      <c r="T1031" s="4">
        <v>0.7</v>
      </c>
      <c r="U1031" s="4">
        <v>0.858</v>
      </c>
      <c r="V1031" s="4">
        <v>16.8</v>
      </c>
    </row>
    <row r="1032">
      <c r="A1032" s="4" t="s">
        <v>90</v>
      </c>
      <c r="B1032" s="4">
        <v>2011.0</v>
      </c>
      <c r="C1032" s="4" t="s">
        <v>23</v>
      </c>
      <c r="D1032" s="4">
        <v>85.0</v>
      </c>
      <c r="E1032" s="4">
        <v>76.0</v>
      </c>
      <c r="F1032" s="4">
        <v>0.0</v>
      </c>
      <c r="G1032" s="4">
        <v>8.02</v>
      </c>
      <c r="H1032" s="5">
        <v>3192.887363</v>
      </c>
      <c r="I1032" s="4">
        <v>95.0</v>
      </c>
      <c r="J1032" s="4">
        <v>40.0</v>
      </c>
      <c r="K1032" s="4">
        <v>64.3</v>
      </c>
      <c r="L1032" s="4">
        <v>0.0</v>
      </c>
      <c r="M1032" s="4">
        <v>99.0</v>
      </c>
      <c r="N1032" s="4">
        <v>9.77</v>
      </c>
      <c r="O1032" s="4">
        <v>99.0</v>
      </c>
      <c r="P1032" s="4">
        <v>0.1</v>
      </c>
      <c r="Q1032" s="5">
        <v>25916.29353</v>
      </c>
      <c r="R1032" s="4">
        <v>1114899.0</v>
      </c>
      <c r="S1032" s="4">
        <v>0.8</v>
      </c>
      <c r="T1032" s="4">
        <v>0.7</v>
      </c>
      <c r="U1032" s="4">
        <v>0.86</v>
      </c>
      <c r="V1032" s="4">
        <v>16.7</v>
      </c>
    </row>
    <row r="1033">
      <c r="A1033" s="4" t="s">
        <v>90</v>
      </c>
      <c r="B1033" s="4">
        <v>2010.0</v>
      </c>
      <c r="C1033" s="4" t="s">
        <v>23</v>
      </c>
      <c r="D1033" s="4">
        <v>83.0</v>
      </c>
      <c r="E1033" s="4">
        <v>76.0</v>
      </c>
      <c r="F1033" s="4">
        <v>0.0</v>
      </c>
      <c r="G1033" s="4">
        <v>9.0</v>
      </c>
      <c r="H1033" s="5">
        <v>3189.754439</v>
      </c>
      <c r="I1033" s="4">
        <v>95.0</v>
      </c>
      <c r="J1033" s="4">
        <v>149.0</v>
      </c>
      <c r="K1033" s="4">
        <v>63.7</v>
      </c>
      <c r="L1033" s="4">
        <v>0.0</v>
      </c>
      <c r="M1033" s="4">
        <v>99.0</v>
      </c>
      <c r="N1033" s="4">
        <v>9.18</v>
      </c>
      <c r="O1033" s="4">
        <v>99.0</v>
      </c>
      <c r="P1033" s="4">
        <v>0.1</v>
      </c>
      <c r="Q1033" s="5">
        <v>26917.75898</v>
      </c>
      <c r="R1033" s="4">
        <v>1.1121341E7</v>
      </c>
      <c r="S1033" s="4">
        <v>0.8</v>
      </c>
      <c r="T1033" s="4">
        <v>0.7</v>
      </c>
      <c r="U1033" s="4">
        <v>0.859</v>
      </c>
      <c r="V1033" s="4">
        <v>16.4</v>
      </c>
    </row>
    <row r="1034">
      <c r="A1034" s="4" t="s">
        <v>90</v>
      </c>
      <c r="B1034" s="4">
        <v>2009.0</v>
      </c>
      <c r="C1034" s="4" t="s">
        <v>23</v>
      </c>
      <c r="D1034" s="4">
        <v>80.0</v>
      </c>
      <c r="E1034" s="4">
        <v>78.0</v>
      </c>
      <c r="F1034" s="4">
        <v>0.0</v>
      </c>
      <c r="G1034" s="4">
        <v>9.08</v>
      </c>
      <c r="H1034" s="5">
        <v>372.6854142</v>
      </c>
      <c r="I1034" s="4">
        <v>95.0</v>
      </c>
      <c r="J1034" s="4">
        <v>2.0</v>
      </c>
      <c r="K1034" s="4">
        <v>63.1</v>
      </c>
      <c r="L1034" s="4">
        <v>0.0</v>
      </c>
      <c r="M1034" s="4">
        <v>99.0</v>
      </c>
      <c r="N1034" s="4">
        <v>9.76</v>
      </c>
      <c r="O1034" s="4">
        <v>99.0</v>
      </c>
      <c r="P1034" s="4">
        <v>0.1</v>
      </c>
      <c r="Q1034" s="5">
        <v>2971.973</v>
      </c>
      <c r="R1034" s="4">
        <v>111717.0</v>
      </c>
      <c r="S1034" s="4">
        <v>0.8</v>
      </c>
      <c r="T1034" s="4">
        <v>0.7</v>
      </c>
      <c r="U1034" s="4">
        <v>0.857</v>
      </c>
      <c r="V1034" s="4">
        <v>16.2</v>
      </c>
    </row>
    <row r="1035">
      <c r="A1035" s="4" t="s">
        <v>90</v>
      </c>
      <c r="B1035" s="4">
        <v>2008.0</v>
      </c>
      <c r="C1035" s="4" t="s">
        <v>23</v>
      </c>
      <c r="D1035" s="4">
        <v>79.9</v>
      </c>
      <c r="E1035" s="4">
        <v>77.0</v>
      </c>
      <c r="F1035" s="4">
        <v>0.0</v>
      </c>
      <c r="G1035" s="4">
        <v>9.51</v>
      </c>
      <c r="H1035" s="5">
        <v>3682.88717</v>
      </c>
      <c r="I1035" s="4">
        <v>95.0</v>
      </c>
      <c r="J1035" s="4">
        <v>1.0</v>
      </c>
      <c r="K1035" s="4">
        <v>62.4</v>
      </c>
      <c r="L1035" s="4">
        <v>0.0</v>
      </c>
      <c r="M1035" s="4">
        <v>99.0</v>
      </c>
      <c r="N1035" s="4">
        <v>9.76</v>
      </c>
      <c r="O1035" s="4">
        <v>99.0</v>
      </c>
      <c r="P1035" s="4">
        <v>0.1</v>
      </c>
      <c r="Q1035" s="5">
        <v>31997.2821</v>
      </c>
      <c r="R1035" s="4">
        <v>1177841.0</v>
      </c>
      <c r="S1035" s="4">
        <v>0.8</v>
      </c>
      <c r="T1035" s="4">
        <v>0.7</v>
      </c>
      <c r="U1035" s="4">
        <v>0.853</v>
      </c>
      <c r="V1035" s="4">
        <v>15.9</v>
      </c>
    </row>
    <row r="1036">
      <c r="A1036" s="4" t="s">
        <v>90</v>
      </c>
      <c r="B1036" s="4">
        <v>2007.0</v>
      </c>
      <c r="C1036" s="4" t="s">
        <v>23</v>
      </c>
      <c r="D1036" s="4">
        <v>79.4</v>
      </c>
      <c r="E1036" s="4">
        <v>8.0</v>
      </c>
      <c r="F1036" s="4">
        <v>0.0</v>
      </c>
      <c r="G1036" s="4">
        <v>9.67</v>
      </c>
      <c r="H1036" s="5">
        <v>3632.243121</v>
      </c>
      <c r="I1036" s="4">
        <v>95.0</v>
      </c>
      <c r="J1036" s="4">
        <v>2.0</v>
      </c>
      <c r="K1036" s="4">
        <v>61.8</v>
      </c>
      <c r="L1036" s="4">
        <v>0.0</v>
      </c>
      <c r="M1036" s="4">
        <v>99.0</v>
      </c>
      <c r="N1036" s="4">
        <v>9.41</v>
      </c>
      <c r="O1036" s="4">
        <v>99.0</v>
      </c>
      <c r="P1036" s="4">
        <v>0.1</v>
      </c>
      <c r="Q1036" s="5">
        <v>28827.32636</v>
      </c>
      <c r="R1036" s="4">
        <v>1148473.0</v>
      </c>
      <c r="S1036" s="4">
        <v>0.8</v>
      </c>
      <c r="T1036" s="4">
        <v>0.7</v>
      </c>
      <c r="U1036" s="4">
        <v>0.855</v>
      </c>
      <c r="V1036" s="4">
        <v>16.4</v>
      </c>
    </row>
    <row r="1037">
      <c r="A1037" s="4" t="s">
        <v>90</v>
      </c>
      <c r="B1037" s="4">
        <v>2006.0</v>
      </c>
      <c r="C1037" s="4" t="s">
        <v>23</v>
      </c>
      <c r="D1037" s="4">
        <v>79.7</v>
      </c>
      <c r="E1037" s="4">
        <v>77.0</v>
      </c>
      <c r="F1037" s="4">
        <v>0.0</v>
      </c>
      <c r="G1037" s="4">
        <v>9.42</v>
      </c>
      <c r="H1037" s="5">
        <v>318.5806628</v>
      </c>
      <c r="I1037" s="4">
        <v>94.0</v>
      </c>
      <c r="J1037" s="4">
        <v>0.0</v>
      </c>
      <c r="K1037" s="4">
        <v>61.2</v>
      </c>
      <c r="L1037" s="4">
        <v>1.0</v>
      </c>
      <c r="M1037" s="4">
        <v>98.0</v>
      </c>
      <c r="N1037" s="4">
        <v>9.34</v>
      </c>
      <c r="O1037" s="4">
        <v>98.0</v>
      </c>
      <c r="P1037" s="4">
        <v>0.1</v>
      </c>
      <c r="Q1037" s="5">
        <v>2481.15781</v>
      </c>
      <c r="R1037" s="4">
        <v>112362.0</v>
      </c>
      <c r="S1037" s="4">
        <v>0.8</v>
      </c>
      <c r="T1037" s="4">
        <v>0.7</v>
      </c>
      <c r="U1037" s="4">
        <v>0.85</v>
      </c>
      <c r="V1037" s="4">
        <v>16.3</v>
      </c>
    </row>
    <row r="1038">
      <c r="A1038" s="4" t="s">
        <v>90</v>
      </c>
      <c r="B1038" s="4">
        <v>2005.0</v>
      </c>
      <c r="C1038" s="4" t="s">
        <v>23</v>
      </c>
      <c r="D1038" s="4">
        <v>79.3</v>
      </c>
      <c r="E1038" s="4">
        <v>81.0</v>
      </c>
      <c r="F1038" s="4">
        <v>0.0</v>
      </c>
      <c r="G1038" s="4">
        <v>9.95</v>
      </c>
      <c r="H1038" s="5">
        <v>2785.139364</v>
      </c>
      <c r="I1038" s="4">
        <v>93.0</v>
      </c>
      <c r="J1038" s="4">
        <v>122.0</v>
      </c>
      <c r="K1038" s="4">
        <v>6.5</v>
      </c>
      <c r="L1038" s="4">
        <v>1.0</v>
      </c>
      <c r="M1038" s="4">
        <v>96.0</v>
      </c>
      <c r="N1038" s="4">
        <v>9.36</v>
      </c>
      <c r="O1038" s="4">
        <v>96.0</v>
      </c>
      <c r="P1038" s="4">
        <v>0.1</v>
      </c>
      <c r="Q1038" s="5">
        <v>22551.73574</v>
      </c>
      <c r="R1038" s="4">
        <v>1987314.0</v>
      </c>
      <c r="S1038" s="4">
        <v>0.8</v>
      </c>
      <c r="T1038" s="4">
        <v>0.7</v>
      </c>
      <c r="U1038" s="4">
        <v>0.839</v>
      </c>
      <c r="V1038" s="4">
        <v>15.6</v>
      </c>
    </row>
    <row r="1039">
      <c r="A1039" s="4" t="s">
        <v>90</v>
      </c>
      <c r="B1039" s="4">
        <v>2004.0</v>
      </c>
      <c r="C1039" s="4" t="s">
        <v>23</v>
      </c>
      <c r="D1039" s="4">
        <v>79.2</v>
      </c>
      <c r="E1039" s="4">
        <v>81.0</v>
      </c>
      <c r="F1039" s="4">
        <v>0.0</v>
      </c>
      <c r="G1039" s="4">
        <v>9.56</v>
      </c>
      <c r="H1039" s="5">
        <v>287.6124519</v>
      </c>
      <c r="I1039" s="4">
        <v>92.0</v>
      </c>
      <c r="J1039" s="4">
        <v>1.0</v>
      </c>
      <c r="K1039" s="4">
        <v>59.9</v>
      </c>
      <c r="L1039" s="4">
        <v>1.0</v>
      </c>
      <c r="M1039" s="4">
        <v>95.0</v>
      </c>
      <c r="N1039" s="4">
        <v>8.3</v>
      </c>
      <c r="O1039" s="4">
        <v>95.0</v>
      </c>
      <c r="P1039" s="4">
        <v>0.1</v>
      </c>
      <c r="Q1039" s="5">
        <v>21955.149</v>
      </c>
      <c r="R1039" s="4">
        <v>1955141.0</v>
      </c>
      <c r="S1039" s="4">
        <v>0.8</v>
      </c>
      <c r="T1039" s="4">
        <v>0.8</v>
      </c>
      <c r="U1039" s="4">
        <v>0.83</v>
      </c>
      <c r="V1039" s="4">
        <v>15.3</v>
      </c>
    </row>
    <row r="1040">
      <c r="A1040" s="4" t="s">
        <v>90</v>
      </c>
      <c r="B1040" s="4">
        <v>2003.0</v>
      </c>
      <c r="C1040" s="4" t="s">
        <v>23</v>
      </c>
      <c r="D1040" s="4">
        <v>79.1</v>
      </c>
      <c r="E1040" s="4">
        <v>81.0</v>
      </c>
      <c r="F1040" s="4">
        <v>0.0</v>
      </c>
      <c r="G1040" s="4">
        <v>9.46</v>
      </c>
      <c r="H1040" s="5">
        <v>2124.921517</v>
      </c>
      <c r="I1040" s="4">
        <v>92.0</v>
      </c>
      <c r="J1040" s="4">
        <v>0.0</v>
      </c>
      <c r="K1040" s="4">
        <v>59.2</v>
      </c>
      <c r="L1040" s="4">
        <v>1.0</v>
      </c>
      <c r="M1040" s="4">
        <v>93.0</v>
      </c>
      <c r="N1040" s="4">
        <v>8.61</v>
      </c>
      <c r="O1040" s="4">
        <v>94.0</v>
      </c>
      <c r="P1040" s="4">
        <v>0.1</v>
      </c>
      <c r="Q1040" s="5">
        <v>18477.57841</v>
      </c>
      <c r="R1040" s="4">
        <v>19287.0</v>
      </c>
      <c r="S1040" s="4">
        <v>0.8</v>
      </c>
      <c r="T1040" s="4">
        <v>0.8</v>
      </c>
      <c r="U1040" s="4">
        <v>0.823</v>
      </c>
      <c r="V1040" s="4">
        <v>15.2</v>
      </c>
    </row>
    <row r="1041">
      <c r="A1041" s="4" t="s">
        <v>90</v>
      </c>
      <c r="B1041" s="4">
        <v>2002.0</v>
      </c>
      <c r="C1041" s="4" t="s">
        <v>23</v>
      </c>
      <c r="D1041" s="4">
        <v>79.0</v>
      </c>
      <c r="E1041" s="4">
        <v>81.0</v>
      </c>
      <c r="F1041" s="4">
        <v>1.0</v>
      </c>
      <c r="G1041" s="4">
        <v>8.09</v>
      </c>
      <c r="H1041" s="5">
        <v>160.8897265</v>
      </c>
      <c r="I1041" s="4">
        <v>91.0</v>
      </c>
      <c r="J1041" s="4">
        <v>5.0</v>
      </c>
      <c r="K1041" s="4">
        <v>58.6</v>
      </c>
      <c r="L1041" s="4">
        <v>1.0</v>
      </c>
      <c r="M1041" s="4">
        <v>92.0</v>
      </c>
      <c r="N1041" s="4">
        <v>8.72</v>
      </c>
      <c r="O1041" s="4">
        <v>92.0</v>
      </c>
      <c r="P1041" s="4">
        <v>0.1</v>
      </c>
      <c r="Q1041" s="5">
        <v>1411.31339</v>
      </c>
      <c r="R1041" s="4">
        <v>19222.0</v>
      </c>
      <c r="S1041" s="4">
        <v>0.8</v>
      </c>
      <c r="T1041" s="4">
        <v>0.8</v>
      </c>
      <c r="U1041" s="4">
        <v>0.811</v>
      </c>
      <c r="V1041" s="4">
        <v>14.6</v>
      </c>
    </row>
    <row r="1042">
      <c r="A1042" s="4" t="s">
        <v>90</v>
      </c>
      <c r="B1042" s="4">
        <v>2001.0</v>
      </c>
      <c r="C1042" s="4" t="s">
        <v>23</v>
      </c>
      <c r="D1042" s="4">
        <v>78.7</v>
      </c>
      <c r="E1042" s="4">
        <v>83.0</v>
      </c>
      <c r="F1042" s="4">
        <v>1.0</v>
      </c>
      <c r="G1042" s="4">
        <v>8.62</v>
      </c>
      <c r="H1042" s="5">
        <v>1403.022211</v>
      </c>
      <c r="I1042" s="4">
        <v>9.0</v>
      </c>
      <c r="J1042" s="4">
        <v>12.0</v>
      </c>
      <c r="K1042" s="4">
        <v>58.0</v>
      </c>
      <c r="L1042" s="4">
        <v>1.0</v>
      </c>
      <c r="M1042" s="4">
        <v>9.0</v>
      </c>
      <c r="N1042" s="4">
        <v>8.47</v>
      </c>
      <c r="O1042" s="4">
        <v>91.0</v>
      </c>
      <c r="P1042" s="4">
        <v>0.1</v>
      </c>
      <c r="Q1042" s="5">
        <v>12538.17883</v>
      </c>
      <c r="R1042" s="4">
        <v>1862132.0</v>
      </c>
      <c r="S1042" s="4">
        <v>0.9</v>
      </c>
      <c r="T1042" s="4">
        <v>0.8</v>
      </c>
      <c r="U1042" s="4">
        <v>0.801</v>
      </c>
      <c r="V1042" s="4">
        <v>14.2</v>
      </c>
    </row>
    <row r="1043">
      <c r="A1043" s="4" t="s">
        <v>90</v>
      </c>
      <c r="B1043" s="4">
        <v>2000.0</v>
      </c>
      <c r="C1043" s="4" t="s">
        <v>23</v>
      </c>
      <c r="D1043" s="4">
        <v>78.2</v>
      </c>
      <c r="E1043" s="4">
        <v>84.0</v>
      </c>
      <c r="F1043" s="4">
        <v>1.0</v>
      </c>
      <c r="G1043" s="4">
        <v>8.48</v>
      </c>
      <c r="H1043" s="5">
        <v>122.1823517</v>
      </c>
      <c r="I1043" s="4">
        <v>89.0</v>
      </c>
      <c r="J1043" s="4">
        <v>56.0</v>
      </c>
      <c r="K1043" s="4">
        <v>57.4</v>
      </c>
      <c r="L1043" s="4">
        <v>1.0</v>
      </c>
      <c r="M1043" s="4">
        <v>89.0</v>
      </c>
      <c r="N1043" s="4">
        <v>7.6</v>
      </c>
      <c r="O1043" s="4">
        <v>89.0</v>
      </c>
      <c r="P1043" s="4">
        <v>0.1</v>
      </c>
      <c r="Q1043" s="5">
        <v>1242.95373</v>
      </c>
      <c r="R1043" s="4">
        <v>18588.0</v>
      </c>
      <c r="S1043" s="4">
        <v>0.9</v>
      </c>
      <c r="T1043" s="4">
        <v>0.8</v>
      </c>
      <c r="U1043" s="4">
        <v>0.794</v>
      </c>
      <c r="V1043" s="4">
        <v>13.9</v>
      </c>
    </row>
    <row r="1044">
      <c r="A1044" s="4" t="s">
        <v>91</v>
      </c>
      <c r="B1044" s="4">
        <v>2015.0</v>
      </c>
      <c r="C1044" s="4" t="s">
        <v>23</v>
      </c>
      <c r="D1044" s="4">
        <v>73.6</v>
      </c>
      <c r="E1044" s="4">
        <v>142.0</v>
      </c>
      <c r="F1044" s="4">
        <v>0.0</v>
      </c>
      <c r="G1044" s="6"/>
      <c r="H1044" s="5">
        <v>0.0</v>
      </c>
      <c r="I1044" s="4">
        <v>92.0</v>
      </c>
      <c r="J1044" s="4">
        <v>0.0</v>
      </c>
      <c r="K1044" s="4">
        <v>48.4</v>
      </c>
      <c r="L1044" s="4">
        <v>0.0</v>
      </c>
      <c r="M1044" s="4">
        <v>99.0</v>
      </c>
      <c r="N1044" s="6"/>
      <c r="O1044" s="4">
        <v>92.0</v>
      </c>
      <c r="P1044" s="4">
        <v>0.1</v>
      </c>
      <c r="Q1044" s="5">
        <v>9212.192824</v>
      </c>
      <c r="R1044" s="6"/>
      <c r="S1044" s="4">
        <v>3.8</v>
      </c>
      <c r="T1044" s="4">
        <v>3.8</v>
      </c>
      <c r="U1044" s="4">
        <v>0.751</v>
      </c>
      <c r="V1044" s="4">
        <v>15.8</v>
      </c>
    </row>
    <row r="1045">
      <c r="A1045" s="4" t="s">
        <v>91</v>
      </c>
      <c r="B1045" s="4">
        <v>2014.0</v>
      </c>
      <c r="C1045" s="4" t="s">
        <v>23</v>
      </c>
      <c r="D1045" s="4">
        <v>73.5</v>
      </c>
      <c r="E1045" s="4">
        <v>143.0</v>
      </c>
      <c r="F1045" s="4">
        <v>0.0</v>
      </c>
      <c r="G1045" s="4">
        <v>8.42</v>
      </c>
      <c r="H1045" s="5">
        <v>789.2764615</v>
      </c>
      <c r="I1045" s="4">
        <v>97.0</v>
      </c>
      <c r="J1045" s="4">
        <v>0.0</v>
      </c>
      <c r="K1045" s="4">
        <v>47.4</v>
      </c>
      <c r="L1045" s="4">
        <v>0.0</v>
      </c>
      <c r="M1045" s="4">
        <v>81.0</v>
      </c>
      <c r="N1045" s="4">
        <v>6.1</v>
      </c>
      <c r="O1045" s="4">
        <v>97.0</v>
      </c>
      <c r="P1045" s="4">
        <v>0.1</v>
      </c>
      <c r="Q1045" s="5">
        <v>8569.776998</v>
      </c>
      <c r="R1045" s="6"/>
      <c r="S1045" s="4">
        <v>3.8</v>
      </c>
      <c r="T1045" s="4">
        <v>3.8</v>
      </c>
      <c r="U1045" s="4">
        <v>0.749</v>
      </c>
      <c r="V1045" s="4">
        <v>15.8</v>
      </c>
    </row>
    <row r="1046">
      <c r="A1046" s="4" t="s">
        <v>91</v>
      </c>
      <c r="B1046" s="4">
        <v>2013.0</v>
      </c>
      <c r="C1046" s="4" t="s">
        <v>23</v>
      </c>
      <c r="D1046" s="4">
        <v>73.3</v>
      </c>
      <c r="E1046" s="4">
        <v>144.0</v>
      </c>
      <c r="F1046" s="4">
        <v>0.0</v>
      </c>
      <c r="G1046" s="4">
        <v>8.25</v>
      </c>
      <c r="H1046" s="5">
        <v>780.4459281</v>
      </c>
      <c r="I1046" s="4">
        <v>97.0</v>
      </c>
      <c r="J1046" s="4">
        <v>0.0</v>
      </c>
      <c r="K1046" s="4">
        <v>46.5</v>
      </c>
      <c r="L1046" s="4">
        <v>0.0</v>
      </c>
      <c r="M1046" s="4">
        <v>98.0</v>
      </c>
      <c r="N1046" s="4">
        <v>6.15</v>
      </c>
      <c r="O1046" s="4">
        <v>97.0</v>
      </c>
      <c r="P1046" s="4">
        <v>0.1</v>
      </c>
      <c r="Q1046" s="5">
        <v>7955.615985</v>
      </c>
      <c r="R1046" s="6"/>
      <c r="S1046" s="4">
        <v>3.8</v>
      </c>
      <c r="T1046" s="4">
        <v>3.8</v>
      </c>
      <c r="U1046" s="4">
        <v>0.746</v>
      </c>
      <c r="V1046" s="4">
        <v>15.8</v>
      </c>
    </row>
    <row r="1047">
      <c r="A1047" s="4" t="s">
        <v>91</v>
      </c>
      <c r="B1047" s="4">
        <v>2012.0</v>
      </c>
      <c r="C1047" s="4" t="s">
        <v>23</v>
      </c>
      <c r="D1047" s="4">
        <v>73.1</v>
      </c>
      <c r="E1047" s="4">
        <v>146.0</v>
      </c>
      <c r="F1047" s="4">
        <v>0.0</v>
      </c>
      <c r="G1047" s="4">
        <v>8.07</v>
      </c>
      <c r="H1047" s="5">
        <v>865.9999782</v>
      </c>
      <c r="I1047" s="4">
        <v>97.0</v>
      </c>
      <c r="J1047" s="4">
        <v>0.0</v>
      </c>
      <c r="K1047" s="4">
        <v>45.6</v>
      </c>
      <c r="L1047" s="4">
        <v>0.0</v>
      </c>
      <c r="M1047" s="4">
        <v>98.0</v>
      </c>
      <c r="N1047" s="4">
        <v>6.36</v>
      </c>
      <c r="O1047" s="4">
        <v>97.0</v>
      </c>
      <c r="P1047" s="4">
        <v>0.1</v>
      </c>
      <c r="Q1047" s="5">
        <v>7583.1872</v>
      </c>
      <c r="R1047" s="6"/>
      <c r="S1047" s="4">
        <v>3.8</v>
      </c>
      <c r="T1047" s="4">
        <v>3.8</v>
      </c>
      <c r="U1047" s="4">
        <v>0.744</v>
      </c>
      <c r="V1047" s="4">
        <v>15.8</v>
      </c>
    </row>
    <row r="1048">
      <c r="A1048" s="4" t="s">
        <v>91</v>
      </c>
      <c r="B1048" s="4">
        <v>2011.0</v>
      </c>
      <c r="C1048" s="4" t="s">
        <v>23</v>
      </c>
      <c r="D1048" s="4">
        <v>72.9</v>
      </c>
      <c r="E1048" s="4">
        <v>15.0</v>
      </c>
      <c r="F1048" s="4">
        <v>0.0</v>
      </c>
      <c r="G1048" s="4">
        <v>7.84</v>
      </c>
      <c r="H1048" s="5">
        <v>11.56715633</v>
      </c>
      <c r="I1048" s="4">
        <v>94.0</v>
      </c>
      <c r="J1048" s="4">
        <v>0.0</v>
      </c>
      <c r="K1048" s="4">
        <v>44.7</v>
      </c>
      <c r="L1048" s="4">
        <v>0.0</v>
      </c>
      <c r="M1048" s="4">
        <v>95.0</v>
      </c>
      <c r="N1048" s="4">
        <v>6.35</v>
      </c>
      <c r="O1048" s="4">
        <v>95.0</v>
      </c>
      <c r="P1048" s="4">
        <v>0.1</v>
      </c>
      <c r="Q1048" s="5">
        <v>741.48438</v>
      </c>
      <c r="R1048" s="6"/>
      <c r="S1048" s="4">
        <v>3.8</v>
      </c>
      <c r="T1048" s="4">
        <v>3.8</v>
      </c>
      <c r="U1048" s="4">
        <v>0.741</v>
      </c>
      <c r="V1048" s="4">
        <v>15.8</v>
      </c>
    </row>
    <row r="1049">
      <c r="A1049" s="4" t="s">
        <v>91</v>
      </c>
      <c r="B1049" s="4">
        <v>2010.0</v>
      </c>
      <c r="C1049" s="4" t="s">
        <v>23</v>
      </c>
      <c r="D1049" s="4">
        <v>72.6</v>
      </c>
      <c r="E1049" s="4">
        <v>154.0</v>
      </c>
      <c r="F1049" s="4">
        <v>0.0</v>
      </c>
      <c r="G1049" s="4">
        <v>7.91</v>
      </c>
      <c r="H1049" s="5">
        <v>145.8401998</v>
      </c>
      <c r="I1049" s="4">
        <v>97.0</v>
      </c>
      <c r="J1049" s="4">
        <v>0.0</v>
      </c>
      <c r="K1049" s="4">
        <v>43.9</v>
      </c>
      <c r="L1049" s="4">
        <v>0.0</v>
      </c>
      <c r="M1049" s="4">
        <v>94.0</v>
      </c>
      <c r="N1049" s="4">
        <v>6.41</v>
      </c>
      <c r="O1049" s="4">
        <v>97.0</v>
      </c>
      <c r="P1049" s="4">
        <v>0.1</v>
      </c>
      <c r="Q1049" s="5">
        <v>7365.666659</v>
      </c>
      <c r="R1049" s="6"/>
      <c r="S1049" s="4">
        <v>3.8</v>
      </c>
      <c r="T1049" s="4">
        <v>3.8</v>
      </c>
      <c r="U1049" s="4">
        <v>0.0</v>
      </c>
      <c r="V1049" s="4">
        <v>15.8</v>
      </c>
    </row>
    <row r="1050">
      <c r="A1050" s="4" t="s">
        <v>91</v>
      </c>
      <c r="B1050" s="4">
        <v>2009.0</v>
      </c>
      <c r="C1050" s="4" t="s">
        <v>23</v>
      </c>
      <c r="D1050" s="4">
        <v>72.4</v>
      </c>
      <c r="E1050" s="4">
        <v>158.0</v>
      </c>
      <c r="F1050" s="4">
        <v>0.0</v>
      </c>
      <c r="G1050" s="4">
        <v>8.42</v>
      </c>
      <c r="H1050" s="5">
        <v>146.4384488</v>
      </c>
      <c r="I1050" s="4">
        <v>99.0</v>
      </c>
      <c r="J1050" s="4">
        <v>0.0</v>
      </c>
      <c r="K1050" s="4">
        <v>43.1</v>
      </c>
      <c r="L1050" s="4">
        <v>0.0</v>
      </c>
      <c r="M1050" s="4">
        <v>99.0</v>
      </c>
      <c r="N1050" s="4">
        <v>6.24</v>
      </c>
      <c r="O1050" s="4">
        <v>99.0</v>
      </c>
      <c r="P1050" s="4">
        <v>0.1</v>
      </c>
      <c r="Q1050" s="5">
        <v>7395.88125</v>
      </c>
      <c r="R1050" s="6"/>
      <c r="S1050" s="4">
        <v>3.8</v>
      </c>
      <c r="T1050" s="4">
        <v>3.8</v>
      </c>
      <c r="U1050" s="4">
        <v>0.0</v>
      </c>
      <c r="V1050" s="4">
        <v>15.6</v>
      </c>
    </row>
    <row r="1051">
      <c r="A1051" s="4" t="s">
        <v>91</v>
      </c>
      <c r="B1051" s="4">
        <v>2008.0</v>
      </c>
      <c r="C1051" s="4" t="s">
        <v>23</v>
      </c>
      <c r="D1051" s="4">
        <v>72.1</v>
      </c>
      <c r="E1051" s="4">
        <v>162.0</v>
      </c>
      <c r="F1051" s="4">
        <v>0.0</v>
      </c>
      <c r="G1051" s="4">
        <v>8.92</v>
      </c>
      <c r="H1051" s="5">
        <v>754.9597129</v>
      </c>
      <c r="I1051" s="4">
        <v>99.0</v>
      </c>
      <c r="J1051" s="4">
        <v>0.0</v>
      </c>
      <c r="K1051" s="4">
        <v>42.4</v>
      </c>
      <c r="L1051" s="4">
        <v>0.0</v>
      </c>
      <c r="M1051" s="4">
        <v>99.0</v>
      </c>
      <c r="N1051" s="4">
        <v>5.76</v>
      </c>
      <c r="O1051" s="4">
        <v>99.0</v>
      </c>
      <c r="P1051" s="4">
        <v>0.1</v>
      </c>
      <c r="Q1051" s="5">
        <v>7946.944346</v>
      </c>
      <c r="R1051" s="6"/>
      <c r="S1051" s="4">
        <v>3.8</v>
      </c>
      <c r="T1051" s="4">
        <v>3.9</v>
      </c>
      <c r="U1051" s="4">
        <v>0.0</v>
      </c>
      <c r="V1051" s="4">
        <v>15.4</v>
      </c>
    </row>
    <row r="1052">
      <c r="A1052" s="4" t="s">
        <v>91</v>
      </c>
      <c r="B1052" s="4">
        <v>2007.0</v>
      </c>
      <c r="C1052" s="4" t="s">
        <v>23</v>
      </c>
      <c r="D1052" s="4">
        <v>71.9</v>
      </c>
      <c r="E1052" s="4">
        <v>164.0</v>
      </c>
      <c r="F1052" s="4">
        <v>0.0</v>
      </c>
      <c r="G1052" s="4">
        <v>9.06</v>
      </c>
      <c r="H1052" s="5">
        <v>95.19375921</v>
      </c>
      <c r="I1052" s="4">
        <v>96.0</v>
      </c>
      <c r="J1052" s="4">
        <v>0.0</v>
      </c>
      <c r="K1052" s="4">
        <v>41.8</v>
      </c>
      <c r="L1052" s="4">
        <v>0.0</v>
      </c>
      <c r="M1052" s="4">
        <v>96.0</v>
      </c>
      <c r="N1052" s="4">
        <v>5.88</v>
      </c>
      <c r="O1052" s="4">
        <v>96.0</v>
      </c>
      <c r="P1052" s="4">
        <v>0.1</v>
      </c>
      <c r="Q1052" s="5">
        <v>7322.596862</v>
      </c>
      <c r="R1052" s="6"/>
      <c r="S1052" s="4">
        <v>3.9</v>
      </c>
      <c r="T1052" s="4">
        <v>3.9</v>
      </c>
      <c r="U1052" s="4">
        <v>0.0</v>
      </c>
      <c r="V1052" s="4">
        <v>15.3</v>
      </c>
    </row>
    <row r="1053">
      <c r="A1053" s="4" t="s">
        <v>91</v>
      </c>
      <c r="B1053" s="4">
        <v>2006.0</v>
      </c>
      <c r="C1053" s="4" t="s">
        <v>23</v>
      </c>
      <c r="D1053" s="4">
        <v>71.7</v>
      </c>
      <c r="E1053" s="4">
        <v>167.0</v>
      </c>
      <c r="F1053" s="4">
        <v>0.0</v>
      </c>
      <c r="G1053" s="4">
        <v>9.06</v>
      </c>
      <c r="H1053" s="5">
        <v>662.2663687</v>
      </c>
      <c r="I1053" s="4">
        <v>91.0</v>
      </c>
      <c r="J1053" s="4">
        <v>0.0</v>
      </c>
      <c r="K1053" s="4">
        <v>41.1</v>
      </c>
      <c r="L1053" s="4">
        <v>0.0</v>
      </c>
      <c r="M1053" s="4">
        <v>91.0</v>
      </c>
      <c r="N1053" s="4">
        <v>5.99</v>
      </c>
      <c r="O1053" s="4">
        <v>91.0</v>
      </c>
      <c r="P1053" s="4">
        <v>0.1</v>
      </c>
      <c r="Q1053" s="5">
        <v>6764.722867</v>
      </c>
      <c r="R1053" s="6"/>
      <c r="S1053" s="4">
        <v>3.9</v>
      </c>
      <c r="T1053" s="4">
        <v>3.9</v>
      </c>
      <c r="U1053" s="4">
        <v>0.0</v>
      </c>
      <c r="V1053" s="4">
        <v>15.1</v>
      </c>
    </row>
    <row r="1054">
      <c r="A1054" s="4" t="s">
        <v>91</v>
      </c>
      <c r="B1054" s="4">
        <v>2005.0</v>
      </c>
      <c r="C1054" s="4" t="s">
        <v>23</v>
      </c>
      <c r="D1054" s="4">
        <v>71.5</v>
      </c>
      <c r="E1054" s="4">
        <v>169.0</v>
      </c>
      <c r="F1054" s="4">
        <v>0.0</v>
      </c>
      <c r="G1054" s="4">
        <v>8.8</v>
      </c>
      <c r="H1054" s="5">
        <v>119.5548694</v>
      </c>
      <c r="I1054" s="4">
        <v>99.0</v>
      </c>
      <c r="J1054" s="4">
        <v>0.0</v>
      </c>
      <c r="K1054" s="4">
        <v>4.5</v>
      </c>
      <c r="L1054" s="4">
        <v>0.0</v>
      </c>
      <c r="M1054" s="4">
        <v>99.0</v>
      </c>
      <c r="N1054" s="4">
        <v>5.5</v>
      </c>
      <c r="O1054" s="4">
        <v>99.0</v>
      </c>
      <c r="P1054" s="4">
        <v>0.1</v>
      </c>
      <c r="Q1054" s="5">
        <v>6754.512393</v>
      </c>
      <c r="R1054" s="6"/>
      <c r="S1054" s="4">
        <v>3.9</v>
      </c>
      <c r="T1054" s="4">
        <v>4.0</v>
      </c>
      <c r="U1054" s="4">
        <v>0.0</v>
      </c>
      <c r="V1054" s="4">
        <v>14.9</v>
      </c>
    </row>
    <row r="1055">
      <c r="A1055" s="4" t="s">
        <v>91</v>
      </c>
      <c r="B1055" s="4">
        <v>2004.0</v>
      </c>
      <c r="C1055" s="4" t="s">
        <v>23</v>
      </c>
      <c r="D1055" s="4">
        <v>73.0</v>
      </c>
      <c r="E1055" s="4">
        <v>187.0</v>
      </c>
      <c r="F1055" s="4">
        <v>0.0</v>
      </c>
      <c r="G1055" s="4">
        <v>8.43</v>
      </c>
      <c r="H1055" s="5">
        <v>100.965873</v>
      </c>
      <c r="I1055" s="4">
        <v>83.0</v>
      </c>
      <c r="J1055" s="4">
        <v>0.0</v>
      </c>
      <c r="K1055" s="4">
        <v>39.9</v>
      </c>
      <c r="L1055" s="4">
        <v>0.0</v>
      </c>
      <c r="M1055" s="4">
        <v>84.0</v>
      </c>
      <c r="N1055" s="4">
        <v>5.24</v>
      </c>
      <c r="O1055" s="4">
        <v>83.0</v>
      </c>
      <c r="P1055" s="4">
        <v>0.1</v>
      </c>
      <c r="Q1055" s="5">
        <v>5836.17763</v>
      </c>
      <c r="R1055" s="6"/>
      <c r="S1055" s="4">
        <v>4.0</v>
      </c>
      <c r="T1055" s="4">
        <v>4.0</v>
      </c>
      <c r="U1055" s="4">
        <v>0.0</v>
      </c>
      <c r="V1055" s="4">
        <v>14.8</v>
      </c>
    </row>
    <row r="1056">
      <c r="A1056" s="4" t="s">
        <v>91</v>
      </c>
      <c r="B1056" s="4">
        <v>2003.0</v>
      </c>
      <c r="C1056" s="4" t="s">
        <v>23</v>
      </c>
      <c r="D1056" s="4">
        <v>71.1</v>
      </c>
      <c r="E1056" s="4">
        <v>173.0</v>
      </c>
      <c r="F1056" s="4">
        <v>0.0</v>
      </c>
      <c r="G1056" s="4">
        <v>9.75</v>
      </c>
      <c r="H1056" s="5">
        <v>77.9454329</v>
      </c>
      <c r="I1056" s="4">
        <v>97.0</v>
      </c>
      <c r="J1056" s="4">
        <v>0.0</v>
      </c>
      <c r="K1056" s="4">
        <v>39.4</v>
      </c>
      <c r="L1056" s="4">
        <v>0.0</v>
      </c>
      <c r="M1056" s="4">
        <v>98.0</v>
      </c>
      <c r="N1056" s="4">
        <v>5.89</v>
      </c>
      <c r="O1056" s="4">
        <v>97.0</v>
      </c>
      <c r="P1056" s="4">
        <v>0.1</v>
      </c>
      <c r="Q1056" s="5">
        <v>5773.73577</v>
      </c>
      <c r="R1056" s="6"/>
      <c r="S1056" s="4">
        <v>4.0</v>
      </c>
      <c r="T1056" s="4">
        <v>4.1</v>
      </c>
      <c r="U1056" s="4">
        <v>0.0</v>
      </c>
      <c r="V1056" s="4">
        <v>14.6</v>
      </c>
    </row>
    <row r="1057">
      <c r="A1057" s="4" t="s">
        <v>91</v>
      </c>
      <c r="B1057" s="4">
        <v>2002.0</v>
      </c>
      <c r="C1057" s="4" t="s">
        <v>23</v>
      </c>
      <c r="D1057" s="4">
        <v>79.0</v>
      </c>
      <c r="E1057" s="4">
        <v>176.0</v>
      </c>
      <c r="F1057" s="4">
        <v>0.0</v>
      </c>
      <c r="G1057" s="4">
        <v>10.71</v>
      </c>
      <c r="H1057" s="5">
        <v>513.3465408</v>
      </c>
      <c r="I1057" s="4">
        <v>98.0</v>
      </c>
      <c r="J1057" s="4">
        <v>0.0</v>
      </c>
      <c r="K1057" s="4">
        <v>38.8</v>
      </c>
      <c r="L1057" s="4">
        <v>0.0</v>
      </c>
      <c r="M1057" s="4">
        <v>98.0</v>
      </c>
      <c r="N1057" s="4">
        <v>6.67</v>
      </c>
      <c r="O1057" s="4">
        <v>98.0</v>
      </c>
      <c r="P1057" s="4">
        <v>0.1</v>
      </c>
      <c r="Q1057" s="5">
        <v>5292.232379</v>
      </c>
      <c r="R1057" s="6"/>
      <c r="S1057" s="4">
        <v>4.1</v>
      </c>
      <c r="T1057" s="4">
        <v>4.1</v>
      </c>
      <c r="U1057" s="4">
        <v>0.0</v>
      </c>
      <c r="V1057" s="4">
        <v>14.4</v>
      </c>
    </row>
    <row r="1058">
      <c r="A1058" s="4" t="s">
        <v>91</v>
      </c>
      <c r="B1058" s="4">
        <v>2001.0</v>
      </c>
      <c r="C1058" s="4" t="s">
        <v>23</v>
      </c>
      <c r="D1058" s="4">
        <v>77.0</v>
      </c>
      <c r="E1058" s="4">
        <v>178.0</v>
      </c>
      <c r="F1058" s="4">
        <v>0.0</v>
      </c>
      <c r="G1058" s="4">
        <v>9.61</v>
      </c>
      <c r="H1058" s="5">
        <v>81.11355954</v>
      </c>
      <c r="I1058" s="4">
        <v>96.0</v>
      </c>
      <c r="J1058" s="4">
        <v>0.0</v>
      </c>
      <c r="K1058" s="4">
        <v>38.2</v>
      </c>
      <c r="L1058" s="4">
        <v>0.0</v>
      </c>
      <c r="M1058" s="4">
        <v>96.0</v>
      </c>
      <c r="N1058" s="4">
        <v>7.67</v>
      </c>
      <c r="O1058" s="4">
        <v>96.0</v>
      </c>
      <c r="P1058" s="4">
        <v>0.1</v>
      </c>
      <c r="Q1058" s="5">
        <v>519.958715</v>
      </c>
      <c r="R1058" s="6"/>
      <c r="S1058" s="4">
        <v>4.2</v>
      </c>
      <c r="T1058" s="4">
        <v>4.2</v>
      </c>
      <c r="U1058" s="4">
        <v>0.0</v>
      </c>
      <c r="V1058" s="4">
        <v>14.3</v>
      </c>
    </row>
    <row r="1059">
      <c r="A1059" s="4" t="s">
        <v>91</v>
      </c>
      <c r="B1059" s="4">
        <v>2000.0</v>
      </c>
      <c r="C1059" s="4" t="s">
        <v>23</v>
      </c>
      <c r="D1059" s="4">
        <v>74.0</v>
      </c>
      <c r="E1059" s="4">
        <v>182.0</v>
      </c>
      <c r="F1059" s="4">
        <v>0.0</v>
      </c>
      <c r="G1059" s="4">
        <v>9.4</v>
      </c>
      <c r="H1059" s="5">
        <v>676.5453878</v>
      </c>
      <c r="I1059" s="6"/>
      <c r="J1059" s="4">
        <v>0.0</v>
      </c>
      <c r="K1059" s="4">
        <v>37.7</v>
      </c>
      <c r="L1059" s="4">
        <v>0.0</v>
      </c>
      <c r="M1059" s="4">
        <v>97.0</v>
      </c>
      <c r="N1059" s="4">
        <v>6.62</v>
      </c>
      <c r="O1059" s="4">
        <v>97.0</v>
      </c>
      <c r="P1059" s="4">
        <v>0.1</v>
      </c>
      <c r="Q1059" s="5">
        <v>5117.589923</v>
      </c>
      <c r="R1059" s="6"/>
      <c r="S1059" s="4">
        <v>4.3</v>
      </c>
      <c r="T1059" s="4">
        <v>4.2</v>
      </c>
      <c r="U1059" s="4">
        <v>0.0</v>
      </c>
      <c r="V1059" s="4">
        <v>14.1</v>
      </c>
    </row>
    <row r="1060">
      <c r="A1060" s="4" t="s">
        <v>92</v>
      </c>
      <c r="B1060" s="4">
        <v>2015.0</v>
      </c>
      <c r="C1060" s="4" t="s">
        <v>23</v>
      </c>
      <c r="D1060" s="4">
        <v>71.9</v>
      </c>
      <c r="E1060" s="4">
        <v>186.0</v>
      </c>
      <c r="F1060" s="4">
        <v>10.0</v>
      </c>
      <c r="G1060" s="6"/>
      <c r="H1060" s="5">
        <v>0.0</v>
      </c>
      <c r="I1060" s="4">
        <v>74.0</v>
      </c>
      <c r="J1060" s="4">
        <v>0.0</v>
      </c>
      <c r="K1060" s="4">
        <v>5.6</v>
      </c>
      <c r="L1060" s="4">
        <v>12.0</v>
      </c>
      <c r="M1060" s="4">
        <v>9.0</v>
      </c>
      <c r="N1060" s="6"/>
      <c r="O1060" s="4">
        <v>74.0</v>
      </c>
      <c r="P1060" s="4">
        <v>0.4</v>
      </c>
      <c r="Q1060" s="5">
        <v>3923.573344</v>
      </c>
      <c r="R1060" s="4">
        <v>1.6252429E7</v>
      </c>
      <c r="S1060" s="4">
        <v>1.2</v>
      </c>
      <c r="T1060" s="4">
        <v>1.2</v>
      </c>
      <c r="U1060" s="4">
        <v>0.637</v>
      </c>
      <c r="V1060" s="4">
        <v>10.7</v>
      </c>
    </row>
    <row r="1061">
      <c r="A1061" s="4" t="s">
        <v>92</v>
      </c>
      <c r="B1061" s="4">
        <v>2014.0</v>
      </c>
      <c r="C1061" s="4" t="s">
        <v>23</v>
      </c>
      <c r="D1061" s="4">
        <v>71.7</v>
      </c>
      <c r="E1061" s="4">
        <v>187.0</v>
      </c>
      <c r="F1061" s="4">
        <v>10.0</v>
      </c>
      <c r="G1061" s="4">
        <v>1.88</v>
      </c>
      <c r="H1061" s="5">
        <v>657.5282797</v>
      </c>
      <c r="I1061" s="4">
        <v>73.0</v>
      </c>
      <c r="J1061" s="4">
        <v>0.0</v>
      </c>
      <c r="K1061" s="4">
        <v>49.9</v>
      </c>
      <c r="L1061" s="4">
        <v>13.0</v>
      </c>
      <c r="M1061" s="4">
        <v>65.0</v>
      </c>
      <c r="N1061" s="4">
        <v>6.2</v>
      </c>
      <c r="O1061" s="4">
        <v>73.0</v>
      </c>
      <c r="P1061" s="4">
        <v>0.4</v>
      </c>
      <c r="Q1061" s="5">
        <v>3687.763767</v>
      </c>
      <c r="R1061" s="4">
        <v>1.5923559E7</v>
      </c>
      <c r="S1061" s="4">
        <v>1.2</v>
      </c>
      <c r="T1061" s="4">
        <v>1.2</v>
      </c>
      <c r="U1061" s="4">
        <v>0.614</v>
      </c>
      <c r="V1061" s="4">
        <v>10.7</v>
      </c>
    </row>
    <row r="1062">
      <c r="A1062" s="4" t="s">
        <v>92</v>
      </c>
      <c r="B1062" s="4">
        <v>2013.0</v>
      </c>
      <c r="C1062" s="4" t="s">
        <v>23</v>
      </c>
      <c r="D1062" s="4">
        <v>71.4</v>
      </c>
      <c r="E1062" s="4">
        <v>189.0</v>
      </c>
      <c r="F1062" s="4">
        <v>11.0</v>
      </c>
      <c r="G1062" s="4">
        <v>1.93</v>
      </c>
      <c r="H1062" s="5">
        <v>582.1469583</v>
      </c>
      <c r="I1062" s="4">
        <v>85.0</v>
      </c>
      <c r="J1062" s="4">
        <v>0.0</v>
      </c>
      <c r="K1062" s="4">
        <v>49.3</v>
      </c>
      <c r="L1062" s="4">
        <v>13.0</v>
      </c>
      <c r="M1062" s="4">
        <v>84.0</v>
      </c>
      <c r="N1062" s="4">
        <v>6.3</v>
      </c>
      <c r="O1062" s="4">
        <v>85.0</v>
      </c>
      <c r="P1062" s="4">
        <v>0.4</v>
      </c>
      <c r="Q1062" s="5">
        <v>3452.828934</v>
      </c>
      <c r="R1062" s="4">
        <v>1.5596214E7</v>
      </c>
      <c r="S1062" s="4">
        <v>1.2</v>
      </c>
      <c r="T1062" s="4">
        <v>1.2</v>
      </c>
      <c r="U1062" s="4">
        <v>0.611</v>
      </c>
      <c r="V1062" s="4">
        <v>10.7</v>
      </c>
    </row>
    <row r="1063">
      <c r="A1063" s="4" t="s">
        <v>92</v>
      </c>
      <c r="B1063" s="4">
        <v>2012.0</v>
      </c>
      <c r="C1063" s="4" t="s">
        <v>23</v>
      </c>
      <c r="D1063" s="4">
        <v>71.3</v>
      </c>
      <c r="E1063" s="4">
        <v>189.0</v>
      </c>
      <c r="F1063" s="4">
        <v>11.0</v>
      </c>
      <c r="G1063" s="4">
        <v>2.02</v>
      </c>
      <c r="H1063" s="5">
        <v>484.7187892</v>
      </c>
      <c r="I1063" s="4">
        <v>96.0</v>
      </c>
      <c r="J1063" s="4">
        <v>0.0</v>
      </c>
      <c r="K1063" s="4">
        <v>48.6</v>
      </c>
      <c r="L1063" s="4">
        <v>13.0</v>
      </c>
      <c r="M1063" s="4">
        <v>94.0</v>
      </c>
      <c r="N1063" s="4">
        <v>6.33</v>
      </c>
      <c r="O1063" s="4">
        <v>96.0</v>
      </c>
      <c r="P1063" s="4">
        <v>0.4</v>
      </c>
      <c r="Q1063" s="5">
        <v>3299.65139</v>
      </c>
      <c r="R1063" s="4">
        <v>1527156.0</v>
      </c>
      <c r="S1063" s="4">
        <v>1.2</v>
      </c>
      <c r="T1063" s="4">
        <v>1.2</v>
      </c>
      <c r="U1063" s="4">
        <v>0.616</v>
      </c>
      <c r="V1063" s="4">
        <v>10.6</v>
      </c>
    </row>
    <row r="1064">
      <c r="A1064" s="4" t="s">
        <v>92</v>
      </c>
      <c r="B1064" s="4">
        <v>2011.0</v>
      </c>
      <c r="C1064" s="4" t="s">
        <v>23</v>
      </c>
      <c r="D1064" s="4">
        <v>71.1</v>
      </c>
      <c r="E1064" s="4">
        <v>193.0</v>
      </c>
      <c r="F1064" s="4">
        <v>11.0</v>
      </c>
      <c r="G1064" s="4">
        <v>2.16</v>
      </c>
      <c r="H1064" s="5">
        <v>457.7745845</v>
      </c>
      <c r="I1064" s="4">
        <v>88.0</v>
      </c>
      <c r="J1064" s="4">
        <v>0.0</v>
      </c>
      <c r="K1064" s="4">
        <v>47.9</v>
      </c>
      <c r="L1064" s="4">
        <v>14.0</v>
      </c>
      <c r="M1064" s="4">
        <v>88.0</v>
      </c>
      <c r="N1064" s="4">
        <v>6.28</v>
      </c>
      <c r="O1064" s="4">
        <v>88.0</v>
      </c>
      <c r="P1064" s="4">
        <v>0.4</v>
      </c>
      <c r="Q1064" s="5">
        <v>3187.845296</v>
      </c>
      <c r="R1064" s="4">
        <v>1.4948919E7</v>
      </c>
      <c r="S1064" s="4">
        <v>1.2</v>
      </c>
      <c r="T1064" s="4">
        <v>1.2</v>
      </c>
      <c r="U1064" s="4">
        <v>0.609</v>
      </c>
      <c r="V1064" s="4">
        <v>10.5</v>
      </c>
    </row>
    <row r="1065">
      <c r="A1065" s="4" t="s">
        <v>92</v>
      </c>
      <c r="B1065" s="4">
        <v>2010.0</v>
      </c>
      <c r="C1065" s="4" t="s">
        <v>23</v>
      </c>
      <c r="D1065" s="4">
        <v>77.0</v>
      </c>
      <c r="E1065" s="4">
        <v>196.0</v>
      </c>
      <c r="F1065" s="4">
        <v>12.0</v>
      </c>
      <c r="G1065" s="4">
        <v>2.14</v>
      </c>
      <c r="H1065" s="5">
        <v>443.3248254</v>
      </c>
      <c r="I1065" s="4">
        <v>94.0</v>
      </c>
      <c r="J1065" s="4">
        <v>0.0</v>
      </c>
      <c r="K1065" s="4">
        <v>47.2</v>
      </c>
      <c r="L1065" s="4">
        <v>14.0</v>
      </c>
      <c r="M1065" s="4">
        <v>94.0</v>
      </c>
      <c r="N1065" s="4">
        <v>6.64</v>
      </c>
      <c r="O1065" s="4">
        <v>94.0</v>
      </c>
      <c r="P1065" s="4">
        <v>0.4</v>
      </c>
      <c r="Q1065" s="5">
        <v>2825.5247</v>
      </c>
      <c r="R1065" s="4">
        <v>1463417.0</v>
      </c>
      <c r="S1065" s="4">
        <v>1.3</v>
      </c>
      <c r="T1065" s="4">
        <v>1.3</v>
      </c>
      <c r="U1065" s="4">
        <v>0.602</v>
      </c>
      <c r="V1065" s="4">
        <v>10.5</v>
      </c>
    </row>
    <row r="1066">
      <c r="A1066" s="4" t="s">
        <v>92</v>
      </c>
      <c r="B1066" s="4">
        <v>2009.0</v>
      </c>
      <c r="C1066" s="4" t="s">
        <v>23</v>
      </c>
      <c r="D1066" s="4">
        <v>76.0</v>
      </c>
      <c r="E1066" s="4">
        <v>198.0</v>
      </c>
      <c r="F1066" s="4">
        <v>12.0</v>
      </c>
      <c r="G1066" s="4">
        <v>2.14</v>
      </c>
      <c r="H1066" s="5">
        <v>445.4423371</v>
      </c>
      <c r="I1066" s="4">
        <v>92.0</v>
      </c>
      <c r="J1066" s="4">
        <v>0.0</v>
      </c>
      <c r="K1066" s="4">
        <v>46.5</v>
      </c>
      <c r="L1066" s="4">
        <v>15.0</v>
      </c>
      <c r="M1066" s="4">
        <v>92.0</v>
      </c>
      <c r="N1066" s="4">
        <v>6.79</v>
      </c>
      <c r="O1066" s="4">
        <v>92.0</v>
      </c>
      <c r="P1066" s="4">
        <v>0.4</v>
      </c>
      <c r="Q1066" s="5">
        <v>2635.753474</v>
      </c>
      <c r="R1066" s="4">
        <v>1431628.0</v>
      </c>
      <c r="S1066" s="4">
        <v>1.3</v>
      </c>
      <c r="T1066" s="4">
        <v>1.3</v>
      </c>
      <c r="U1066" s="4">
        <v>0.596</v>
      </c>
      <c r="V1066" s="4">
        <v>10.4</v>
      </c>
    </row>
    <row r="1067">
      <c r="A1067" s="4" t="s">
        <v>92</v>
      </c>
      <c r="B1067" s="4">
        <v>2008.0</v>
      </c>
      <c r="C1067" s="4" t="s">
        <v>23</v>
      </c>
      <c r="D1067" s="4">
        <v>79.0</v>
      </c>
      <c r="E1067" s="4">
        <v>19.0</v>
      </c>
      <c r="F1067" s="4">
        <v>13.0</v>
      </c>
      <c r="G1067" s="4">
        <v>2.21</v>
      </c>
      <c r="H1067" s="5">
        <v>472.2234994</v>
      </c>
      <c r="I1067" s="4">
        <v>95.0</v>
      </c>
      <c r="J1067" s="4">
        <v>0.0</v>
      </c>
      <c r="K1067" s="4">
        <v>45.9</v>
      </c>
      <c r="L1067" s="4">
        <v>15.0</v>
      </c>
      <c r="M1067" s="4">
        <v>96.0</v>
      </c>
      <c r="N1067" s="4">
        <v>6.65</v>
      </c>
      <c r="O1067" s="4">
        <v>95.0</v>
      </c>
      <c r="P1067" s="4">
        <v>0.4</v>
      </c>
      <c r="Q1067" s="5">
        <v>2794.22189</v>
      </c>
      <c r="R1067" s="4">
        <v>146366.0</v>
      </c>
      <c r="S1067" s="4">
        <v>1.3</v>
      </c>
      <c r="T1067" s="4">
        <v>1.3</v>
      </c>
      <c r="U1067" s="4">
        <v>0.589</v>
      </c>
      <c r="V1067" s="4">
        <v>10.4</v>
      </c>
    </row>
    <row r="1068">
      <c r="A1068" s="4" t="s">
        <v>92</v>
      </c>
      <c r="B1068" s="4">
        <v>2007.0</v>
      </c>
      <c r="C1068" s="4" t="s">
        <v>23</v>
      </c>
      <c r="D1068" s="4">
        <v>75.0</v>
      </c>
      <c r="E1068" s="4">
        <v>192.0</v>
      </c>
      <c r="F1068" s="4">
        <v>13.0</v>
      </c>
      <c r="G1068" s="4">
        <v>2.4</v>
      </c>
      <c r="H1068" s="5">
        <v>380.9632429</v>
      </c>
      <c r="I1068" s="4">
        <v>85.0</v>
      </c>
      <c r="J1068" s="4">
        <v>0.0</v>
      </c>
      <c r="K1068" s="4">
        <v>45.2</v>
      </c>
      <c r="L1068" s="4">
        <v>16.0</v>
      </c>
      <c r="M1068" s="4">
        <v>85.0</v>
      </c>
      <c r="N1068" s="4">
        <v>6.86</v>
      </c>
      <c r="O1068" s="4">
        <v>85.0</v>
      </c>
      <c r="P1068" s="4">
        <v>0.4</v>
      </c>
      <c r="Q1068" s="5">
        <v>2489.955836</v>
      </c>
      <c r="R1068" s="4">
        <v>137286.0</v>
      </c>
      <c r="S1068" s="4">
        <v>1.3</v>
      </c>
      <c r="T1068" s="4">
        <v>1.3</v>
      </c>
      <c r="U1068" s="4">
        <v>0.578</v>
      </c>
      <c r="V1068" s="4">
        <v>10.1</v>
      </c>
    </row>
    <row r="1069">
      <c r="A1069" s="4" t="s">
        <v>92</v>
      </c>
      <c r="B1069" s="4">
        <v>2006.0</v>
      </c>
      <c r="C1069" s="4" t="s">
        <v>23</v>
      </c>
      <c r="D1069" s="4">
        <v>69.7</v>
      </c>
      <c r="E1069" s="4">
        <v>24.0</v>
      </c>
      <c r="F1069" s="4">
        <v>14.0</v>
      </c>
      <c r="G1069" s="4">
        <v>2.38</v>
      </c>
      <c r="H1069" s="5">
        <v>352.0244894</v>
      </c>
      <c r="I1069" s="4">
        <v>89.0</v>
      </c>
      <c r="J1069" s="4">
        <v>0.0</v>
      </c>
      <c r="K1069" s="4">
        <v>44.5</v>
      </c>
      <c r="L1069" s="4">
        <v>17.0</v>
      </c>
      <c r="M1069" s="4">
        <v>9.0</v>
      </c>
      <c r="N1069" s="4">
        <v>7.7</v>
      </c>
      <c r="O1069" s="4">
        <v>89.0</v>
      </c>
      <c r="P1069" s="4">
        <v>0.4</v>
      </c>
      <c r="Q1069" s="5">
        <v>2256.56724</v>
      </c>
      <c r="R1069" s="4">
        <v>133978.0</v>
      </c>
      <c r="S1069" s="4">
        <v>1.4</v>
      </c>
      <c r="T1069" s="4">
        <v>1.4</v>
      </c>
      <c r="U1069" s="4">
        <v>0.57</v>
      </c>
      <c r="V1069" s="4">
        <v>9.8</v>
      </c>
    </row>
    <row r="1070">
      <c r="A1070" s="4" t="s">
        <v>92</v>
      </c>
      <c r="B1070" s="4">
        <v>2005.0</v>
      </c>
      <c r="C1070" s="4" t="s">
        <v>23</v>
      </c>
      <c r="D1070" s="4">
        <v>69.2</v>
      </c>
      <c r="E1070" s="4">
        <v>28.0</v>
      </c>
      <c r="F1070" s="4">
        <v>14.0</v>
      </c>
      <c r="G1070" s="4">
        <v>2.35</v>
      </c>
      <c r="H1070" s="5">
        <v>41.50845637</v>
      </c>
      <c r="I1070" s="4">
        <v>87.0</v>
      </c>
      <c r="J1070" s="4">
        <v>0.0</v>
      </c>
      <c r="K1070" s="4">
        <v>43.8</v>
      </c>
      <c r="L1070" s="4">
        <v>18.0</v>
      </c>
      <c r="M1070" s="4">
        <v>87.0</v>
      </c>
      <c r="N1070" s="4">
        <v>6.79</v>
      </c>
      <c r="O1070" s="4">
        <v>87.0</v>
      </c>
      <c r="P1070" s="4">
        <v>0.4</v>
      </c>
      <c r="Q1070" s="5">
        <v>277.83438</v>
      </c>
      <c r="R1070" s="4">
        <v>139628.0</v>
      </c>
      <c r="S1070" s="4">
        <v>1.4</v>
      </c>
      <c r="T1070" s="4">
        <v>1.4</v>
      </c>
      <c r="U1070" s="4">
        <v>0.567</v>
      </c>
      <c r="V1070" s="4">
        <v>9.6</v>
      </c>
    </row>
    <row r="1071">
      <c r="A1071" s="4" t="s">
        <v>92</v>
      </c>
      <c r="B1071" s="4">
        <v>2004.0</v>
      </c>
      <c r="C1071" s="4" t="s">
        <v>23</v>
      </c>
      <c r="D1071" s="4">
        <v>69.6</v>
      </c>
      <c r="E1071" s="4">
        <v>21.0</v>
      </c>
      <c r="F1071" s="4">
        <v>15.0</v>
      </c>
      <c r="G1071" s="4">
        <v>2.4</v>
      </c>
      <c r="H1071" s="5">
        <v>288.4016258</v>
      </c>
      <c r="I1071" s="6"/>
      <c r="J1071" s="4">
        <v>0.0</v>
      </c>
      <c r="K1071" s="4">
        <v>43.1</v>
      </c>
      <c r="L1071" s="4">
        <v>18.0</v>
      </c>
      <c r="M1071" s="4">
        <v>88.0</v>
      </c>
      <c r="N1071" s="4">
        <v>6.77</v>
      </c>
      <c r="O1071" s="4">
        <v>87.0</v>
      </c>
      <c r="P1071" s="4">
        <v>0.4</v>
      </c>
      <c r="Q1071" s="5">
        <v>1872.73783</v>
      </c>
      <c r="R1071" s="4">
        <v>1.2796925E7</v>
      </c>
      <c r="S1071" s="4">
        <v>1.4</v>
      </c>
      <c r="T1071" s="4">
        <v>1.4</v>
      </c>
      <c r="U1071" s="4">
        <v>0.564</v>
      </c>
      <c r="V1071" s="4">
        <v>9.3</v>
      </c>
    </row>
    <row r="1072">
      <c r="A1072" s="4" t="s">
        <v>92</v>
      </c>
      <c r="B1072" s="4">
        <v>2003.0</v>
      </c>
      <c r="C1072" s="4" t="s">
        <v>23</v>
      </c>
      <c r="D1072" s="4">
        <v>69.4</v>
      </c>
      <c r="E1072" s="4">
        <v>24.0</v>
      </c>
      <c r="F1072" s="4">
        <v>15.0</v>
      </c>
      <c r="G1072" s="4">
        <v>2.45</v>
      </c>
      <c r="H1072" s="5">
        <v>249.3262948</v>
      </c>
      <c r="I1072" s="6"/>
      <c r="J1072" s="4">
        <v>0.0</v>
      </c>
      <c r="K1072" s="4">
        <v>42.4</v>
      </c>
      <c r="L1072" s="4">
        <v>19.0</v>
      </c>
      <c r="M1072" s="4">
        <v>84.0</v>
      </c>
      <c r="N1072" s="4">
        <v>6.88</v>
      </c>
      <c r="O1072" s="4">
        <v>84.0</v>
      </c>
      <c r="P1072" s="4">
        <v>0.4</v>
      </c>
      <c r="Q1072" s="5">
        <v>1753.349471</v>
      </c>
      <c r="R1072" s="4">
        <v>125478.0</v>
      </c>
      <c r="S1072" s="4">
        <v>1.4</v>
      </c>
      <c r="T1072" s="4">
        <v>1.4</v>
      </c>
      <c r="U1072" s="4">
        <v>0.56</v>
      </c>
      <c r="V1072" s="4">
        <v>9.0</v>
      </c>
    </row>
    <row r="1073">
      <c r="A1073" s="4" t="s">
        <v>92</v>
      </c>
      <c r="B1073" s="4">
        <v>2002.0</v>
      </c>
      <c r="C1073" s="4" t="s">
        <v>23</v>
      </c>
      <c r="D1073" s="4">
        <v>69.3</v>
      </c>
      <c r="E1073" s="4">
        <v>21.0</v>
      </c>
      <c r="F1073" s="4">
        <v>16.0</v>
      </c>
      <c r="G1073" s="4">
        <v>2.41</v>
      </c>
      <c r="H1073" s="5">
        <v>25.25040918</v>
      </c>
      <c r="I1073" s="6"/>
      <c r="J1073" s="4">
        <v>0.0</v>
      </c>
      <c r="K1073" s="4">
        <v>41.7</v>
      </c>
      <c r="L1073" s="4">
        <v>20.0</v>
      </c>
      <c r="M1073" s="4">
        <v>82.0</v>
      </c>
      <c r="N1073" s="4">
        <v>6.71</v>
      </c>
      <c r="O1073" s="4">
        <v>82.0</v>
      </c>
      <c r="P1073" s="4">
        <v>0.3</v>
      </c>
      <c r="Q1073" s="5">
        <v>171.771491</v>
      </c>
      <c r="R1073" s="4">
        <v>1228848.0</v>
      </c>
      <c r="S1073" s="4">
        <v>1.5</v>
      </c>
      <c r="T1073" s="4">
        <v>1.5</v>
      </c>
      <c r="U1073" s="4">
        <v>0.553</v>
      </c>
      <c r="V1073" s="4">
        <v>8.8</v>
      </c>
    </row>
    <row r="1074">
      <c r="A1074" s="4" t="s">
        <v>92</v>
      </c>
      <c r="B1074" s="4">
        <v>2001.0</v>
      </c>
      <c r="C1074" s="4" t="s">
        <v>23</v>
      </c>
      <c r="D1074" s="4">
        <v>68.4</v>
      </c>
      <c r="E1074" s="4">
        <v>211.0</v>
      </c>
      <c r="F1074" s="4">
        <v>16.0</v>
      </c>
      <c r="G1074" s="4">
        <v>2.53</v>
      </c>
      <c r="H1074" s="5">
        <v>225.0619956</v>
      </c>
      <c r="I1074" s="6"/>
      <c r="J1074" s="4">
        <v>0.0</v>
      </c>
      <c r="K1074" s="4">
        <v>41.1</v>
      </c>
      <c r="L1074" s="4">
        <v>20.0</v>
      </c>
      <c r="M1074" s="4">
        <v>78.0</v>
      </c>
      <c r="N1074" s="4">
        <v>6.76</v>
      </c>
      <c r="O1074" s="4">
        <v>77.0</v>
      </c>
      <c r="P1074" s="4">
        <v>0.3</v>
      </c>
      <c r="Q1074" s="5">
        <v>1568.376276</v>
      </c>
      <c r="R1074" s="4">
        <v>1.1924946E7</v>
      </c>
      <c r="S1074" s="4">
        <v>1.5</v>
      </c>
      <c r="T1074" s="4">
        <v>1.5</v>
      </c>
      <c r="U1074" s="4">
        <v>0.546</v>
      </c>
      <c r="V1074" s="4">
        <v>8.5</v>
      </c>
    </row>
    <row r="1075">
      <c r="A1075" s="4" t="s">
        <v>92</v>
      </c>
      <c r="B1075" s="4">
        <v>2000.0</v>
      </c>
      <c r="C1075" s="4" t="s">
        <v>23</v>
      </c>
      <c r="D1075" s="4">
        <v>67.7</v>
      </c>
      <c r="E1075" s="4">
        <v>221.0</v>
      </c>
      <c r="F1075" s="4">
        <v>17.0</v>
      </c>
      <c r="G1075" s="4">
        <v>2.63</v>
      </c>
      <c r="H1075" s="5">
        <v>238.7369808</v>
      </c>
      <c r="I1075" s="6"/>
      <c r="J1075" s="4">
        <v>0.0</v>
      </c>
      <c r="K1075" s="4">
        <v>4.4</v>
      </c>
      <c r="L1075" s="4">
        <v>21.0</v>
      </c>
      <c r="M1075" s="4">
        <v>8.0</v>
      </c>
      <c r="N1075" s="4">
        <v>5.25</v>
      </c>
      <c r="O1075" s="4">
        <v>81.0</v>
      </c>
      <c r="P1075" s="4">
        <v>0.2</v>
      </c>
      <c r="Q1075" s="5">
        <v>1655.596261</v>
      </c>
      <c r="R1075" s="4">
        <v>1165743.0</v>
      </c>
      <c r="S1075" s="4">
        <v>1.6</v>
      </c>
      <c r="T1075" s="4">
        <v>1.6</v>
      </c>
      <c r="U1075" s="4">
        <v>0.539</v>
      </c>
      <c r="V1075" s="4">
        <v>8.2</v>
      </c>
    </row>
    <row r="1076">
      <c r="A1076" s="4" t="s">
        <v>93</v>
      </c>
      <c r="B1076" s="4">
        <v>2015.0</v>
      </c>
      <c r="C1076" s="4" t="s">
        <v>23</v>
      </c>
      <c r="D1076" s="4">
        <v>59.0</v>
      </c>
      <c r="E1076" s="4">
        <v>284.0</v>
      </c>
      <c r="F1076" s="4">
        <v>26.0</v>
      </c>
      <c r="G1076" s="6"/>
      <c r="H1076" s="5">
        <v>0.0</v>
      </c>
      <c r="I1076" s="4">
        <v>54.0</v>
      </c>
      <c r="J1076" s="4">
        <v>243.0</v>
      </c>
      <c r="K1076" s="4">
        <v>23.3</v>
      </c>
      <c r="L1076" s="4">
        <v>40.0</v>
      </c>
      <c r="M1076" s="4">
        <v>42.0</v>
      </c>
      <c r="N1076" s="6"/>
      <c r="O1076" s="4">
        <v>54.0</v>
      </c>
      <c r="P1076" s="4">
        <v>0.5</v>
      </c>
      <c r="Q1076" s="5">
        <v>554.48766</v>
      </c>
      <c r="R1076" s="4">
        <v>1291533.0</v>
      </c>
      <c r="S1076" s="4">
        <v>7.3</v>
      </c>
      <c r="T1076" s="4">
        <v>7.3</v>
      </c>
      <c r="U1076" s="4">
        <v>0.414</v>
      </c>
      <c r="V1076" s="4">
        <v>8.8</v>
      </c>
    </row>
    <row r="1077">
      <c r="A1077" s="4" t="s">
        <v>93</v>
      </c>
      <c r="B1077" s="4">
        <v>2014.0</v>
      </c>
      <c r="C1077" s="4" t="s">
        <v>23</v>
      </c>
      <c r="D1077" s="4">
        <v>58.1</v>
      </c>
      <c r="E1077" s="4">
        <v>299.0</v>
      </c>
      <c r="F1077" s="4">
        <v>27.0</v>
      </c>
      <c r="G1077" s="4">
        <v>0.01</v>
      </c>
      <c r="H1077" s="5">
        <v>50.57976483</v>
      </c>
      <c r="I1077" s="4">
        <v>51.0</v>
      </c>
      <c r="J1077" s="4">
        <v>175.0</v>
      </c>
      <c r="K1077" s="4">
        <v>22.7</v>
      </c>
      <c r="L1077" s="4">
        <v>41.0</v>
      </c>
      <c r="M1077" s="4">
        <v>42.0</v>
      </c>
      <c r="N1077" s="4">
        <v>5.64</v>
      </c>
      <c r="O1077" s="4">
        <v>51.0</v>
      </c>
      <c r="P1077" s="4">
        <v>0.5</v>
      </c>
      <c r="Q1077" s="5">
        <v>561.997387</v>
      </c>
      <c r="R1077" s="4">
        <v>118559.0</v>
      </c>
      <c r="S1077" s="4">
        <v>7.5</v>
      </c>
      <c r="T1077" s="4">
        <v>7.4</v>
      </c>
      <c r="U1077" s="4">
        <v>0.412</v>
      </c>
      <c r="V1077" s="4">
        <v>8.6</v>
      </c>
    </row>
    <row r="1078">
      <c r="A1078" s="4" t="s">
        <v>93</v>
      </c>
      <c r="B1078" s="4">
        <v>2013.0</v>
      </c>
      <c r="C1078" s="4" t="s">
        <v>23</v>
      </c>
      <c r="D1078" s="4">
        <v>58.8</v>
      </c>
      <c r="E1078" s="4">
        <v>284.0</v>
      </c>
      <c r="F1078" s="4">
        <v>27.0</v>
      </c>
      <c r="G1078" s="4">
        <v>0.01</v>
      </c>
      <c r="H1078" s="5">
        <v>5.140668848</v>
      </c>
      <c r="I1078" s="4">
        <v>63.0</v>
      </c>
      <c r="J1078" s="4">
        <v>53.0</v>
      </c>
      <c r="K1078" s="4">
        <v>22.2</v>
      </c>
      <c r="L1078" s="4">
        <v>41.0</v>
      </c>
      <c r="M1078" s="4">
        <v>63.0</v>
      </c>
      <c r="N1078" s="4">
        <v>5.49</v>
      </c>
      <c r="O1078" s="4">
        <v>63.0</v>
      </c>
      <c r="P1078" s="4">
        <v>1.0</v>
      </c>
      <c r="Q1078" s="5">
        <v>54.169324</v>
      </c>
      <c r="R1078" s="4">
        <v>1.1536615E7</v>
      </c>
      <c r="S1078" s="4">
        <v>7.7</v>
      </c>
      <c r="T1078" s="4">
        <v>7.6</v>
      </c>
      <c r="U1078" s="4">
        <v>0.406</v>
      </c>
      <c r="V1078" s="4">
        <v>8.5</v>
      </c>
    </row>
    <row r="1079">
      <c r="A1079" s="4" t="s">
        <v>93</v>
      </c>
      <c r="B1079" s="4">
        <v>2012.0</v>
      </c>
      <c r="C1079" s="4" t="s">
        <v>23</v>
      </c>
      <c r="D1079" s="4">
        <v>58.4</v>
      </c>
      <c r="E1079" s="4">
        <v>288.0</v>
      </c>
      <c r="F1079" s="4">
        <v>28.0</v>
      </c>
      <c r="G1079" s="4">
        <v>0.01</v>
      </c>
      <c r="H1079" s="5">
        <v>4.344930862</v>
      </c>
      <c r="I1079" s="4">
        <v>62.0</v>
      </c>
      <c r="J1079" s="4">
        <v>6.0</v>
      </c>
      <c r="K1079" s="4">
        <v>21.7</v>
      </c>
      <c r="L1079" s="4">
        <v>42.0</v>
      </c>
      <c r="M1079" s="4">
        <v>63.0</v>
      </c>
      <c r="N1079" s="4">
        <v>5.39</v>
      </c>
      <c r="O1079" s="4">
        <v>62.0</v>
      </c>
      <c r="P1079" s="4">
        <v>1.9</v>
      </c>
      <c r="Q1079" s="5">
        <v>52.3485646</v>
      </c>
      <c r="R1079" s="4">
        <v>1.1281469E7</v>
      </c>
      <c r="S1079" s="4">
        <v>7.8</v>
      </c>
      <c r="T1079" s="4">
        <v>7.8</v>
      </c>
      <c r="U1079" s="4">
        <v>0.396</v>
      </c>
      <c r="V1079" s="4">
        <v>8.5</v>
      </c>
    </row>
    <row r="1080">
      <c r="A1080" s="4" t="s">
        <v>93</v>
      </c>
      <c r="B1080" s="4">
        <v>2011.0</v>
      </c>
      <c r="C1080" s="4" t="s">
        <v>23</v>
      </c>
      <c r="D1080" s="4">
        <v>58.1</v>
      </c>
      <c r="E1080" s="4">
        <v>29.0</v>
      </c>
      <c r="F1080" s="4">
        <v>28.0</v>
      </c>
      <c r="G1080" s="4">
        <v>0.22</v>
      </c>
      <c r="H1080" s="5">
        <v>42.2547904</v>
      </c>
      <c r="I1080" s="4">
        <v>63.0</v>
      </c>
      <c r="J1080" s="4">
        <v>11.0</v>
      </c>
      <c r="K1080" s="4">
        <v>21.2</v>
      </c>
      <c r="L1080" s="4">
        <v>43.0</v>
      </c>
      <c r="M1080" s="4">
        <v>63.0</v>
      </c>
      <c r="N1080" s="4">
        <v>4.73</v>
      </c>
      <c r="O1080" s="4">
        <v>63.0</v>
      </c>
      <c r="P1080" s="4">
        <v>2.0</v>
      </c>
      <c r="Q1080" s="5">
        <v>459.2912</v>
      </c>
      <c r="R1080" s="4">
        <v>113517.0</v>
      </c>
      <c r="S1080" s="4">
        <v>8.0</v>
      </c>
      <c r="T1080" s="4">
        <v>8.0</v>
      </c>
      <c r="U1080" s="4">
        <v>0.385</v>
      </c>
      <c r="V1080" s="4">
        <v>8.4</v>
      </c>
    </row>
    <row r="1081">
      <c r="A1081" s="4" t="s">
        <v>93</v>
      </c>
      <c r="B1081" s="4">
        <v>2010.0</v>
      </c>
      <c r="C1081" s="4" t="s">
        <v>23</v>
      </c>
      <c r="D1081" s="4">
        <v>57.8</v>
      </c>
      <c r="E1081" s="4">
        <v>291.0</v>
      </c>
      <c r="F1081" s="4">
        <v>29.0</v>
      </c>
      <c r="G1081" s="4">
        <v>0.2</v>
      </c>
      <c r="H1081" s="5">
        <v>29.74734049</v>
      </c>
      <c r="I1081" s="4">
        <v>64.0</v>
      </c>
      <c r="J1081" s="4">
        <v>45.0</v>
      </c>
      <c r="K1081" s="4">
        <v>2.8</v>
      </c>
      <c r="L1081" s="4">
        <v>44.0</v>
      </c>
      <c r="M1081" s="4">
        <v>62.0</v>
      </c>
      <c r="N1081" s="4">
        <v>4.55</v>
      </c>
      <c r="O1081" s="4">
        <v>64.0</v>
      </c>
      <c r="P1081" s="4">
        <v>2.2</v>
      </c>
      <c r="Q1081" s="5">
        <v>438.7513346</v>
      </c>
      <c r="R1081" s="4">
        <v>179417.0</v>
      </c>
      <c r="S1081" s="4">
        <v>8.2</v>
      </c>
      <c r="T1081" s="4">
        <v>8.2</v>
      </c>
      <c r="U1081" s="4">
        <v>0.38</v>
      </c>
      <c r="V1081" s="4">
        <v>8.3</v>
      </c>
    </row>
    <row r="1082">
      <c r="A1082" s="4" t="s">
        <v>93</v>
      </c>
      <c r="B1082" s="4">
        <v>2009.0</v>
      </c>
      <c r="C1082" s="4" t="s">
        <v>23</v>
      </c>
      <c r="D1082" s="4">
        <v>57.3</v>
      </c>
      <c r="E1082" s="4">
        <v>297.0</v>
      </c>
      <c r="F1082" s="4">
        <v>29.0</v>
      </c>
      <c r="G1082" s="4">
        <v>0.18</v>
      </c>
      <c r="H1082" s="5">
        <v>24.84763562</v>
      </c>
      <c r="I1082" s="4">
        <v>57.0</v>
      </c>
      <c r="J1082" s="4">
        <v>264.0</v>
      </c>
      <c r="K1082" s="4">
        <v>2.3</v>
      </c>
      <c r="L1082" s="4">
        <v>46.0</v>
      </c>
      <c r="M1082" s="4">
        <v>6.0</v>
      </c>
      <c r="N1082" s="4">
        <v>3.85</v>
      </c>
      <c r="O1082" s="4">
        <v>57.0</v>
      </c>
      <c r="P1082" s="4">
        <v>2.3</v>
      </c>
      <c r="Q1082" s="5">
        <v>436.6895539</v>
      </c>
      <c r="R1082" s="4">
        <v>1556524.0</v>
      </c>
      <c r="S1082" s="4">
        <v>8.4</v>
      </c>
      <c r="T1082" s="4">
        <v>8.4</v>
      </c>
      <c r="U1082" s="4">
        <v>0.376</v>
      </c>
      <c r="V1082" s="4">
        <v>8.1</v>
      </c>
    </row>
    <row r="1083">
      <c r="A1083" s="4" t="s">
        <v>93</v>
      </c>
      <c r="B1083" s="4">
        <v>2008.0</v>
      </c>
      <c r="C1083" s="4" t="s">
        <v>23</v>
      </c>
      <c r="D1083" s="4">
        <v>56.8</v>
      </c>
      <c r="E1083" s="4">
        <v>33.0</v>
      </c>
      <c r="F1083" s="4">
        <v>30.0</v>
      </c>
      <c r="G1083" s="4">
        <v>0.21</v>
      </c>
      <c r="H1083" s="5">
        <v>19.68510257</v>
      </c>
      <c r="I1083" s="4">
        <v>57.0</v>
      </c>
      <c r="J1083" s="4">
        <v>89.0</v>
      </c>
      <c r="K1083" s="4">
        <v>19.8</v>
      </c>
      <c r="L1083" s="4">
        <v>47.0</v>
      </c>
      <c r="M1083" s="4">
        <v>59.0</v>
      </c>
      <c r="N1083" s="4">
        <v>3.21</v>
      </c>
      <c r="O1083" s="4">
        <v>6.0</v>
      </c>
      <c r="P1083" s="4">
        <v>2.3</v>
      </c>
      <c r="Q1083" s="5">
        <v>437.4467238</v>
      </c>
      <c r="R1083" s="4">
        <v>1323142.0</v>
      </c>
      <c r="S1083" s="4">
        <v>8.6</v>
      </c>
      <c r="T1083" s="4">
        <v>8.6</v>
      </c>
      <c r="U1083" s="4">
        <v>0.371</v>
      </c>
      <c r="V1083" s="4">
        <v>7.9</v>
      </c>
    </row>
    <row r="1084">
      <c r="A1084" s="4" t="s">
        <v>93</v>
      </c>
      <c r="B1084" s="4">
        <v>2007.0</v>
      </c>
      <c r="C1084" s="4" t="s">
        <v>23</v>
      </c>
      <c r="D1084" s="4">
        <v>56.4</v>
      </c>
      <c r="E1084" s="4">
        <v>36.0</v>
      </c>
      <c r="F1084" s="4">
        <v>31.0</v>
      </c>
      <c r="G1084" s="4">
        <v>0.19</v>
      </c>
      <c r="H1084" s="5">
        <v>1.399626733</v>
      </c>
      <c r="I1084" s="4">
        <v>57.0</v>
      </c>
      <c r="J1084" s="4">
        <v>3.0</v>
      </c>
      <c r="K1084" s="4">
        <v>19.4</v>
      </c>
      <c r="L1084" s="4">
        <v>48.0</v>
      </c>
      <c r="M1084" s="4">
        <v>46.0</v>
      </c>
      <c r="N1084" s="4">
        <v>3.8</v>
      </c>
      <c r="O1084" s="4">
        <v>63.0</v>
      </c>
      <c r="P1084" s="4">
        <v>2.4</v>
      </c>
      <c r="Q1084" s="5">
        <v>49.456775</v>
      </c>
      <c r="R1084" s="4">
        <v>196727.0</v>
      </c>
      <c r="S1084" s="4">
        <v>8.9</v>
      </c>
      <c r="T1084" s="4">
        <v>8.8</v>
      </c>
      <c r="U1084" s="4">
        <v>0.364</v>
      </c>
      <c r="V1084" s="4">
        <v>7.6</v>
      </c>
    </row>
    <row r="1085">
      <c r="A1085" s="4" t="s">
        <v>93</v>
      </c>
      <c r="B1085" s="4">
        <v>2006.0</v>
      </c>
      <c r="C1085" s="4" t="s">
        <v>23</v>
      </c>
      <c r="D1085" s="4">
        <v>55.6</v>
      </c>
      <c r="E1085" s="4">
        <v>317.0</v>
      </c>
      <c r="F1085" s="4">
        <v>31.0</v>
      </c>
      <c r="G1085" s="4">
        <v>0.16</v>
      </c>
      <c r="H1085" s="5">
        <v>10.3839337</v>
      </c>
      <c r="I1085" s="6"/>
      <c r="J1085" s="4">
        <v>4.0</v>
      </c>
      <c r="K1085" s="4">
        <v>19.0</v>
      </c>
      <c r="L1085" s="4">
        <v>49.0</v>
      </c>
      <c r="M1085" s="4">
        <v>53.0</v>
      </c>
      <c r="N1085" s="4">
        <v>3.2</v>
      </c>
      <c r="O1085" s="4">
        <v>57.0</v>
      </c>
      <c r="P1085" s="4">
        <v>2.6</v>
      </c>
      <c r="Q1085" s="5">
        <v>296.68382</v>
      </c>
      <c r="R1085" s="4">
        <v>9881428.0</v>
      </c>
      <c r="S1085" s="4">
        <v>9.1</v>
      </c>
      <c r="T1085" s="4">
        <v>9.1</v>
      </c>
      <c r="U1085" s="4">
        <v>0.356</v>
      </c>
      <c r="V1085" s="4">
        <v>7.1</v>
      </c>
    </row>
    <row r="1086">
      <c r="A1086" s="4" t="s">
        <v>93</v>
      </c>
      <c r="B1086" s="4">
        <v>2005.0</v>
      </c>
      <c r="C1086" s="4" t="s">
        <v>23</v>
      </c>
      <c r="D1086" s="4">
        <v>54.7</v>
      </c>
      <c r="E1086" s="4">
        <v>327.0</v>
      </c>
      <c r="F1086" s="4">
        <v>32.0</v>
      </c>
      <c r="G1086" s="4">
        <v>0.21</v>
      </c>
      <c r="H1086" s="5">
        <v>1.099665984</v>
      </c>
      <c r="I1086" s="6"/>
      <c r="J1086" s="4">
        <v>99.0</v>
      </c>
      <c r="K1086" s="4">
        <v>18.5</v>
      </c>
      <c r="L1086" s="4">
        <v>51.0</v>
      </c>
      <c r="M1086" s="4">
        <v>59.0</v>
      </c>
      <c r="N1086" s="4">
        <v>2.82</v>
      </c>
      <c r="O1086" s="4">
        <v>59.0</v>
      </c>
      <c r="P1086" s="4">
        <v>2.7</v>
      </c>
      <c r="Q1086" s="5">
        <v>33.424498</v>
      </c>
      <c r="R1086" s="4">
        <v>9679745.0</v>
      </c>
      <c r="S1086" s="4">
        <v>9.3</v>
      </c>
      <c r="T1086" s="4">
        <v>9.3</v>
      </c>
      <c r="U1086" s="4">
        <v>0.346</v>
      </c>
      <c r="V1086" s="4">
        <v>6.6</v>
      </c>
    </row>
    <row r="1087">
      <c r="A1087" s="4" t="s">
        <v>93</v>
      </c>
      <c r="B1087" s="4">
        <v>2004.0</v>
      </c>
      <c r="C1087" s="4" t="s">
        <v>23</v>
      </c>
      <c r="D1087" s="4">
        <v>54.0</v>
      </c>
      <c r="E1087" s="4">
        <v>334.0</v>
      </c>
      <c r="F1087" s="4">
        <v>33.0</v>
      </c>
      <c r="G1087" s="4">
        <v>0.34</v>
      </c>
      <c r="H1087" s="5">
        <v>18.93011259</v>
      </c>
      <c r="I1087" s="6"/>
      <c r="J1087" s="4">
        <v>10.0</v>
      </c>
      <c r="K1087" s="4">
        <v>18.1</v>
      </c>
      <c r="L1087" s="4">
        <v>53.0</v>
      </c>
      <c r="M1087" s="4">
        <v>65.0</v>
      </c>
      <c r="N1087" s="4">
        <v>3.14</v>
      </c>
      <c r="O1087" s="4">
        <v>6.0</v>
      </c>
      <c r="P1087" s="4">
        <v>2.8</v>
      </c>
      <c r="Q1087" s="5">
        <v>386.3288283</v>
      </c>
      <c r="R1087" s="4">
        <v>949229.0</v>
      </c>
      <c r="S1087" s="4">
        <v>9.5</v>
      </c>
      <c r="T1087" s="4">
        <v>9.5</v>
      </c>
      <c r="U1087" s="4">
        <v>0.325</v>
      </c>
      <c r="V1087" s="4">
        <v>5.1</v>
      </c>
    </row>
    <row r="1088">
      <c r="A1088" s="4" t="s">
        <v>93</v>
      </c>
      <c r="B1088" s="4">
        <v>2003.0</v>
      </c>
      <c r="C1088" s="4" t="s">
        <v>23</v>
      </c>
      <c r="D1088" s="4">
        <v>53.3</v>
      </c>
      <c r="E1088" s="4">
        <v>338.0</v>
      </c>
      <c r="F1088" s="4">
        <v>34.0</v>
      </c>
      <c r="G1088" s="4">
        <v>0.18</v>
      </c>
      <c r="H1088" s="5">
        <v>2.39524067</v>
      </c>
      <c r="I1088" s="6"/>
      <c r="J1088" s="4">
        <v>2497.0</v>
      </c>
      <c r="K1088" s="4">
        <v>17.7</v>
      </c>
      <c r="L1088" s="4">
        <v>55.0</v>
      </c>
      <c r="M1088" s="4">
        <v>61.0</v>
      </c>
      <c r="N1088" s="4">
        <v>3.45</v>
      </c>
      <c r="O1088" s="4">
        <v>57.0</v>
      </c>
      <c r="P1088" s="4">
        <v>2.9</v>
      </c>
      <c r="Q1088" s="5">
        <v>37.1931781</v>
      </c>
      <c r="R1088" s="4">
        <v>939848.0</v>
      </c>
      <c r="S1088" s="4">
        <v>9.7</v>
      </c>
      <c r="T1088" s="4">
        <v>9.7</v>
      </c>
      <c r="U1088" s="4">
        <v>0.338</v>
      </c>
      <c r="V1088" s="4">
        <v>5.9</v>
      </c>
    </row>
    <row r="1089">
      <c r="A1089" s="4" t="s">
        <v>93</v>
      </c>
      <c r="B1089" s="4">
        <v>2002.0</v>
      </c>
      <c r="C1089" s="4" t="s">
        <v>23</v>
      </c>
      <c r="D1089" s="4">
        <v>52.9</v>
      </c>
      <c r="E1089" s="4">
        <v>337.0</v>
      </c>
      <c r="F1089" s="4">
        <v>35.0</v>
      </c>
      <c r="G1089" s="4">
        <v>0.21</v>
      </c>
      <c r="H1089" s="5">
        <v>21.3378184</v>
      </c>
      <c r="I1089" s="6"/>
      <c r="J1089" s="4">
        <v>2151.0</v>
      </c>
      <c r="K1089" s="4">
        <v>17.3</v>
      </c>
      <c r="L1089" s="4">
        <v>56.0</v>
      </c>
      <c r="M1089" s="4">
        <v>56.0</v>
      </c>
      <c r="N1089" s="4">
        <v>3.76</v>
      </c>
      <c r="O1089" s="4">
        <v>53.0</v>
      </c>
      <c r="P1089" s="4">
        <v>3.0</v>
      </c>
      <c r="Q1089" s="5">
        <v>322.811171</v>
      </c>
      <c r="R1089" s="4">
        <v>9137345.0</v>
      </c>
      <c r="S1089" s="4">
        <v>9.9</v>
      </c>
      <c r="T1089" s="4">
        <v>9.9</v>
      </c>
      <c r="U1089" s="4">
        <v>0.329</v>
      </c>
      <c r="V1089" s="4">
        <v>5.5</v>
      </c>
    </row>
    <row r="1090">
      <c r="A1090" s="4" t="s">
        <v>93</v>
      </c>
      <c r="B1090" s="4">
        <v>2001.0</v>
      </c>
      <c r="C1090" s="4" t="s">
        <v>23</v>
      </c>
      <c r="D1090" s="4">
        <v>52.5</v>
      </c>
      <c r="E1090" s="4">
        <v>336.0</v>
      </c>
      <c r="F1090" s="4">
        <v>36.0</v>
      </c>
      <c r="G1090" s="4">
        <v>0.17</v>
      </c>
      <c r="H1090" s="5">
        <v>19.89790929</v>
      </c>
      <c r="I1090" s="6"/>
      <c r="J1090" s="4">
        <v>7408.0</v>
      </c>
      <c r="K1090" s="4">
        <v>16.9</v>
      </c>
      <c r="L1090" s="4">
        <v>58.0</v>
      </c>
      <c r="M1090" s="4">
        <v>52.0</v>
      </c>
      <c r="N1090" s="4">
        <v>3.65</v>
      </c>
      <c r="O1090" s="4">
        <v>5.0</v>
      </c>
      <c r="P1090" s="4">
        <v>3.0</v>
      </c>
      <c r="Q1090" s="5">
        <v>315.83983</v>
      </c>
      <c r="R1090" s="4">
        <v>8971139.0</v>
      </c>
      <c r="S1090" s="4">
        <v>1.1</v>
      </c>
      <c r="T1090" s="4">
        <v>1.1</v>
      </c>
      <c r="U1090" s="4">
        <v>0.322</v>
      </c>
      <c r="V1090" s="4">
        <v>5.1</v>
      </c>
    </row>
    <row r="1091">
      <c r="A1091" s="4" t="s">
        <v>93</v>
      </c>
      <c r="B1091" s="4">
        <v>2000.0</v>
      </c>
      <c r="C1091" s="4" t="s">
        <v>23</v>
      </c>
      <c r="D1091" s="4">
        <v>52.5</v>
      </c>
      <c r="E1091" s="4">
        <v>328.0</v>
      </c>
      <c r="F1091" s="4">
        <v>37.0</v>
      </c>
      <c r="G1091" s="4">
        <v>0.17</v>
      </c>
      <c r="H1091" s="5">
        <v>2.215986136</v>
      </c>
      <c r="I1091" s="6"/>
      <c r="J1091" s="4">
        <v>11294.0</v>
      </c>
      <c r="K1091" s="4">
        <v>16.6</v>
      </c>
      <c r="L1091" s="4">
        <v>60.0</v>
      </c>
      <c r="M1091" s="4">
        <v>47.0</v>
      </c>
      <c r="N1091" s="4">
        <v>3.46</v>
      </c>
      <c r="O1091" s="4">
        <v>46.0</v>
      </c>
      <c r="P1091" s="4">
        <v>3.0</v>
      </c>
      <c r="Q1091" s="5">
        <v>34.516918</v>
      </c>
      <c r="R1091" s="4">
        <v>888546.0</v>
      </c>
      <c r="S1091" s="4">
        <v>1.3</v>
      </c>
      <c r="T1091" s="4">
        <v>1.3</v>
      </c>
      <c r="U1091" s="4">
        <v>0.316</v>
      </c>
      <c r="V1091" s="4">
        <v>4.8</v>
      </c>
    </row>
    <row r="1092">
      <c r="A1092" s="4" t="s">
        <v>94</v>
      </c>
      <c r="B1092" s="4">
        <v>2015.0</v>
      </c>
      <c r="C1092" s="4" t="s">
        <v>23</v>
      </c>
      <c r="D1092" s="4">
        <v>58.9</v>
      </c>
      <c r="E1092" s="4">
        <v>275.0</v>
      </c>
      <c r="F1092" s="4">
        <v>4.0</v>
      </c>
      <c r="G1092" s="6"/>
      <c r="H1092" s="5">
        <v>0.0</v>
      </c>
      <c r="I1092" s="4">
        <v>87.0</v>
      </c>
      <c r="J1092" s="4">
        <v>153.0</v>
      </c>
      <c r="K1092" s="4">
        <v>26.3</v>
      </c>
      <c r="L1092" s="4">
        <v>6.0</v>
      </c>
      <c r="M1092" s="4">
        <v>87.0</v>
      </c>
      <c r="N1092" s="6"/>
      <c r="O1092" s="4">
        <v>87.0</v>
      </c>
      <c r="P1092" s="4">
        <v>3.2</v>
      </c>
      <c r="Q1092" s="5">
        <v>596.8717189</v>
      </c>
      <c r="R1092" s="4">
        <v>177526.0</v>
      </c>
      <c r="S1092" s="4">
        <v>7.1</v>
      </c>
      <c r="T1092" s="4">
        <v>7.0</v>
      </c>
      <c r="U1092" s="4">
        <v>0.421</v>
      </c>
      <c r="V1092" s="4">
        <v>9.2</v>
      </c>
    </row>
    <row r="1093">
      <c r="A1093" s="4" t="s">
        <v>94</v>
      </c>
      <c r="B1093" s="4">
        <v>2014.0</v>
      </c>
      <c r="C1093" s="4" t="s">
        <v>23</v>
      </c>
      <c r="D1093" s="4">
        <v>58.4</v>
      </c>
      <c r="E1093" s="4">
        <v>282.0</v>
      </c>
      <c r="F1093" s="4">
        <v>4.0</v>
      </c>
      <c r="G1093" s="4">
        <v>0.01</v>
      </c>
      <c r="H1093" s="5">
        <v>50.06053544</v>
      </c>
      <c r="I1093" s="4">
        <v>87.0</v>
      </c>
      <c r="J1093" s="4">
        <v>1.0</v>
      </c>
      <c r="K1093" s="4">
        <v>25.6</v>
      </c>
      <c r="L1093" s="4">
        <v>6.0</v>
      </c>
      <c r="M1093" s="4">
        <v>87.0</v>
      </c>
      <c r="N1093" s="4">
        <v>5.59</v>
      </c>
      <c r="O1093" s="4">
        <v>87.0</v>
      </c>
      <c r="P1093" s="4">
        <v>3.4</v>
      </c>
      <c r="Q1093" s="5">
        <v>642.6256154</v>
      </c>
      <c r="R1093" s="4">
        <v>1725744.0</v>
      </c>
      <c r="S1093" s="4">
        <v>7.3</v>
      </c>
      <c r="T1093" s="4">
        <v>7.1</v>
      </c>
      <c r="U1093" s="4">
        <v>0.419</v>
      </c>
      <c r="V1093" s="4">
        <v>9.2</v>
      </c>
    </row>
    <row r="1094">
      <c r="A1094" s="4" t="s">
        <v>94</v>
      </c>
      <c r="B1094" s="4">
        <v>2013.0</v>
      </c>
      <c r="C1094" s="4" t="s">
        <v>23</v>
      </c>
      <c r="D1094" s="4">
        <v>58.1</v>
      </c>
      <c r="E1094" s="4">
        <v>279.0</v>
      </c>
      <c r="F1094" s="4">
        <v>4.0</v>
      </c>
      <c r="G1094" s="4">
        <v>0.01</v>
      </c>
      <c r="H1094" s="5">
        <v>8.20063742</v>
      </c>
      <c r="I1094" s="4">
        <v>87.0</v>
      </c>
      <c r="J1094" s="4">
        <v>0.0</v>
      </c>
      <c r="K1094" s="4">
        <v>25.0</v>
      </c>
      <c r="L1094" s="4">
        <v>6.0</v>
      </c>
      <c r="M1094" s="4">
        <v>87.0</v>
      </c>
      <c r="N1094" s="4">
        <v>6.14</v>
      </c>
      <c r="O1094" s="4">
        <v>87.0</v>
      </c>
      <c r="P1094" s="4">
        <v>4.5</v>
      </c>
      <c r="Q1094" s="5">
        <v>61.566347</v>
      </c>
      <c r="R1094" s="4">
        <v>1681495.0</v>
      </c>
      <c r="S1094" s="4">
        <v>7.5</v>
      </c>
      <c r="T1094" s="4">
        <v>7.3</v>
      </c>
      <c r="U1094" s="4">
        <v>0.415</v>
      </c>
      <c r="V1094" s="4">
        <v>9.1</v>
      </c>
    </row>
    <row r="1095">
      <c r="A1095" s="4" t="s">
        <v>94</v>
      </c>
      <c r="B1095" s="4">
        <v>2012.0</v>
      </c>
      <c r="C1095" s="4" t="s">
        <v>23</v>
      </c>
      <c r="D1095" s="4">
        <v>57.6</v>
      </c>
      <c r="E1095" s="4">
        <v>285.0</v>
      </c>
      <c r="F1095" s="4">
        <v>4.0</v>
      </c>
      <c r="G1095" s="4">
        <v>0.01</v>
      </c>
      <c r="H1095" s="5">
        <v>0.948526366</v>
      </c>
      <c r="I1095" s="4">
        <v>87.0</v>
      </c>
      <c r="J1095" s="4">
        <v>0.0</v>
      </c>
      <c r="K1095" s="4">
        <v>24.3</v>
      </c>
      <c r="L1095" s="4">
        <v>6.0</v>
      </c>
      <c r="M1095" s="4">
        <v>87.0</v>
      </c>
      <c r="N1095" s="4">
        <v>5.96</v>
      </c>
      <c r="O1095" s="4">
        <v>87.0</v>
      </c>
      <c r="P1095" s="4">
        <v>5.3</v>
      </c>
      <c r="Q1095" s="5">
        <v>67.7518833</v>
      </c>
      <c r="R1095" s="4">
        <v>1638139.0</v>
      </c>
      <c r="S1095" s="4">
        <v>7.7</v>
      </c>
      <c r="T1095" s="4">
        <v>7.5</v>
      </c>
      <c r="U1095" s="4">
        <v>0.416</v>
      </c>
      <c r="V1095" s="4">
        <v>9.1</v>
      </c>
    </row>
    <row r="1096">
      <c r="A1096" s="4" t="s">
        <v>94</v>
      </c>
      <c r="B1096" s="4">
        <v>2011.0</v>
      </c>
      <c r="C1096" s="4" t="s">
        <v>23</v>
      </c>
      <c r="D1096" s="4">
        <v>57.1</v>
      </c>
      <c r="E1096" s="4">
        <v>289.0</v>
      </c>
      <c r="F1096" s="4">
        <v>4.0</v>
      </c>
      <c r="G1096" s="4">
        <v>3.57</v>
      </c>
      <c r="H1096" s="5">
        <v>40.45367358</v>
      </c>
      <c r="I1096" s="4">
        <v>86.0</v>
      </c>
      <c r="J1096" s="4">
        <v>0.0</v>
      </c>
      <c r="K1096" s="4">
        <v>23.7</v>
      </c>
      <c r="L1096" s="4">
        <v>7.0</v>
      </c>
      <c r="M1096" s="4">
        <v>85.0</v>
      </c>
      <c r="N1096" s="4">
        <v>5.46</v>
      </c>
      <c r="O1096" s="4">
        <v>86.0</v>
      </c>
      <c r="P1096" s="4">
        <v>5.7</v>
      </c>
      <c r="Q1096" s="5">
        <v>692.69989</v>
      </c>
      <c r="R1096" s="4">
        <v>1596154.0</v>
      </c>
      <c r="S1096" s="4">
        <v>7.8</v>
      </c>
      <c r="T1096" s="4">
        <v>7.7</v>
      </c>
      <c r="U1096" s="4">
        <v>0.41</v>
      </c>
      <c r="V1096" s="4">
        <v>9.0</v>
      </c>
    </row>
    <row r="1097">
      <c r="A1097" s="4" t="s">
        <v>94</v>
      </c>
      <c r="B1097" s="4">
        <v>2010.0</v>
      </c>
      <c r="C1097" s="4" t="s">
        <v>23</v>
      </c>
      <c r="D1097" s="4">
        <v>56.7</v>
      </c>
      <c r="E1097" s="4">
        <v>287.0</v>
      </c>
      <c r="F1097" s="4">
        <v>4.0</v>
      </c>
      <c r="G1097" s="4">
        <v>3.21</v>
      </c>
      <c r="H1097" s="5">
        <v>53.30782696</v>
      </c>
      <c r="I1097" s="4">
        <v>83.0</v>
      </c>
      <c r="J1097" s="4">
        <v>26.0</v>
      </c>
      <c r="K1097" s="4">
        <v>23.1</v>
      </c>
      <c r="L1097" s="4">
        <v>7.0</v>
      </c>
      <c r="M1097" s="4">
        <v>82.0</v>
      </c>
      <c r="N1097" s="4">
        <v>6.7</v>
      </c>
      <c r="O1097" s="4">
        <v>83.0</v>
      </c>
      <c r="P1097" s="4">
        <v>5.9</v>
      </c>
      <c r="Q1097" s="5">
        <v>543.957418</v>
      </c>
      <c r="R1097" s="4">
        <v>155588.0</v>
      </c>
      <c r="S1097" s="4">
        <v>8.0</v>
      </c>
      <c r="T1097" s="4">
        <v>7.9</v>
      </c>
      <c r="U1097" s="4">
        <v>0.405</v>
      </c>
      <c r="V1097" s="4">
        <v>8.9</v>
      </c>
    </row>
    <row r="1098">
      <c r="A1098" s="4" t="s">
        <v>94</v>
      </c>
      <c r="B1098" s="4">
        <v>2009.0</v>
      </c>
      <c r="C1098" s="4" t="s">
        <v>23</v>
      </c>
      <c r="D1098" s="4">
        <v>56.3</v>
      </c>
      <c r="E1098" s="4">
        <v>288.0</v>
      </c>
      <c r="F1098" s="4">
        <v>4.0</v>
      </c>
      <c r="G1098" s="4">
        <v>2.55</v>
      </c>
      <c r="H1098" s="5">
        <v>47.12969266</v>
      </c>
      <c r="I1098" s="4">
        <v>8.0</v>
      </c>
      <c r="J1098" s="4">
        <v>0.0</v>
      </c>
      <c r="K1098" s="4">
        <v>22.5</v>
      </c>
      <c r="L1098" s="4">
        <v>7.0</v>
      </c>
      <c r="M1098" s="4">
        <v>78.0</v>
      </c>
      <c r="N1098" s="4">
        <v>6.81</v>
      </c>
      <c r="O1098" s="4">
        <v>8.0</v>
      </c>
      <c r="P1098" s="4">
        <v>6.0</v>
      </c>
      <c r="Q1098" s="5">
        <v>544.222779</v>
      </c>
      <c r="R1098" s="4">
        <v>1517448.0</v>
      </c>
      <c r="S1098" s="4">
        <v>8.3</v>
      </c>
      <c r="T1098" s="4">
        <v>8.1</v>
      </c>
      <c r="U1098" s="4">
        <v>0.401</v>
      </c>
      <c r="V1098" s="4">
        <v>8.9</v>
      </c>
    </row>
    <row r="1099">
      <c r="A1099" s="4" t="s">
        <v>94</v>
      </c>
      <c r="B1099" s="4">
        <v>2008.0</v>
      </c>
      <c r="C1099" s="4" t="s">
        <v>23</v>
      </c>
      <c r="D1099" s="4">
        <v>55.6</v>
      </c>
      <c r="E1099" s="4">
        <v>297.0</v>
      </c>
      <c r="F1099" s="4">
        <v>5.0</v>
      </c>
      <c r="G1099" s="4">
        <v>2.64</v>
      </c>
      <c r="H1099" s="5">
        <v>28.30191127</v>
      </c>
      <c r="I1099" s="6"/>
      <c r="J1099" s="4">
        <v>12.0</v>
      </c>
      <c r="K1099" s="4">
        <v>21.9</v>
      </c>
      <c r="L1099" s="4">
        <v>7.0</v>
      </c>
      <c r="M1099" s="4">
        <v>77.0</v>
      </c>
      <c r="N1099" s="4">
        <v>6.5</v>
      </c>
      <c r="O1099" s="4">
        <v>77.0</v>
      </c>
      <c r="P1099" s="4">
        <v>6.0</v>
      </c>
      <c r="Q1099" s="5">
        <v>583.5445622</v>
      </c>
      <c r="R1099" s="4">
        <v>148841.0</v>
      </c>
      <c r="S1099" s="4">
        <v>8.5</v>
      </c>
      <c r="T1099" s="4">
        <v>8.4</v>
      </c>
      <c r="U1099" s="4">
        <v>0.398</v>
      </c>
      <c r="V1099" s="4">
        <v>8.8</v>
      </c>
    </row>
    <row r="1100">
      <c r="A1100" s="4" t="s">
        <v>94</v>
      </c>
      <c r="B1100" s="4">
        <v>2007.0</v>
      </c>
      <c r="C1100" s="4" t="s">
        <v>23</v>
      </c>
      <c r="D1100" s="4">
        <v>55.0</v>
      </c>
      <c r="E1100" s="4">
        <v>32.0</v>
      </c>
      <c r="F1100" s="4">
        <v>5.0</v>
      </c>
      <c r="G1100" s="4">
        <v>2.98</v>
      </c>
      <c r="H1100" s="5">
        <v>31.06932595</v>
      </c>
      <c r="I1100" s="6"/>
      <c r="J1100" s="4">
        <v>1.0</v>
      </c>
      <c r="K1100" s="4">
        <v>21.3</v>
      </c>
      <c r="L1100" s="4">
        <v>7.0</v>
      </c>
      <c r="M1100" s="4">
        <v>76.0</v>
      </c>
      <c r="N1100" s="4">
        <v>6.1</v>
      </c>
      <c r="O1100" s="4">
        <v>74.0</v>
      </c>
      <c r="P1100" s="4">
        <v>5.7</v>
      </c>
      <c r="Q1100" s="5">
        <v>481.694976</v>
      </c>
      <c r="R1100" s="4">
        <v>1445958.0</v>
      </c>
      <c r="S1100" s="4">
        <v>8.7</v>
      </c>
      <c r="T1100" s="4">
        <v>8.6</v>
      </c>
      <c r="U1100" s="4">
        <v>0.394</v>
      </c>
      <c r="V1100" s="4">
        <v>8.8</v>
      </c>
    </row>
    <row r="1101">
      <c r="A1101" s="4" t="s">
        <v>94</v>
      </c>
      <c r="B1101" s="4">
        <v>2006.0</v>
      </c>
      <c r="C1101" s="4" t="s">
        <v>23</v>
      </c>
      <c r="D1101" s="4">
        <v>54.4</v>
      </c>
      <c r="E1101" s="4">
        <v>36.0</v>
      </c>
      <c r="F1101" s="4">
        <v>5.0</v>
      </c>
      <c r="G1101" s="4">
        <v>3.22</v>
      </c>
      <c r="H1101" s="5">
        <v>21.53374936</v>
      </c>
      <c r="I1101" s="6"/>
      <c r="J1101" s="4">
        <v>0.0</v>
      </c>
      <c r="K1101" s="4">
        <v>2.7</v>
      </c>
      <c r="L1101" s="4">
        <v>8.0</v>
      </c>
      <c r="M1101" s="4">
        <v>74.0</v>
      </c>
      <c r="N1101" s="4">
        <v>5.87</v>
      </c>
      <c r="O1101" s="4">
        <v>71.0</v>
      </c>
      <c r="P1101" s="4">
        <v>5.6</v>
      </c>
      <c r="Q1101" s="5">
        <v>418.94454</v>
      </c>
      <c r="R1101" s="4">
        <v>1412669.0</v>
      </c>
      <c r="S1101" s="4">
        <v>8.9</v>
      </c>
      <c r="T1101" s="4">
        <v>8.8</v>
      </c>
      <c r="U1101" s="4">
        <v>0.388</v>
      </c>
      <c r="V1101" s="4">
        <v>8.3</v>
      </c>
    </row>
    <row r="1102">
      <c r="A1102" s="4" t="s">
        <v>94</v>
      </c>
      <c r="B1102" s="4">
        <v>2005.0</v>
      </c>
      <c r="C1102" s="4" t="s">
        <v>23</v>
      </c>
      <c r="D1102" s="4">
        <v>53.9</v>
      </c>
      <c r="E1102" s="4">
        <v>37.0</v>
      </c>
      <c r="F1102" s="4">
        <v>5.0</v>
      </c>
      <c r="G1102" s="4">
        <v>3.1</v>
      </c>
      <c r="H1102" s="5">
        <v>22.09757984</v>
      </c>
      <c r="I1102" s="6"/>
      <c r="J1102" s="4">
        <v>0.0</v>
      </c>
      <c r="K1102" s="4">
        <v>2.1</v>
      </c>
      <c r="L1102" s="4">
        <v>8.0</v>
      </c>
      <c r="M1102" s="4">
        <v>73.0</v>
      </c>
      <c r="N1102" s="4">
        <v>5.72</v>
      </c>
      <c r="O1102" s="4">
        <v>68.0</v>
      </c>
      <c r="P1102" s="4">
        <v>5.4</v>
      </c>
      <c r="Q1102" s="5">
        <v>424.9534585</v>
      </c>
      <c r="R1102" s="4">
        <v>138838.0</v>
      </c>
      <c r="S1102" s="4">
        <v>9.2</v>
      </c>
      <c r="T1102" s="4">
        <v>9.0</v>
      </c>
      <c r="U1102" s="4">
        <v>0.0</v>
      </c>
      <c r="V1102" s="4">
        <v>8.0</v>
      </c>
    </row>
    <row r="1103">
      <c r="A1103" s="4" t="s">
        <v>94</v>
      </c>
      <c r="B1103" s="4">
        <v>2004.0</v>
      </c>
      <c r="C1103" s="4" t="s">
        <v>23</v>
      </c>
      <c r="D1103" s="4">
        <v>53.5</v>
      </c>
      <c r="E1103" s="4">
        <v>38.0</v>
      </c>
      <c r="F1103" s="4">
        <v>5.0</v>
      </c>
      <c r="G1103" s="4">
        <v>2.58</v>
      </c>
      <c r="H1103" s="5">
        <v>13.52999556</v>
      </c>
      <c r="I1103" s="6"/>
      <c r="J1103" s="4">
        <v>3526.0</v>
      </c>
      <c r="K1103" s="4">
        <v>19.6</v>
      </c>
      <c r="L1103" s="4">
        <v>8.0</v>
      </c>
      <c r="M1103" s="4">
        <v>69.0</v>
      </c>
      <c r="N1103" s="4">
        <v>5.41</v>
      </c>
      <c r="O1103" s="4">
        <v>64.0</v>
      </c>
      <c r="P1103" s="4">
        <v>5.0</v>
      </c>
      <c r="Q1103" s="5">
        <v>393.3138244</v>
      </c>
      <c r="R1103" s="4">
        <v>135345.0</v>
      </c>
      <c r="S1103" s="4">
        <v>9.4</v>
      </c>
      <c r="T1103" s="4">
        <v>9.3</v>
      </c>
      <c r="U1103" s="4">
        <v>0.0</v>
      </c>
      <c r="V1103" s="4">
        <v>7.7</v>
      </c>
    </row>
    <row r="1104">
      <c r="A1104" s="4" t="s">
        <v>94</v>
      </c>
      <c r="B1104" s="4">
        <v>2003.0</v>
      </c>
      <c r="C1104" s="4" t="s">
        <v>23</v>
      </c>
      <c r="D1104" s="4">
        <v>53.0</v>
      </c>
      <c r="E1104" s="4">
        <v>38.0</v>
      </c>
      <c r="F1104" s="4">
        <v>5.0</v>
      </c>
      <c r="G1104" s="4">
        <v>2.16</v>
      </c>
      <c r="H1104" s="5">
        <v>2.527115422</v>
      </c>
      <c r="I1104" s="6"/>
      <c r="J1104" s="4">
        <v>1158.0</v>
      </c>
      <c r="K1104" s="4">
        <v>19.0</v>
      </c>
      <c r="L1104" s="4">
        <v>8.0</v>
      </c>
      <c r="M1104" s="4">
        <v>65.0</v>
      </c>
      <c r="N1104" s="4">
        <v>5.62</v>
      </c>
      <c r="O1104" s="4">
        <v>6.0</v>
      </c>
      <c r="P1104" s="4">
        <v>4.6</v>
      </c>
      <c r="Q1104" s="5">
        <v>36.5718585</v>
      </c>
      <c r="R1104" s="4">
        <v>132122.0</v>
      </c>
      <c r="S1104" s="4">
        <v>9.6</v>
      </c>
      <c r="T1104" s="4">
        <v>9.5</v>
      </c>
      <c r="U1104" s="4">
        <v>0.0</v>
      </c>
      <c r="V1104" s="4">
        <v>7.4</v>
      </c>
    </row>
    <row r="1105">
      <c r="A1105" s="4" t="s">
        <v>94</v>
      </c>
      <c r="B1105" s="4">
        <v>2002.0</v>
      </c>
      <c r="C1105" s="4" t="s">
        <v>23</v>
      </c>
      <c r="D1105" s="4">
        <v>52.8</v>
      </c>
      <c r="E1105" s="4">
        <v>35.0</v>
      </c>
      <c r="F1105" s="4">
        <v>5.0</v>
      </c>
      <c r="G1105" s="4">
        <v>2.47</v>
      </c>
      <c r="H1105" s="5">
        <v>24.65761755</v>
      </c>
      <c r="I1105" s="6"/>
      <c r="J1105" s="4">
        <v>298.0</v>
      </c>
      <c r="K1105" s="4">
        <v>18.5</v>
      </c>
      <c r="L1105" s="4">
        <v>8.0</v>
      </c>
      <c r="M1105" s="4">
        <v>61.0</v>
      </c>
      <c r="N1105" s="4">
        <v>5.84</v>
      </c>
      <c r="O1105" s="4">
        <v>57.0</v>
      </c>
      <c r="P1105" s="4">
        <v>4.1</v>
      </c>
      <c r="Q1105" s="5">
        <v>321.481324</v>
      </c>
      <c r="R1105" s="4">
        <v>1293523.0</v>
      </c>
      <c r="S1105" s="4">
        <v>9.8</v>
      </c>
      <c r="T1105" s="4">
        <v>9.7</v>
      </c>
      <c r="U1105" s="4">
        <v>0.0</v>
      </c>
      <c r="V1105" s="4">
        <v>7.1</v>
      </c>
    </row>
    <row r="1106">
      <c r="A1106" s="4" t="s">
        <v>94</v>
      </c>
      <c r="B1106" s="4">
        <v>2001.0</v>
      </c>
      <c r="C1106" s="4" t="s">
        <v>23</v>
      </c>
      <c r="D1106" s="4">
        <v>52.5</v>
      </c>
      <c r="E1106" s="4">
        <v>32.0</v>
      </c>
      <c r="F1106" s="4">
        <v>5.0</v>
      </c>
      <c r="G1106" s="4">
        <v>2.55</v>
      </c>
      <c r="H1106" s="5">
        <v>0.868708478</v>
      </c>
      <c r="I1106" s="6"/>
      <c r="J1106" s="4">
        <v>126.0</v>
      </c>
      <c r="K1106" s="4">
        <v>17.9</v>
      </c>
      <c r="L1106" s="4">
        <v>9.0</v>
      </c>
      <c r="M1106" s="4">
        <v>56.0</v>
      </c>
      <c r="N1106" s="4">
        <v>5.4</v>
      </c>
      <c r="O1106" s="4">
        <v>53.0</v>
      </c>
      <c r="P1106" s="4">
        <v>3.6</v>
      </c>
      <c r="Q1106" s="5">
        <v>39.486749</v>
      </c>
      <c r="R1106" s="4">
        <v>1267512.0</v>
      </c>
      <c r="S1106" s="4">
        <v>1.0</v>
      </c>
      <c r="T1106" s="4">
        <v>1.0</v>
      </c>
      <c r="U1106" s="4">
        <v>0.0</v>
      </c>
      <c r="V1106" s="4">
        <v>6.7</v>
      </c>
    </row>
    <row r="1107">
      <c r="A1107" s="4" t="s">
        <v>94</v>
      </c>
      <c r="B1107" s="4">
        <v>2000.0</v>
      </c>
      <c r="C1107" s="4" t="s">
        <v>23</v>
      </c>
      <c r="D1107" s="4">
        <v>52.1</v>
      </c>
      <c r="E1107" s="4">
        <v>3.0</v>
      </c>
      <c r="F1107" s="4">
        <v>5.0</v>
      </c>
      <c r="G1107" s="4">
        <v>2.84</v>
      </c>
      <c r="H1107" s="5">
        <v>6.699418747</v>
      </c>
      <c r="I1107" s="6"/>
      <c r="J1107" s="4">
        <v>0.0</v>
      </c>
      <c r="K1107" s="4">
        <v>17.4</v>
      </c>
      <c r="L1107" s="4">
        <v>9.0</v>
      </c>
      <c r="M1107" s="4">
        <v>52.0</v>
      </c>
      <c r="N1107" s="4">
        <v>4.94</v>
      </c>
      <c r="O1107" s="4">
        <v>49.0</v>
      </c>
      <c r="P1107" s="4">
        <v>3.1</v>
      </c>
      <c r="Q1107" s="5">
        <v>297.7519443</v>
      </c>
      <c r="R1107" s="4">
        <v>1243229.0</v>
      </c>
      <c r="S1107" s="4">
        <v>1.2</v>
      </c>
      <c r="T1107" s="4">
        <v>1.2</v>
      </c>
      <c r="U1107" s="4">
        <v>0.0</v>
      </c>
      <c r="V1107" s="4">
        <v>6.4</v>
      </c>
    </row>
    <row r="1108">
      <c r="A1108" s="4" t="s">
        <v>95</v>
      </c>
      <c r="B1108" s="4">
        <v>2015.0</v>
      </c>
      <c r="C1108" s="4" t="s">
        <v>23</v>
      </c>
      <c r="D1108" s="4">
        <v>66.2</v>
      </c>
      <c r="E1108" s="4">
        <v>215.0</v>
      </c>
      <c r="F1108" s="4">
        <v>0.0</v>
      </c>
      <c r="G1108" s="6"/>
      <c r="H1108" s="5">
        <v>0.0</v>
      </c>
      <c r="I1108" s="4">
        <v>95.0</v>
      </c>
      <c r="J1108" s="4">
        <v>0.0</v>
      </c>
      <c r="K1108" s="4">
        <v>46.7</v>
      </c>
      <c r="L1108" s="4">
        <v>1.0</v>
      </c>
      <c r="M1108" s="4">
        <v>92.0</v>
      </c>
      <c r="N1108" s="6"/>
      <c r="O1108" s="4">
        <v>95.0</v>
      </c>
      <c r="P1108" s="4">
        <v>0.3</v>
      </c>
      <c r="Q1108" s="5">
        <v>4136.689919</v>
      </c>
      <c r="R1108" s="4">
        <v>768514.0</v>
      </c>
      <c r="S1108" s="4">
        <v>5.5</v>
      </c>
      <c r="T1108" s="4">
        <v>5.3</v>
      </c>
      <c r="U1108" s="4">
        <v>0.638</v>
      </c>
      <c r="V1108" s="4">
        <v>10.3</v>
      </c>
    </row>
    <row r="1109">
      <c r="A1109" s="4" t="s">
        <v>95</v>
      </c>
      <c r="B1109" s="4">
        <v>2014.0</v>
      </c>
      <c r="C1109" s="4" t="s">
        <v>23</v>
      </c>
      <c r="D1109" s="4">
        <v>66.0</v>
      </c>
      <c r="E1109" s="4">
        <v>217.0</v>
      </c>
      <c r="F1109" s="4">
        <v>0.0</v>
      </c>
      <c r="G1109" s="4">
        <v>7.64</v>
      </c>
      <c r="H1109" s="5">
        <v>4.141293345</v>
      </c>
      <c r="I1109" s="4">
        <v>98.0</v>
      </c>
      <c r="J1109" s="4">
        <v>0.0</v>
      </c>
      <c r="K1109" s="4">
        <v>45.9</v>
      </c>
      <c r="L1109" s="4">
        <v>1.0</v>
      </c>
      <c r="M1109" s="4">
        <v>97.0</v>
      </c>
      <c r="N1109" s="4">
        <v>5.25</v>
      </c>
      <c r="O1109" s="4">
        <v>98.0</v>
      </c>
      <c r="P1109" s="4">
        <v>0.3</v>
      </c>
      <c r="Q1109" s="5">
        <v>43.82321</v>
      </c>
      <c r="R1109" s="4">
        <v>763393.0</v>
      </c>
      <c r="S1109" s="4">
        <v>5.5</v>
      </c>
      <c r="T1109" s="4">
        <v>5.3</v>
      </c>
      <c r="U1109" s="4">
        <v>0.636</v>
      </c>
      <c r="V1109" s="4">
        <v>10.3</v>
      </c>
    </row>
    <row r="1110">
      <c r="A1110" s="4" t="s">
        <v>95</v>
      </c>
      <c r="B1110" s="4">
        <v>2013.0</v>
      </c>
      <c r="C1110" s="4" t="s">
        <v>23</v>
      </c>
      <c r="D1110" s="4">
        <v>65.9</v>
      </c>
      <c r="E1110" s="4">
        <v>218.0</v>
      </c>
      <c r="F1110" s="4">
        <v>0.0</v>
      </c>
      <c r="G1110" s="4">
        <v>7.56</v>
      </c>
      <c r="H1110" s="5">
        <v>345.9044258</v>
      </c>
      <c r="I1110" s="4">
        <v>98.0</v>
      </c>
      <c r="J1110" s="4">
        <v>0.0</v>
      </c>
      <c r="K1110" s="4">
        <v>45.0</v>
      </c>
      <c r="L1110" s="4">
        <v>1.0</v>
      </c>
      <c r="M1110" s="4">
        <v>98.0</v>
      </c>
      <c r="N1110" s="4">
        <v>5.1</v>
      </c>
      <c r="O1110" s="4">
        <v>98.0</v>
      </c>
      <c r="P1110" s="4">
        <v>0.3</v>
      </c>
      <c r="Q1110" s="5">
        <v>3944.178173</v>
      </c>
      <c r="R1110" s="4">
        <v>75881.0</v>
      </c>
      <c r="S1110" s="4">
        <v>5.5</v>
      </c>
      <c r="T1110" s="4">
        <v>5.3</v>
      </c>
      <c r="U1110" s="4">
        <v>0.633</v>
      </c>
      <c r="V1110" s="4">
        <v>10.3</v>
      </c>
    </row>
    <row r="1111">
      <c r="A1111" s="4" t="s">
        <v>95</v>
      </c>
      <c r="B1111" s="4">
        <v>2012.0</v>
      </c>
      <c r="C1111" s="4" t="s">
        <v>23</v>
      </c>
      <c r="D1111" s="4">
        <v>65.8</v>
      </c>
      <c r="E1111" s="4">
        <v>22.0</v>
      </c>
      <c r="F1111" s="4">
        <v>0.0</v>
      </c>
      <c r="G1111" s="4">
        <v>7.57</v>
      </c>
      <c r="H1111" s="5">
        <v>497.4719464</v>
      </c>
      <c r="I1111" s="4">
        <v>97.0</v>
      </c>
      <c r="J1111" s="4">
        <v>0.0</v>
      </c>
      <c r="K1111" s="4">
        <v>44.1</v>
      </c>
      <c r="L1111" s="4">
        <v>1.0</v>
      </c>
      <c r="M1111" s="4">
        <v>97.0</v>
      </c>
      <c r="N1111" s="4">
        <v>6.57</v>
      </c>
      <c r="O1111" s="4">
        <v>97.0</v>
      </c>
      <c r="P1111" s="4">
        <v>0.3</v>
      </c>
      <c r="Q1111" s="5">
        <v>3785.935665</v>
      </c>
      <c r="R1111" s="4">
        <v>75391.0</v>
      </c>
      <c r="S1111" s="4">
        <v>5.6</v>
      </c>
      <c r="T1111" s="4">
        <v>5.3</v>
      </c>
      <c r="U1111" s="4">
        <v>0.63</v>
      </c>
      <c r="V1111" s="4">
        <v>10.6</v>
      </c>
    </row>
    <row r="1112">
      <c r="A1112" s="4" t="s">
        <v>95</v>
      </c>
      <c r="B1112" s="4">
        <v>2011.0</v>
      </c>
      <c r="C1112" s="4" t="s">
        <v>23</v>
      </c>
      <c r="D1112" s="4">
        <v>65.6</v>
      </c>
      <c r="E1112" s="4">
        <v>229.0</v>
      </c>
      <c r="F1112" s="4">
        <v>0.0</v>
      </c>
      <c r="G1112" s="4">
        <v>7.56</v>
      </c>
      <c r="H1112" s="5">
        <v>536.2332523</v>
      </c>
      <c r="I1112" s="4">
        <v>93.0</v>
      </c>
      <c r="J1112" s="4">
        <v>0.0</v>
      </c>
      <c r="K1112" s="4">
        <v>43.2</v>
      </c>
      <c r="L1112" s="4">
        <v>1.0</v>
      </c>
      <c r="M1112" s="4">
        <v>93.0</v>
      </c>
      <c r="N1112" s="4">
        <v>6.8</v>
      </c>
      <c r="O1112" s="4">
        <v>93.0</v>
      </c>
      <c r="P1112" s="4">
        <v>0.4</v>
      </c>
      <c r="Q1112" s="5">
        <v>3439.597513</v>
      </c>
      <c r="R1112" s="4">
        <v>7491.0</v>
      </c>
      <c r="S1112" s="4">
        <v>5.6</v>
      </c>
      <c r="T1112" s="4">
        <v>5.3</v>
      </c>
      <c r="U1112" s="4">
        <v>0.624</v>
      </c>
      <c r="V1112" s="4">
        <v>10.3</v>
      </c>
    </row>
    <row r="1113">
      <c r="A1113" s="4" t="s">
        <v>95</v>
      </c>
      <c r="B1113" s="4">
        <v>2010.0</v>
      </c>
      <c r="C1113" s="4" t="s">
        <v>23</v>
      </c>
      <c r="D1113" s="4">
        <v>65.9</v>
      </c>
      <c r="E1113" s="4">
        <v>221.0</v>
      </c>
      <c r="F1113" s="4">
        <v>0.0</v>
      </c>
      <c r="G1113" s="4">
        <v>7.52</v>
      </c>
      <c r="H1113" s="5">
        <v>48.02859441</v>
      </c>
      <c r="I1113" s="4">
        <v>95.0</v>
      </c>
      <c r="J1113" s="4">
        <v>0.0</v>
      </c>
      <c r="K1113" s="4">
        <v>42.4</v>
      </c>
      <c r="L1113" s="4">
        <v>1.0</v>
      </c>
      <c r="M1113" s="4">
        <v>95.0</v>
      </c>
      <c r="N1113" s="4">
        <v>6.6</v>
      </c>
      <c r="O1113" s="4">
        <v>95.0</v>
      </c>
      <c r="P1113" s="4">
        <v>0.4</v>
      </c>
      <c r="Q1113" s="5">
        <v>326.281212</v>
      </c>
      <c r="R1113" s="4">
        <v>746556.0</v>
      </c>
      <c r="S1113" s="4">
        <v>5.6</v>
      </c>
      <c r="T1113" s="4">
        <v>5.3</v>
      </c>
      <c r="U1113" s="4">
        <v>0.618</v>
      </c>
      <c r="V1113" s="4">
        <v>10.2</v>
      </c>
    </row>
    <row r="1114">
      <c r="A1114" s="4" t="s">
        <v>95</v>
      </c>
      <c r="B1114" s="4">
        <v>2009.0</v>
      </c>
      <c r="C1114" s="4" t="s">
        <v>23</v>
      </c>
      <c r="D1114" s="4">
        <v>66.1</v>
      </c>
      <c r="E1114" s="4">
        <v>218.0</v>
      </c>
      <c r="F1114" s="4">
        <v>0.0</v>
      </c>
      <c r="G1114" s="4">
        <v>7.49</v>
      </c>
      <c r="H1114" s="5">
        <v>466.6693698</v>
      </c>
      <c r="I1114" s="4">
        <v>98.0</v>
      </c>
      <c r="J1114" s="4">
        <v>0.0</v>
      </c>
      <c r="K1114" s="4">
        <v>41.6</v>
      </c>
      <c r="L1114" s="4">
        <v>1.0</v>
      </c>
      <c r="M1114" s="4">
        <v>97.0</v>
      </c>
      <c r="N1114" s="4">
        <v>7.32</v>
      </c>
      <c r="O1114" s="4">
        <v>98.0</v>
      </c>
      <c r="P1114" s="4">
        <v>0.3</v>
      </c>
      <c r="Q1114" s="5">
        <v>2716.35256</v>
      </c>
      <c r="R1114" s="4">
        <v>745693.0</v>
      </c>
      <c r="S1114" s="4">
        <v>5.6</v>
      </c>
      <c r="T1114" s="4">
        <v>5.4</v>
      </c>
      <c r="U1114" s="4">
        <v>0.618</v>
      </c>
      <c r="V1114" s="4">
        <v>10.5</v>
      </c>
    </row>
    <row r="1115">
      <c r="A1115" s="4" t="s">
        <v>95</v>
      </c>
      <c r="B1115" s="4">
        <v>2008.0</v>
      </c>
      <c r="C1115" s="4" t="s">
        <v>23</v>
      </c>
      <c r="D1115" s="4">
        <v>66.3</v>
      </c>
      <c r="E1115" s="4">
        <v>218.0</v>
      </c>
      <c r="F1115" s="4">
        <v>1.0</v>
      </c>
      <c r="G1115" s="4">
        <v>7.32</v>
      </c>
      <c r="H1115" s="5">
        <v>493.3279293</v>
      </c>
      <c r="I1115" s="4">
        <v>93.0</v>
      </c>
      <c r="J1115" s="4">
        <v>0.0</v>
      </c>
      <c r="K1115" s="4">
        <v>4.9</v>
      </c>
      <c r="L1115" s="4">
        <v>1.0</v>
      </c>
      <c r="M1115" s="4">
        <v>93.0</v>
      </c>
      <c r="N1115" s="4">
        <v>7.46</v>
      </c>
      <c r="O1115" s="4">
        <v>93.0</v>
      </c>
      <c r="P1115" s="4">
        <v>0.8</v>
      </c>
      <c r="Q1115" s="5">
        <v>2576.124957</v>
      </c>
      <c r="R1115" s="4">
        <v>746314.0</v>
      </c>
      <c r="S1115" s="4">
        <v>5.6</v>
      </c>
      <c r="T1115" s="4">
        <v>5.4</v>
      </c>
      <c r="U1115" s="4">
        <v>0.618</v>
      </c>
      <c r="V1115" s="4">
        <v>10.7</v>
      </c>
    </row>
    <row r="1116">
      <c r="A1116" s="4" t="s">
        <v>95</v>
      </c>
      <c r="B1116" s="4">
        <v>2007.0</v>
      </c>
      <c r="C1116" s="4" t="s">
        <v>23</v>
      </c>
      <c r="D1116" s="4">
        <v>65.7</v>
      </c>
      <c r="E1116" s="4">
        <v>232.0</v>
      </c>
      <c r="F1116" s="4">
        <v>1.0</v>
      </c>
      <c r="G1116" s="4">
        <v>7.2</v>
      </c>
      <c r="H1116" s="5">
        <v>362.8702271</v>
      </c>
      <c r="I1116" s="4">
        <v>94.0</v>
      </c>
      <c r="J1116" s="4">
        <v>0.0</v>
      </c>
      <c r="K1116" s="4">
        <v>4.3</v>
      </c>
      <c r="L1116" s="4">
        <v>1.0</v>
      </c>
      <c r="M1116" s="4">
        <v>94.0</v>
      </c>
      <c r="N1116" s="4">
        <v>6.45</v>
      </c>
      <c r="O1116" s="4">
        <v>94.0</v>
      </c>
      <c r="P1116" s="4">
        <v>1.9</v>
      </c>
      <c r="Q1116" s="5">
        <v>2327.58324</v>
      </c>
      <c r="R1116" s="4">
        <v>747869.0</v>
      </c>
      <c r="S1116" s="4">
        <v>5.7</v>
      </c>
      <c r="T1116" s="4">
        <v>5.5</v>
      </c>
      <c r="U1116" s="4">
        <v>0.62</v>
      </c>
      <c r="V1116" s="4">
        <v>11.2</v>
      </c>
    </row>
    <row r="1117">
      <c r="A1117" s="4" t="s">
        <v>95</v>
      </c>
      <c r="B1117" s="4">
        <v>2006.0</v>
      </c>
      <c r="C1117" s="4" t="s">
        <v>23</v>
      </c>
      <c r="D1117" s="4">
        <v>65.2</v>
      </c>
      <c r="E1117" s="4">
        <v>24.0</v>
      </c>
      <c r="F1117" s="4">
        <v>1.0</v>
      </c>
      <c r="G1117" s="4">
        <v>7.04</v>
      </c>
      <c r="H1117" s="5">
        <v>170.6325842</v>
      </c>
      <c r="I1117" s="4">
        <v>93.0</v>
      </c>
      <c r="J1117" s="4">
        <v>0.0</v>
      </c>
      <c r="K1117" s="4">
        <v>39.6</v>
      </c>
      <c r="L1117" s="4">
        <v>1.0</v>
      </c>
      <c r="M1117" s="4">
        <v>92.0</v>
      </c>
      <c r="N1117" s="4">
        <v>4.67</v>
      </c>
      <c r="O1117" s="4">
        <v>93.0</v>
      </c>
      <c r="P1117" s="4">
        <v>1.1</v>
      </c>
      <c r="Q1117" s="5">
        <v>1945.6395</v>
      </c>
      <c r="R1117" s="4">
        <v>74961.0</v>
      </c>
      <c r="S1117" s="4">
        <v>5.7</v>
      </c>
      <c r="T1117" s="4">
        <v>5.5</v>
      </c>
      <c r="U1117" s="4">
        <v>0.622</v>
      </c>
      <c r="V1117" s="4">
        <v>11.7</v>
      </c>
    </row>
    <row r="1118">
      <c r="A1118" s="4" t="s">
        <v>95</v>
      </c>
      <c r="B1118" s="4">
        <v>2005.0</v>
      </c>
      <c r="C1118" s="4" t="s">
        <v>23</v>
      </c>
      <c r="D1118" s="4">
        <v>65.0</v>
      </c>
      <c r="E1118" s="4">
        <v>238.0</v>
      </c>
      <c r="F1118" s="4">
        <v>1.0</v>
      </c>
      <c r="G1118" s="4">
        <v>7.35</v>
      </c>
      <c r="H1118" s="5">
        <v>17.46405901</v>
      </c>
      <c r="I1118" s="4">
        <v>93.0</v>
      </c>
      <c r="J1118" s="4">
        <v>0.0</v>
      </c>
      <c r="K1118" s="4">
        <v>39.0</v>
      </c>
      <c r="L1118" s="4">
        <v>1.0</v>
      </c>
      <c r="M1118" s="4">
        <v>93.0</v>
      </c>
      <c r="N1118" s="4">
        <v>5.83</v>
      </c>
      <c r="O1118" s="4">
        <v>93.0</v>
      </c>
      <c r="P1118" s="4">
        <v>1.8</v>
      </c>
      <c r="Q1118" s="5">
        <v>198.455216</v>
      </c>
      <c r="R1118" s="4">
        <v>75946.0</v>
      </c>
      <c r="S1118" s="4">
        <v>5.7</v>
      </c>
      <c r="T1118" s="4">
        <v>5.5</v>
      </c>
      <c r="U1118" s="4">
        <v>0.619</v>
      </c>
      <c r="V1118" s="4">
        <v>11.4</v>
      </c>
    </row>
    <row r="1119">
      <c r="A1119" s="4" t="s">
        <v>95</v>
      </c>
      <c r="B1119" s="4">
        <v>2004.0</v>
      </c>
      <c r="C1119" s="4" t="s">
        <v>23</v>
      </c>
      <c r="D1119" s="4">
        <v>65.1</v>
      </c>
      <c r="E1119" s="4">
        <v>237.0</v>
      </c>
      <c r="F1119" s="4">
        <v>1.0</v>
      </c>
      <c r="G1119" s="4">
        <v>7.84</v>
      </c>
      <c r="H1119" s="5">
        <v>1.776181042</v>
      </c>
      <c r="I1119" s="4">
        <v>91.0</v>
      </c>
      <c r="J1119" s="4">
        <v>0.0</v>
      </c>
      <c r="K1119" s="4">
        <v>38.4</v>
      </c>
      <c r="L1119" s="4">
        <v>1.0</v>
      </c>
      <c r="M1119" s="4">
        <v>91.0</v>
      </c>
      <c r="N1119" s="4">
        <v>5.73</v>
      </c>
      <c r="O1119" s="4">
        <v>91.0</v>
      </c>
      <c r="P1119" s="4">
        <v>1.9</v>
      </c>
      <c r="Q1119" s="5">
        <v>145.58861</v>
      </c>
      <c r="R1119" s="4">
        <v>751652.0</v>
      </c>
      <c r="S1119" s="4">
        <v>5.8</v>
      </c>
      <c r="T1119" s="4">
        <v>5.6</v>
      </c>
      <c r="U1119" s="4">
        <v>0.613</v>
      </c>
      <c r="V1119" s="4">
        <v>11.2</v>
      </c>
    </row>
    <row r="1120">
      <c r="A1120" s="4" t="s">
        <v>95</v>
      </c>
      <c r="B1120" s="4">
        <v>2003.0</v>
      </c>
      <c r="C1120" s="4" t="s">
        <v>23</v>
      </c>
      <c r="D1120" s="4">
        <v>65.3</v>
      </c>
      <c r="E1120" s="4">
        <v>237.0</v>
      </c>
      <c r="F1120" s="4">
        <v>1.0</v>
      </c>
      <c r="G1120" s="4">
        <v>7.93</v>
      </c>
      <c r="H1120" s="5">
        <v>16.47949015</v>
      </c>
      <c r="I1120" s="4">
        <v>9.0</v>
      </c>
      <c r="J1120" s="4">
        <v>0.0</v>
      </c>
      <c r="K1120" s="4">
        <v>37.8</v>
      </c>
      <c r="L1120" s="4">
        <v>1.0</v>
      </c>
      <c r="M1120" s="4">
        <v>91.0</v>
      </c>
      <c r="N1120" s="4">
        <v>5.97</v>
      </c>
      <c r="O1120" s="4">
        <v>9.0</v>
      </c>
      <c r="P1120" s="4">
        <v>2.1</v>
      </c>
      <c r="Q1120" s="5">
        <v>986.7958173</v>
      </c>
      <c r="R1120" s="4">
        <v>751857.0</v>
      </c>
      <c r="S1120" s="4">
        <v>5.8</v>
      </c>
      <c r="T1120" s="4">
        <v>5.6</v>
      </c>
      <c r="U1120" s="4">
        <v>0.611</v>
      </c>
      <c r="V1120" s="4">
        <v>11.1</v>
      </c>
    </row>
    <row r="1121">
      <c r="A1121" s="4" t="s">
        <v>95</v>
      </c>
      <c r="B1121" s="4">
        <v>2002.0</v>
      </c>
      <c r="C1121" s="4" t="s">
        <v>23</v>
      </c>
      <c r="D1121" s="4">
        <v>65.3</v>
      </c>
      <c r="E1121" s="4">
        <v>244.0</v>
      </c>
      <c r="F1121" s="4">
        <v>1.0</v>
      </c>
      <c r="G1121" s="4">
        <v>7.73</v>
      </c>
      <c r="H1121" s="5">
        <v>10.9363388</v>
      </c>
      <c r="I1121" s="4">
        <v>91.0</v>
      </c>
      <c r="J1121" s="4">
        <v>0.0</v>
      </c>
      <c r="K1121" s="4">
        <v>37.1</v>
      </c>
      <c r="L1121" s="4">
        <v>1.0</v>
      </c>
      <c r="M1121" s="4">
        <v>93.0</v>
      </c>
      <c r="N1121" s="4">
        <v>5.84</v>
      </c>
      <c r="O1121" s="4">
        <v>91.0</v>
      </c>
      <c r="P1121" s="4">
        <v>2.3</v>
      </c>
      <c r="Q1121" s="5">
        <v>96.8674827</v>
      </c>
      <c r="R1121" s="4">
        <v>751884.0</v>
      </c>
      <c r="S1121" s="4">
        <v>5.9</v>
      </c>
      <c r="T1121" s="4">
        <v>5.7</v>
      </c>
      <c r="U1121" s="4">
        <v>0.609</v>
      </c>
      <c r="V1121" s="4">
        <v>11.0</v>
      </c>
    </row>
    <row r="1122">
      <c r="A1122" s="4" t="s">
        <v>95</v>
      </c>
      <c r="B1122" s="4">
        <v>2001.0</v>
      </c>
      <c r="C1122" s="4" t="s">
        <v>23</v>
      </c>
      <c r="D1122" s="4">
        <v>65.4</v>
      </c>
      <c r="E1122" s="4">
        <v>247.0</v>
      </c>
      <c r="F1122" s="4">
        <v>1.0</v>
      </c>
      <c r="G1122" s="4">
        <v>6.71</v>
      </c>
      <c r="H1122" s="5">
        <v>15.54978677</v>
      </c>
      <c r="I1122" s="4">
        <v>85.0</v>
      </c>
      <c r="J1122" s="4">
        <v>0.0</v>
      </c>
      <c r="K1122" s="4">
        <v>36.4</v>
      </c>
      <c r="L1122" s="4">
        <v>1.0</v>
      </c>
      <c r="M1122" s="4">
        <v>9.0</v>
      </c>
      <c r="N1122" s="4">
        <v>5.82</v>
      </c>
      <c r="O1122" s="4">
        <v>85.0</v>
      </c>
      <c r="P1122" s="4">
        <v>1.7</v>
      </c>
      <c r="Q1122" s="5">
        <v>925.582546</v>
      </c>
      <c r="R1122" s="4">
        <v>752263.0</v>
      </c>
      <c r="S1122" s="4">
        <v>5.9</v>
      </c>
      <c r="T1122" s="4">
        <v>5.7</v>
      </c>
      <c r="U1122" s="4">
        <v>0.606</v>
      </c>
      <c r="V1122" s="4">
        <v>10.9</v>
      </c>
    </row>
    <row r="1123">
      <c r="A1123" s="4" t="s">
        <v>95</v>
      </c>
      <c r="B1123" s="4">
        <v>2000.0</v>
      </c>
      <c r="C1123" s="4" t="s">
        <v>23</v>
      </c>
      <c r="D1123" s="4">
        <v>65.4</v>
      </c>
      <c r="E1123" s="4">
        <v>246.0</v>
      </c>
      <c r="F1123" s="4">
        <v>1.0</v>
      </c>
      <c r="G1123" s="4">
        <v>6.63</v>
      </c>
      <c r="H1123" s="5">
        <v>16.75480888</v>
      </c>
      <c r="I1123" s="6"/>
      <c r="J1123" s="4">
        <v>0.0</v>
      </c>
      <c r="K1123" s="4">
        <v>35.7</v>
      </c>
      <c r="L1123" s="4">
        <v>1.0</v>
      </c>
      <c r="M1123" s="4">
        <v>79.0</v>
      </c>
      <c r="N1123" s="4">
        <v>5.85</v>
      </c>
      <c r="O1123" s="4">
        <v>88.0</v>
      </c>
      <c r="P1123" s="4">
        <v>1.1</v>
      </c>
      <c r="Q1123" s="5">
        <v>946.599372</v>
      </c>
      <c r="R1123" s="4">
        <v>75331.0</v>
      </c>
      <c r="S1123" s="4">
        <v>5.9</v>
      </c>
      <c r="T1123" s="4">
        <v>5.8</v>
      </c>
      <c r="U1123" s="4">
        <v>0.602</v>
      </c>
      <c r="V1123" s="4">
        <v>10.9</v>
      </c>
    </row>
    <row r="1124">
      <c r="A1124" s="4" t="s">
        <v>96</v>
      </c>
      <c r="B1124" s="4">
        <v>2015.0</v>
      </c>
      <c r="C1124" s="4" t="s">
        <v>23</v>
      </c>
      <c r="D1124" s="4">
        <v>63.5</v>
      </c>
      <c r="E1124" s="4">
        <v>24.0</v>
      </c>
      <c r="F1124" s="4">
        <v>14.0</v>
      </c>
      <c r="G1124" s="6"/>
      <c r="H1124" s="5">
        <v>0.0</v>
      </c>
      <c r="I1124" s="4">
        <v>6.0</v>
      </c>
      <c r="J1124" s="4">
        <v>0.0</v>
      </c>
      <c r="K1124" s="4">
        <v>49.9</v>
      </c>
      <c r="L1124" s="4">
        <v>18.0</v>
      </c>
      <c r="M1124" s="4">
        <v>56.0</v>
      </c>
      <c r="N1124" s="6"/>
      <c r="O1124" s="4">
        <v>6.0</v>
      </c>
      <c r="P1124" s="4">
        <v>0.5</v>
      </c>
      <c r="Q1124" s="5">
        <v>814.5463952</v>
      </c>
      <c r="R1124" s="4">
        <v>171161.0</v>
      </c>
      <c r="S1124" s="4">
        <v>3.9</v>
      </c>
      <c r="T1124" s="4">
        <v>3.9</v>
      </c>
      <c r="U1124" s="4">
        <v>0.49</v>
      </c>
      <c r="V1124" s="4">
        <v>9.1</v>
      </c>
    </row>
    <row r="1125">
      <c r="A1125" s="4" t="s">
        <v>96</v>
      </c>
      <c r="B1125" s="4">
        <v>2014.0</v>
      </c>
      <c r="C1125" s="4" t="s">
        <v>23</v>
      </c>
      <c r="D1125" s="4">
        <v>63.1</v>
      </c>
      <c r="E1125" s="4">
        <v>245.0</v>
      </c>
      <c r="F1125" s="4">
        <v>14.0</v>
      </c>
      <c r="G1125" s="4">
        <v>0.01</v>
      </c>
      <c r="H1125" s="5">
        <v>5.103249438</v>
      </c>
      <c r="I1125" s="4">
        <v>48.0</v>
      </c>
      <c r="J1125" s="4">
        <v>0.0</v>
      </c>
      <c r="K1125" s="4">
        <v>48.8</v>
      </c>
      <c r="L1125" s="4">
        <v>19.0</v>
      </c>
      <c r="M1125" s="4">
        <v>55.0</v>
      </c>
      <c r="N1125" s="4">
        <v>7.56</v>
      </c>
      <c r="O1125" s="4">
        <v>48.0</v>
      </c>
      <c r="P1125" s="4">
        <v>0.5</v>
      </c>
      <c r="Q1125" s="5">
        <v>83.1148117</v>
      </c>
      <c r="R1125" s="4">
        <v>1572466.0</v>
      </c>
      <c r="S1125" s="4">
        <v>3.9</v>
      </c>
      <c r="T1125" s="4">
        <v>3.9</v>
      </c>
      <c r="U1125" s="4">
        <v>0.487</v>
      </c>
      <c r="V1125" s="4">
        <v>9.1</v>
      </c>
    </row>
    <row r="1126">
      <c r="A1126" s="4" t="s">
        <v>96</v>
      </c>
      <c r="B1126" s="4">
        <v>2013.0</v>
      </c>
      <c r="C1126" s="4" t="s">
        <v>23</v>
      </c>
      <c r="D1126" s="4">
        <v>62.7</v>
      </c>
      <c r="E1126" s="4">
        <v>253.0</v>
      </c>
      <c r="F1126" s="4">
        <v>14.0</v>
      </c>
      <c r="G1126" s="4">
        <v>5.68</v>
      </c>
      <c r="H1126" s="5">
        <v>4.989712322</v>
      </c>
      <c r="I1126" s="4">
        <v>68.0</v>
      </c>
      <c r="J1126" s="4">
        <v>0.0</v>
      </c>
      <c r="K1126" s="4">
        <v>47.7</v>
      </c>
      <c r="L1126" s="4">
        <v>19.0</v>
      </c>
      <c r="M1126" s="4">
        <v>67.0</v>
      </c>
      <c r="N1126" s="4">
        <v>8.1</v>
      </c>
      <c r="O1126" s="4">
        <v>68.0</v>
      </c>
      <c r="P1126" s="4">
        <v>0.5</v>
      </c>
      <c r="Q1126" s="5">
        <v>81.265673</v>
      </c>
      <c r="R1126" s="4">
        <v>1431776.0</v>
      </c>
      <c r="S1126" s="4">
        <v>3.9</v>
      </c>
      <c r="T1126" s="4">
        <v>3.9</v>
      </c>
      <c r="U1126" s="4">
        <v>0.483</v>
      </c>
      <c r="V1126" s="4">
        <v>9.1</v>
      </c>
    </row>
    <row r="1127">
      <c r="A1127" s="4" t="s">
        <v>96</v>
      </c>
      <c r="B1127" s="4">
        <v>2012.0</v>
      </c>
      <c r="C1127" s="4" t="s">
        <v>23</v>
      </c>
      <c r="D1127" s="4">
        <v>62.3</v>
      </c>
      <c r="E1127" s="4">
        <v>259.0</v>
      </c>
      <c r="F1127" s="4">
        <v>15.0</v>
      </c>
      <c r="G1127" s="4">
        <v>5.68</v>
      </c>
      <c r="H1127" s="5">
        <v>26.37942542</v>
      </c>
      <c r="I1127" s="6"/>
      <c r="J1127" s="4">
        <v>0.0</v>
      </c>
      <c r="K1127" s="4">
        <v>46.5</v>
      </c>
      <c r="L1127" s="4">
        <v>20.0</v>
      </c>
      <c r="M1127" s="4">
        <v>67.0</v>
      </c>
      <c r="N1127" s="4">
        <v>9.88</v>
      </c>
      <c r="O1127" s="4">
        <v>67.0</v>
      </c>
      <c r="P1127" s="4">
        <v>0.8</v>
      </c>
      <c r="Q1127" s="5">
        <v>766.8437623</v>
      </c>
      <c r="R1127" s="4">
        <v>128921.0</v>
      </c>
      <c r="S1127" s="4">
        <v>3.9</v>
      </c>
      <c r="T1127" s="4">
        <v>3.9</v>
      </c>
      <c r="U1127" s="4">
        <v>0.477</v>
      </c>
      <c r="V1127" s="4">
        <v>8.9</v>
      </c>
    </row>
    <row r="1128">
      <c r="A1128" s="4" t="s">
        <v>96</v>
      </c>
      <c r="B1128" s="4">
        <v>2011.0</v>
      </c>
      <c r="C1128" s="4" t="s">
        <v>23</v>
      </c>
      <c r="D1128" s="4">
        <v>62.3</v>
      </c>
      <c r="E1128" s="4">
        <v>259.0</v>
      </c>
      <c r="F1128" s="4">
        <v>15.0</v>
      </c>
      <c r="G1128" s="4">
        <v>5.68</v>
      </c>
      <c r="H1128" s="5">
        <v>4.106484317</v>
      </c>
      <c r="I1128" s="6"/>
      <c r="J1128" s="4">
        <v>0.0</v>
      </c>
      <c r="K1128" s="4">
        <v>45.3</v>
      </c>
      <c r="L1128" s="4">
        <v>20.0</v>
      </c>
      <c r="M1128" s="4">
        <v>67.0</v>
      </c>
      <c r="N1128" s="4">
        <v>1.41</v>
      </c>
      <c r="O1128" s="4">
        <v>68.0</v>
      </c>
      <c r="P1128" s="4">
        <v>1.5</v>
      </c>
      <c r="Q1128" s="5">
        <v>74.9358452</v>
      </c>
      <c r="R1128" s="4">
        <v>114554.0</v>
      </c>
      <c r="S1128" s="4">
        <v>4.0</v>
      </c>
      <c r="T1128" s="4">
        <v>4.0</v>
      </c>
      <c r="U1128" s="4">
        <v>0.47</v>
      </c>
      <c r="V1128" s="4">
        <v>8.7</v>
      </c>
    </row>
    <row r="1129">
      <c r="A1129" s="4" t="s">
        <v>96</v>
      </c>
      <c r="B1129" s="4">
        <v>2010.0</v>
      </c>
      <c r="C1129" s="4" t="s">
        <v>23</v>
      </c>
      <c r="D1129" s="4">
        <v>36.3</v>
      </c>
      <c r="E1129" s="4">
        <v>682.0</v>
      </c>
      <c r="F1129" s="4">
        <v>23.0</v>
      </c>
      <c r="G1129" s="4">
        <v>5.76</v>
      </c>
      <c r="H1129" s="5">
        <v>36.2929176</v>
      </c>
      <c r="I1129" s="6"/>
      <c r="J1129" s="4">
        <v>0.0</v>
      </c>
      <c r="K1129" s="4">
        <v>44.2</v>
      </c>
      <c r="L1129" s="4">
        <v>58.0</v>
      </c>
      <c r="M1129" s="4">
        <v>66.0</v>
      </c>
      <c r="N1129" s="4">
        <v>8.9</v>
      </c>
      <c r="O1129" s="4">
        <v>66.0</v>
      </c>
      <c r="P1129" s="4">
        <v>1.9</v>
      </c>
      <c r="Q1129" s="5">
        <v>662.2795182</v>
      </c>
      <c r="R1129" s="4">
        <v>9999617.0</v>
      </c>
      <c r="S1129" s="4">
        <v>4.0</v>
      </c>
      <c r="T1129" s="4">
        <v>4.0</v>
      </c>
      <c r="U1129" s="4">
        <v>0.47</v>
      </c>
      <c r="V1129" s="4">
        <v>8.6</v>
      </c>
    </row>
    <row r="1130">
      <c r="A1130" s="4" t="s">
        <v>96</v>
      </c>
      <c r="B1130" s="4">
        <v>2009.0</v>
      </c>
      <c r="C1130" s="4" t="s">
        <v>23</v>
      </c>
      <c r="D1130" s="4">
        <v>62.5</v>
      </c>
      <c r="E1130" s="4">
        <v>251.0</v>
      </c>
      <c r="F1130" s="4">
        <v>16.0</v>
      </c>
      <c r="G1130" s="4">
        <v>5.85</v>
      </c>
      <c r="H1130" s="5">
        <v>41.30079452</v>
      </c>
      <c r="I1130" s="6"/>
      <c r="J1130" s="4">
        <v>0.0</v>
      </c>
      <c r="K1130" s="4">
        <v>43.0</v>
      </c>
      <c r="L1130" s="4">
        <v>21.0</v>
      </c>
      <c r="M1130" s="4">
        <v>65.0</v>
      </c>
      <c r="N1130" s="4">
        <v>6.68</v>
      </c>
      <c r="O1130" s="4">
        <v>65.0</v>
      </c>
      <c r="P1130" s="4">
        <v>2.0</v>
      </c>
      <c r="Q1130" s="5">
        <v>668.297646</v>
      </c>
      <c r="R1130" s="4">
        <v>985287.0</v>
      </c>
      <c r="S1130" s="4">
        <v>4.1</v>
      </c>
      <c r="T1130" s="4">
        <v>4.1</v>
      </c>
      <c r="U1130" s="4">
        <v>0.466</v>
      </c>
      <c r="V1130" s="4">
        <v>8.5</v>
      </c>
    </row>
    <row r="1131">
      <c r="A1131" s="4" t="s">
        <v>96</v>
      </c>
      <c r="B1131" s="4">
        <v>2008.0</v>
      </c>
      <c r="C1131" s="4" t="s">
        <v>23</v>
      </c>
      <c r="D1131" s="4">
        <v>62.1</v>
      </c>
      <c r="E1131" s="4">
        <v>259.0</v>
      </c>
      <c r="F1131" s="4">
        <v>16.0</v>
      </c>
      <c r="G1131" s="4">
        <v>5.95</v>
      </c>
      <c r="H1131" s="5">
        <v>63.83195683</v>
      </c>
      <c r="I1131" s="6"/>
      <c r="J1131" s="4">
        <v>0.0</v>
      </c>
      <c r="K1131" s="4">
        <v>41.8</v>
      </c>
      <c r="L1131" s="4">
        <v>22.0</v>
      </c>
      <c r="M1131" s="4">
        <v>64.0</v>
      </c>
      <c r="N1131" s="4">
        <v>5.92</v>
      </c>
      <c r="O1131" s="4">
        <v>63.0</v>
      </c>
      <c r="P1131" s="4">
        <v>2.4</v>
      </c>
      <c r="Q1131" s="5">
        <v>674.7564147</v>
      </c>
      <c r="R1131" s="4">
        <v>97529.0</v>
      </c>
      <c r="S1131" s="4">
        <v>4.2</v>
      </c>
      <c r="T1131" s="4">
        <v>4.2</v>
      </c>
      <c r="U1131" s="4">
        <v>0.462</v>
      </c>
      <c r="V1131" s="4">
        <v>8.4</v>
      </c>
    </row>
    <row r="1132">
      <c r="A1132" s="4" t="s">
        <v>96</v>
      </c>
      <c r="B1132" s="4">
        <v>2007.0</v>
      </c>
      <c r="C1132" s="4" t="s">
        <v>23</v>
      </c>
      <c r="D1132" s="4">
        <v>61.8</v>
      </c>
      <c r="E1132" s="4">
        <v>266.0</v>
      </c>
      <c r="F1132" s="4">
        <v>17.0</v>
      </c>
      <c r="G1132" s="4">
        <v>6.08</v>
      </c>
      <c r="H1132" s="5">
        <v>56.77858733</v>
      </c>
      <c r="I1132" s="6"/>
      <c r="J1132" s="4">
        <v>0.0</v>
      </c>
      <c r="K1132" s="4">
        <v>4.7</v>
      </c>
      <c r="L1132" s="4">
        <v>23.0</v>
      </c>
      <c r="M1132" s="4">
        <v>62.0</v>
      </c>
      <c r="N1132" s="4">
        <v>5.56</v>
      </c>
      <c r="O1132" s="4">
        <v>63.0</v>
      </c>
      <c r="P1132" s="4">
        <v>2.7</v>
      </c>
      <c r="Q1132" s="5">
        <v>615.8198192</v>
      </c>
      <c r="R1132" s="4">
        <v>9556889.0</v>
      </c>
      <c r="S1132" s="4">
        <v>4.2</v>
      </c>
      <c r="T1132" s="4">
        <v>4.2</v>
      </c>
      <c r="U1132" s="4">
        <v>0.458</v>
      </c>
      <c r="V1132" s="4">
        <v>8.4</v>
      </c>
    </row>
    <row r="1133">
      <c r="A1133" s="4" t="s">
        <v>96</v>
      </c>
      <c r="B1133" s="4">
        <v>2006.0</v>
      </c>
      <c r="C1133" s="4" t="s">
        <v>23</v>
      </c>
      <c r="D1133" s="4">
        <v>61.1</v>
      </c>
      <c r="E1133" s="4">
        <v>28.0</v>
      </c>
      <c r="F1133" s="4">
        <v>17.0</v>
      </c>
      <c r="G1133" s="4">
        <v>6.18</v>
      </c>
      <c r="H1133" s="5">
        <v>6.995556386</v>
      </c>
      <c r="I1133" s="6"/>
      <c r="J1133" s="4">
        <v>0.0</v>
      </c>
      <c r="K1133" s="4">
        <v>39.6</v>
      </c>
      <c r="L1133" s="4">
        <v>23.0</v>
      </c>
      <c r="M1133" s="4">
        <v>61.0</v>
      </c>
      <c r="N1133" s="4">
        <v>5.7</v>
      </c>
      <c r="O1133" s="4">
        <v>6.0</v>
      </c>
      <c r="P1133" s="4">
        <v>3.3</v>
      </c>
      <c r="Q1133" s="5">
        <v>55.47626</v>
      </c>
      <c r="R1133" s="4">
        <v>949457.0</v>
      </c>
      <c r="S1133" s="4">
        <v>4.3</v>
      </c>
      <c r="T1133" s="4">
        <v>4.3</v>
      </c>
      <c r="U1133" s="4">
        <v>0.455</v>
      </c>
      <c r="V1133" s="4">
        <v>8.3</v>
      </c>
    </row>
    <row r="1134">
      <c r="A1134" s="4" t="s">
        <v>96</v>
      </c>
      <c r="B1134" s="4">
        <v>2005.0</v>
      </c>
      <c r="C1134" s="4" t="s">
        <v>23</v>
      </c>
      <c r="D1134" s="4">
        <v>65.0</v>
      </c>
      <c r="E1134" s="4">
        <v>29.0</v>
      </c>
      <c r="F1134" s="4">
        <v>17.0</v>
      </c>
      <c r="G1134" s="4">
        <v>5.57</v>
      </c>
      <c r="H1134" s="5">
        <v>38.10904264</v>
      </c>
      <c r="I1134" s="6"/>
      <c r="J1134" s="4">
        <v>0.0</v>
      </c>
      <c r="K1134" s="4">
        <v>38.5</v>
      </c>
      <c r="L1134" s="4">
        <v>24.0</v>
      </c>
      <c r="M1134" s="4">
        <v>6.0</v>
      </c>
      <c r="N1134" s="4">
        <v>4.41</v>
      </c>
      <c r="O1134" s="4">
        <v>6.0</v>
      </c>
      <c r="P1134" s="4">
        <v>3.9</v>
      </c>
      <c r="Q1134" s="5">
        <v>465.311876</v>
      </c>
      <c r="R1134" s="4">
        <v>926344.0</v>
      </c>
      <c r="S1134" s="4">
        <v>4.4</v>
      </c>
      <c r="T1134" s="4">
        <v>4.4</v>
      </c>
      <c r="U1134" s="4">
        <v>0.452</v>
      </c>
      <c r="V1134" s="4">
        <v>8.2</v>
      </c>
    </row>
    <row r="1135">
      <c r="A1135" s="4" t="s">
        <v>96</v>
      </c>
      <c r="B1135" s="4">
        <v>2004.0</v>
      </c>
      <c r="C1135" s="4" t="s">
        <v>23</v>
      </c>
      <c r="D1135" s="4">
        <v>58.7</v>
      </c>
      <c r="E1135" s="4">
        <v>32.0</v>
      </c>
      <c r="F1135" s="4">
        <v>18.0</v>
      </c>
      <c r="G1135" s="4">
        <v>6.1</v>
      </c>
      <c r="H1135" s="5">
        <v>64.39853344</v>
      </c>
      <c r="I1135" s="6"/>
      <c r="J1135" s="4">
        <v>0.0</v>
      </c>
      <c r="K1135" s="4">
        <v>37.5</v>
      </c>
      <c r="L1135" s="4">
        <v>24.0</v>
      </c>
      <c r="M1135" s="4">
        <v>58.0</v>
      </c>
      <c r="N1135" s="4">
        <v>5.61</v>
      </c>
      <c r="O1135" s="4">
        <v>55.0</v>
      </c>
      <c r="P1135" s="4">
        <v>4.3</v>
      </c>
      <c r="Q1135" s="5">
        <v>387.9429725</v>
      </c>
      <c r="R1135" s="4">
        <v>9119178.0</v>
      </c>
      <c r="S1135" s="4">
        <v>4.5</v>
      </c>
      <c r="T1135" s="4">
        <v>4.5</v>
      </c>
      <c r="U1135" s="4">
        <v>0.45</v>
      </c>
      <c r="V1135" s="4">
        <v>8.1</v>
      </c>
    </row>
    <row r="1136">
      <c r="A1136" s="4" t="s">
        <v>96</v>
      </c>
      <c r="B1136" s="4">
        <v>2003.0</v>
      </c>
      <c r="C1136" s="4" t="s">
        <v>23</v>
      </c>
      <c r="D1136" s="4">
        <v>59.7</v>
      </c>
      <c r="E1136" s="4">
        <v>3.0</v>
      </c>
      <c r="F1136" s="4">
        <v>18.0</v>
      </c>
      <c r="G1136" s="4">
        <v>6.64</v>
      </c>
      <c r="H1136" s="5">
        <v>44.25687135</v>
      </c>
      <c r="I1136" s="6"/>
      <c r="J1136" s="4">
        <v>0.0</v>
      </c>
      <c r="K1136" s="4">
        <v>36.5</v>
      </c>
      <c r="L1136" s="4">
        <v>25.0</v>
      </c>
      <c r="M1136" s="4">
        <v>56.0</v>
      </c>
      <c r="N1136" s="4">
        <v>5.32</v>
      </c>
      <c r="O1136" s="4">
        <v>53.0</v>
      </c>
      <c r="P1136" s="4">
        <v>4.6</v>
      </c>
      <c r="Q1136" s="5">
        <v>329.782946</v>
      </c>
      <c r="R1136" s="4">
        <v>8976552.0</v>
      </c>
      <c r="S1136" s="4">
        <v>4.5</v>
      </c>
      <c r="T1136" s="4">
        <v>4.6</v>
      </c>
      <c r="U1136" s="4">
        <v>0.447</v>
      </c>
      <c r="V1136" s="4">
        <v>8.1</v>
      </c>
    </row>
    <row r="1137">
      <c r="A1137" s="4" t="s">
        <v>96</v>
      </c>
      <c r="B1137" s="4">
        <v>2002.0</v>
      </c>
      <c r="C1137" s="4" t="s">
        <v>23</v>
      </c>
      <c r="D1137" s="4">
        <v>59.3</v>
      </c>
      <c r="E1137" s="4">
        <v>33.0</v>
      </c>
      <c r="F1137" s="4">
        <v>19.0</v>
      </c>
      <c r="G1137" s="4">
        <v>6.1</v>
      </c>
      <c r="H1137" s="5">
        <v>50.28558223</v>
      </c>
      <c r="I1137" s="6"/>
      <c r="J1137" s="4">
        <v>0.0</v>
      </c>
      <c r="K1137" s="4">
        <v>35.6</v>
      </c>
      <c r="L1137" s="4">
        <v>26.0</v>
      </c>
      <c r="M1137" s="4">
        <v>54.0</v>
      </c>
      <c r="N1137" s="4">
        <v>5.47</v>
      </c>
      <c r="O1137" s="4">
        <v>48.0</v>
      </c>
      <c r="P1137" s="4">
        <v>4.8</v>
      </c>
      <c r="Q1137" s="5">
        <v>393.16327</v>
      </c>
      <c r="R1137" s="4">
        <v>8834733.0</v>
      </c>
      <c r="S1137" s="4">
        <v>4.6</v>
      </c>
      <c r="T1137" s="4">
        <v>4.7</v>
      </c>
      <c r="U1137" s="4">
        <v>0.444</v>
      </c>
      <c r="V1137" s="4">
        <v>8.0</v>
      </c>
    </row>
    <row r="1138">
      <c r="A1138" s="4" t="s">
        <v>96</v>
      </c>
      <c r="B1138" s="4">
        <v>2001.0</v>
      </c>
      <c r="C1138" s="4" t="s">
        <v>23</v>
      </c>
      <c r="D1138" s="4">
        <v>58.9</v>
      </c>
      <c r="E1138" s="4">
        <v>35.0</v>
      </c>
      <c r="F1138" s="4">
        <v>19.0</v>
      </c>
      <c r="G1138" s="4">
        <v>6.22</v>
      </c>
      <c r="H1138" s="5">
        <v>60.77815868</v>
      </c>
      <c r="I1138" s="6"/>
      <c r="J1138" s="4">
        <v>159.0</v>
      </c>
      <c r="K1138" s="4">
        <v>34.8</v>
      </c>
      <c r="L1138" s="4">
        <v>27.0</v>
      </c>
      <c r="M1138" s="4">
        <v>52.0</v>
      </c>
      <c r="N1138" s="4">
        <v>5.63</v>
      </c>
      <c r="O1138" s="4">
        <v>45.0</v>
      </c>
      <c r="P1138" s="4">
        <v>5.0</v>
      </c>
      <c r="Q1138" s="5">
        <v>413.7383164</v>
      </c>
      <c r="R1138" s="4">
        <v>8692567.0</v>
      </c>
      <c r="S1138" s="4">
        <v>4.7</v>
      </c>
      <c r="T1138" s="4">
        <v>4.7</v>
      </c>
      <c r="U1138" s="4">
        <v>0.443</v>
      </c>
      <c r="V1138" s="4">
        <v>7.9</v>
      </c>
    </row>
    <row r="1139">
      <c r="A1139" s="4" t="s">
        <v>96</v>
      </c>
      <c r="B1139" s="4">
        <v>2000.0</v>
      </c>
      <c r="C1139" s="4" t="s">
        <v>23</v>
      </c>
      <c r="D1139" s="4">
        <v>58.6</v>
      </c>
      <c r="E1139" s="4">
        <v>35.0</v>
      </c>
      <c r="F1139" s="4">
        <v>20.0</v>
      </c>
      <c r="G1139" s="4">
        <v>4.79</v>
      </c>
      <c r="H1139" s="5">
        <v>74.46033036</v>
      </c>
      <c r="I1139" s="6"/>
      <c r="J1139" s="4">
        <v>992.0</v>
      </c>
      <c r="K1139" s="4">
        <v>34.0</v>
      </c>
      <c r="L1139" s="4">
        <v>28.0</v>
      </c>
      <c r="M1139" s="4">
        <v>5.0</v>
      </c>
      <c r="N1139" s="4">
        <v>6.6</v>
      </c>
      <c r="O1139" s="4">
        <v>41.0</v>
      </c>
      <c r="P1139" s="4">
        <v>5.1</v>
      </c>
      <c r="Q1139" s="5">
        <v>462.486524</v>
      </c>
      <c r="R1139" s="4">
        <v>85492.0</v>
      </c>
      <c r="S1139" s="4">
        <v>4.8</v>
      </c>
      <c r="T1139" s="4">
        <v>4.8</v>
      </c>
      <c r="U1139" s="4">
        <v>0.439</v>
      </c>
      <c r="V1139" s="4">
        <v>7.8</v>
      </c>
    </row>
    <row r="1140">
      <c r="A1140" s="4" t="s">
        <v>97</v>
      </c>
      <c r="B1140" s="4">
        <v>2015.0</v>
      </c>
      <c r="C1140" s="4" t="s">
        <v>23</v>
      </c>
      <c r="D1140" s="4">
        <v>74.6</v>
      </c>
      <c r="E1140" s="4">
        <v>147.0</v>
      </c>
      <c r="F1140" s="4">
        <v>3.0</v>
      </c>
      <c r="G1140" s="6"/>
      <c r="H1140" s="5">
        <v>0.0</v>
      </c>
      <c r="I1140" s="4">
        <v>97.0</v>
      </c>
      <c r="J1140" s="4">
        <v>0.0</v>
      </c>
      <c r="K1140" s="4">
        <v>51.0</v>
      </c>
      <c r="L1140" s="4">
        <v>4.0</v>
      </c>
      <c r="M1140" s="4">
        <v>97.0</v>
      </c>
      <c r="N1140" s="6"/>
      <c r="O1140" s="4">
        <v>97.0</v>
      </c>
      <c r="P1140" s="4">
        <v>0.3</v>
      </c>
      <c r="Q1140" s="5">
        <v>2326.15856</v>
      </c>
      <c r="R1140" s="4">
        <v>896829.0</v>
      </c>
      <c r="S1140" s="4">
        <v>2.1</v>
      </c>
      <c r="T1140" s="4">
        <v>2.1</v>
      </c>
      <c r="U1140" s="4">
        <v>0.623</v>
      </c>
      <c r="V1140" s="4">
        <v>11.2</v>
      </c>
    </row>
    <row r="1141">
      <c r="A1141" s="4" t="s">
        <v>97</v>
      </c>
      <c r="B1141" s="4">
        <v>2014.0</v>
      </c>
      <c r="C1141" s="4" t="s">
        <v>23</v>
      </c>
      <c r="D1141" s="4">
        <v>74.5</v>
      </c>
      <c r="E1141" s="4">
        <v>149.0</v>
      </c>
      <c r="F1141" s="4">
        <v>3.0</v>
      </c>
      <c r="G1141" s="4">
        <v>2.87</v>
      </c>
      <c r="H1141" s="5">
        <v>345.3776344</v>
      </c>
      <c r="I1141" s="4">
        <v>97.0</v>
      </c>
      <c r="J1141" s="4">
        <v>0.0</v>
      </c>
      <c r="K1141" s="4">
        <v>5.2</v>
      </c>
      <c r="L1141" s="4">
        <v>4.0</v>
      </c>
      <c r="M1141" s="4">
        <v>97.0</v>
      </c>
      <c r="N1141" s="4">
        <v>8.72</v>
      </c>
      <c r="O1141" s="4">
        <v>97.0</v>
      </c>
      <c r="P1141" s="4">
        <v>0.3</v>
      </c>
      <c r="Q1141" s="5">
        <v>2242.711912</v>
      </c>
      <c r="R1141" s="4">
        <v>889216.0</v>
      </c>
      <c r="S1141" s="4">
        <v>2.1</v>
      </c>
      <c r="T1141" s="4">
        <v>2.1</v>
      </c>
      <c r="U1141" s="4">
        <v>0.618</v>
      </c>
      <c r="V1141" s="4">
        <v>11.4</v>
      </c>
    </row>
    <row r="1142">
      <c r="A1142" s="4" t="s">
        <v>97</v>
      </c>
      <c r="B1142" s="4">
        <v>2013.0</v>
      </c>
      <c r="C1142" s="4" t="s">
        <v>23</v>
      </c>
      <c r="D1142" s="4">
        <v>74.3</v>
      </c>
      <c r="E1142" s="4">
        <v>15.0</v>
      </c>
      <c r="F1142" s="4">
        <v>4.0</v>
      </c>
      <c r="G1142" s="4">
        <v>3.11</v>
      </c>
      <c r="H1142" s="5">
        <v>311.7553193</v>
      </c>
      <c r="I1142" s="4">
        <v>97.0</v>
      </c>
      <c r="J1142" s="4">
        <v>0.0</v>
      </c>
      <c r="K1142" s="4">
        <v>49.3</v>
      </c>
      <c r="L1142" s="4">
        <v>4.0</v>
      </c>
      <c r="M1142" s="4">
        <v>97.0</v>
      </c>
      <c r="N1142" s="4">
        <v>9.15</v>
      </c>
      <c r="O1142" s="4">
        <v>97.0</v>
      </c>
      <c r="P1142" s="4">
        <v>0.4</v>
      </c>
      <c r="Q1142" s="5">
        <v>2136.77395</v>
      </c>
      <c r="R1142" s="4">
        <v>8657785.0</v>
      </c>
      <c r="S1142" s="4">
        <v>2.2</v>
      </c>
      <c r="T1142" s="4">
        <v>2.1</v>
      </c>
      <c r="U1142" s="4">
        <v>0.614</v>
      </c>
      <c r="V1142" s="4">
        <v>11.6</v>
      </c>
    </row>
    <row r="1143">
      <c r="A1143" s="4" t="s">
        <v>97</v>
      </c>
      <c r="B1143" s="4">
        <v>2012.0</v>
      </c>
      <c r="C1143" s="4" t="s">
        <v>23</v>
      </c>
      <c r="D1143" s="4">
        <v>74.1</v>
      </c>
      <c r="E1143" s="4">
        <v>151.0</v>
      </c>
      <c r="F1143" s="4">
        <v>4.0</v>
      </c>
      <c r="G1143" s="4">
        <v>3.11</v>
      </c>
      <c r="H1143" s="5">
        <v>363.5721644</v>
      </c>
      <c r="I1143" s="4">
        <v>97.0</v>
      </c>
      <c r="J1143" s="4">
        <v>0.0</v>
      </c>
      <c r="K1143" s="4">
        <v>48.4</v>
      </c>
      <c r="L1143" s="4">
        <v>4.0</v>
      </c>
      <c r="M1143" s="4">
        <v>97.0</v>
      </c>
      <c r="N1143" s="4">
        <v>9.78</v>
      </c>
      <c r="O1143" s="4">
        <v>97.0</v>
      </c>
      <c r="P1143" s="4">
        <v>0.4</v>
      </c>
      <c r="Q1143" s="5">
        <v>2178.38325</v>
      </c>
      <c r="R1143" s="4">
        <v>855646.0</v>
      </c>
      <c r="S1143" s="4">
        <v>2.2</v>
      </c>
      <c r="T1143" s="4">
        <v>2.1</v>
      </c>
      <c r="U1143" s="4">
        <v>0.614</v>
      </c>
      <c r="V1143" s="4">
        <v>11.6</v>
      </c>
    </row>
    <row r="1144">
      <c r="A1144" s="4" t="s">
        <v>97</v>
      </c>
      <c r="B1144" s="4">
        <v>2011.0</v>
      </c>
      <c r="C1144" s="4" t="s">
        <v>23</v>
      </c>
      <c r="D1144" s="4">
        <v>73.9</v>
      </c>
      <c r="E1144" s="4">
        <v>153.0</v>
      </c>
      <c r="F1144" s="4">
        <v>4.0</v>
      </c>
      <c r="G1144" s="4">
        <v>3.1</v>
      </c>
      <c r="H1144" s="5">
        <v>32.16407994</v>
      </c>
      <c r="I1144" s="4">
        <v>97.0</v>
      </c>
      <c r="J1144" s="4">
        <v>0.0</v>
      </c>
      <c r="K1144" s="4">
        <v>47.6</v>
      </c>
      <c r="L1144" s="4">
        <v>5.0</v>
      </c>
      <c r="M1144" s="4">
        <v>97.0</v>
      </c>
      <c r="N1144" s="4">
        <v>8.57</v>
      </c>
      <c r="O1144" s="4">
        <v>97.0</v>
      </c>
      <c r="P1144" s="4">
        <v>0.4</v>
      </c>
      <c r="Q1144" s="5">
        <v>212.584798</v>
      </c>
      <c r="R1144" s="4">
        <v>83516.0</v>
      </c>
      <c r="S1144" s="4">
        <v>2.2</v>
      </c>
      <c r="T1144" s="4">
        <v>2.2</v>
      </c>
      <c r="U1144" s="4">
        <v>0.611</v>
      </c>
      <c r="V1144" s="4">
        <v>11.7</v>
      </c>
    </row>
    <row r="1145">
      <c r="A1145" s="4" t="s">
        <v>97</v>
      </c>
      <c r="B1145" s="4">
        <v>2010.0</v>
      </c>
      <c r="C1145" s="4" t="s">
        <v>23</v>
      </c>
      <c r="D1145" s="4">
        <v>73.6</v>
      </c>
      <c r="E1145" s="4">
        <v>156.0</v>
      </c>
      <c r="F1145" s="4">
        <v>4.0</v>
      </c>
      <c r="G1145" s="4">
        <v>3.1</v>
      </c>
      <c r="H1145" s="5">
        <v>302.1057507</v>
      </c>
      <c r="I1145" s="4">
        <v>97.0</v>
      </c>
      <c r="J1145" s="4">
        <v>0.0</v>
      </c>
      <c r="K1145" s="4">
        <v>46.8</v>
      </c>
      <c r="L1145" s="4">
        <v>5.0</v>
      </c>
      <c r="M1145" s="4">
        <v>97.0</v>
      </c>
      <c r="N1145" s="4">
        <v>8.45</v>
      </c>
      <c r="O1145" s="4">
        <v>97.0</v>
      </c>
      <c r="P1145" s="4">
        <v>0.4</v>
      </c>
      <c r="Q1145" s="5">
        <v>1932.85829</v>
      </c>
      <c r="R1145" s="4">
        <v>8194778.0</v>
      </c>
      <c r="S1145" s="4">
        <v>2.3</v>
      </c>
      <c r="T1145" s="4">
        <v>2.2</v>
      </c>
      <c r="U1145" s="4">
        <v>0.606</v>
      </c>
      <c r="V1145" s="4">
        <v>11.5</v>
      </c>
    </row>
    <row r="1146">
      <c r="A1146" s="4" t="s">
        <v>97</v>
      </c>
      <c r="B1146" s="4">
        <v>2009.0</v>
      </c>
      <c r="C1146" s="4" t="s">
        <v>23</v>
      </c>
      <c r="D1146" s="4">
        <v>73.4</v>
      </c>
      <c r="E1146" s="4">
        <v>157.0</v>
      </c>
      <c r="F1146" s="4">
        <v>4.0</v>
      </c>
      <c r="G1146" s="4">
        <v>3.08</v>
      </c>
      <c r="H1146" s="5">
        <v>286.1211446</v>
      </c>
      <c r="I1146" s="4">
        <v>97.0</v>
      </c>
      <c r="J1146" s="4">
        <v>0.0</v>
      </c>
      <c r="K1146" s="4">
        <v>45.9</v>
      </c>
      <c r="L1146" s="4">
        <v>5.0</v>
      </c>
      <c r="M1146" s="4">
        <v>97.0</v>
      </c>
      <c r="N1146" s="4">
        <v>8.84</v>
      </c>
      <c r="O1146" s="4">
        <v>97.0</v>
      </c>
      <c r="P1146" s="4">
        <v>0.5</v>
      </c>
      <c r="Q1146" s="5">
        <v>1815.489496</v>
      </c>
      <c r="R1146" s="4">
        <v>83521.0</v>
      </c>
      <c r="S1146" s="4">
        <v>2.3</v>
      </c>
      <c r="T1146" s="4">
        <v>2.2</v>
      </c>
      <c r="U1146" s="4">
        <v>0.603</v>
      </c>
      <c r="V1146" s="4">
        <v>11.3</v>
      </c>
    </row>
    <row r="1147">
      <c r="A1147" s="4" t="s">
        <v>97</v>
      </c>
      <c r="B1147" s="4">
        <v>2008.0</v>
      </c>
      <c r="C1147" s="4" t="s">
        <v>23</v>
      </c>
      <c r="D1147" s="4">
        <v>73.2</v>
      </c>
      <c r="E1147" s="4">
        <v>159.0</v>
      </c>
      <c r="F1147" s="4">
        <v>4.0</v>
      </c>
      <c r="G1147" s="4">
        <v>3.14</v>
      </c>
      <c r="H1147" s="5">
        <v>231.9112915</v>
      </c>
      <c r="I1147" s="4">
        <v>92.0</v>
      </c>
      <c r="J1147" s="4">
        <v>0.0</v>
      </c>
      <c r="K1147" s="4">
        <v>45.1</v>
      </c>
      <c r="L1147" s="4">
        <v>5.0</v>
      </c>
      <c r="M1147" s="4">
        <v>93.0</v>
      </c>
      <c r="N1147" s="4">
        <v>8.4</v>
      </c>
      <c r="O1147" s="4">
        <v>93.0</v>
      </c>
      <c r="P1147" s="4">
        <v>0.6</v>
      </c>
      <c r="Q1147" s="5">
        <v>1751.595857</v>
      </c>
      <c r="R1147" s="4">
        <v>7872658.0</v>
      </c>
      <c r="S1147" s="4">
        <v>2.3</v>
      </c>
      <c r="T1147" s="4">
        <v>2.3</v>
      </c>
      <c r="U1147" s="4">
        <v>0.597</v>
      </c>
      <c r="V1147" s="4">
        <v>11.1</v>
      </c>
    </row>
    <row r="1148">
      <c r="A1148" s="4" t="s">
        <v>97</v>
      </c>
      <c r="B1148" s="4">
        <v>2007.0</v>
      </c>
      <c r="C1148" s="4" t="s">
        <v>23</v>
      </c>
      <c r="D1148" s="4">
        <v>73.0</v>
      </c>
      <c r="E1148" s="4">
        <v>16.0</v>
      </c>
      <c r="F1148" s="4">
        <v>5.0</v>
      </c>
      <c r="G1148" s="4">
        <v>3.16</v>
      </c>
      <c r="H1148" s="5">
        <v>222.4823338</v>
      </c>
      <c r="I1148" s="4">
        <v>93.0</v>
      </c>
      <c r="J1148" s="4">
        <v>0.0</v>
      </c>
      <c r="K1148" s="4">
        <v>44.3</v>
      </c>
      <c r="L1148" s="4">
        <v>6.0</v>
      </c>
      <c r="M1148" s="4">
        <v>94.0</v>
      </c>
      <c r="N1148" s="4">
        <v>7.89</v>
      </c>
      <c r="O1148" s="4">
        <v>94.0</v>
      </c>
      <c r="P1148" s="4">
        <v>0.7</v>
      </c>
      <c r="Q1148" s="5">
        <v>1592.572182</v>
      </c>
      <c r="R1148" s="4">
        <v>777972.0</v>
      </c>
      <c r="S1148" s="4">
        <v>2.4</v>
      </c>
      <c r="T1148" s="4">
        <v>2.3</v>
      </c>
      <c r="U1148" s="4">
        <v>0.59</v>
      </c>
      <c r="V1148" s="4">
        <v>10.9</v>
      </c>
    </row>
    <row r="1149">
      <c r="A1149" s="4" t="s">
        <v>97</v>
      </c>
      <c r="B1149" s="4">
        <v>2006.0</v>
      </c>
      <c r="C1149" s="4" t="s">
        <v>23</v>
      </c>
      <c r="D1149" s="4">
        <v>72.8</v>
      </c>
      <c r="E1149" s="4">
        <v>161.0</v>
      </c>
      <c r="F1149" s="4">
        <v>5.0</v>
      </c>
      <c r="G1149" s="4">
        <v>3.23</v>
      </c>
      <c r="H1149" s="5">
        <v>192.9297829</v>
      </c>
      <c r="I1149" s="4">
        <v>94.0</v>
      </c>
      <c r="J1149" s="4">
        <v>0.0</v>
      </c>
      <c r="K1149" s="4">
        <v>43.5</v>
      </c>
      <c r="L1149" s="4">
        <v>6.0</v>
      </c>
      <c r="M1149" s="4">
        <v>94.0</v>
      </c>
      <c r="N1149" s="4">
        <v>7.63</v>
      </c>
      <c r="O1149" s="4">
        <v>95.0</v>
      </c>
      <c r="P1149" s="4">
        <v>0.8</v>
      </c>
      <c r="Q1149" s="5">
        <v>1437.628785</v>
      </c>
      <c r="R1149" s="4">
        <v>754146.0</v>
      </c>
      <c r="S1149" s="4">
        <v>2.4</v>
      </c>
      <c r="T1149" s="4">
        <v>2.4</v>
      </c>
      <c r="U1149" s="4">
        <v>0.583</v>
      </c>
      <c r="V1149" s="4">
        <v>10.8</v>
      </c>
    </row>
    <row r="1150">
      <c r="A1150" s="4" t="s">
        <v>97</v>
      </c>
      <c r="B1150" s="4">
        <v>2005.0</v>
      </c>
      <c r="C1150" s="4" t="s">
        <v>23</v>
      </c>
      <c r="D1150" s="4">
        <v>72.5</v>
      </c>
      <c r="E1150" s="4">
        <v>163.0</v>
      </c>
      <c r="F1150" s="4">
        <v>5.0</v>
      </c>
      <c r="G1150" s="4">
        <v>3.23</v>
      </c>
      <c r="H1150" s="5">
        <v>203.7134882</v>
      </c>
      <c r="I1150" s="4">
        <v>97.0</v>
      </c>
      <c r="J1150" s="4">
        <v>0.0</v>
      </c>
      <c r="K1150" s="4">
        <v>42.8</v>
      </c>
      <c r="L1150" s="4">
        <v>6.0</v>
      </c>
      <c r="M1150" s="4">
        <v>98.0</v>
      </c>
      <c r="N1150" s="4">
        <v>7.81</v>
      </c>
      <c r="O1150" s="4">
        <v>98.0</v>
      </c>
      <c r="P1150" s="4">
        <v>0.9</v>
      </c>
      <c r="Q1150" s="5">
        <v>1311.741714</v>
      </c>
      <c r="R1150" s="4">
        <v>737343.0</v>
      </c>
      <c r="S1150" s="4">
        <v>2.5</v>
      </c>
      <c r="T1150" s="4">
        <v>2.4</v>
      </c>
      <c r="U1150" s="4">
        <v>0.577</v>
      </c>
      <c r="V1150" s="4">
        <v>10.6</v>
      </c>
    </row>
    <row r="1151">
      <c r="A1151" s="4" t="s">
        <v>97</v>
      </c>
      <c r="B1151" s="4">
        <v>2004.0</v>
      </c>
      <c r="C1151" s="4" t="s">
        <v>23</v>
      </c>
      <c r="D1151" s="4">
        <v>72.2</v>
      </c>
      <c r="E1151" s="4">
        <v>165.0</v>
      </c>
      <c r="F1151" s="4">
        <v>5.0</v>
      </c>
      <c r="G1151" s="4">
        <v>3.02</v>
      </c>
      <c r="H1151" s="5">
        <v>188.2499208</v>
      </c>
      <c r="I1151" s="4">
        <v>93.0</v>
      </c>
      <c r="J1151" s="4">
        <v>0.0</v>
      </c>
      <c r="K1151" s="4">
        <v>42.0</v>
      </c>
      <c r="L1151" s="4">
        <v>7.0</v>
      </c>
      <c r="M1151" s="4">
        <v>94.0</v>
      </c>
      <c r="N1151" s="4">
        <v>7.89</v>
      </c>
      <c r="O1151" s="4">
        <v>94.0</v>
      </c>
      <c r="P1151" s="4">
        <v>1.2</v>
      </c>
      <c r="Q1151" s="5">
        <v>1217.657961</v>
      </c>
      <c r="R1151" s="4">
        <v>724153.0</v>
      </c>
      <c r="S1151" s="4">
        <v>2.6</v>
      </c>
      <c r="T1151" s="4">
        <v>2.5</v>
      </c>
      <c r="U1151" s="4">
        <v>0.571</v>
      </c>
      <c r="V1151" s="4">
        <v>10.4</v>
      </c>
    </row>
    <row r="1152">
      <c r="A1152" s="4" t="s">
        <v>97</v>
      </c>
      <c r="B1152" s="4">
        <v>2003.0</v>
      </c>
      <c r="C1152" s="4" t="s">
        <v>23</v>
      </c>
      <c r="D1152" s="4">
        <v>71.9</v>
      </c>
      <c r="E1152" s="4">
        <v>166.0</v>
      </c>
      <c r="F1152" s="4">
        <v>6.0</v>
      </c>
      <c r="G1152" s="4">
        <v>3.04</v>
      </c>
      <c r="H1152" s="5">
        <v>194.4335736</v>
      </c>
      <c r="I1152" s="4">
        <v>91.0</v>
      </c>
      <c r="J1152" s="4">
        <v>0.0</v>
      </c>
      <c r="K1152" s="4">
        <v>41.2</v>
      </c>
      <c r="L1152" s="4">
        <v>7.0</v>
      </c>
      <c r="M1152" s="4">
        <v>92.0</v>
      </c>
      <c r="N1152" s="4">
        <v>8.29</v>
      </c>
      <c r="O1152" s="4">
        <v>92.0</v>
      </c>
      <c r="P1152" s="4">
        <v>1.4</v>
      </c>
      <c r="Q1152" s="5">
        <v>1157.3427</v>
      </c>
      <c r="R1152" s="4">
        <v>733821.0</v>
      </c>
      <c r="S1152" s="4">
        <v>2.6</v>
      </c>
      <c r="T1152" s="4">
        <v>2.5</v>
      </c>
      <c r="U1152" s="4">
        <v>0.566</v>
      </c>
      <c r="V1152" s="4">
        <v>10.3</v>
      </c>
    </row>
    <row r="1153">
      <c r="A1153" s="4" t="s">
        <v>97</v>
      </c>
      <c r="B1153" s="4">
        <v>2002.0</v>
      </c>
      <c r="C1153" s="4" t="s">
        <v>23</v>
      </c>
      <c r="D1153" s="4">
        <v>71.6</v>
      </c>
      <c r="E1153" s="4">
        <v>169.0</v>
      </c>
      <c r="F1153" s="4">
        <v>6.0</v>
      </c>
      <c r="G1153" s="4">
        <v>3.09</v>
      </c>
      <c r="H1153" s="5">
        <v>154.8636161</v>
      </c>
      <c r="I1153" s="4">
        <v>94.0</v>
      </c>
      <c r="J1153" s="4">
        <v>0.0</v>
      </c>
      <c r="K1153" s="4">
        <v>4.4</v>
      </c>
      <c r="L1153" s="4">
        <v>7.0</v>
      </c>
      <c r="M1153" s="4">
        <v>95.0</v>
      </c>
      <c r="N1153" s="4">
        <v>7.28</v>
      </c>
      <c r="O1153" s="4">
        <v>95.0</v>
      </c>
      <c r="P1153" s="4">
        <v>1.5</v>
      </c>
      <c r="Q1153" s="5">
        <v>1132.8721</v>
      </c>
      <c r="R1153" s="4">
        <v>6863157.0</v>
      </c>
      <c r="S1153" s="4">
        <v>2.7</v>
      </c>
      <c r="T1153" s="4">
        <v>2.6</v>
      </c>
      <c r="U1153" s="4">
        <v>0.561</v>
      </c>
      <c r="V1153" s="4">
        <v>10.1</v>
      </c>
    </row>
    <row r="1154">
      <c r="A1154" s="4" t="s">
        <v>97</v>
      </c>
      <c r="B1154" s="4">
        <v>2001.0</v>
      </c>
      <c r="C1154" s="4" t="s">
        <v>23</v>
      </c>
      <c r="D1154" s="4">
        <v>71.3</v>
      </c>
      <c r="E1154" s="4">
        <v>171.0</v>
      </c>
      <c r="F1154" s="4">
        <v>6.0</v>
      </c>
      <c r="G1154" s="4">
        <v>2.74</v>
      </c>
      <c r="H1154" s="5">
        <v>15.36175284</v>
      </c>
      <c r="I1154" s="4">
        <v>95.0</v>
      </c>
      <c r="J1154" s="4">
        <v>0.0</v>
      </c>
      <c r="K1154" s="4">
        <v>39.6</v>
      </c>
      <c r="L1154" s="4">
        <v>8.0</v>
      </c>
      <c r="M1154" s="4">
        <v>99.0</v>
      </c>
      <c r="N1154" s="4">
        <v>6.88</v>
      </c>
      <c r="O1154" s="4">
        <v>96.0</v>
      </c>
      <c r="P1154" s="4">
        <v>1.6</v>
      </c>
      <c r="Q1154" s="5">
        <v>113.4546</v>
      </c>
      <c r="R1154" s="4">
        <v>669361.0</v>
      </c>
      <c r="S1154" s="4">
        <v>2.7</v>
      </c>
      <c r="T1154" s="4">
        <v>2.7</v>
      </c>
      <c r="U1154" s="4">
        <v>0.557</v>
      </c>
      <c r="V1154" s="4">
        <v>9.9</v>
      </c>
    </row>
    <row r="1155">
      <c r="A1155" s="4" t="s">
        <v>97</v>
      </c>
      <c r="B1155" s="4">
        <v>2000.0</v>
      </c>
      <c r="C1155" s="4" t="s">
        <v>23</v>
      </c>
      <c r="D1155" s="4">
        <v>71.0</v>
      </c>
      <c r="E1155" s="4">
        <v>174.0</v>
      </c>
      <c r="F1155" s="4">
        <v>6.0</v>
      </c>
      <c r="G1155" s="4">
        <v>2.61</v>
      </c>
      <c r="H1155" s="5">
        <v>28.80831098</v>
      </c>
      <c r="I1155" s="4">
        <v>93.0</v>
      </c>
      <c r="J1155" s="4">
        <v>0.0</v>
      </c>
      <c r="K1155" s="4">
        <v>38.8</v>
      </c>
      <c r="L1155" s="4">
        <v>8.0</v>
      </c>
      <c r="M1155" s="4">
        <v>88.0</v>
      </c>
      <c r="N1155" s="4">
        <v>6.63</v>
      </c>
      <c r="O1155" s="4">
        <v>94.0</v>
      </c>
      <c r="P1155" s="4">
        <v>1.7</v>
      </c>
      <c r="Q1155" s="5">
        <v>188.783165</v>
      </c>
      <c r="R1155" s="4">
        <v>6524283.0</v>
      </c>
      <c r="S1155" s="4">
        <v>2.8</v>
      </c>
      <c r="T1155" s="4">
        <v>2.7</v>
      </c>
      <c r="U1155" s="4">
        <v>0.551</v>
      </c>
      <c r="V1155" s="4">
        <v>9.8</v>
      </c>
    </row>
    <row r="1156">
      <c r="A1156" s="4" t="s">
        <v>98</v>
      </c>
      <c r="B1156" s="4">
        <v>2015.0</v>
      </c>
      <c r="C1156" s="4" t="s">
        <v>31</v>
      </c>
      <c r="D1156" s="4">
        <v>75.8</v>
      </c>
      <c r="E1156" s="4">
        <v>134.0</v>
      </c>
      <c r="F1156" s="4">
        <v>0.0</v>
      </c>
      <c r="G1156" s="6"/>
      <c r="H1156" s="5">
        <v>0.0</v>
      </c>
      <c r="I1156" s="6"/>
      <c r="J1156" s="4">
        <v>0.0</v>
      </c>
      <c r="K1156" s="4">
        <v>64.8</v>
      </c>
      <c r="L1156" s="4">
        <v>0.0</v>
      </c>
      <c r="M1156" s="4">
        <v>99.0</v>
      </c>
      <c r="N1156" s="6"/>
      <c r="O1156" s="4">
        <v>99.0</v>
      </c>
      <c r="P1156" s="4">
        <v>0.1</v>
      </c>
      <c r="Q1156" s="5">
        <v>12365.6263</v>
      </c>
      <c r="R1156" s="4">
        <v>984328.0</v>
      </c>
      <c r="S1156" s="4">
        <v>1.6</v>
      </c>
      <c r="T1156" s="4">
        <v>1.6</v>
      </c>
      <c r="U1156" s="4">
        <v>0.834</v>
      </c>
      <c r="V1156" s="4">
        <v>15.6</v>
      </c>
    </row>
    <row r="1157">
      <c r="A1157" s="4" t="s">
        <v>98</v>
      </c>
      <c r="B1157" s="4">
        <v>2014.0</v>
      </c>
      <c r="C1157" s="4" t="s">
        <v>31</v>
      </c>
      <c r="D1157" s="4">
        <v>75.6</v>
      </c>
      <c r="E1157" s="4">
        <v>137.0</v>
      </c>
      <c r="F1157" s="4">
        <v>0.0</v>
      </c>
      <c r="G1157" s="4">
        <v>0.01</v>
      </c>
      <c r="H1157" s="5">
        <v>160.9449342</v>
      </c>
      <c r="I1157" s="6"/>
      <c r="J1157" s="4">
        <v>0.0</v>
      </c>
      <c r="K1157" s="4">
        <v>64.2</v>
      </c>
      <c r="L1157" s="4">
        <v>0.0</v>
      </c>
      <c r="M1157" s="4">
        <v>99.0</v>
      </c>
      <c r="N1157" s="4">
        <v>7.4</v>
      </c>
      <c r="O1157" s="4">
        <v>99.0</v>
      </c>
      <c r="P1157" s="4">
        <v>0.1</v>
      </c>
      <c r="Q1157" s="5">
        <v>14117.97668</v>
      </c>
      <c r="R1157" s="4">
        <v>9866468.0</v>
      </c>
      <c r="S1157" s="4">
        <v>1.7</v>
      </c>
      <c r="T1157" s="4">
        <v>1.6</v>
      </c>
      <c r="U1157" s="4">
        <v>0.834</v>
      </c>
      <c r="V1157" s="4">
        <v>15.8</v>
      </c>
    </row>
    <row r="1158">
      <c r="A1158" s="4" t="s">
        <v>98</v>
      </c>
      <c r="B1158" s="4">
        <v>2013.0</v>
      </c>
      <c r="C1158" s="4" t="s">
        <v>31</v>
      </c>
      <c r="D1158" s="4">
        <v>75.5</v>
      </c>
      <c r="E1158" s="4">
        <v>139.0</v>
      </c>
      <c r="F1158" s="4">
        <v>0.0</v>
      </c>
      <c r="G1158" s="4">
        <v>10.88</v>
      </c>
      <c r="H1158" s="5">
        <v>155.1952076</v>
      </c>
      <c r="I1158" s="6"/>
      <c r="J1158" s="4">
        <v>1.0</v>
      </c>
      <c r="K1158" s="4">
        <v>63.6</v>
      </c>
      <c r="L1158" s="4">
        <v>1.0</v>
      </c>
      <c r="M1158" s="4">
        <v>99.0</v>
      </c>
      <c r="N1158" s="4">
        <v>7.53</v>
      </c>
      <c r="O1158" s="4">
        <v>99.0</v>
      </c>
      <c r="P1158" s="4">
        <v>0.1</v>
      </c>
      <c r="Q1158" s="5">
        <v>13613.6147</v>
      </c>
      <c r="R1158" s="4">
        <v>989382.0</v>
      </c>
      <c r="S1158" s="4">
        <v>1.7</v>
      </c>
      <c r="T1158" s="4">
        <v>1.7</v>
      </c>
      <c r="U1158" s="4">
        <v>0.824</v>
      </c>
      <c r="V1158" s="4">
        <v>15.4</v>
      </c>
    </row>
    <row r="1159">
      <c r="A1159" s="4" t="s">
        <v>98</v>
      </c>
      <c r="B1159" s="4">
        <v>2012.0</v>
      </c>
      <c r="C1159" s="4" t="s">
        <v>31</v>
      </c>
      <c r="D1159" s="4">
        <v>75.0</v>
      </c>
      <c r="E1159" s="4">
        <v>146.0</v>
      </c>
      <c r="F1159" s="4">
        <v>0.0</v>
      </c>
      <c r="G1159" s="4">
        <v>11.27</v>
      </c>
      <c r="H1159" s="5">
        <v>164.2793407</v>
      </c>
      <c r="I1159" s="6"/>
      <c r="J1159" s="4">
        <v>2.0</v>
      </c>
      <c r="K1159" s="4">
        <v>63.0</v>
      </c>
      <c r="L1159" s="4">
        <v>1.0</v>
      </c>
      <c r="M1159" s="4">
        <v>99.0</v>
      </c>
      <c r="N1159" s="4">
        <v>7.74</v>
      </c>
      <c r="O1159" s="4">
        <v>99.0</v>
      </c>
      <c r="P1159" s="4">
        <v>0.1</v>
      </c>
      <c r="Q1159" s="5">
        <v>12834.32349</v>
      </c>
      <c r="R1159" s="4">
        <v>992362.0</v>
      </c>
      <c r="S1159" s="4">
        <v>1.7</v>
      </c>
      <c r="T1159" s="4">
        <v>1.7</v>
      </c>
      <c r="U1159" s="4">
        <v>0.823</v>
      </c>
      <c r="V1159" s="4">
        <v>15.4</v>
      </c>
    </row>
    <row r="1160">
      <c r="A1160" s="4" t="s">
        <v>98</v>
      </c>
      <c r="B1160" s="4">
        <v>2011.0</v>
      </c>
      <c r="C1160" s="4" t="s">
        <v>31</v>
      </c>
      <c r="D1160" s="4">
        <v>74.8</v>
      </c>
      <c r="E1160" s="4">
        <v>15.0</v>
      </c>
      <c r="F1160" s="4">
        <v>0.0</v>
      </c>
      <c r="G1160" s="4">
        <v>11.51</v>
      </c>
      <c r="H1160" s="5">
        <v>17.82121883</v>
      </c>
      <c r="I1160" s="6"/>
      <c r="J1160" s="4">
        <v>5.0</v>
      </c>
      <c r="K1160" s="4">
        <v>62.4</v>
      </c>
      <c r="L1160" s="4">
        <v>1.0</v>
      </c>
      <c r="M1160" s="4">
        <v>99.0</v>
      </c>
      <c r="N1160" s="4">
        <v>7.84</v>
      </c>
      <c r="O1160" s="4">
        <v>99.0</v>
      </c>
      <c r="P1160" s="4">
        <v>0.1</v>
      </c>
      <c r="Q1160" s="5">
        <v>1448.87958</v>
      </c>
      <c r="R1160" s="4">
        <v>9971727.0</v>
      </c>
      <c r="S1160" s="4">
        <v>1.7</v>
      </c>
      <c r="T1160" s="4">
        <v>1.7</v>
      </c>
      <c r="U1160" s="4">
        <v>0.821</v>
      </c>
      <c r="V1160" s="4">
        <v>15.4</v>
      </c>
    </row>
    <row r="1161">
      <c r="A1161" s="4" t="s">
        <v>98</v>
      </c>
      <c r="B1161" s="4">
        <v>2010.0</v>
      </c>
      <c r="C1161" s="4" t="s">
        <v>31</v>
      </c>
      <c r="D1161" s="4">
        <v>74.5</v>
      </c>
      <c r="E1161" s="4">
        <v>156.0</v>
      </c>
      <c r="F1161" s="4">
        <v>0.0</v>
      </c>
      <c r="G1161" s="4">
        <v>10.78</v>
      </c>
      <c r="H1161" s="5">
        <v>19.22023996</v>
      </c>
      <c r="I1161" s="6"/>
      <c r="J1161" s="4">
        <v>0.0</v>
      </c>
      <c r="K1161" s="4">
        <v>61.7</v>
      </c>
      <c r="L1161" s="4">
        <v>1.0</v>
      </c>
      <c r="M1161" s="4">
        <v>99.0</v>
      </c>
      <c r="N1161" s="4">
        <v>7.85</v>
      </c>
      <c r="O1161" s="4">
        <v>99.0</v>
      </c>
      <c r="P1161" s="4">
        <v>0.1</v>
      </c>
      <c r="Q1161" s="5">
        <v>1325.53379</v>
      </c>
      <c r="R1161" s="4">
        <v>123.0</v>
      </c>
      <c r="S1161" s="4">
        <v>1.8</v>
      </c>
      <c r="T1161" s="4">
        <v>1.8</v>
      </c>
      <c r="U1161" s="4">
        <v>0.817</v>
      </c>
      <c r="V1161" s="4">
        <v>15.3</v>
      </c>
    </row>
    <row r="1162">
      <c r="A1162" s="4" t="s">
        <v>98</v>
      </c>
      <c r="B1162" s="4">
        <v>2009.0</v>
      </c>
      <c r="C1162" s="4" t="s">
        <v>31</v>
      </c>
      <c r="D1162" s="4">
        <v>74.2</v>
      </c>
      <c r="E1162" s="4">
        <v>162.0</v>
      </c>
      <c r="F1162" s="4">
        <v>0.0</v>
      </c>
      <c r="G1162" s="4">
        <v>11.46</v>
      </c>
      <c r="H1162" s="5">
        <v>1281.155944</v>
      </c>
      <c r="I1162" s="6"/>
      <c r="J1162" s="4">
        <v>1.0</v>
      </c>
      <c r="K1162" s="4">
        <v>61.1</v>
      </c>
      <c r="L1162" s="4">
        <v>1.0</v>
      </c>
      <c r="M1162" s="4">
        <v>99.0</v>
      </c>
      <c r="N1162" s="4">
        <v>7.55</v>
      </c>
      <c r="O1162" s="4">
        <v>99.0</v>
      </c>
      <c r="P1162" s="4">
        <v>0.1</v>
      </c>
      <c r="Q1162" s="5">
        <v>12967.16543</v>
      </c>
      <c r="R1162" s="4">
        <v>12265.0</v>
      </c>
      <c r="S1162" s="4">
        <v>1.8</v>
      </c>
      <c r="T1162" s="4">
        <v>1.8</v>
      </c>
      <c r="U1162" s="4">
        <v>0.816</v>
      </c>
      <c r="V1162" s="4">
        <v>15.3</v>
      </c>
    </row>
    <row r="1163">
      <c r="A1163" s="4" t="s">
        <v>98</v>
      </c>
      <c r="B1163" s="4">
        <v>2008.0</v>
      </c>
      <c r="C1163" s="4" t="s">
        <v>31</v>
      </c>
      <c r="D1163" s="4">
        <v>74.1</v>
      </c>
      <c r="E1163" s="4">
        <v>165.0</v>
      </c>
      <c r="F1163" s="4">
        <v>1.0</v>
      </c>
      <c r="G1163" s="4">
        <v>11.64</v>
      </c>
      <c r="H1163" s="5">
        <v>181.7634078</v>
      </c>
      <c r="I1163" s="6"/>
      <c r="J1163" s="4">
        <v>0.0</v>
      </c>
      <c r="K1163" s="4">
        <v>6.5</v>
      </c>
      <c r="L1163" s="4">
        <v>1.0</v>
      </c>
      <c r="M1163" s="4">
        <v>99.0</v>
      </c>
      <c r="N1163" s="4">
        <v>7.33</v>
      </c>
      <c r="O1163" s="4">
        <v>99.0</v>
      </c>
      <c r="P1163" s="4">
        <v>0.1</v>
      </c>
      <c r="Q1163" s="5">
        <v>15669.25929</v>
      </c>
      <c r="R1163" s="4">
        <v>138188.0</v>
      </c>
      <c r="S1163" s="4">
        <v>1.9</v>
      </c>
      <c r="T1163" s="4">
        <v>1.9</v>
      </c>
      <c r="U1163" s="4">
        <v>0.812</v>
      </c>
      <c r="V1163" s="4">
        <v>15.3</v>
      </c>
    </row>
    <row r="1164">
      <c r="A1164" s="4" t="s">
        <v>98</v>
      </c>
      <c r="B1164" s="4">
        <v>2007.0</v>
      </c>
      <c r="C1164" s="4" t="s">
        <v>31</v>
      </c>
      <c r="D1164" s="4">
        <v>73.5</v>
      </c>
      <c r="E1164" s="4">
        <v>176.0</v>
      </c>
      <c r="F1164" s="4">
        <v>1.0</v>
      </c>
      <c r="G1164" s="4">
        <v>12.55</v>
      </c>
      <c r="H1164" s="5">
        <v>163.3433278</v>
      </c>
      <c r="I1164" s="6"/>
      <c r="J1164" s="4">
        <v>0.0</v>
      </c>
      <c r="K1164" s="4">
        <v>59.9</v>
      </c>
      <c r="L1164" s="4">
        <v>1.0</v>
      </c>
      <c r="M1164" s="4">
        <v>99.0</v>
      </c>
      <c r="N1164" s="4">
        <v>7.51</v>
      </c>
      <c r="O1164" s="4">
        <v>99.0</v>
      </c>
      <c r="P1164" s="4">
        <v>0.1</v>
      </c>
      <c r="Q1164" s="5">
        <v>13842.6549</v>
      </c>
      <c r="R1164" s="4">
        <v>15578.0</v>
      </c>
      <c r="S1164" s="4">
        <v>1.9</v>
      </c>
      <c r="T1164" s="4">
        <v>1.9</v>
      </c>
      <c r="U1164" s="4">
        <v>0.809</v>
      </c>
      <c r="V1164" s="4">
        <v>15.3</v>
      </c>
    </row>
    <row r="1165">
      <c r="A1165" s="4" t="s">
        <v>98</v>
      </c>
      <c r="B1165" s="4">
        <v>2006.0</v>
      </c>
      <c r="C1165" s="4" t="s">
        <v>31</v>
      </c>
      <c r="D1165" s="4">
        <v>73.4</v>
      </c>
      <c r="E1165" s="4">
        <v>177.0</v>
      </c>
      <c r="F1165" s="4">
        <v>1.0</v>
      </c>
      <c r="G1165" s="4">
        <v>13.16</v>
      </c>
      <c r="H1165" s="5">
        <v>1299.459306</v>
      </c>
      <c r="I1165" s="6"/>
      <c r="J1165" s="4">
        <v>1.0</v>
      </c>
      <c r="K1165" s="4">
        <v>59.3</v>
      </c>
      <c r="L1165" s="4">
        <v>1.0</v>
      </c>
      <c r="M1165" s="4">
        <v>99.0</v>
      </c>
      <c r="N1165" s="4">
        <v>8.1</v>
      </c>
      <c r="O1165" s="4">
        <v>99.0</v>
      </c>
      <c r="P1165" s="4">
        <v>0.1</v>
      </c>
      <c r="Q1165" s="5">
        <v>11398.76584</v>
      </c>
      <c r="R1165" s="4">
        <v>17137.0</v>
      </c>
      <c r="S1165" s="4">
        <v>2.0</v>
      </c>
      <c r="T1165" s="4">
        <v>2.0</v>
      </c>
      <c r="U1165" s="4">
        <v>0.802</v>
      </c>
      <c r="V1165" s="4">
        <v>15.2</v>
      </c>
    </row>
    <row r="1166">
      <c r="A1166" s="4" t="s">
        <v>98</v>
      </c>
      <c r="B1166" s="4">
        <v>2005.0</v>
      </c>
      <c r="C1166" s="4" t="s">
        <v>31</v>
      </c>
      <c r="D1166" s="4">
        <v>72.9</v>
      </c>
      <c r="E1166" s="4">
        <v>182.0</v>
      </c>
      <c r="F1166" s="4">
        <v>1.0</v>
      </c>
      <c r="G1166" s="4">
        <v>12.94</v>
      </c>
      <c r="H1166" s="5">
        <v>1317.08348</v>
      </c>
      <c r="I1166" s="6"/>
      <c r="J1166" s="4">
        <v>2.0</v>
      </c>
      <c r="K1166" s="4">
        <v>58.8</v>
      </c>
      <c r="L1166" s="4">
        <v>1.0</v>
      </c>
      <c r="M1166" s="4">
        <v>99.0</v>
      </c>
      <c r="N1166" s="4">
        <v>8.28</v>
      </c>
      <c r="O1166" s="4">
        <v>99.0</v>
      </c>
      <c r="P1166" s="4">
        <v>0.1</v>
      </c>
      <c r="Q1166" s="5">
        <v>11161.72441</v>
      </c>
      <c r="R1166" s="4">
        <v>18765.0</v>
      </c>
      <c r="S1166" s="4">
        <v>2.0</v>
      </c>
      <c r="T1166" s="4">
        <v>2.0</v>
      </c>
      <c r="U1166" s="4">
        <v>0.795</v>
      </c>
      <c r="V1166" s="4">
        <v>15.0</v>
      </c>
    </row>
    <row r="1167">
      <c r="A1167" s="4" t="s">
        <v>98</v>
      </c>
      <c r="B1167" s="4">
        <v>2004.0</v>
      </c>
      <c r="C1167" s="4" t="s">
        <v>31</v>
      </c>
      <c r="D1167" s="4">
        <v>72.9</v>
      </c>
      <c r="E1167" s="4">
        <v>18.0</v>
      </c>
      <c r="F1167" s="4">
        <v>1.0</v>
      </c>
      <c r="G1167" s="4">
        <v>13.28</v>
      </c>
      <c r="H1167" s="5">
        <v>146.8608016</v>
      </c>
      <c r="I1167" s="6"/>
      <c r="J1167" s="4">
        <v>0.0</v>
      </c>
      <c r="K1167" s="4">
        <v>58.2</v>
      </c>
      <c r="L1167" s="4">
        <v>1.0</v>
      </c>
      <c r="M1167" s="4">
        <v>99.0</v>
      </c>
      <c r="N1167" s="4">
        <v>8.8</v>
      </c>
      <c r="O1167" s="4">
        <v>99.0</v>
      </c>
      <c r="P1167" s="4">
        <v>0.1</v>
      </c>
      <c r="Q1167" s="5">
        <v>1259.5266</v>
      </c>
      <c r="R1167" s="4">
        <v>117146.0</v>
      </c>
      <c r="S1167" s="4">
        <v>2.1</v>
      </c>
      <c r="T1167" s="4">
        <v>2.1</v>
      </c>
      <c r="U1167" s="4">
        <v>0.793</v>
      </c>
      <c r="V1167" s="4">
        <v>15.3</v>
      </c>
    </row>
    <row r="1168">
      <c r="A1168" s="4" t="s">
        <v>98</v>
      </c>
      <c r="B1168" s="4">
        <v>2003.0</v>
      </c>
      <c r="C1168" s="4" t="s">
        <v>31</v>
      </c>
      <c r="D1168" s="4">
        <v>72.5</v>
      </c>
      <c r="E1168" s="4">
        <v>184.0</v>
      </c>
      <c r="F1168" s="4">
        <v>1.0</v>
      </c>
      <c r="G1168" s="4">
        <v>13.24</v>
      </c>
      <c r="H1168" s="5">
        <v>1030.220271</v>
      </c>
      <c r="I1168" s="6"/>
      <c r="J1168" s="4">
        <v>0.0</v>
      </c>
      <c r="K1168" s="4">
        <v>57.6</v>
      </c>
      <c r="L1168" s="4">
        <v>1.0</v>
      </c>
      <c r="M1168" s="4">
        <v>99.0</v>
      </c>
      <c r="N1168" s="4">
        <v>8.42</v>
      </c>
      <c r="O1168" s="4">
        <v>99.0</v>
      </c>
      <c r="P1168" s="4">
        <v>0.1</v>
      </c>
      <c r="Q1168" s="5">
        <v>8396.25323</v>
      </c>
      <c r="R1168" s="4">
        <v>1129552.0</v>
      </c>
      <c r="S1168" s="4">
        <v>2.1</v>
      </c>
      <c r="T1168" s="4">
        <v>2.1</v>
      </c>
      <c r="U1168" s="4">
        <v>0.784</v>
      </c>
      <c r="V1168" s="4">
        <v>14.9</v>
      </c>
    </row>
    <row r="1169">
      <c r="A1169" s="4" t="s">
        <v>98</v>
      </c>
      <c r="B1169" s="4">
        <v>2002.0</v>
      </c>
      <c r="C1169" s="4" t="s">
        <v>31</v>
      </c>
      <c r="D1169" s="4">
        <v>72.5</v>
      </c>
      <c r="E1169" s="4">
        <v>184.0</v>
      </c>
      <c r="F1169" s="4">
        <v>1.0</v>
      </c>
      <c r="G1169" s="4">
        <v>13.29</v>
      </c>
      <c r="H1169" s="5">
        <v>8.98619805</v>
      </c>
      <c r="I1169" s="6"/>
      <c r="J1169" s="4">
        <v>0.0</v>
      </c>
      <c r="K1169" s="4">
        <v>57.1</v>
      </c>
      <c r="L1169" s="4">
        <v>1.0</v>
      </c>
      <c r="M1169" s="4">
        <v>98.0</v>
      </c>
      <c r="N1169" s="4">
        <v>7.47</v>
      </c>
      <c r="O1169" s="4">
        <v>99.0</v>
      </c>
      <c r="P1169" s="4">
        <v>0.1</v>
      </c>
      <c r="Q1169" s="5">
        <v>665.6443</v>
      </c>
      <c r="R1169" s="4">
        <v>115868.0</v>
      </c>
      <c r="S1169" s="4">
        <v>2.2</v>
      </c>
      <c r="T1169" s="4">
        <v>2.2</v>
      </c>
      <c r="U1169" s="4">
        <v>0.775</v>
      </c>
      <c r="V1169" s="4">
        <v>14.6</v>
      </c>
    </row>
    <row r="1170">
      <c r="A1170" s="4" t="s">
        <v>98</v>
      </c>
      <c r="B1170" s="4">
        <v>2001.0</v>
      </c>
      <c r="C1170" s="4" t="s">
        <v>31</v>
      </c>
      <c r="D1170" s="4">
        <v>72.3</v>
      </c>
      <c r="E1170" s="4">
        <v>185.0</v>
      </c>
      <c r="F1170" s="4">
        <v>1.0</v>
      </c>
      <c r="G1170" s="4">
        <v>13.18</v>
      </c>
      <c r="H1170" s="5">
        <v>7.601092416</v>
      </c>
      <c r="I1170" s="6"/>
      <c r="J1170" s="4">
        <v>20.0</v>
      </c>
      <c r="K1170" s="4">
        <v>56.6</v>
      </c>
      <c r="L1170" s="4">
        <v>1.0</v>
      </c>
      <c r="M1170" s="4">
        <v>99.0</v>
      </c>
      <c r="N1170" s="4">
        <v>7.11</v>
      </c>
      <c r="O1170" s="4">
        <v>99.0</v>
      </c>
      <c r="P1170" s="4">
        <v>0.1</v>
      </c>
      <c r="Q1170" s="5">
        <v>527.85364</v>
      </c>
      <c r="R1170" s="4">
        <v>1187576.0</v>
      </c>
      <c r="S1170" s="4">
        <v>2.2</v>
      </c>
      <c r="T1170" s="4">
        <v>2.2</v>
      </c>
      <c r="U1170" s="4">
        <v>0.769</v>
      </c>
      <c r="V1170" s="4">
        <v>14.2</v>
      </c>
    </row>
    <row r="1171">
      <c r="A1171" s="4" t="s">
        <v>98</v>
      </c>
      <c r="B1171" s="4">
        <v>2000.0</v>
      </c>
      <c r="C1171" s="4" t="s">
        <v>31</v>
      </c>
      <c r="D1171" s="4">
        <v>71.7</v>
      </c>
      <c r="E1171" s="4">
        <v>193.0</v>
      </c>
      <c r="F1171" s="4">
        <v>1.0</v>
      </c>
      <c r="G1171" s="4">
        <v>12.22</v>
      </c>
      <c r="H1171" s="5">
        <v>75.36251406</v>
      </c>
      <c r="I1171" s="6"/>
      <c r="J1171" s="4">
        <v>1.0</v>
      </c>
      <c r="K1171" s="4">
        <v>56.1</v>
      </c>
      <c r="L1171" s="4">
        <v>1.0</v>
      </c>
      <c r="M1171" s="4">
        <v>99.0</v>
      </c>
      <c r="N1171" s="4">
        <v>7.6</v>
      </c>
      <c r="O1171" s="4">
        <v>99.0</v>
      </c>
      <c r="P1171" s="4">
        <v>0.1</v>
      </c>
      <c r="Q1171" s="5">
        <v>4623.46712</v>
      </c>
      <c r="R1171" s="4">
        <v>121971.0</v>
      </c>
      <c r="S1171" s="4">
        <v>2.3</v>
      </c>
      <c r="T1171" s="4">
        <v>2.3</v>
      </c>
      <c r="U1171" s="4">
        <v>0.761</v>
      </c>
      <c r="V1171" s="4">
        <v>13.9</v>
      </c>
    </row>
    <row r="1172">
      <c r="A1172" s="4" t="s">
        <v>99</v>
      </c>
      <c r="B1172" s="4">
        <v>2015.0</v>
      </c>
      <c r="C1172" s="4" t="s">
        <v>31</v>
      </c>
      <c r="D1172" s="4">
        <v>82.7</v>
      </c>
      <c r="E1172" s="4">
        <v>49.0</v>
      </c>
      <c r="F1172" s="4">
        <v>0.0</v>
      </c>
      <c r="G1172" s="6"/>
      <c r="H1172" s="5">
        <v>0.0</v>
      </c>
      <c r="I1172" s="6"/>
      <c r="J1172" s="4">
        <v>0.0</v>
      </c>
      <c r="K1172" s="4">
        <v>61.0</v>
      </c>
      <c r="L1172" s="4">
        <v>0.0</v>
      </c>
      <c r="M1172" s="4">
        <v>92.0</v>
      </c>
      <c r="N1172" s="6"/>
      <c r="O1172" s="4">
        <v>92.0</v>
      </c>
      <c r="P1172" s="4">
        <v>0.1</v>
      </c>
      <c r="Q1172" s="5">
        <v>5734.4436</v>
      </c>
      <c r="R1172" s="4">
        <v>33815.0</v>
      </c>
      <c r="S1172" s="4">
        <v>1.0</v>
      </c>
      <c r="T1172" s="4">
        <v>0.9</v>
      </c>
      <c r="U1172" s="4">
        <v>0.919</v>
      </c>
      <c r="V1172" s="4">
        <v>19.0</v>
      </c>
    </row>
    <row r="1173">
      <c r="A1173" s="4" t="s">
        <v>99</v>
      </c>
      <c r="B1173" s="4">
        <v>2014.0</v>
      </c>
      <c r="C1173" s="4" t="s">
        <v>31</v>
      </c>
      <c r="D1173" s="4">
        <v>82.5</v>
      </c>
      <c r="E1173" s="4">
        <v>49.0</v>
      </c>
      <c r="F1173" s="4">
        <v>0.0</v>
      </c>
      <c r="G1173" s="4">
        <v>7.45</v>
      </c>
      <c r="H1173" s="5">
        <v>8254.020763</v>
      </c>
      <c r="I1173" s="6"/>
      <c r="J1173" s="4">
        <v>0.0</v>
      </c>
      <c r="K1173" s="4">
        <v>6.6</v>
      </c>
      <c r="L1173" s="4">
        <v>0.0</v>
      </c>
      <c r="M1173" s="4">
        <v>9.0</v>
      </c>
      <c r="N1173" s="4">
        <v>8.86</v>
      </c>
      <c r="O1173" s="4">
        <v>9.0</v>
      </c>
      <c r="P1173" s="4">
        <v>0.1</v>
      </c>
      <c r="Q1173" s="5">
        <v>52473.11356</v>
      </c>
      <c r="R1173" s="4">
        <v>327386.0</v>
      </c>
      <c r="S1173" s="4">
        <v>1.0</v>
      </c>
      <c r="T1173" s="4">
        <v>0.9</v>
      </c>
      <c r="U1173" s="4">
        <v>0.915</v>
      </c>
      <c r="V1173" s="4">
        <v>19.0</v>
      </c>
    </row>
    <row r="1174">
      <c r="A1174" s="4" t="s">
        <v>99</v>
      </c>
      <c r="B1174" s="4">
        <v>2013.0</v>
      </c>
      <c r="C1174" s="4" t="s">
        <v>31</v>
      </c>
      <c r="D1174" s="4">
        <v>82.4</v>
      </c>
      <c r="E1174" s="4">
        <v>5.0</v>
      </c>
      <c r="F1174" s="4">
        <v>0.0</v>
      </c>
      <c r="G1174" s="4">
        <v>7.31</v>
      </c>
      <c r="H1174" s="5">
        <v>764.5440691</v>
      </c>
      <c r="I1174" s="6"/>
      <c r="J1174" s="4">
        <v>0.0</v>
      </c>
      <c r="K1174" s="4">
        <v>6.2</v>
      </c>
      <c r="L1174" s="4">
        <v>0.0</v>
      </c>
      <c r="M1174" s="4">
        <v>91.0</v>
      </c>
      <c r="N1174" s="4">
        <v>8.75</v>
      </c>
      <c r="O1174" s="4">
        <v>91.0</v>
      </c>
      <c r="P1174" s="4">
        <v>0.1</v>
      </c>
      <c r="Q1174" s="5">
        <v>4781.3888</v>
      </c>
      <c r="R1174" s="4">
        <v>323764.0</v>
      </c>
      <c r="S1174" s="4">
        <v>1.0</v>
      </c>
      <c r="T1174" s="4">
        <v>0.9</v>
      </c>
      <c r="U1174" s="4">
        <v>0.907</v>
      </c>
      <c r="V1174" s="4">
        <v>19.0</v>
      </c>
    </row>
    <row r="1175">
      <c r="A1175" s="4" t="s">
        <v>99</v>
      </c>
      <c r="B1175" s="4">
        <v>2012.0</v>
      </c>
      <c r="C1175" s="4" t="s">
        <v>31</v>
      </c>
      <c r="D1175" s="4">
        <v>82.5</v>
      </c>
      <c r="E1175" s="4">
        <v>5.0</v>
      </c>
      <c r="F1175" s="4">
        <v>0.0</v>
      </c>
      <c r="G1175" s="4">
        <v>7.81</v>
      </c>
      <c r="H1175" s="5">
        <v>6818.546407</v>
      </c>
      <c r="I1175" s="6"/>
      <c r="J1175" s="4">
        <v>0.0</v>
      </c>
      <c r="K1175" s="4">
        <v>59.7</v>
      </c>
      <c r="L1175" s="4">
        <v>0.0</v>
      </c>
      <c r="M1175" s="4">
        <v>89.0</v>
      </c>
      <c r="N1175" s="4">
        <v>8.68</v>
      </c>
      <c r="O1175" s="4">
        <v>89.0</v>
      </c>
      <c r="P1175" s="4">
        <v>0.1</v>
      </c>
      <c r="Q1175" s="5">
        <v>44333.8518</v>
      </c>
      <c r="R1175" s="4">
        <v>32716.0</v>
      </c>
      <c r="S1175" s="4">
        <v>1.0</v>
      </c>
      <c r="T1175" s="4">
        <v>0.9</v>
      </c>
      <c r="U1175" s="4">
        <v>0.901</v>
      </c>
      <c r="V1175" s="4">
        <v>18.7</v>
      </c>
    </row>
    <row r="1176">
      <c r="A1176" s="4" t="s">
        <v>99</v>
      </c>
      <c r="B1176" s="4">
        <v>2011.0</v>
      </c>
      <c r="C1176" s="4" t="s">
        <v>31</v>
      </c>
      <c r="D1176" s="4">
        <v>82.1</v>
      </c>
      <c r="E1176" s="4">
        <v>51.0</v>
      </c>
      <c r="F1176" s="4">
        <v>0.0</v>
      </c>
      <c r="G1176" s="4">
        <v>8.13</v>
      </c>
      <c r="H1176" s="5">
        <v>7.0480925</v>
      </c>
      <c r="I1176" s="6"/>
      <c r="J1176" s="4">
        <v>0.0</v>
      </c>
      <c r="K1176" s="4">
        <v>59.3</v>
      </c>
      <c r="L1176" s="4">
        <v>0.0</v>
      </c>
      <c r="M1176" s="4">
        <v>95.0</v>
      </c>
      <c r="N1176" s="4">
        <v>8.65</v>
      </c>
      <c r="O1176" s="4">
        <v>95.0</v>
      </c>
      <c r="P1176" s="4">
        <v>0.1</v>
      </c>
      <c r="Q1176" s="5">
        <v>46.217</v>
      </c>
      <c r="R1176" s="4">
        <v>31914.0</v>
      </c>
      <c r="S1176" s="4">
        <v>0.9</v>
      </c>
      <c r="T1176" s="4">
        <v>0.9</v>
      </c>
      <c r="U1176" s="4">
        <v>0.894</v>
      </c>
      <c r="V1176" s="4">
        <v>18.6</v>
      </c>
    </row>
    <row r="1177">
      <c r="A1177" s="4" t="s">
        <v>99</v>
      </c>
      <c r="B1177" s="4">
        <v>2010.0</v>
      </c>
      <c r="C1177" s="4" t="s">
        <v>31</v>
      </c>
      <c r="D1177" s="4">
        <v>81.8</v>
      </c>
      <c r="E1177" s="4">
        <v>53.0</v>
      </c>
      <c r="F1177" s="4">
        <v>0.0</v>
      </c>
      <c r="G1177" s="4">
        <v>8.25</v>
      </c>
      <c r="H1177" s="5">
        <v>6005.575763</v>
      </c>
      <c r="I1177" s="6"/>
      <c r="J1177" s="4">
        <v>0.0</v>
      </c>
      <c r="K1177" s="4">
        <v>58.9</v>
      </c>
      <c r="L1177" s="4">
        <v>0.0</v>
      </c>
      <c r="M1177" s="4">
        <v>96.0</v>
      </c>
      <c r="N1177" s="4">
        <v>8.86</v>
      </c>
      <c r="O1177" s="4">
        <v>96.0</v>
      </c>
      <c r="P1177" s="4">
        <v>0.1</v>
      </c>
      <c r="Q1177" s="5">
        <v>41676.44527</v>
      </c>
      <c r="R1177" s="4">
        <v>31841.0</v>
      </c>
      <c r="S1177" s="4">
        <v>0.9</v>
      </c>
      <c r="T1177" s="4">
        <v>0.9</v>
      </c>
      <c r="U1177" s="4">
        <v>0.894</v>
      </c>
      <c r="V1177" s="4">
        <v>18.4</v>
      </c>
    </row>
    <row r="1178">
      <c r="A1178" s="4" t="s">
        <v>99</v>
      </c>
      <c r="B1178" s="4">
        <v>2009.0</v>
      </c>
      <c r="C1178" s="4" t="s">
        <v>31</v>
      </c>
      <c r="D1178" s="4">
        <v>81.6</v>
      </c>
      <c r="E1178" s="4">
        <v>55.0</v>
      </c>
      <c r="F1178" s="4">
        <v>0.0</v>
      </c>
      <c r="G1178" s="4">
        <v>10.22</v>
      </c>
      <c r="H1178" s="5">
        <v>687.5776358</v>
      </c>
      <c r="I1178" s="6"/>
      <c r="J1178" s="4">
        <v>0.0</v>
      </c>
      <c r="K1178" s="4">
        <v>58.5</v>
      </c>
      <c r="L1178" s="4">
        <v>0.0</v>
      </c>
      <c r="M1178" s="4">
        <v>96.0</v>
      </c>
      <c r="N1178" s="4">
        <v>9.12</v>
      </c>
      <c r="O1178" s="4">
        <v>96.0</v>
      </c>
      <c r="P1178" s="4">
        <v>0.1</v>
      </c>
      <c r="Q1178" s="5">
        <v>4461.89251</v>
      </c>
      <c r="R1178" s="4">
        <v>318499.0</v>
      </c>
      <c r="S1178" s="4">
        <v>0.9</v>
      </c>
      <c r="T1178" s="4">
        <v>0.9</v>
      </c>
      <c r="U1178" s="4">
        <v>0.894</v>
      </c>
      <c r="V1178" s="4">
        <v>18.4</v>
      </c>
    </row>
    <row r="1179">
      <c r="A1179" s="4" t="s">
        <v>99</v>
      </c>
      <c r="B1179" s="4">
        <v>2008.0</v>
      </c>
      <c r="C1179" s="4" t="s">
        <v>31</v>
      </c>
      <c r="D1179" s="4">
        <v>81.4</v>
      </c>
      <c r="E1179" s="4">
        <v>58.0</v>
      </c>
      <c r="F1179" s="4">
        <v>0.0</v>
      </c>
      <c r="G1179" s="4">
        <v>8.49</v>
      </c>
      <c r="H1179" s="5">
        <v>7613.814999</v>
      </c>
      <c r="I1179" s="6"/>
      <c r="J1179" s="4">
        <v>0.0</v>
      </c>
      <c r="K1179" s="4">
        <v>58.1</v>
      </c>
      <c r="L1179" s="4">
        <v>0.0</v>
      </c>
      <c r="M1179" s="4">
        <v>98.0</v>
      </c>
      <c r="N1179" s="4">
        <v>8.8</v>
      </c>
      <c r="O1179" s="4">
        <v>98.0</v>
      </c>
      <c r="P1179" s="4">
        <v>0.1</v>
      </c>
      <c r="Q1179" s="5">
        <v>55575.29196</v>
      </c>
      <c r="R1179" s="4">
        <v>317414.0</v>
      </c>
      <c r="S1179" s="4">
        <v>0.9</v>
      </c>
      <c r="T1179" s="4">
        <v>0.9</v>
      </c>
      <c r="U1179" s="4">
        <v>0.892</v>
      </c>
      <c r="V1179" s="4">
        <v>18.2</v>
      </c>
    </row>
    <row r="1180">
      <c r="A1180" s="4" t="s">
        <v>99</v>
      </c>
      <c r="B1180" s="4">
        <v>2007.0</v>
      </c>
      <c r="C1180" s="4" t="s">
        <v>31</v>
      </c>
      <c r="D1180" s="4">
        <v>81.3</v>
      </c>
      <c r="E1180" s="4">
        <v>59.0</v>
      </c>
      <c r="F1180" s="4">
        <v>0.0</v>
      </c>
      <c r="G1180" s="4">
        <v>7.53</v>
      </c>
      <c r="H1180" s="5">
        <v>12042.97366</v>
      </c>
      <c r="I1180" s="6"/>
      <c r="J1180" s="4">
        <v>0.0</v>
      </c>
      <c r="K1180" s="4">
        <v>57.8</v>
      </c>
      <c r="L1180" s="4">
        <v>0.0</v>
      </c>
      <c r="M1180" s="4">
        <v>97.0</v>
      </c>
      <c r="N1180" s="4">
        <v>8.75</v>
      </c>
      <c r="O1180" s="4">
        <v>97.0</v>
      </c>
      <c r="P1180" s="4">
        <v>0.1</v>
      </c>
      <c r="Q1180" s="5">
        <v>68348.31817</v>
      </c>
      <c r="R1180" s="4">
        <v>311566.0</v>
      </c>
      <c r="S1180" s="4">
        <v>0.9</v>
      </c>
      <c r="T1180" s="4">
        <v>0.9</v>
      </c>
      <c r="U1180" s="4">
        <v>0.887</v>
      </c>
      <c r="V1180" s="4">
        <v>18.2</v>
      </c>
    </row>
    <row r="1181">
      <c r="A1181" s="4" t="s">
        <v>99</v>
      </c>
      <c r="B1181" s="4">
        <v>2006.0</v>
      </c>
      <c r="C1181" s="4" t="s">
        <v>31</v>
      </c>
      <c r="D1181" s="4">
        <v>81.1</v>
      </c>
      <c r="E1181" s="4">
        <v>61.0</v>
      </c>
      <c r="F1181" s="4">
        <v>0.0</v>
      </c>
      <c r="G1181" s="4">
        <v>7.2</v>
      </c>
      <c r="H1181" s="5">
        <v>1003.139804</v>
      </c>
      <c r="I1181" s="6"/>
      <c r="J1181" s="4">
        <v>0.0</v>
      </c>
      <c r="K1181" s="4">
        <v>57.4</v>
      </c>
      <c r="L1181" s="4">
        <v>0.0</v>
      </c>
      <c r="M1181" s="4">
        <v>97.0</v>
      </c>
      <c r="N1181" s="4">
        <v>8.96</v>
      </c>
      <c r="O1181" s="4">
        <v>97.0</v>
      </c>
      <c r="P1181" s="4">
        <v>0.1</v>
      </c>
      <c r="Q1181" s="5">
        <v>5613.54115</v>
      </c>
      <c r="R1181" s="4">
        <v>33782.0</v>
      </c>
      <c r="S1181" s="4">
        <v>0.9</v>
      </c>
      <c r="T1181" s="4">
        <v>0.9</v>
      </c>
      <c r="U1181" s="4">
        <v>0.884</v>
      </c>
      <c r="V1181" s="4">
        <v>18.1</v>
      </c>
    </row>
    <row r="1182">
      <c r="A1182" s="4" t="s">
        <v>99</v>
      </c>
      <c r="B1182" s="4">
        <v>2005.0</v>
      </c>
      <c r="C1182" s="4" t="s">
        <v>31</v>
      </c>
      <c r="D1182" s="4">
        <v>81.0</v>
      </c>
      <c r="E1182" s="4">
        <v>62.0</v>
      </c>
      <c r="F1182" s="4">
        <v>0.0</v>
      </c>
      <c r="G1182" s="4">
        <v>7.05</v>
      </c>
      <c r="H1182" s="5">
        <v>10631.20379</v>
      </c>
      <c r="I1182" s="6"/>
      <c r="J1182" s="4">
        <v>0.0</v>
      </c>
      <c r="K1182" s="4">
        <v>56.9</v>
      </c>
      <c r="L1182" s="4">
        <v>0.0</v>
      </c>
      <c r="M1182" s="4">
        <v>95.0</v>
      </c>
      <c r="N1182" s="4">
        <v>9.21</v>
      </c>
      <c r="O1182" s="4">
        <v>95.0</v>
      </c>
      <c r="P1182" s="4">
        <v>0.1</v>
      </c>
      <c r="Q1182" s="5">
        <v>56249.7555</v>
      </c>
      <c r="R1182" s="4">
        <v>296734.0</v>
      </c>
      <c r="S1182" s="4">
        <v>0.9</v>
      </c>
      <c r="T1182" s="4">
        <v>0.9</v>
      </c>
      <c r="U1182" s="4">
        <v>0.879</v>
      </c>
      <c r="V1182" s="4">
        <v>17.9</v>
      </c>
    </row>
    <row r="1183">
      <c r="A1183" s="4" t="s">
        <v>99</v>
      </c>
      <c r="B1183" s="4">
        <v>2004.0</v>
      </c>
      <c r="C1183" s="4" t="s">
        <v>31</v>
      </c>
      <c r="D1183" s="4">
        <v>88.0</v>
      </c>
      <c r="E1183" s="4">
        <v>65.0</v>
      </c>
      <c r="F1183" s="4">
        <v>0.0</v>
      </c>
      <c r="G1183" s="4">
        <v>6.79</v>
      </c>
      <c r="H1183" s="5">
        <v>8506.101443</v>
      </c>
      <c r="I1183" s="6"/>
      <c r="J1183" s="4">
        <v>0.0</v>
      </c>
      <c r="K1183" s="4">
        <v>56.5</v>
      </c>
      <c r="L1183" s="4">
        <v>0.0</v>
      </c>
      <c r="M1183" s="4">
        <v>99.0</v>
      </c>
      <c r="N1183" s="4">
        <v>9.59</v>
      </c>
      <c r="O1183" s="4">
        <v>99.0</v>
      </c>
      <c r="P1183" s="4">
        <v>0.1</v>
      </c>
      <c r="Q1183" s="5">
        <v>46917.27216</v>
      </c>
      <c r="R1183" s="4">
        <v>29274.0</v>
      </c>
      <c r="S1183" s="4">
        <v>1.0</v>
      </c>
      <c r="T1183" s="4">
        <v>0.9</v>
      </c>
      <c r="U1183" s="4">
        <v>0.873</v>
      </c>
      <c r="V1183" s="4">
        <v>18.3</v>
      </c>
    </row>
    <row r="1184">
      <c r="A1184" s="4" t="s">
        <v>99</v>
      </c>
      <c r="B1184" s="4">
        <v>2003.0</v>
      </c>
      <c r="C1184" s="4" t="s">
        <v>31</v>
      </c>
      <c r="D1184" s="4">
        <v>87.0</v>
      </c>
      <c r="E1184" s="4">
        <v>65.0</v>
      </c>
      <c r="F1184" s="4">
        <v>0.0</v>
      </c>
      <c r="G1184" s="4">
        <v>6.61</v>
      </c>
      <c r="H1184" s="5">
        <v>725.4853161</v>
      </c>
      <c r="I1184" s="6"/>
      <c r="J1184" s="4">
        <v>0.0</v>
      </c>
      <c r="K1184" s="4">
        <v>55.9</v>
      </c>
      <c r="L1184" s="4">
        <v>0.0</v>
      </c>
      <c r="M1184" s="4">
        <v>97.0</v>
      </c>
      <c r="N1184" s="4">
        <v>1.7</v>
      </c>
      <c r="O1184" s="4">
        <v>97.0</v>
      </c>
      <c r="P1184" s="4">
        <v>0.1</v>
      </c>
      <c r="Q1184" s="5">
        <v>3944.999</v>
      </c>
      <c r="R1184" s="4">
        <v>289521.0</v>
      </c>
      <c r="S1184" s="4">
        <v>1.0</v>
      </c>
      <c r="T1184" s="4">
        <v>0.9</v>
      </c>
      <c r="U1184" s="4">
        <v>0.866</v>
      </c>
      <c r="V1184" s="4">
        <v>17.6</v>
      </c>
    </row>
    <row r="1185">
      <c r="A1185" s="4" t="s">
        <v>99</v>
      </c>
      <c r="B1185" s="4">
        <v>2002.0</v>
      </c>
      <c r="C1185" s="4" t="s">
        <v>31</v>
      </c>
      <c r="D1185" s="4">
        <v>84.0</v>
      </c>
      <c r="E1185" s="4">
        <v>7.0</v>
      </c>
      <c r="F1185" s="4">
        <v>0.0</v>
      </c>
      <c r="G1185" s="4">
        <v>6.61</v>
      </c>
      <c r="H1185" s="5">
        <v>5948.096777</v>
      </c>
      <c r="I1185" s="6"/>
      <c r="J1185" s="4">
        <v>0.0</v>
      </c>
      <c r="K1185" s="4">
        <v>55.4</v>
      </c>
      <c r="L1185" s="4">
        <v>0.0</v>
      </c>
      <c r="M1185" s="4">
        <v>95.0</v>
      </c>
      <c r="N1185" s="4">
        <v>9.86</v>
      </c>
      <c r="O1185" s="4">
        <v>95.0</v>
      </c>
      <c r="P1185" s="4">
        <v>0.1</v>
      </c>
      <c r="Q1185" s="5">
        <v>31996.2172</v>
      </c>
      <c r="R1185" s="4">
        <v>287523.0</v>
      </c>
      <c r="S1185" s="4">
        <v>1.0</v>
      </c>
      <c r="T1185" s="4">
        <v>0.9</v>
      </c>
      <c r="U1185" s="4">
        <v>0.859</v>
      </c>
      <c r="V1185" s="4">
        <v>17.2</v>
      </c>
    </row>
    <row r="1186">
      <c r="A1186" s="4" t="s">
        <v>99</v>
      </c>
      <c r="B1186" s="4">
        <v>2001.0</v>
      </c>
      <c r="C1186" s="4" t="s">
        <v>31</v>
      </c>
      <c r="D1186" s="4">
        <v>80.0</v>
      </c>
      <c r="E1186" s="4">
        <v>72.0</v>
      </c>
      <c r="F1186" s="4">
        <v>0.0</v>
      </c>
      <c r="G1186" s="4">
        <v>6.37</v>
      </c>
      <c r="H1186" s="5">
        <v>5048.274426</v>
      </c>
      <c r="I1186" s="6"/>
      <c r="J1186" s="4">
        <v>0.0</v>
      </c>
      <c r="K1186" s="4">
        <v>54.8</v>
      </c>
      <c r="L1186" s="4">
        <v>0.0</v>
      </c>
      <c r="M1186" s="4">
        <v>92.0</v>
      </c>
      <c r="N1186" s="4">
        <v>9.12</v>
      </c>
      <c r="O1186" s="4">
        <v>92.0</v>
      </c>
      <c r="P1186" s="4">
        <v>0.1</v>
      </c>
      <c r="Q1186" s="5">
        <v>28585.9254</v>
      </c>
      <c r="R1186" s="4">
        <v>284968.0</v>
      </c>
      <c r="S1186" s="4">
        <v>1.0</v>
      </c>
      <c r="T1186" s="4">
        <v>0.9</v>
      </c>
      <c r="U1186" s="4">
        <v>0.854</v>
      </c>
      <c r="V1186" s="4">
        <v>17.1</v>
      </c>
    </row>
    <row r="1187">
      <c r="A1187" s="4" t="s">
        <v>99</v>
      </c>
      <c r="B1187" s="4">
        <v>2000.0</v>
      </c>
      <c r="C1187" s="4" t="s">
        <v>31</v>
      </c>
      <c r="D1187" s="4">
        <v>79.7</v>
      </c>
      <c r="E1187" s="4">
        <v>74.0</v>
      </c>
      <c r="F1187" s="4">
        <v>0.0</v>
      </c>
      <c r="G1187" s="4">
        <v>6.17</v>
      </c>
      <c r="H1187" s="5">
        <v>5809.12199</v>
      </c>
      <c r="I1187" s="6"/>
      <c r="J1187" s="4">
        <v>0.0</v>
      </c>
      <c r="K1187" s="4">
        <v>54.2</v>
      </c>
      <c r="L1187" s="4">
        <v>0.0</v>
      </c>
      <c r="M1187" s="4">
        <v>98.0</v>
      </c>
      <c r="N1187" s="4">
        <v>9.28</v>
      </c>
      <c r="O1187" s="4">
        <v>98.0</v>
      </c>
      <c r="P1187" s="4">
        <v>0.1</v>
      </c>
      <c r="Q1187" s="5">
        <v>31813.37344</v>
      </c>
      <c r="R1187" s="4">
        <v>28125.0</v>
      </c>
      <c r="S1187" s="4">
        <v>1.0</v>
      </c>
      <c r="T1187" s="4">
        <v>0.9</v>
      </c>
      <c r="U1187" s="4">
        <v>0.847</v>
      </c>
      <c r="V1187" s="4">
        <v>16.8</v>
      </c>
    </row>
    <row r="1188">
      <c r="A1188" s="4" t="s">
        <v>100</v>
      </c>
      <c r="B1188" s="4">
        <v>2015.0</v>
      </c>
      <c r="C1188" s="4" t="s">
        <v>23</v>
      </c>
      <c r="D1188" s="4">
        <v>68.3</v>
      </c>
      <c r="E1188" s="4">
        <v>181.0</v>
      </c>
      <c r="F1188" s="4">
        <v>910.0</v>
      </c>
      <c r="G1188" s="6"/>
      <c r="H1188" s="5">
        <v>0.0</v>
      </c>
      <c r="I1188" s="4">
        <v>87.0</v>
      </c>
      <c r="J1188" s="4">
        <v>90387.0</v>
      </c>
      <c r="K1188" s="4">
        <v>18.7</v>
      </c>
      <c r="L1188" s="4">
        <v>1100.0</v>
      </c>
      <c r="M1188" s="4">
        <v>86.0</v>
      </c>
      <c r="N1188" s="6"/>
      <c r="O1188" s="4">
        <v>87.0</v>
      </c>
      <c r="P1188" s="4">
        <v>0.2</v>
      </c>
      <c r="Q1188" s="5">
        <v>1613.18878</v>
      </c>
      <c r="R1188" s="4">
        <v>1395398.0</v>
      </c>
      <c r="S1188" s="4">
        <v>26.7</v>
      </c>
      <c r="T1188" s="4">
        <v>27.3</v>
      </c>
      <c r="U1188" s="4">
        <v>0.615</v>
      </c>
      <c r="V1188" s="4">
        <v>11.6</v>
      </c>
    </row>
    <row r="1189">
      <c r="A1189" s="4" t="s">
        <v>100</v>
      </c>
      <c r="B1189" s="4">
        <v>2014.0</v>
      </c>
      <c r="C1189" s="4" t="s">
        <v>23</v>
      </c>
      <c r="D1189" s="4">
        <v>68.0</v>
      </c>
      <c r="E1189" s="4">
        <v>184.0</v>
      </c>
      <c r="F1189" s="4">
        <v>957.0</v>
      </c>
      <c r="G1189" s="4">
        <v>3.07</v>
      </c>
      <c r="H1189" s="5">
        <v>86.52153895</v>
      </c>
      <c r="I1189" s="4">
        <v>79.0</v>
      </c>
      <c r="J1189" s="4">
        <v>79563.0</v>
      </c>
      <c r="K1189" s="4">
        <v>18.1</v>
      </c>
      <c r="L1189" s="4">
        <v>1200.0</v>
      </c>
      <c r="M1189" s="4">
        <v>84.0</v>
      </c>
      <c r="N1189" s="4">
        <v>4.69</v>
      </c>
      <c r="O1189" s="4">
        <v>85.0</v>
      </c>
      <c r="P1189" s="4">
        <v>0.2</v>
      </c>
      <c r="Q1189" s="5">
        <v>1573.11889</v>
      </c>
      <c r="R1189" s="4">
        <v>1.293859294E9</v>
      </c>
      <c r="S1189" s="4">
        <v>26.8</v>
      </c>
      <c r="T1189" s="4">
        <v>27.4</v>
      </c>
      <c r="U1189" s="4">
        <v>0.607</v>
      </c>
      <c r="V1189" s="4">
        <v>11.6</v>
      </c>
    </row>
    <row r="1190">
      <c r="A1190" s="4" t="s">
        <v>100</v>
      </c>
      <c r="B1190" s="4">
        <v>2013.0</v>
      </c>
      <c r="C1190" s="4" t="s">
        <v>23</v>
      </c>
      <c r="D1190" s="4">
        <v>67.6</v>
      </c>
      <c r="E1190" s="4">
        <v>187.0</v>
      </c>
      <c r="F1190" s="4">
        <v>1000.0</v>
      </c>
      <c r="G1190" s="4">
        <v>3.11</v>
      </c>
      <c r="H1190" s="5">
        <v>67.67230438</v>
      </c>
      <c r="I1190" s="4">
        <v>7.0</v>
      </c>
      <c r="J1190" s="4">
        <v>13822.0</v>
      </c>
      <c r="K1190" s="4">
        <v>17.5</v>
      </c>
      <c r="L1190" s="4">
        <v>1300.0</v>
      </c>
      <c r="M1190" s="4">
        <v>82.0</v>
      </c>
      <c r="N1190" s="4">
        <v>4.53</v>
      </c>
      <c r="O1190" s="4">
        <v>83.0</v>
      </c>
      <c r="P1190" s="4">
        <v>0.2</v>
      </c>
      <c r="Q1190" s="5">
        <v>1452.195373</v>
      </c>
      <c r="R1190" s="4">
        <v>1.27856227E8</v>
      </c>
      <c r="S1190" s="4">
        <v>26.8</v>
      </c>
      <c r="T1190" s="4">
        <v>27.5</v>
      </c>
      <c r="U1190" s="4">
        <v>0.599</v>
      </c>
      <c r="V1190" s="4">
        <v>11.5</v>
      </c>
    </row>
    <row r="1191">
      <c r="A1191" s="4" t="s">
        <v>100</v>
      </c>
      <c r="B1191" s="4">
        <v>2012.0</v>
      </c>
      <c r="C1191" s="4" t="s">
        <v>23</v>
      </c>
      <c r="D1191" s="4">
        <v>67.3</v>
      </c>
      <c r="E1191" s="4">
        <v>19.0</v>
      </c>
      <c r="F1191" s="4">
        <v>1100.0</v>
      </c>
      <c r="G1191" s="4">
        <v>3.1</v>
      </c>
      <c r="H1191" s="5">
        <v>64.96964491</v>
      </c>
      <c r="I1191" s="4">
        <v>73.0</v>
      </c>
      <c r="J1191" s="4">
        <v>18668.0</v>
      </c>
      <c r="K1191" s="4">
        <v>17.0</v>
      </c>
      <c r="L1191" s="4">
        <v>1400.0</v>
      </c>
      <c r="M1191" s="4">
        <v>79.0</v>
      </c>
      <c r="N1191" s="4">
        <v>4.39</v>
      </c>
      <c r="O1191" s="4">
        <v>82.0</v>
      </c>
      <c r="P1191" s="4">
        <v>0.2</v>
      </c>
      <c r="Q1191" s="5">
        <v>1446.98541</v>
      </c>
      <c r="R1191" s="4">
        <v>1.26365852E8</v>
      </c>
      <c r="S1191" s="4">
        <v>26.9</v>
      </c>
      <c r="T1191" s="4">
        <v>27.6</v>
      </c>
      <c r="U1191" s="4">
        <v>0.59</v>
      </c>
      <c r="V1191" s="4">
        <v>11.3</v>
      </c>
    </row>
    <row r="1192">
      <c r="A1192" s="4" t="s">
        <v>100</v>
      </c>
      <c r="B1192" s="4">
        <v>2011.0</v>
      </c>
      <c r="C1192" s="4" t="s">
        <v>23</v>
      </c>
      <c r="D1192" s="4">
        <v>66.8</v>
      </c>
      <c r="E1192" s="4">
        <v>193.0</v>
      </c>
      <c r="F1192" s="4">
        <v>1100.0</v>
      </c>
      <c r="G1192" s="4">
        <v>3.0</v>
      </c>
      <c r="H1192" s="5">
        <v>64.6059005</v>
      </c>
      <c r="I1192" s="4">
        <v>44.0</v>
      </c>
      <c r="J1192" s="4">
        <v>33634.0</v>
      </c>
      <c r="K1192" s="4">
        <v>16.4</v>
      </c>
      <c r="L1192" s="4">
        <v>1500.0</v>
      </c>
      <c r="M1192" s="4">
        <v>79.0</v>
      </c>
      <c r="N1192" s="4">
        <v>4.33</v>
      </c>
      <c r="O1192" s="4">
        <v>82.0</v>
      </c>
      <c r="P1192" s="4">
        <v>0.2</v>
      </c>
      <c r="Q1192" s="5">
        <v>1461.671957</v>
      </c>
      <c r="R1192" s="4">
        <v>1.24723629E8</v>
      </c>
      <c r="S1192" s="4">
        <v>26.9</v>
      </c>
      <c r="T1192" s="4">
        <v>27.7</v>
      </c>
      <c r="U1192" s="4">
        <v>0.58</v>
      </c>
      <c r="V1192" s="4">
        <v>10.8</v>
      </c>
    </row>
    <row r="1193">
      <c r="A1193" s="4" t="s">
        <v>100</v>
      </c>
      <c r="B1193" s="4">
        <v>2010.0</v>
      </c>
      <c r="C1193" s="4" t="s">
        <v>23</v>
      </c>
      <c r="D1193" s="4">
        <v>66.4</v>
      </c>
      <c r="E1193" s="4">
        <v>196.0</v>
      </c>
      <c r="F1193" s="4">
        <v>1200.0</v>
      </c>
      <c r="G1193" s="4">
        <v>2.77</v>
      </c>
      <c r="H1193" s="5">
        <v>57.73359864</v>
      </c>
      <c r="I1193" s="4">
        <v>38.0</v>
      </c>
      <c r="J1193" s="4">
        <v>31458.0</v>
      </c>
      <c r="K1193" s="4">
        <v>15.9</v>
      </c>
      <c r="L1193" s="4">
        <v>1600.0</v>
      </c>
      <c r="M1193" s="4">
        <v>76.0</v>
      </c>
      <c r="N1193" s="4">
        <v>4.28</v>
      </c>
      <c r="O1193" s="4">
        <v>79.0</v>
      </c>
      <c r="P1193" s="4">
        <v>0.2</v>
      </c>
      <c r="Q1193" s="5">
        <v>1345.77153</v>
      </c>
      <c r="R1193" s="4">
        <v>1.2398691E7</v>
      </c>
      <c r="S1193" s="4">
        <v>27.0</v>
      </c>
      <c r="T1193" s="4">
        <v>27.8</v>
      </c>
      <c r="U1193" s="4">
        <v>0.569</v>
      </c>
      <c r="V1193" s="4">
        <v>10.4</v>
      </c>
    </row>
    <row r="1194">
      <c r="A1194" s="4" t="s">
        <v>100</v>
      </c>
      <c r="B1194" s="4">
        <v>2009.0</v>
      </c>
      <c r="C1194" s="4" t="s">
        <v>23</v>
      </c>
      <c r="D1194" s="4">
        <v>66.0</v>
      </c>
      <c r="E1194" s="4">
        <v>2.0</v>
      </c>
      <c r="F1194" s="4">
        <v>1300.0</v>
      </c>
      <c r="G1194" s="4">
        <v>2.5</v>
      </c>
      <c r="H1194" s="5">
        <v>0.844186331</v>
      </c>
      <c r="I1194" s="4">
        <v>37.0</v>
      </c>
      <c r="J1194" s="4">
        <v>56188.0</v>
      </c>
      <c r="K1194" s="4">
        <v>15.4</v>
      </c>
      <c r="L1194" s="4">
        <v>1700.0</v>
      </c>
      <c r="M1194" s="4">
        <v>73.0</v>
      </c>
      <c r="N1194" s="4">
        <v>4.38</v>
      </c>
      <c r="O1194" s="4">
        <v>74.0</v>
      </c>
      <c r="P1194" s="4">
        <v>0.2</v>
      </c>
      <c r="Q1194" s="5">
        <v>19.317765</v>
      </c>
      <c r="R1194" s="4">
        <v>1.21427132E8</v>
      </c>
      <c r="S1194" s="4">
        <v>27.0</v>
      </c>
      <c r="T1194" s="4">
        <v>27.8</v>
      </c>
      <c r="U1194" s="4">
        <v>0.563</v>
      </c>
      <c r="V1194" s="4">
        <v>10.5</v>
      </c>
    </row>
    <row r="1195">
      <c r="A1195" s="4" t="s">
        <v>100</v>
      </c>
      <c r="B1195" s="4">
        <v>2008.0</v>
      </c>
      <c r="C1195" s="4" t="s">
        <v>23</v>
      </c>
      <c r="D1195" s="4">
        <v>65.5</v>
      </c>
      <c r="E1195" s="4">
        <v>23.0</v>
      </c>
      <c r="F1195" s="4">
        <v>1300.0</v>
      </c>
      <c r="G1195" s="4">
        <v>1.93</v>
      </c>
      <c r="H1195" s="5">
        <v>43.03043312</v>
      </c>
      <c r="I1195" s="4">
        <v>29.0</v>
      </c>
      <c r="J1195" s="4">
        <v>44258.0</v>
      </c>
      <c r="K1195" s="4">
        <v>14.9</v>
      </c>
      <c r="L1195" s="4">
        <v>1800.0</v>
      </c>
      <c r="M1195" s="4">
        <v>69.0</v>
      </c>
      <c r="N1195" s="4">
        <v>4.34</v>
      </c>
      <c r="O1195" s="4">
        <v>7.0</v>
      </c>
      <c r="P1195" s="4">
        <v>0.3</v>
      </c>
      <c r="Q1195" s="5">
        <v>991.484634</v>
      </c>
      <c r="R1195" s="4">
        <v>1.19714696E8</v>
      </c>
      <c r="S1195" s="4">
        <v>27.0</v>
      </c>
      <c r="T1195" s="4">
        <v>27.9</v>
      </c>
      <c r="U1195" s="4">
        <v>0.556</v>
      </c>
      <c r="V1195" s="4">
        <v>10.2</v>
      </c>
    </row>
    <row r="1196">
      <c r="A1196" s="4" t="s">
        <v>100</v>
      </c>
      <c r="B1196" s="4">
        <v>2007.0</v>
      </c>
      <c r="C1196" s="4" t="s">
        <v>23</v>
      </c>
      <c r="D1196" s="4">
        <v>65.2</v>
      </c>
      <c r="E1196" s="4">
        <v>26.0</v>
      </c>
      <c r="F1196" s="4">
        <v>1400.0</v>
      </c>
      <c r="G1196" s="4">
        <v>1.59</v>
      </c>
      <c r="H1196" s="5">
        <v>5.234770324</v>
      </c>
      <c r="I1196" s="4">
        <v>6.0</v>
      </c>
      <c r="J1196" s="4">
        <v>41144.0</v>
      </c>
      <c r="K1196" s="4">
        <v>14.4</v>
      </c>
      <c r="L1196" s="4">
        <v>1900.0</v>
      </c>
      <c r="M1196" s="4">
        <v>67.0</v>
      </c>
      <c r="N1196" s="4">
        <v>4.23</v>
      </c>
      <c r="O1196" s="4">
        <v>64.0</v>
      </c>
      <c r="P1196" s="4">
        <v>0.3</v>
      </c>
      <c r="Q1196" s="5">
        <v>118.166373</v>
      </c>
      <c r="R1196" s="4">
        <v>1.179681239E9</v>
      </c>
      <c r="S1196" s="4">
        <v>27.1</v>
      </c>
      <c r="T1196" s="4">
        <v>28.0</v>
      </c>
      <c r="U1196" s="4">
        <v>0.546</v>
      </c>
      <c r="V1196" s="4">
        <v>9.9</v>
      </c>
    </row>
    <row r="1197">
      <c r="A1197" s="4" t="s">
        <v>100</v>
      </c>
      <c r="B1197" s="4">
        <v>2006.0</v>
      </c>
      <c r="C1197" s="4" t="s">
        <v>23</v>
      </c>
      <c r="D1197" s="4">
        <v>64.8</v>
      </c>
      <c r="E1197" s="4">
        <v>28.0</v>
      </c>
      <c r="F1197" s="4">
        <v>1500.0</v>
      </c>
      <c r="G1197" s="4">
        <v>1.37</v>
      </c>
      <c r="H1197" s="5">
        <v>34.85942671</v>
      </c>
      <c r="I1197" s="4">
        <v>6.0</v>
      </c>
      <c r="J1197" s="4">
        <v>64185.0</v>
      </c>
      <c r="K1197" s="4">
        <v>13.9</v>
      </c>
      <c r="L1197" s="4">
        <v>2000.0</v>
      </c>
      <c r="M1197" s="4">
        <v>66.0</v>
      </c>
      <c r="N1197" s="4">
        <v>4.25</v>
      </c>
      <c r="O1197" s="4">
        <v>65.0</v>
      </c>
      <c r="P1197" s="4">
        <v>0.3</v>
      </c>
      <c r="Q1197" s="5">
        <v>792.259698</v>
      </c>
      <c r="R1197" s="4">
        <v>1.161977719E9</v>
      </c>
      <c r="S1197" s="4">
        <v>27.1</v>
      </c>
      <c r="T1197" s="4">
        <v>28.0</v>
      </c>
      <c r="U1197" s="4">
        <v>0.536</v>
      </c>
      <c r="V1197" s="4">
        <v>9.7</v>
      </c>
    </row>
    <row r="1198">
      <c r="A1198" s="4" t="s">
        <v>100</v>
      </c>
      <c r="B1198" s="4">
        <v>2005.0</v>
      </c>
      <c r="C1198" s="4" t="s">
        <v>23</v>
      </c>
      <c r="D1198" s="4">
        <v>64.4</v>
      </c>
      <c r="E1198" s="4">
        <v>211.0</v>
      </c>
      <c r="F1198" s="4">
        <v>1500.0</v>
      </c>
      <c r="G1198" s="4">
        <v>1.27</v>
      </c>
      <c r="H1198" s="5">
        <v>3.5096369</v>
      </c>
      <c r="I1198" s="4">
        <v>8.0</v>
      </c>
      <c r="J1198" s="4">
        <v>36711.0</v>
      </c>
      <c r="K1198" s="4">
        <v>13.5</v>
      </c>
      <c r="L1198" s="4">
        <v>2000.0</v>
      </c>
      <c r="M1198" s="4">
        <v>65.0</v>
      </c>
      <c r="N1198" s="4">
        <v>4.28</v>
      </c>
      <c r="O1198" s="4">
        <v>65.0</v>
      </c>
      <c r="P1198" s="4">
        <v>0.3</v>
      </c>
      <c r="Q1198" s="5">
        <v>77.819</v>
      </c>
      <c r="R1198" s="4">
        <v>1.144118674E9</v>
      </c>
      <c r="S1198" s="4">
        <v>27.2</v>
      </c>
      <c r="T1198" s="4">
        <v>28.1</v>
      </c>
      <c r="U1198" s="4">
        <v>0.526</v>
      </c>
      <c r="V1198" s="4">
        <v>9.4</v>
      </c>
    </row>
    <row r="1199">
      <c r="A1199" s="4" t="s">
        <v>100</v>
      </c>
      <c r="B1199" s="4">
        <v>2004.0</v>
      </c>
      <c r="C1199" s="4" t="s">
        <v>23</v>
      </c>
      <c r="D1199" s="4">
        <v>64.0</v>
      </c>
      <c r="E1199" s="4">
        <v>214.0</v>
      </c>
      <c r="F1199" s="4">
        <v>1600.0</v>
      </c>
      <c r="G1199" s="4">
        <v>1.2</v>
      </c>
      <c r="H1199" s="5">
        <v>27.33800857</v>
      </c>
      <c r="I1199" s="4">
        <v>6.0</v>
      </c>
      <c r="J1199" s="4">
        <v>55443.0</v>
      </c>
      <c r="K1199" s="4">
        <v>13.0</v>
      </c>
      <c r="L1199" s="4">
        <v>2100.0</v>
      </c>
      <c r="M1199" s="4">
        <v>58.0</v>
      </c>
      <c r="N1199" s="4">
        <v>4.22</v>
      </c>
      <c r="O1199" s="4">
        <v>63.0</v>
      </c>
      <c r="P1199" s="4">
        <v>0.3</v>
      </c>
      <c r="Q1199" s="5">
        <v>621.3183767</v>
      </c>
      <c r="R1199" s="4">
        <v>1.126135777E9</v>
      </c>
      <c r="S1199" s="4">
        <v>27.2</v>
      </c>
      <c r="T1199" s="4">
        <v>28.2</v>
      </c>
      <c r="U1199" s="4">
        <v>0.518</v>
      </c>
      <c r="V1199" s="4">
        <v>9.2</v>
      </c>
    </row>
    <row r="1200">
      <c r="A1200" s="4" t="s">
        <v>100</v>
      </c>
      <c r="B1200" s="4">
        <v>2003.0</v>
      </c>
      <c r="C1200" s="4" t="s">
        <v>23</v>
      </c>
      <c r="D1200" s="4">
        <v>63.7</v>
      </c>
      <c r="E1200" s="4">
        <v>216.0</v>
      </c>
      <c r="F1200" s="4">
        <v>1700.0</v>
      </c>
      <c r="G1200" s="4">
        <v>1.19</v>
      </c>
      <c r="H1200" s="5">
        <v>19.4808682</v>
      </c>
      <c r="I1200" s="6"/>
      <c r="J1200" s="4">
        <v>47147.0</v>
      </c>
      <c r="K1200" s="4">
        <v>12.6</v>
      </c>
      <c r="L1200" s="4">
        <v>2200.0</v>
      </c>
      <c r="M1200" s="4">
        <v>57.0</v>
      </c>
      <c r="N1200" s="4">
        <v>4.3</v>
      </c>
      <c r="O1200" s="4">
        <v>61.0</v>
      </c>
      <c r="P1200" s="4">
        <v>0.3</v>
      </c>
      <c r="Q1200" s="5">
        <v>541.1352279</v>
      </c>
      <c r="R1200" s="4">
        <v>1.1827848E7</v>
      </c>
      <c r="S1200" s="4">
        <v>27.3</v>
      </c>
      <c r="T1200" s="4">
        <v>28.3</v>
      </c>
      <c r="U1200" s="4">
        <v>0.505</v>
      </c>
      <c r="V1200" s="4">
        <v>8.6</v>
      </c>
    </row>
    <row r="1201">
      <c r="A1201" s="4" t="s">
        <v>100</v>
      </c>
      <c r="B1201" s="4">
        <v>2002.0</v>
      </c>
      <c r="C1201" s="4" t="s">
        <v>23</v>
      </c>
      <c r="D1201" s="4">
        <v>63.3</v>
      </c>
      <c r="E1201" s="4">
        <v>219.0</v>
      </c>
      <c r="F1201" s="4">
        <v>1700.0</v>
      </c>
      <c r="G1201" s="4">
        <v>1.1</v>
      </c>
      <c r="H1201" s="5">
        <v>17.81205644</v>
      </c>
      <c r="I1201" s="6"/>
      <c r="J1201" s="4">
        <v>40044.0</v>
      </c>
      <c r="K1201" s="4">
        <v>12.2</v>
      </c>
      <c r="L1201" s="4">
        <v>2300.0</v>
      </c>
      <c r="M1201" s="4">
        <v>58.0</v>
      </c>
      <c r="N1201" s="4">
        <v>4.4</v>
      </c>
      <c r="O1201" s="4">
        <v>59.0</v>
      </c>
      <c r="P1201" s="4">
        <v>0.3</v>
      </c>
      <c r="Q1201" s="5">
        <v>466.2842</v>
      </c>
      <c r="R1201" s="4">
        <v>1.8987112E7</v>
      </c>
      <c r="S1201" s="4">
        <v>27.4</v>
      </c>
      <c r="T1201" s="4">
        <v>28.4</v>
      </c>
      <c r="U1201" s="4">
        <v>0.499</v>
      </c>
      <c r="V1201" s="4">
        <v>8.4</v>
      </c>
    </row>
    <row r="1202">
      <c r="A1202" s="4" t="s">
        <v>100</v>
      </c>
      <c r="B1202" s="4">
        <v>2001.0</v>
      </c>
      <c r="C1202" s="4" t="s">
        <v>23</v>
      </c>
      <c r="D1202" s="4">
        <v>62.9</v>
      </c>
      <c r="E1202" s="4">
        <v>222.0</v>
      </c>
      <c r="F1202" s="4">
        <v>1800.0</v>
      </c>
      <c r="G1202" s="4">
        <v>1.0</v>
      </c>
      <c r="H1202" s="5">
        <v>19.00340606</v>
      </c>
      <c r="I1202" s="6"/>
      <c r="J1202" s="4">
        <v>51780.0</v>
      </c>
      <c r="K1202" s="4">
        <v>11.8</v>
      </c>
      <c r="L1202" s="4">
        <v>2400.0</v>
      </c>
      <c r="M1202" s="4">
        <v>58.0</v>
      </c>
      <c r="N1202" s="4">
        <v>4.5</v>
      </c>
      <c r="O1202" s="4">
        <v>59.0</v>
      </c>
      <c r="P1202" s="4">
        <v>0.3</v>
      </c>
      <c r="Q1202" s="5">
        <v>447.138966</v>
      </c>
      <c r="R1202" s="4">
        <v>1.71477855E8</v>
      </c>
      <c r="S1202" s="4">
        <v>27.5</v>
      </c>
      <c r="T1202" s="4">
        <v>28.5</v>
      </c>
      <c r="U1202" s="4">
        <v>0.494</v>
      </c>
      <c r="V1202" s="4">
        <v>8.3</v>
      </c>
    </row>
    <row r="1203">
      <c r="A1203" s="4" t="s">
        <v>100</v>
      </c>
      <c r="B1203" s="4">
        <v>2000.0</v>
      </c>
      <c r="C1203" s="4" t="s">
        <v>23</v>
      </c>
      <c r="D1203" s="4">
        <v>62.5</v>
      </c>
      <c r="E1203" s="4">
        <v>224.0</v>
      </c>
      <c r="F1203" s="4">
        <v>1800.0</v>
      </c>
      <c r="G1203" s="4">
        <v>0.93</v>
      </c>
      <c r="H1203" s="5">
        <v>19.26615743</v>
      </c>
      <c r="I1203" s="6"/>
      <c r="J1203" s="4">
        <v>38835.0</v>
      </c>
      <c r="K1203" s="4">
        <v>11.4</v>
      </c>
      <c r="L1203" s="4">
        <v>2500.0</v>
      </c>
      <c r="M1203" s="4">
        <v>57.0</v>
      </c>
      <c r="N1203" s="4">
        <v>4.26</v>
      </c>
      <c r="O1203" s="4">
        <v>58.0</v>
      </c>
      <c r="P1203" s="4">
        <v>0.3</v>
      </c>
      <c r="Q1203" s="5">
        <v>438.864634</v>
      </c>
      <c r="R1203" s="4">
        <v>1535912.0</v>
      </c>
      <c r="S1203" s="4">
        <v>27.7</v>
      </c>
      <c r="T1203" s="4">
        <v>28.6</v>
      </c>
      <c r="U1203" s="4">
        <v>0.489</v>
      </c>
      <c r="V1203" s="4">
        <v>8.3</v>
      </c>
    </row>
    <row r="1204">
      <c r="A1204" s="4" t="s">
        <v>101</v>
      </c>
      <c r="B1204" s="4">
        <v>2015.0</v>
      </c>
      <c r="C1204" s="4" t="s">
        <v>23</v>
      </c>
      <c r="D1204" s="4">
        <v>69.1</v>
      </c>
      <c r="E1204" s="4">
        <v>176.0</v>
      </c>
      <c r="F1204" s="4">
        <v>114.0</v>
      </c>
      <c r="G1204" s="6"/>
      <c r="H1204" s="5">
        <v>0.0</v>
      </c>
      <c r="I1204" s="4">
        <v>78.0</v>
      </c>
      <c r="J1204" s="4">
        <v>15099.0</v>
      </c>
      <c r="K1204" s="4">
        <v>27.4</v>
      </c>
      <c r="L1204" s="4">
        <v>136.0</v>
      </c>
      <c r="M1204" s="4">
        <v>8.0</v>
      </c>
      <c r="N1204" s="6"/>
      <c r="O1204" s="4">
        <v>78.0</v>
      </c>
      <c r="P1204" s="4">
        <v>0.3</v>
      </c>
      <c r="Q1204" s="5">
        <v>3336.16686</v>
      </c>
      <c r="R1204" s="4">
        <v>2.58162113E8</v>
      </c>
      <c r="S1204" s="4">
        <v>1.4</v>
      </c>
      <c r="T1204" s="4">
        <v>1.2</v>
      </c>
      <c r="U1204" s="4">
        <v>0.686</v>
      </c>
      <c r="V1204" s="4">
        <v>12.9</v>
      </c>
    </row>
    <row r="1205">
      <c r="A1205" s="4" t="s">
        <v>101</v>
      </c>
      <c r="B1205" s="4">
        <v>2014.0</v>
      </c>
      <c r="C1205" s="4" t="s">
        <v>23</v>
      </c>
      <c r="D1205" s="4">
        <v>68.9</v>
      </c>
      <c r="E1205" s="4">
        <v>179.0</v>
      </c>
      <c r="F1205" s="4">
        <v>119.0</v>
      </c>
      <c r="G1205" s="4">
        <v>0.09</v>
      </c>
      <c r="H1205" s="5">
        <v>200.0684443</v>
      </c>
      <c r="I1205" s="4">
        <v>78.0</v>
      </c>
      <c r="J1205" s="4">
        <v>12943.0</v>
      </c>
      <c r="K1205" s="4">
        <v>26.5</v>
      </c>
      <c r="L1205" s="4">
        <v>142.0</v>
      </c>
      <c r="M1205" s="4">
        <v>8.0</v>
      </c>
      <c r="N1205" s="4">
        <v>2.85</v>
      </c>
      <c r="O1205" s="4">
        <v>78.0</v>
      </c>
      <c r="P1205" s="4">
        <v>0.3</v>
      </c>
      <c r="Q1205" s="5">
        <v>3491.595887</v>
      </c>
      <c r="R1205" s="4">
        <v>2.55131116E8</v>
      </c>
      <c r="S1205" s="4">
        <v>1.4</v>
      </c>
      <c r="T1205" s="4">
        <v>1.2</v>
      </c>
      <c r="U1205" s="4">
        <v>0.682</v>
      </c>
      <c r="V1205" s="4">
        <v>12.9</v>
      </c>
    </row>
    <row r="1206">
      <c r="A1206" s="4" t="s">
        <v>101</v>
      </c>
      <c r="B1206" s="4">
        <v>2013.0</v>
      </c>
      <c r="C1206" s="4" t="s">
        <v>23</v>
      </c>
      <c r="D1206" s="4">
        <v>68.7</v>
      </c>
      <c r="E1206" s="4">
        <v>181.0</v>
      </c>
      <c r="F1206" s="4">
        <v>124.0</v>
      </c>
      <c r="G1206" s="4">
        <v>0.09</v>
      </c>
      <c r="H1206" s="5">
        <v>22.8478308</v>
      </c>
      <c r="I1206" s="4">
        <v>85.0</v>
      </c>
      <c r="J1206" s="4">
        <v>8419.0</v>
      </c>
      <c r="K1206" s="4">
        <v>25.6</v>
      </c>
      <c r="L1206" s="4">
        <v>148.0</v>
      </c>
      <c r="M1206" s="4">
        <v>86.0</v>
      </c>
      <c r="N1206" s="4">
        <v>2.93</v>
      </c>
      <c r="O1206" s="4">
        <v>85.0</v>
      </c>
      <c r="P1206" s="4">
        <v>0.3</v>
      </c>
      <c r="Q1206" s="5">
        <v>362.663981</v>
      </c>
      <c r="R1206" s="4">
        <v>2.5232263E7</v>
      </c>
      <c r="S1206" s="4">
        <v>1.5</v>
      </c>
      <c r="T1206" s="4">
        <v>1.3</v>
      </c>
      <c r="U1206" s="4">
        <v>0.677</v>
      </c>
      <c r="V1206" s="4">
        <v>12.9</v>
      </c>
    </row>
    <row r="1207">
      <c r="A1207" s="4" t="s">
        <v>101</v>
      </c>
      <c r="B1207" s="4">
        <v>2012.0</v>
      </c>
      <c r="C1207" s="4" t="s">
        <v>23</v>
      </c>
      <c r="D1207" s="4">
        <v>68.5</v>
      </c>
      <c r="E1207" s="4">
        <v>183.0</v>
      </c>
      <c r="F1207" s="4">
        <v>129.0</v>
      </c>
      <c r="G1207" s="4">
        <v>0.08</v>
      </c>
      <c r="H1207" s="5">
        <v>254.4688257</v>
      </c>
      <c r="I1207" s="4">
        <v>83.0</v>
      </c>
      <c r="J1207" s="4">
        <v>15489.0</v>
      </c>
      <c r="K1207" s="4">
        <v>24.7</v>
      </c>
      <c r="L1207" s="4">
        <v>154.0</v>
      </c>
      <c r="M1207" s="4">
        <v>84.0</v>
      </c>
      <c r="N1207" s="4">
        <v>2.9</v>
      </c>
      <c r="O1207" s="4">
        <v>83.0</v>
      </c>
      <c r="P1207" s="4">
        <v>0.3</v>
      </c>
      <c r="Q1207" s="5">
        <v>3687.953996</v>
      </c>
      <c r="R1207" s="4">
        <v>2.48883232E8</v>
      </c>
      <c r="S1207" s="4">
        <v>1.5</v>
      </c>
      <c r="T1207" s="4">
        <v>1.4</v>
      </c>
      <c r="U1207" s="4">
        <v>0.669</v>
      </c>
      <c r="V1207" s="4">
        <v>12.6</v>
      </c>
    </row>
    <row r="1208">
      <c r="A1208" s="4" t="s">
        <v>101</v>
      </c>
      <c r="B1208" s="4">
        <v>2011.0</v>
      </c>
      <c r="C1208" s="4" t="s">
        <v>23</v>
      </c>
      <c r="D1208" s="4">
        <v>68.3</v>
      </c>
      <c r="E1208" s="4">
        <v>185.0</v>
      </c>
      <c r="F1208" s="4">
        <v>134.0</v>
      </c>
      <c r="G1208" s="4">
        <v>0.08</v>
      </c>
      <c r="H1208" s="5">
        <v>211.8783404</v>
      </c>
      <c r="I1208" s="4">
        <v>81.0</v>
      </c>
      <c r="J1208" s="4">
        <v>21893.0</v>
      </c>
      <c r="K1208" s="4">
        <v>23.8</v>
      </c>
      <c r="L1208" s="4">
        <v>161.0</v>
      </c>
      <c r="M1208" s="4">
        <v>81.0</v>
      </c>
      <c r="N1208" s="4">
        <v>2.71</v>
      </c>
      <c r="O1208" s="4">
        <v>81.0</v>
      </c>
      <c r="P1208" s="4">
        <v>0.3</v>
      </c>
      <c r="Q1208" s="5">
        <v>3634.27685</v>
      </c>
      <c r="R1208" s="4">
        <v>2.4577511E7</v>
      </c>
      <c r="S1208" s="4">
        <v>1.6</v>
      </c>
      <c r="T1208" s="4">
        <v>1.5</v>
      </c>
      <c r="U1208" s="4">
        <v>0.662</v>
      </c>
      <c r="V1208" s="4">
        <v>12.3</v>
      </c>
    </row>
    <row r="1209">
      <c r="A1209" s="4" t="s">
        <v>101</v>
      </c>
      <c r="B1209" s="4">
        <v>2010.0</v>
      </c>
      <c r="C1209" s="4" t="s">
        <v>23</v>
      </c>
      <c r="D1209" s="4">
        <v>68.1</v>
      </c>
      <c r="E1209" s="4">
        <v>187.0</v>
      </c>
      <c r="F1209" s="4">
        <v>138.0</v>
      </c>
      <c r="G1209" s="4">
        <v>0.08</v>
      </c>
      <c r="H1209" s="5">
        <v>190.5453646</v>
      </c>
      <c r="I1209" s="4">
        <v>83.0</v>
      </c>
      <c r="J1209" s="4">
        <v>18869.0</v>
      </c>
      <c r="K1209" s="4">
        <v>22.9</v>
      </c>
      <c r="L1209" s="4">
        <v>167.0</v>
      </c>
      <c r="M1209" s="4">
        <v>82.0</v>
      </c>
      <c r="N1209" s="4">
        <v>2.74</v>
      </c>
      <c r="O1209" s="4">
        <v>81.0</v>
      </c>
      <c r="P1209" s="4">
        <v>0.3</v>
      </c>
      <c r="Q1209" s="5">
        <v>3113.48635</v>
      </c>
      <c r="R1209" s="4">
        <v>2.42524123E8</v>
      </c>
      <c r="S1209" s="4">
        <v>1.6</v>
      </c>
      <c r="T1209" s="4">
        <v>1.5</v>
      </c>
      <c r="U1209" s="4">
        <v>0.656</v>
      </c>
      <c r="V1209" s="4">
        <v>12.1</v>
      </c>
    </row>
    <row r="1210">
      <c r="A1210" s="4" t="s">
        <v>101</v>
      </c>
      <c r="B1210" s="4">
        <v>2009.0</v>
      </c>
      <c r="C1210" s="4" t="s">
        <v>23</v>
      </c>
      <c r="D1210" s="4">
        <v>67.9</v>
      </c>
      <c r="E1210" s="4">
        <v>189.0</v>
      </c>
      <c r="F1210" s="4">
        <v>143.0</v>
      </c>
      <c r="G1210" s="4">
        <v>0.08</v>
      </c>
      <c r="H1210" s="5">
        <v>125.7980678</v>
      </c>
      <c r="I1210" s="4">
        <v>82.0</v>
      </c>
      <c r="J1210" s="4">
        <v>20818.0</v>
      </c>
      <c r="K1210" s="4">
        <v>22.1</v>
      </c>
      <c r="L1210" s="4">
        <v>174.0</v>
      </c>
      <c r="M1210" s="4">
        <v>85.0</v>
      </c>
      <c r="N1210" s="4">
        <v>2.83</v>
      </c>
      <c r="O1210" s="4">
        <v>78.0</v>
      </c>
      <c r="P1210" s="4">
        <v>0.3</v>
      </c>
      <c r="Q1210" s="5">
        <v>2254.44566</v>
      </c>
      <c r="R1210" s="4">
        <v>2.3934478E7</v>
      </c>
      <c r="S1210" s="4">
        <v>1.7</v>
      </c>
      <c r="T1210" s="4">
        <v>1.6</v>
      </c>
      <c r="U1210" s="4">
        <v>0.645</v>
      </c>
      <c r="V1210" s="4">
        <v>11.7</v>
      </c>
    </row>
    <row r="1211">
      <c r="A1211" s="4" t="s">
        <v>101</v>
      </c>
      <c r="B1211" s="4">
        <v>2008.0</v>
      </c>
      <c r="C1211" s="4" t="s">
        <v>23</v>
      </c>
      <c r="D1211" s="4">
        <v>67.7</v>
      </c>
      <c r="E1211" s="4">
        <v>189.0</v>
      </c>
      <c r="F1211" s="4">
        <v>149.0</v>
      </c>
      <c r="G1211" s="4">
        <v>0.07</v>
      </c>
      <c r="H1211" s="5">
        <v>10.26341108</v>
      </c>
      <c r="I1211" s="4">
        <v>82.0</v>
      </c>
      <c r="J1211" s="4">
        <v>15369.0</v>
      </c>
      <c r="K1211" s="4">
        <v>21.3</v>
      </c>
      <c r="L1211" s="4">
        <v>181.0</v>
      </c>
      <c r="M1211" s="4">
        <v>83.0</v>
      </c>
      <c r="N1211" s="4">
        <v>2.81</v>
      </c>
      <c r="O1211" s="4">
        <v>77.0</v>
      </c>
      <c r="P1211" s="4">
        <v>0.2</v>
      </c>
      <c r="Q1211" s="5">
        <v>216.52766</v>
      </c>
      <c r="R1211" s="4">
        <v>2.36159276E8</v>
      </c>
      <c r="S1211" s="4">
        <v>1.7</v>
      </c>
      <c r="T1211" s="4">
        <v>1.7</v>
      </c>
      <c r="U1211" s="4">
        <v>0.641</v>
      </c>
      <c r="V1211" s="4">
        <v>11.7</v>
      </c>
    </row>
    <row r="1212">
      <c r="A1212" s="4" t="s">
        <v>101</v>
      </c>
      <c r="B1212" s="4">
        <v>2007.0</v>
      </c>
      <c r="C1212" s="4" t="s">
        <v>23</v>
      </c>
      <c r="D1212" s="4">
        <v>67.5</v>
      </c>
      <c r="E1212" s="4">
        <v>19.0</v>
      </c>
      <c r="F1212" s="4">
        <v>154.0</v>
      </c>
      <c r="G1212" s="4">
        <v>0.06</v>
      </c>
      <c r="H1212" s="5">
        <v>102.633435</v>
      </c>
      <c r="I1212" s="4">
        <v>76.0</v>
      </c>
      <c r="J1212" s="4">
        <v>19456.0</v>
      </c>
      <c r="K1212" s="4">
        <v>2.5</v>
      </c>
      <c r="L1212" s="4">
        <v>188.0</v>
      </c>
      <c r="M1212" s="4">
        <v>77.0</v>
      </c>
      <c r="N1212" s="4">
        <v>3.1</v>
      </c>
      <c r="O1212" s="4">
        <v>73.0</v>
      </c>
      <c r="P1212" s="4">
        <v>0.2</v>
      </c>
      <c r="Q1212" s="5">
        <v>1855.93915</v>
      </c>
      <c r="R1212" s="4">
        <v>2.32989141E8</v>
      </c>
      <c r="S1212" s="4">
        <v>1.8</v>
      </c>
      <c r="T1212" s="4">
        <v>1.7</v>
      </c>
      <c r="U1212" s="4">
        <v>0.638</v>
      </c>
      <c r="V1212" s="4">
        <v>11.0</v>
      </c>
    </row>
    <row r="1213">
      <c r="A1213" s="4" t="s">
        <v>101</v>
      </c>
      <c r="B1213" s="4">
        <v>2006.0</v>
      </c>
      <c r="C1213" s="4" t="s">
        <v>23</v>
      </c>
      <c r="D1213" s="4">
        <v>67.3</v>
      </c>
      <c r="E1213" s="4">
        <v>191.0</v>
      </c>
      <c r="F1213" s="4">
        <v>159.0</v>
      </c>
      <c r="G1213" s="4">
        <v>0.06</v>
      </c>
      <c r="H1213" s="5">
        <v>72.0159316</v>
      </c>
      <c r="I1213" s="4">
        <v>66.0</v>
      </c>
      <c r="J1213" s="4">
        <v>20422.0</v>
      </c>
      <c r="K1213" s="4">
        <v>19.7</v>
      </c>
      <c r="L1213" s="4">
        <v>194.0</v>
      </c>
      <c r="M1213" s="4">
        <v>78.0</v>
      </c>
      <c r="N1213" s="4">
        <v>2.91</v>
      </c>
      <c r="O1213" s="4">
        <v>72.0</v>
      </c>
      <c r="P1213" s="4">
        <v>0.1</v>
      </c>
      <c r="Q1213" s="5">
        <v>1586.254</v>
      </c>
      <c r="R1213" s="4">
        <v>2.2983822E7</v>
      </c>
      <c r="S1213" s="4">
        <v>1.8</v>
      </c>
      <c r="T1213" s="4">
        <v>1.8</v>
      </c>
      <c r="U1213" s="4">
        <v>0.632</v>
      </c>
      <c r="V1213" s="4">
        <v>10.9</v>
      </c>
    </row>
    <row r="1214">
      <c r="A1214" s="4" t="s">
        <v>101</v>
      </c>
      <c r="B1214" s="4">
        <v>2005.0</v>
      </c>
      <c r="C1214" s="4" t="s">
        <v>23</v>
      </c>
      <c r="D1214" s="4">
        <v>67.2</v>
      </c>
      <c r="E1214" s="4">
        <v>19.0</v>
      </c>
      <c r="F1214" s="4">
        <v>163.0</v>
      </c>
      <c r="G1214" s="4">
        <v>0.06</v>
      </c>
      <c r="H1214" s="5">
        <v>5.381782562</v>
      </c>
      <c r="I1214" s="4">
        <v>65.0</v>
      </c>
      <c r="J1214" s="4">
        <v>15853.0</v>
      </c>
      <c r="K1214" s="4">
        <v>19.0</v>
      </c>
      <c r="L1214" s="4">
        <v>201.0</v>
      </c>
      <c r="M1214" s="4">
        <v>79.0</v>
      </c>
      <c r="N1214" s="4">
        <v>2.79</v>
      </c>
      <c r="O1214" s="4">
        <v>72.0</v>
      </c>
      <c r="P1214" s="4">
        <v>0.1</v>
      </c>
      <c r="Q1214" s="5">
        <v>126.928834</v>
      </c>
      <c r="R1214" s="4">
        <v>2.2671273E7</v>
      </c>
      <c r="S1214" s="4">
        <v>1.9</v>
      </c>
      <c r="T1214" s="4">
        <v>1.9</v>
      </c>
      <c r="U1214" s="4">
        <v>0.629</v>
      </c>
      <c r="V1214" s="4">
        <v>11.1</v>
      </c>
    </row>
    <row r="1215">
      <c r="A1215" s="4" t="s">
        <v>101</v>
      </c>
      <c r="B1215" s="4">
        <v>2004.0</v>
      </c>
      <c r="C1215" s="4" t="s">
        <v>23</v>
      </c>
      <c r="D1215" s="4">
        <v>65.3</v>
      </c>
      <c r="E1215" s="4">
        <v>213.0</v>
      </c>
      <c r="F1215" s="4">
        <v>174.0</v>
      </c>
      <c r="G1215" s="4">
        <v>0.06</v>
      </c>
      <c r="H1215" s="5">
        <v>55.36107207</v>
      </c>
      <c r="I1215" s="4">
        <v>64.0</v>
      </c>
      <c r="J1215" s="4">
        <v>29171.0</v>
      </c>
      <c r="K1215" s="4">
        <v>18.2</v>
      </c>
      <c r="L1215" s="4">
        <v>237.0</v>
      </c>
      <c r="M1215" s="4">
        <v>79.0</v>
      </c>
      <c r="N1215" s="4">
        <v>2.37</v>
      </c>
      <c r="O1215" s="4">
        <v>71.0</v>
      </c>
      <c r="P1215" s="4">
        <v>0.1</v>
      </c>
      <c r="Q1215" s="5">
        <v>1148.56996</v>
      </c>
      <c r="R1215" s="4">
        <v>2.23614649E8</v>
      </c>
      <c r="S1215" s="4">
        <v>1.9</v>
      </c>
      <c r="T1215" s="4">
        <v>1.9</v>
      </c>
      <c r="U1215" s="4">
        <v>0.624</v>
      </c>
      <c r="V1215" s="4">
        <v>11.0</v>
      </c>
    </row>
    <row r="1216">
      <c r="A1216" s="4" t="s">
        <v>101</v>
      </c>
      <c r="B1216" s="4">
        <v>2003.0</v>
      </c>
      <c r="C1216" s="4" t="s">
        <v>23</v>
      </c>
      <c r="D1216" s="4">
        <v>66.9</v>
      </c>
      <c r="E1216" s="4">
        <v>189.0</v>
      </c>
      <c r="F1216" s="4">
        <v>173.0</v>
      </c>
      <c r="G1216" s="4">
        <v>0.05</v>
      </c>
      <c r="H1216" s="5">
        <v>8.460155758</v>
      </c>
      <c r="I1216" s="4">
        <v>64.0</v>
      </c>
      <c r="J1216" s="4">
        <v>24457.0</v>
      </c>
      <c r="K1216" s="4">
        <v>17.5</v>
      </c>
      <c r="L1216" s="4">
        <v>215.0</v>
      </c>
      <c r="M1216" s="4">
        <v>8.0</v>
      </c>
      <c r="N1216" s="4">
        <v>2.53</v>
      </c>
      <c r="O1216" s="4">
        <v>71.0</v>
      </c>
      <c r="P1216" s="4">
        <v>0.1</v>
      </c>
      <c r="Q1216" s="5">
        <v>164.59447</v>
      </c>
      <c r="R1216" s="4">
        <v>2.2545214E7</v>
      </c>
      <c r="S1216" s="4">
        <v>1.9</v>
      </c>
      <c r="T1216" s="4">
        <v>11.0</v>
      </c>
      <c r="U1216" s="4">
        <v>0.613</v>
      </c>
      <c r="V1216" s="4">
        <v>10.8</v>
      </c>
    </row>
    <row r="1217">
      <c r="A1217" s="4" t="s">
        <v>101</v>
      </c>
      <c r="B1217" s="4">
        <v>2002.0</v>
      </c>
      <c r="C1217" s="4" t="s">
        <v>23</v>
      </c>
      <c r="D1217" s="4">
        <v>66.7</v>
      </c>
      <c r="E1217" s="4">
        <v>189.0</v>
      </c>
      <c r="F1217" s="4">
        <v>177.0</v>
      </c>
      <c r="G1217" s="4">
        <v>0.05</v>
      </c>
      <c r="H1217" s="5">
        <v>43.17867291</v>
      </c>
      <c r="I1217" s="4">
        <v>63.0</v>
      </c>
      <c r="J1217" s="4">
        <v>14492.0</v>
      </c>
      <c r="K1217" s="4">
        <v>16.7</v>
      </c>
      <c r="L1217" s="4">
        <v>222.0</v>
      </c>
      <c r="M1217" s="4">
        <v>8.0</v>
      </c>
      <c r="N1217" s="4">
        <v>2.27</v>
      </c>
      <c r="O1217" s="4">
        <v>7.0</v>
      </c>
      <c r="P1217" s="4">
        <v>0.1</v>
      </c>
      <c r="Q1217" s="5">
        <v>899.5556857</v>
      </c>
      <c r="R1217" s="4">
        <v>2175859.0</v>
      </c>
      <c r="S1217" s="4">
        <v>11.0</v>
      </c>
      <c r="T1217" s="4">
        <v>11.1</v>
      </c>
      <c r="U1217" s="4">
        <v>0.608</v>
      </c>
      <c r="V1217" s="4">
        <v>10.6</v>
      </c>
    </row>
    <row r="1218">
      <c r="A1218" s="4" t="s">
        <v>101</v>
      </c>
      <c r="B1218" s="4">
        <v>2001.0</v>
      </c>
      <c r="C1218" s="4" t="s">
        <v>23</v>
      </c>
      <c r="D1218" s="4">
        <v>66.5</v>
      </c>
      <c r="E1218" s="4">
        <v>188.0</v>
      </c>
      <c r="F1218" s="4">
        <v>182.0</v>
      </c>
      <c r="G1218" s="4">
        <v>0.06</v>
      </c>
      <c r="H1218" s="5">
        <v>33.95837125</v>
      </c>
      <c r="I1218" s="4">
        <v>62.0</v>
      </c>
      <c r="J1218" s="4">
        <v>3825.0</v>
      </c>
      <c r="K1218" s="4">
        <v>16.0</v>
      </c>
      <c r="L1218" s="4">
        <v>229.0</v>
      </c>
      <c r="M1218" s="4">
        <v>77.0</v>
      </c>
      <c r="N1218" s="4">
        <v>2.23</v>
      </c>
      <c r="O1218" s="4">
        <v>76.0</v>
      </c>
      <c r="P1218" s="4">
        <v>0.1</v>
      </c>
      <c r="Q1218" s="5">
        <v>747.9817455</v>
      </c>
      <c r="R1218" s="4">
        <v>2145652.0</v>
      </c>
      <c r="S1218" s="4">
        <v>11.0</v>
      </c>
      <c r="T1218" s="4">
        <v>11.1</v>
      </c>
      <c r="U1218" s="4">
        <v>0.604</v>
      </c>
      <c r="V1218" s="4">
        <v>10.6</v>
      </c>
    </row>
    <row r="1219">
      <c r="A1219" s="4" t="s">
        <v>101</v>
      </c>
      <c r="B1219" s="4">
        <v>2000.0</v>
      </c>
      <c r="C1219" s="4" t="s">
        <v>23</v>
      </c>
      <c r="D1219" s="4">
        <v>66.3</v>
      </c>
      <c r="E1219" s="4">
        <v>188.0</v>
      </c>
      <c r="F1219" s="4">
        <v>187.0</v>
      </c>
      <c r="G1219" s="4">
        <v>0.06</v>
      </c>
      <c r="H1219" s="5">
        <v>3.43334364</v>
      </c>
      <c r="I1219" s="4">
        <v>65.0</v>
      </c>
      <c r="J1219" s="4">
        <v>3344.0</v>
      </c>
      <c r="K1219" s="4">
        <v>15.4</v>
      </c>
      <c r="L1219" s="4">
        <v>237.0</v>
      </c>
      <c r="M1219" s="4">
        <v>72.0</v>
      </c>
      <c r="N1219" s="4">
        <v>1.98</v>
      </c>
      <c r="O1219" s="4">
        <v>75.0</v>
      </c>
      <c r="P1219" s="4">
        <v>0.1</v>
      </c>
      <c r="Q1219" s="5">
        <v>78.92744</v>
      </c>
      <c r="R1219" s="4">
        <v>2.1154429E7</v>
      </c>
      <c r="S1219" s="4">
        <v>11.0</v>
      </c>
      <c r="T1219" s="4">
        <v>11.2</v>
      </c>
      <c r="U1219" s="4">
        <v>0.597</v>
      </c>
      <c r="V1219" s="4">
        <v>10.7</v>
      </c>
    </row>
    <row r="1220">
      <c r="A1220" s="4" t="s">
        <v>102</v>
      </c>
      <c r="B1220" s="4">
        <v>2015.0</v>
      </c>
      <c r="C1220" s="4" t="s">
        <v>23</v>
      </c>
      <c r="D1220" s="4">
        <v>75.5</v>
      </c>
      <c r="E1220" s="4">
        <v>83.0</v>
      </c>
      <c r="F1220" s="4">
        <v>18.0</v>
      </c>
      <c r="G1220" s="6"/>
      <c r="H1220" s="5">
        <v>0.0</v>
      </c>
      <c r="I1220" s="4">
        <v>98.0</v>
      </c>
      <c r="J1220" s="4">
        <v>615.0</v>
      </c>
      <c r="K1220" s="4">
        <v>59.7</v>
      </c>
      <c r="L1220" s="4">
        <v>21.0</v>
      </c>
      <c r="M1220" s="4">
        <v>98.0</v>
      </c>
      <c r="N1220" s="6"/>
      <c r="O1220" s="4">
        <v>98.0</v>
      </c>
      <c r="P1220" s="4">
        <v>0.1</v>
      </c>
      <c r="Q1220" s="7"/>
      <c r="R1220" s="6"/>
      <c r="S1220" s="4">
        <v>8.5</v>
      </c>
      <c r="T1220" s="4">
        <v>8.6</v>
      </c>
      <c r="U1220" s="4">
        <v>0.774</v>
      </c>
      <c r="V1220" s="4">
        <v>14.8</v>
      </c>
    </row>
    <row r="1221">
      <c r="A1221" s="4" t="s">
        <v>102</v>
      </c>
      <c r="B1221" s="4">
        <v>2014.0</v>
      </c>
      <c r="C1221" s="4" t="s">
        <v>23</v>
      </c>
      <c r="D1221" s="4">
        <v>75.4</v>
      </c>
      <c r="E1221" s="4">
        <v>83.0</v>
      </c>
      <c r="F1221" s="4">
        <v>19.0</v>
      </c>
      <c r="G1221" s="4">
        <v>0.01</v>
      </c>
      <c r="H1221" s="5">
        <v>0.0</v>
      </c>
      <c r="I1221" s="4">
        <v>99.0</v>
      </c>
      <c r="J1221" s="4">
        <v>99.0</v>
      </c>
      <c r="K1221" s="4">
        <v>58.5</v>
      </c>
      <c r="L1221" s="4">
        <v>22.0</v>
      </c>
      <c r="M1221" s="4">
        <v>99.0</v>
      </c>
      <c r="N1221" s="4">
        <v>6.89</v>
      </c>
      <c r="O1221" s="4">
        <v>99.0</v>
      </c>
      <c r="P1221" s="4">
        <v>0.1</v>
      </c>
      <c r="Q1221" s="7"/>
      <c r="R1221" s="6"/>
      <c r="S1221" s="4">
        <v>8.3</v>
      </c>
      <c r="T1221" s="4">
        <v>8.4</v>
      </c>
      <c r="U1221" s="4">
        <v>0.77</v>
      </c>
      <c r="V1221" s="4">
        <v>14.9</v>
      </c>
    </row>
    <row r="1222">
      <c r="A1222" s="4" t="s">
        <v>102</v>
      </c>
      <c r="B1222" s="4">
        <v>2013.0</v>
      </c>
      <c r="C1222" s="4" t="s">
        <v>23</v>
      </c>
      <c r="D1222" s="4">
        <v>75.3</v>
      </c>
      <c r="E1222" s="4">
        <v>83.0</v>
      </c>
      <c r="F1222" s="4">
        <v>20.0</v>
      </c>
      <c r="G1222" s="4">
        <v>0.01</v>
      </c>
      <c r="H1222" s="5">
        <v>0.0</v>
      </c>
      <c r="I1222" s="4">
        <v>99.0</v>
      </c>
      <c r="J1222" s="4">
        <v>189.0</v>
      </c>
      <c r="K1222" s="4">
        <v>57.2</v>
      </c>
      <c r="L1222" s="4">
        <v>23.0</v>
      </c>
      <c r="M1222" s="4">
        <v>98.0</v>
      </c>
      <c r="N1222" s="4">
        <v>6.49</v>
      </c>
      <c r="O1222" s="4">
        <v>98.0</v>
      </c>
      <c r="P1222" s="4">
        <v>0.1</v>
      </c>
      <c r="Q1222" s="7"/>
      <c r="R1222" s="6"/>
      <c r="S1222" s="4">
        <v>8.2</v>
      </c>
      <c r="T1222" s="4">
        <v>8.3</v>
      </c>
      <c r="U1222" s="4">
        <v>0.769</v>
      </c>
      <c r="V1222" s="4">
        <v>15.0</v>
      </c>
    </row>
    <row r="1223">
      <c r="A1223" s="4" t="s">
        <v>102</v>
      </c>
      <c r="B1223" s="4">
        <v>2012.0</v>
      </c>
      <c r="C1223" s="4" t="s">
        <v>23</v>
      </c>
      <c r="D1223" s="4">
        <v>75.1</v>
      </c>
      <c r="E1223" s="4">
        <v>85.0</v>
      </c>
      <c r="F1223" s="4">
        <v>21.0</v>
      </c>
      <c r="G1223" s="4">
        <v>0.01</v>
      </c>
      <c r="H1223" s="5">
        <v>0.0</v>
      </c>
      <c r="I1223" s="4">
        <v>98.0</v>
      </c>
      <c r="J1223" s="4">
        <v>332.0</v>
      </c>
      <c r="K1223" s="4">
        <v>56.0</v>
      </c>
      <c r="L1223" s="4">
        <v>24.0</v>
      </c>
      <c r="M1223" s="4">
        <v>99.0</v>
      </c>
      <c r="N1223" s="4">
        <v>6.98</v>
      </c>
      <c r="O1223" s="4">
        <v>99.0</v>
      </c>
      <c r="P1223" s="4">
        <v>0.1</v>
      </c>
      <c r="Q1223" s="7"/>
      <c r="R1223" s="6"/>
      <c r="S1223" s="4">
        <v>8.0</v>
      </c>
      <c r="T1223" s="4">
        <v>8.2</v>
      </c>
      <c r="U1223" s="4">
        <v>0.755</v>
      </c>
      <c r="V1223" s="4">
        <v>13.6</v>
      </c>
    </row>
    <row r="1224">
      <c r="A1224" s="4" t="s">
        <v>102</v>
      </c>
      <c r="B1224" s="4">
        <v>2011.0</v>
      </c>
      <c r="C1224" s="4" t="s">
        <v>23</v>
      </c>
      <c r="D1224" s="4">
        <v>74.7</v>
      </c>
      <c r="E1224" s="4">
        <v>93.0</v>
      </c>
      <c r="F1224" s="4">
        <v>22.0</v>
      </c>
      <c r="G1224" s="4">
        <v>0.03</v>
      </c>
      <c r="H1224" s="5">
        <v>0.0</v>
      </c>
      <c r="I1224" s="4">
        <v>99.0</v>
      </c>
      <c r="J1224" s="4">
        <v>73.0</v>
      </c>
      <c r="K1224" s="4">
        <v>54.8</v>
      </c>
      <c r="L1224" s="4">
        <v>25.0</v>
      </c>
      <c r="M1224" s="4">
        <v>99.0</v>
      </c>
      <c r="N1224" s="4">
        <v>7.12</v>
      </c>
      <c r="O1224" s="4">
        <v>99.0</v>
      </c>
      <c r="P1224" s="4">
        <v>0.1</v>
      </c>
      <c r="Q1224" s="7"/>
      <c r="R1224" s="6"/>
      <c r="S1224" s="4">
        <v>7.9</v>
      </c>
      <c r="T1224" s="4">
        <v>8.1</v>
      </c>
      <c r="U1224" s="4">
        <v>0.745</v>
      </c>
      <c r="V1224" s="4">
        <v>13.1</v>
      </c>
    </row>
    <row r="1225">
      <c r="A1225" s="4" t="s">
        <v>102</v>
      </c>
      <c r="B1225" s="4">
        <v>2010.0</v>
      </c>
      <c r="C1225" s="4" t="s">
        <v>23</v>
      </c>
      <c r="D1225" s="4">
        <v>74.1</v>
      </c>
      <c r="E1225" s="4">
        <v>16.0</v>
      </c>
      <c r="F1225" s="4">
        <v>22.0</v>
      </c>
      <c r="G1225" s="4">
        <v>0.03</v>
      </c>
      <c r="H1225" s="5">
        <v>0.0</v>
      </c>
      <c r="I1225" s="4">
        <v>99.0</v>
      </c>
      <c r="J1225" s="4">
        <v>538.0</v>
      </c>
      <c r="K1225" s="4">
        <v>53.6</v>
      </c>
      <c r="L1225" s="4">
        <v>26.0</v>
      </c>
      <c r="M1225" s="4">
        <v>99.0</v>
      </c>
      <c r="N1225" s="4">
        <v>8.2</v>
      </c>
      <c r="O1225" s="4">
        <v>99.0</v>
      </c>
      <c r="P1225" s="4">
        <v>0.1</v>
      </c>
      <c r="Q1225" s="7"/>
      <c r="R1225" s="6"/>
      <c r="S1225" s="4">
        <v>7.8</v>
      </c>
      <c r="T1225" s="4">
        <v>8.0</v>
      </c>
      <c r="U1225" s="4">
        <v>0.735</v>
      </c>
      <c r="V1225" s="4">
        <v>12.9</v>
      </c>
    </row>
    <row r="1226">
      <c r="A1226" s="4" t="s">
        <v>102</v>
      </c>
      <c r="B1226" s="4">
        <v>2009.0</v>
      </c>
      <c r="C1226" s="4" t="s">
        <v>23</v>
      </c>
      <c r="D1226" s="4">
        <v>73.3</v>
      </c>
      <c r="E1226" s="4">
        <v>122.0</v>
      </c>
      <c r="F1226" s="4">
        <v>23.0</v>
      </c>
      <c r="G1226" s="4">
        <v>0.03</v>
      </c>
      <c r="H1226" s="5">
        <v>0.0</v>
      </c>
      <c r="I1226" s="4">
        <v>99.0</v>
      </c>
      <c r="J1226" s="4">
        <v>262.0</v>
      </c>
      <c r="K1226" s="4">
        <v>52.5</v>
      </c>
      <c r="L1226" s="4">
        <v>27.0</v>
      </c>
      <c r="M1226" s="4">
        <v>99.0</v>
      </c>
      <c r="N1226" s="4">
        <v>7.63</v>
      </c>
      <c r="O1226" s="4">
        <v>99.0</v>
      </c>
      <c r="P1226" s="4">
        <v>0.1</v>
      </c>
      <c r="Q1226" s="7"/>
      <c r="R1226" s="6"/>
      <c r="S1226" s="4">
        <v>7.7</v>
      </c>
      <c r="T1226" s="4">
        <v>7.9</v>
      </c>
      <c r="U1226" s="4">
        <v>0.728</v>
      </c>
      <c r="V1226" s="4">
        <v>12.8</v>
      </c>
    </row>
    <row r="1227">
      <c r="A1227" s="4" t="s">
        <v>102</v>
      </c>
      <c r="B1227" s="4">
        <v>2008.0</v>
      </c>
      <c r="C1227" s="4" t="s">
        <v>23</v>
      </c>
      <c r="D1227" s="4">
        <v>72.7</v>
      </c>
      <c r="E1227" s="4">
        <v>135.0</v>
      </c>
      <c r="F1227" s="4">
        <v>24.0</v>
      </c>
      <c r="G1227" s="4">
        <v>0.02</v>
      </c>
      <c r="H1227" s="5">
        <v>0.0</v>
      </c>
      <c r="I1227" s="4">
        <v>99.0</v>
      </c>
      <c r="J1227" s="4">
        <v>127.0</v>
      </c>
      <c r="K1227" s="4">
        <v>51.4</v>
      </c>
      <c r="L1227" s="4">
        <v>28.0</v>
      </c>
      <c r="M1227" s="4">
        <v>99.0</v>
      </c>
      <c r="N1227" s="4">
        <v>6.28</v>
      </c>
      <c r="O1227" s="4">
        <v>99.0</v>
      </c>
      <c r="P1227" s="4">
        <v>0.1</v>
      </c>
      <c r="Q1227" s="7"/>
      <c r="R1227" s="6"/>
      <c r="S1227" s="4">
        <v>7.6</v>
      </c>
      <c r="T1227" s="4">
        <v>7.8</v>
      </c>
      <c r="U1227" s="4">
        <v>0.716</v>
      </c>
      <c r="V1227" s="4">
        <v>12.1</v>
      </c>
    </row>
    <row r="1228">
      <c r="A1228" s="4" t="s">
        <v>102</v>
      </c>
      <c r="B1228" s="4">
        <v>2007.0</v>
      </c>
      <c r="C1228" s="4" t="s">
        <v>23</v>
      </c>
      <c r="D1228" s="4">
        <v>72.4</v>
      </c>
      <c r="E1228" s="4">
        <v>138.0</v>
      </c>
      <c r="F1228" s="4">
        <v>25.0</v>
      </c>
      <c r="G1228" s="4">
        <v>0.02</v>
      </c>
      <c r="H1228" s="5">
        <v>0.0</v>
      </c>
      <c r="I1228" s="4">
        <v>97.0</v>
      </c>
      <c r="J1228" s="4">
        <v>133.0</v>
      </c>
      <c r="K1228" s="4">
        <v>5.4</v>
      </c>
      <c r="L1228" s="4">
        <v>29.0</v>
      </c>
      <c r="M1228" s="4">
        <v>98.0</v>
      </c>
      <c r="N1228" s="4">
        <v>5.84</v>
      </c>
      <c r="O1228" s="4">
        <v>99.0</v>
      </c>
      <c r="P1228" s="4">
        <v>0.1</v>
      </c>
      <c r="Q1228" s="7"/>
      <c r="R1228" s="6"/>
      <c r="S1228" s="4">
        <v>7.5</v>
      </c>
      <c r="T1228" s="4">
        <v>7.8</v>
      </c>
      <c r="U1228" s="4">
        <v>0.704</v>
      </c>
      <c r="V1228" s="4">
        <v>11.8</v>
      </c>
    </row>
    <row r="1229">
      <c r="A1229" s="4" t="s">
        <v>102</v>
      </c>
      <c r="B1229" s="4">
        <v>2006.0</v>
      </c>
      <c r="C1229" s="4" t="s">
        <v>23</v>
      </c>
      <c r="D1229" s="4">
        <v>72.2</v>
      </c>
      <c r="E1229" s="4">
        <v>139.0</v>
      </c>
      <c r="F1229" s="4">
        <v>26.0</v>
      </c>
      <c r="G1229" s="4">
        <v>0.02</v>
      </c>
      <c r="H1229" s="5">
        <v>0.0</v>
      </c>
      <c r="I1229" s="4">
        <v>98.0</v>
      </c>
      <c r="J1229" s="4">
        <v>220.0</v>
      </c>
      <c r="K1229" s="4">
        <v>49.4</v>
      </c>
      <c r="L1229" s="4">
        <v>30.0</v>
      </c>
      <c r="M1229" s="4">
        <v>99.0</v>
      </c>
      <c r="N1229" s="4">
        <v>5.95</v>
      </c>
      <c r="O1229" s="4">
        <v>98.0</v>
      </c>
      <c r="P1229" s="4">
        <v>0.1</v>
      </c>
      <c r="Q1229" s="7"/>
      <c r="R1229" s="6"/>
      <c r="S1229" s="4">
        <v>7.4</v>
      </c>
      <c r="T1229" s="4">
        <v>7.7</v>
      </c>
      <c r="U1229" s="4">
        <v>0.692</v>
      </c>
      <c r="V1229" s="4">
        <v>11.4</v>
      </c>
    </row>
    <row r="1230">
      <c r="A1230" s="4" t="s">
        <v>102</v>
      </c>
      <c r="B1230" s="4">
        <v>2005.0</v>
      </c>
      <c r="C1230" s="4" t="s">
        <v>23</v>
      </c>
      <c r="D1230" s="4">
        <v>72.0</v>
      </c>
      <c r="E1230" s="4">
        <v>139.0</v>
      </c>
      <c r="F1230" s="4">
        <v>27.0</v>
      </c>
      <c r="G1230" s="4">
        <v>0.01</v>
      </c>
      <c r="H1230" s="5">
        <v>0.0</v>
      </c>
      <c r="I1230" s="4">
        <v>94.0</v>
      </c>
      <c r="J1230" s="4">
        <v>7.0</v>
      </c>
      <c r="K1230" s="4">
        <v>48.5</v>
      </c>
      <c r="L1230" s="4">
        <v>32.0</v>
      </c>
      <c r="M1230" s="4">
        <v>95.0</v>
      </c>
      <c r="N1230" s="4">
        <v>6.6</v>
      </c>
      <c r="O1230" s="4">
        <v>95.0</v>
      </c>
      <c r="P1230" s="4">
        <v>0.1</v>
      </c>
      <c r="Q1230" s="7"/>
      <c r="R1230" s="6"/>
      <c r="S1230" s="4">
        <v>7.4</v>
      </c>
      <c r="T1230" s="4">
        <v>7.7</v>
      </c>
      <c r="U1230" s="4">
        <v>0.687</v>
      </c>
      <c r="V1230" s="4">
        <v>11.4</v>
      </c>
    </row>
    <row r="1231">
      <c r="A1231" s="4" t="s">
        <v>102</v>
      </c>
      <c r="B1231" s="4">
        <v>2004.0</v>
      </c>
      <c r="C1231" s="4" t="s">
        <v>23</v>
      </c>
      <c r="D1231" s="4">
        <v>71.8</v>
      </c>
      <c r="E1231" s="4">
        <v>139.0</v>
      </c>
      <c r="F1231" s="4">
        <v>28.0</v>
      </c>
      <c r="G1231" s="4">
        <v>0.01</v>
      </c>
      <c r="H1231" s="5">
        <v>0.0</v>
      </c>
      <c r="I1231" s="4">
        <v>95.0</v>
      </c>
      <c r="J1231" s="4">
        <v>3.0</v>
      </c>
      <c r="K1231" s="4">
        <v>47.6</v>
      </c>
      <c r="L1231" s="4">
        <v>33.0</v>
      </c>
      <c r="M1231" s="4">
        <v>98.0</v>
      </c>
      <c r="N1231" s="4">
        <v>5.89</v>
      </c>
      <c r="O1231" s="4">
        <v>99.0</v>
      </c>
      <c r="P1231" s="4">
        <v>0.1</v>
      </c>
      <c r="Q1231" s="7"/>
      <c r="R1231" s="6"/>
      <c r="S1231" s="4">
        <v>7.4</v>
      </c>
      <c r="T1231" s="4">
        <v>7.7</v>
      </c>
      <c r="U1231" s="4">
        <v>0.686</v>
      </c>
      <c r="V1231" s="4">
        <v>11.8</v>
      </c>
    </row>
    <row r="1232">
      <c r="A1232" s="4" t="s">
        <v>102</v>
      </c>
      <c r="B1232" s="4">
        <v>2003.0</v>
      </c>
      <c r="C1232" s="4" t="s">
        <v>23</v>
      </c>
      <c r="D1232" s="4">
        <v>75.0</v>
      </c>
      <c r="E1232" s="4">
        <v>154.0</v>
      </c>
      <c r="F1232" s="4">
        <v>29.0</v>
      </c>
      <c r="G1232" s="4">
        <v>0.01</v>
      </c>
      <c r="H1232" s="5">
        <v>0.0</v>
      </c>
      <c r="I1232" s="4">
        <v>98.0</v>
      </c>
      <c r="J1232" s="4">
        <v>11644.0</v>
      </c>
      <c r="K1232" s="4">
        <v>46.9</v>
      </c>
      <c r="L1232" s="4">
        <v>35.0</v>
      </c>
      <c r="M1232" s="4">
        <v>99.0</v>
      </c>
      <c r="N1232" s="4">
        <v>5.42</v>
      </c>
      <c r="O1232" s="4">
        <v>99.0</v>
      </c>
      <c r="P1232" s="4">
        <v>0.1</v>
      </c>
      <c r="Q1232" s="7"/>
      <c r="R1232" s="6"/>
      <c r="S1232" s="4">
        <v>7.5</v>
      </c>
      <c r="T1232" s="4">
        <v>7.7</v>
      </c>
      <c r="U1232" s="4">
        <v>0.679</v>
      </c>
      <c r="V1232" s="4">
        <v>11.8</v>
      </c>
    </row>
    <row r="1233">
      <c r="A1233" s="4" t="s">
        <v>102</v>
      </c>
      <c r="B1233" s="4">
        <v>2002.0</v>
      </c>
      <c r="C1233" s="4" t="s">
        <v>23</v>
      </c>
      <c r="D1233" s="4">
        <v>71.2</v>
      </c>
      <c r="E1233" s="4">
        <v>142.0</v>
      </c>
      <c r="F1233" s="4">
        <v>31.0</v>
      </c>
      <c r="G1233" s="4">
        <v>0.01</v>
      </c>
      <c r="H1233" s="5">
        <v>0.0</v>
      </c>
      <c r="I1233" s="4">
        <v>99.0</v>
      </c>
      <c r="J1233" s="4">
        <v>9554.0</v>
      </c>
      <c r="K1233" s="4">
        <v>46.2</v>
      </c>
      <c r="L1233" s="4">
        <v>37.0</v>
      </c>
      <c r="M1233" s="4">
        <v>99.0</v>
      </c>
      <c r="N1233" s="4">
        <v>5.39</v>
      </c>
      <c r="O1233" s="4">
        <v>99.0</v>
      </c>
      <c r="P1233" s="4">
        <v>0.1</v>
      </c>
      <c r="Q1233" s="7"/>
      <c r="R1233" s="6"/>
      <c r="S1233" s="4">
        <v>7.6</v>
      </c>
      <c r="T1233" s="4">
        <v>7.7</v>
      </c>
      <c r="U1233" s="4">
        <v>0.674</v>
      </c>
      <c r="V1233" s="4">
        <v>11.9</v>
      </c>
    </row>
    <row r="1234">
      <c r="A1234" s="4" t="s">
        <v>102</v>
      </c>
      <c r="B1234" s="4">
        <v>2001.0</v>
      </c>
      <c r="C1234" s="4" t="s">
        <v>23</v>
      </c>
      <c r="D1234" s="4">
        <v>78.0</v>
      </c>
      <c r="E1234" s="4">
        <v>146.0</v>
      </c>
      <c r="F1234" s="4">
        <v>33.0</v>
      </c>
      <c r="G1234" s="4">
        <v>0.01</v>
      </c>
      <c r="H1234" s="5">
        <v>0.0</v>
      </c>
      <c r="I1234" s="4">
        <v>94.0</v>
      </c>
      <c r="J1234" s="4">
        <v>9582.0</v>
      </c>
      <c r="K1234" s="4">
        <v>45.5</v>
      </c>
      <c r="L1234" s="4">
        <v>40.0</v>
      </c>
      <c r="M1234" s="4">
        <v>95.0</v>
      </c>
      <c r="N1234" s="4">
        <v>5.2</v>
      </c>
      <c r="O1234" s="4">
        <v>96.0</v>
      </c>
      <c r="P1234" s="4">
        <v>0.1</v>
      </c>
      <c r="Q1234" s="7"/>
      <c r="R1234" s="6"/>
      <c r="S1234" s="4">
        <v>7.7</v>
      </c>
      <c r="T1234" s="4">
        <v>7.8</v>
      </c>
      <c r="U1234" s="4">
        <v>0.666</v>
      </c>
      <c r="V1234" s="4">
        <v>11.6</v>
      </c>
    </row>
    <row r="1235">
      <c r="A1235" s="4" t="s">
        <v>102</v>
      </c>
      <c r="B1235" s="4">
        <v>2000.0</v>
      </c>
      <c r="C1235" s="4" t="s">
        <v>23</v>
      </c>
      <c r="D1235" s="4">
        <v>73.0</v>
      </c>
      <c r="E1235" s="4">
        <v>15.0</v>
      </c>
      <c r="F1235" s="4">
        <v>35.0</v>
      </c>
      <c r="G1235" s="4">
        <v>0.01</v>
      </c>
      <c r="H1235" s="5">
        <v>0.0</v>
      </c>
      <c r="I1235" s="4">
        <v>99.0</v>
      </c>
      <c r="J1235" s="4">
        <v>11874.0</v>
      </c>
      <c r="K1235" s="4">
        <v>44.9</v>
      </c>
      <c r="L1235" s="4">
        <v>43.0</v>
      </c>
      <c r="M1235" s="4">
        <v>99.0</v>
      </c>
      <c r="N1235" s="4">
        <v>4.47</v>
      </c>
      <c r="O1235" s="4">
        <v>99.0</v>
      </c>
      <c r="P1235" s="4">
        <v>0.1</v>
      </c>
      <c r="Q1235" s="7"/>
      <c r="R1235" s="6"/>
      <c r="S1235" s="4">
        <v>7.8</v>
      </c>
      <c r="T1235" s="4">
        <v>7.9</v>
      </c>
      <c r="U1235" s="4">
        <v>0.66</v>
      </c>
      <c r="V1235" s="4">
        <v>11.6</v>
      </c>
    </row>
    <row r="1236">
      <c r="A1236" s="4" t="s">
        <v>103</v>
      </c>
      <c r="B1236" s="4">
        <v>2015.0</v>
      </c>
      <c r="C1236" s="4" t="s">
        <v>23</v>
      </c>
      <c r="D1236" s="4">
        <v>68.9</v>
      </c>
      <c r="E1236" s="4">
        <v>182.0</v>
      </c>
      <c r="F1236" s="4">
        <v>32.0</v>
      </c>
      <c r="G1236" s="6"/>
      <c r="H1236" s="5">
        <v>0.0</v>
      </c>
      <c r="I1236" s="4">
        <v>56.0</v>
      </c>
      <c r="J1236" s="4">
        <v>1433.0</v>
      </c>
      <c r="K1236" s="4">
        <v>59.1</v>
      </c>
      <c r="L1236" s="4">
        <v>38.0</v>
      </c>
      <c r="M1236" s="4">
        <v>63.0</v>
      </c>
      <c r="N1236" s="6"/>
      <c r="O1236" s="4">
        <v>58.0</v>
      </c>
      <c r="P1236" s="4">
        <v>0.1</v>
      </c>
      <c r="Q1236" s="5">
        <v>4974.2693</v>
      </c>
      <c r="R1236" s="4">
        <v>3.6115649E7</v>
      </c>
      <c r="S1236" s="4">
        <v>5.3</v>
      </c>
      <c r="T1236" s="4">
        <v>5.1</v>
      </c>
      <c r="U1236" s="4">
        <v>0.649</v>
      </c>
      <c r="V1236" s="4">
        <v>10.1</v>
      </c>
    </row>
    <row r="1237">
      <c r="A1237" s="4" t="s">
        <v>103</v>
      </c>
      <c r="B1237" s="4">
        <v>2014.0</v>
      </c>
      <c r="C1237" s="4" t="s">
        <v>23</v>
      </c>
      <c r="D1237" s="4">
        <v>67.9</v>
      </c>
      <c r="E1237" s="4">
        <v>199.0</v>
      </c>
      <c r="F1237" s="4">
        <v>32.0</v>
      </c>
      <c r="G1237" s="4">
        <v>0.01</v>
      </c>
      <c r="H1237" s="5">
        <v>43.5240801</v>
      </c>
      <c r="I1237" s="4">
        <v>62.0</v>
      </c>
      <c r="J1237" s="4">
        <v>1317.0</v>
      </c>
      <c r="K1237" s="4">
        <v>58.5</v>
      </c>
      <c r="L1237" s="4">
        <v>39.0</v>
      </c>
      <c r="M1237" s="4">
        <v>67.0</v>
      </c>
      <c r="N1237" s="4">
        <v>5.54</v>
      </c>
      <c r="O1237" s="4">
        <v>64.0</v>
      </c>
      <c r="P1237" s="4">
        <v>0.1</v>
      </c>
      <c r="Q1237" s="5">
        <v>673.74737</v>
      </c>
      <c r="R1237" s="4">
        <v>3568.0</v>
      </c>
      <c r="S1237" s="4">
        <v>5.3</v>
      </c>
      <c r="T1237" s="4">
        <v>5.1</v>
      </c>
      <c r="U1237" s="4">
        <v>0.658</v>
      </c>
      <c r="V1237" s="4">
        <v>10.1</v>
      </c>
    </row>
    <row r="1238">
      <c r="A1238" s="4" t="s">
        <v>103</v>
      </c>
      <c r="B1238" s="4">
        <v>2013.0</v>
      </c>
      <c r="C1238" s="4" t="s">
        <v>23</v>
      </c>
      <c r="D1238" s="4">
        <v>69.5</v>
      </c>
      <c r="E1238" s="4">
        <v>17.0</v>
      </c>
      <c r="F1238" s="4">
        <v>32.0</v>
      </c>
      <c r="G1238" s="4">
        <v>0.01</v>
      </c>
      <c r="H1238" s="5">
        <v>447.3695001</v>
      </c>
      <c r="I1238" s="4">
        <v>66.0</v>
      </c>
      <c r="J1238" s="4">
        <v>669.0</v>
      </c>
      <c r="K1238" s="4">
        <v>57.8</v>
      </c>
      <c r="L1238" s="4">
        <v>39.0</v>
      </c>
      <c r="M1238" s="4">
        <v>7.0</v>
      </c>
      <c r="N1238" s="4">
        <v>5.92</v>
      </c>
      <c r="O1238" s="4">
        <v>68.0</v>
      </c>
      <c r="P1238" s="4">
        <v>0.1</v>
      </c>
      <c r="Q1238" s="5">
        <v>6925.22446</v>
      </c>
      <c r="R1238" s="4">
        <v>3.3883145E7</v>
      </c>
      <c r="S1238" s="4">
        <v>5.3</v>
      </c>
      <c r="T1238" s="4">
        <v>5.1</v>
      </c>
      <c r="U1238" s="4">
        <v>0.659</v>
      </c>
      <c r="V1238" s="4">
        <v>10.3</v>
      </c>
    </row>
    <row r="1239">
      <c r="A1239" s="4" t="s">
        <v>103</v>
      </c>
      <c r="B1239" s="4">
        <v>2012.0</v>
      </c>
      <c r="C1239" s="4" t="s">
        <v>23</v>
      </c>
      <c r="D1239" s="4">
        <v>76.0</v>
      </c>
      <c r="E1239" s="4">
        <v>147.0</v>
      </c>
      <c r="F1239" s="4">
        <v>32.0</v>
      </c>
      <c r="G1239" s="4">
        <v>0.01</v>
      </c>
      <c r="H1239" s="5">
        <v>429.6625083</v>
      </c>
      <c r="I1239" s="4">
        <v>61.0</v>
      </c>
      <c r="J1239" s="4">
        <v>15.0</v>
      </c>
      <c r="K1239" s="4">
        <v>57.2</v>
      </c>
      <c r="L1239" s="4">
        <v>39.0</v>
      </c>
      <c r="M1239" s="4">
        <v>7.0</v>
      </c>
      <c r="N1239" s="4">
        <v>5.26</v>
      </c>
      <c r="O1239" s="4">
        <v>69.0</v>
      </c>
      <c r="P1239" s="4">
        <v>0.1</v>
      </c>
      <c r="Q1239" s="5">
        <v>6651.12242</v>
      </c>
      <c r="R1239" s="4">
        <v>3.2776571E7</v>
      </c>
      <c r="S1239" s="4">
        <v>5.3</v>
      </c>
      <c r="T1239" s="4">
        <v>5.1</v>
      </c>
      <c r="U1239" s="4">
        <v>0.656</v>
      </c>
      <c r="V1239" s="4">
        <v>10.5</v>
      </c>
    </row>
    <row r="1240">
      <c r="A1240" s="4" t="s">
        <v>103</v>
      </c>
      <c r="B1240" s="4">
        <v>2011.0</v>
      </c>
      <c r="C1240" s="4" t="s">
        <v>23</v>
      </c>
      <c r="D1240" s="4">
        <v>77.0</v>
      </c>
      <c r="E1240" s="4">
        <v>144.0</v>
      </c>
      <c r="F1240" s="4">
        <v>32.0</v>
      </c>
      <c r="G1240" s="4">
        <v>0.17</v>
      </c>
      <c r="H1240" s="5">
        <v>285.119726</v>
      </c>
      <c r="I1240" s="4">
        <v>77.0</v>
      </c>
      <c r="J1240" s="4">
        <v>15.0</v>
      </c>
      <c r="K1240" s="4">
        <v>56.5</v>
      </c>
      <c r="L1240" s="4">
        <v>39.0</v>
      </c>
      <c r="M1240" s="4">
        <v>8.0</v>
      </c>
      <c r="N1240" s="4">
        <v>3.32</v>
      </c>
      <c r="O1240" s="4">
        <v>79.0</v>
      </c>
      <c r="P1240" s="4">
        <v>0.1</v>
      </c>
      <c r="Q1240" s="5">
        <v>5854.614497</v>
      </c>
      <c r="R1240" s="4">
        <v>3172753.0</v>
      </c>
      <c r="S1240" s="4">
        <v>5.3</v>
      </c>
      <c r="T1240" s="4">
        <v>5.1</v>
      </c>
      <c r="U1240" s="4">
        <v>0.649</v>
      </c>
      <c r="V1240" s="4">
        <v>10.4</v>
      </c>
    </row>
    <row r="1241">
      <c r="A1241" s="4" t="s">
        <v>103</v>
      </c>
      <c r="B1241" s="4">
        <v>2010.0</v>
      </c>
      <c r="C1241" s="4" t="s">
        <v>23</v>
      </c>
      <c r="D1241" s="4">
        <v>76.0</v>
      </c>
      <c r="E1241" s="4">
        <v>145.0</v>
      </c>
      <c r="F1241" s="4">
        <v>32.0</v>
      </c>
      <c r="G1241" s="4">
        <v>0.19</v>
      </c>
      <c r="H1241" s="5">
        <v>21.82252494</v>
      </c>
      <c r="I1241" s="4">
        <v>72.0</v>
      </c>
      <c r="J1241" s="4">
        <v>492.0</v>
      </c>
      <c r="K1241" s="4">
        <v>55.8</v>
      </c>
      <c r="L1241" s="4">
        <v>39.0</v>
      </c>
      <c r="M1241" s="4">
        <v>74.0</v>
      </c>
      <c r="N1241" s="4">
        <v>3.82</v>
      </c>
      <c r="O1241" s="4">
        <v>74.0</v>
      </c>
      <c r="P1241" s="4">
        <v>0.1</v>
      </c>
      <c r="Q1241" s="5">
        <v>452.74948</v>
      </c>
      <c r="R1241" s="4">
        <v>376271.0</v>
      </c>
      <c r="S1241" s="4">
        <v>5.3</v>
      </c>
      <c r="T1241" s="4">
        <v>5.1</v>
      </c>
      <c r="U1241" s="4">
        <v>0.646</v>
      </c>
      <c r="V1241" s="4">
        <v>10.4</v>
      </c>
    </row>
    <row r="1242">
      <c r="A1242" s="4" t="s">
        <v>103</v>
      </c>
      <c r="B1242" s="4">
        <v>2009.0</v>
      </c>
      <c r="C1242" s="4" t="s">
        <v>23</v>
      </c>
      <c r="D1242" s="4">
        <v>74.0</v>
      </c>
      <c r="E1242" s="4">
        <v>148.0</v>
      </c>
      <c r="F1242" s="4">
        <v>32.0</v>
      </c>
      <c r="G1242" s="4">
        <v>0.2</v>
      </c>
      <c r="H1242" s="5">
        <v>185.6366983</v>
      </c>
      <c r="I1242" s="4">
        <v>75.0</v>
      </c>
      <c r="J1242" s="4">
        <v>30328.0</v>
      </c>
      <c r="K1242" s="4">
        <v>55.2</v>
      </c>
      <c r="L1242" s="4">
        <v>39.0</v>
      </c>
      <c r="M1242" s="4">
        <v>78.0</v>
      </c>
      <c r="N1242" s="4">
        <v>4.65</v>
      </c>
      <c r="O1242" s="4">
        <v>78.0</v>
      </c>
      <c r="P1242" s="4">
        <v>0.1</v>
      </c>
      <c r="Q1242" s="5">
        <v>3735.144836</v>
      </c>
      <c r="R1242" s="4">
        <v>2.9894652E7</v>
      </c>
      <c r="S1242" s="4">
        <v>5.4</v>
      </c>
      <c r="T1242" s="4">
        <v>5.1</v>
      </c>
      <c r="U1242" s="4">
        <v>0.643</v>
      </c>
      <c r="V1242" s="4">
        <v>10.3</v>
      </c>
    </row>
    <row r="1243">
      <c r="A1243" s="4" t="s">
        <v>103</v>
      </c>
      <c r="B1243" s="4">
        <v>2008.0</v>
      </c>
      <c r="C1243" s="4" t="s">
        <v>23</v>
      </c>
      <c r="D1243" s="4">
        <v>69.3</v>
      </c>
      <c r="E1243" s="4">
        <v>167.0</v>
      </c>
      <c r="F1243" s="4">
        <v>32.0</v>
      </c>
      <c r="G1243" s="4">
        <v>0.17</v>
      </c>
      <c r="H1243" s="5">
        <v>192.1562998</v>
      </c>
      <c r="I1243" s="4">
        <v>66.0</v>
      </c>
      <c r="J1243" s="4">
        <v>5494.0</v>
      </c>
      <c r="K1243" s="4">
        <v>54.5</v>
      </c>
      <c r="L1243" s="4">
        <v>38.0</v>
      </c>
      <c r="M1243" s="4">
        <v>71.0</v>
      </c>
      <c r="N1243" s="4">
        <v>3.93</v>
      </c>
      <c r="O1243" s="4">
        <v>69.0</v>
      </c>
      <c r="P1243" s="4">
        <v>0.1</v>
      </c>
      <c r="Q1243" s="5">
        <v>4521.3247</v>
      </c>
      <c r="R1243" s="4">
        <v>2.9111417E7</v>
      </c>
      <c r="S1243" s="4">
        <v>5.4</v>
      </c>
      <c r="T1243" s="4">
        <v>5.1</v>
      </c>
      <c r="U1243" s="4">
        <v>0.638</v>
      </c>
      <c r="V1243" s="4">
        <v>10.3</v>
      </c>
    </row>
    <row r="1244">
      <c r="A1244" s="4" t="s">
        <v>103</v>
      </c>
      <c r="B1244" s="4">
        <v>2007.0</v>
      </c>
      <c r="C1244" s="4" t="s">
        <v>23</v>
      </c>
      <c r="D1244" s="4">
        <v>65.9</v>
      </c>
      <c r="E1244" s="4">
        <v>227.0</v>
      </c>
      <c r="F1244" s="4">
        <v>31.0</v>
      </c>
      <c r="G1244" s="4">
        <v>0.14</v>
      </c>
      <c r="H1244" s="5">
        <v>146.7606488</v>
      </c>
      <c r="I1244" s="4">
        <v>56.0</v>
      </c>
      <c r="J1244" s="4">
        <v>230.0</v>
      </c>
      <c r="K1244" s="4">
        <v>53.8</v>
      </c>
      <c r="L1244" s="4">
        <v>38.0</v>
      </c>
      <c r="M1244" s="4">
        <v>74.0</v>
      </c>
      <c r="N1244" s="4">
        <v>3.69</v>
      </c>
      <c r="O1244" s="4">
        <v>57.0</v>
      </c>
      <c r="P1244" s="4">
        <v>0.1</v>
      </c>
      <c r="Q1244" s="5">
        <v>3129.224922</v>
      </c>
      <c r="R1244" s="4">
        <v>2839433.0</v>
      </c>
      <c r="S1244" s="4">
        <v>5.4</v>
      </c>
      <c r="T1244" s="4">
        <v>5.1</v>
      </c>
      <c r="U1244" s="4">
        <v>0.636</v>
      </c>
      <c r="V1244" s="4">
        <v>10.2</v>
      </c>
    </row>
    <row r="1245">
      <c r="A1245" s="4" t="s">
        <v>103</v>
      </c>
      <c r="B1245" s="4">
        <v>2006.0</v>
      </c>
      <c r="C1245" s="4" t="s">
        <v>23</v>
      </c>
      <c r="D1245" s="4">
        <v>64.7</v>
      </c>
      <c r="E1245" s="4">
        <v>249.0</v>
      </c>
      <c r="F1245" s="4">
        <v>31.0</v>
      </c>
      <c r="G1245" s="4">
        <v>0.03</v>
      </c>
      <c r="H1245" s="5">
        <v>75.25799773</v>
      </c>
      <c r="I1245" s="4">
        <v>59.0</v>
      </c>
      <c r="J1245" s="4">
        <v>474.0</v>
      </c>
      <c r="K1245" s="4">
        <v>53.2</v>
      </c>
      <c r="L1245" s="4">
        <v>38.0</v>
      </c>
      <c r="M1245" s="4">
        <v>63.0</v>
      </c>
      <c r="N1245" s="4">
        <v>3.0</v>
      </c>
      <c r="O1245" s="4">
        <v>59.0</v>
      </c>
      <c r="P1245" s="4">
        <v>0.1</v>
      </c>
      <c r="Q1245" s="5">
        <v>2351.812429</v>
      </c>
      <c r="R1245" s="4">
        <v>2.7697912E7</v>
      </c>
      <c r="S1245" s="4">
        <v>5.4</v>
      </c>
      <c r="T1245" s="4">
        <v>5.1</v>
      </c>
      <c r="U1245" s="4">
        <v>0.631</v>
      </c>
      <c r="V1245" s="4">
        <v>10.2</v>
      </c>
    </row>
    <row r="1246">
      <c r="A1246" s="4" t="s">
        <v>103</v>
      </c>
      <c r="B1246" s="4">
        <v>2005.0</v>
      </c>
      <c r="C1246" s="4" t="s">
        <v>23</v>
      </c>
      <c r="D1246" s="4">
        <v>66.8</v>
      </c>
      <c r="E1246" s="4">
        <v>29.0</v>
      </c>
      <c r="F1246" s="4">
        <v>31.0</v>
      </c>
      <c r="G1246" s="4">
        <v>0.18</v>
      </c>
      <c r="H1246" s="5">
        <v>59.18845152</v>
      </c>
      <c r="I1246" s="4">
        <v>65.0</v>
      </c>
      <c r="J1246" s="4">
        <v>908.0</v>
      </c>
      <c r="K1246" s="4">
        <v>52.5</v>
      </c>
      <c r="L1246" s="4">
        <v>37.0</v>
      </c>
      <c r="M1246" s="4">
        <v>69.0</v>
      </c>
      <c r="N1246" s="4">
        <v>4.13</v>
      </c>
      <c r="O1246" s="4">
        <v>65.0</v>
      </c>
      <c r="P1246" s="4">
        <v>0.1</v>
      </c>
      <c r="Q1246" s="5">
        <v>1849.63911</v>
      </c>
      <c r="R1246" s="4">
        <v>278426.0</v>
      </c>
      <c r="S1246" s="4">
        <v>5.4</v>
      </c>
      <c r="T1246" s="4">
        <v>5.2</v>
      </c>
      <c r="U1246" s="4">
        <v>0.628</v>
      </c>
      <c r="V1246" s="4">
        <v>10.1</v>
      </c>
    </row>
    <row r="1247">
      <c r="A1247" s="4" t="s">
        <v>103</v>
      </c>
      <c r="B1247" s="4">
        <v>2004.0</v>
      </c>
      <c r="C1247" s="4" t="s">
        <v>23</v>
      </c>
      <c r="D1247" s="4">
        <v>67.2</v>
      </c>
      <c r="E1247" s="4">
        <v>21.0</v>
      </c>
      <c r="F1247" s="4">
        <v>30.0</v>
      </c>
      <c r="G1247" s="4">
        <v>0.32</v>
      </c>
      <c r="H1247" s="5">
        <v>44.12059646</v>
      </c>
      <c r="I1247" s="4">
        <v>62.0</v>
      </c>
      <c r="J1247" s="4">
        <v>9081.0</v>
      </c>
      <c r="K1247" s="4">
        <v>51.9</v>
      </c>
      <c r="L1247" s="4">
        <v>37.0</v>
      </c>
      <c r="M1247" s="4">
        <v>69.0</v>
      </c>
      <c r="N1247" s="4">
        <v>5.61</v>
      </c>
      <c r="O1247" s="4">
        <v>74.0</v>
      </c>
      <c r="P1247" s="4">
        <v>0.1</v>
      </c>
      <c r="Q1247" s="5">
        <v>1391.816923</v>
      </c>
      <c r="R1247" s="4">
        <v>2631669.0</v>
      </c>
      <c r="S1247" s="4">
        <v>5.4</v>
      </c>
      <c r="T1247" s="4">
        <v>5.2</v>
      </c>
      <c r="U1247" s="4">
        <v>0.603</v>
      </c>
      <c r="V1247" s="4">
        <v>9.8</v>
      </c>
    </row>
    <row r="1248">
      <c r="A1248" s="4" t="s">
        <v>103</v>
      </c>
      <c r="B1248" s="4">
        <v>2003.0</v>
      </c>
      <c r="C1248" s="4" t="s">
        <v>23</v>
      </c>
      <c r="D1248" s="4">
        <v>66.5</v>
      </c>
      <c r="E1248" s="4">
        <v>213.0</v>
      </c>
      <c r="F1248" s="4">
        <v>30.0</v>
      </c>
      <c r="G1248" s="4">
        <v>0.07</v>
      </c>
      <c r="H1248" s="5">
        <v>0.0</v>
      </c>
      <c r="I1248" s="4">
        <v>63.0</v>
      </c>
      <c r="J1248" s="4">
        <v>0.0</v>
      </c>
      <c r="K1248" s="4">
        <v>51.3</v>
      </c>
      <c r="L1248" s="4">
        <v>37.0</v>
      </c>
      <c r="M1248" s="4">
        <v>73.0</v>
      </c>
      <c r="N1248" s="4">
        <v>4.36</v>
      </c>
      <c r="O1248" s="4">
        <v>75.0</v>
      </c>
      <c r="P1248" s="4">
        <v>0.1</v>
      </c>
      <c r="Q1248" s="7"/>
      <c r="R1248" s="4">
        <v>2.5627626E7</v>
      </c>
      <c r="S1248" s="4">
        <v>5.5</v>
      </c>
      <c r="T1248" s="4">
        <v>5.2</v>
      </c>
      <c r="U1248" s="4">
        <v>0.616</v>
      </c>
      <c r="V1248" s="4">
        <v>9.4</v>
      </c>
    </row>
    <row r="1249">
      <c r="A1249" s="4" t="s">
        <v>103</v>
      </c>
      <c r="B1249" s="4">
        <v>2002.0</v>
      </c>
      <c r="C1249" s="4" t="s">
        <v>23</v>
      </c>
      <c r="D1249" s="4">
        <v>74.0</v>
      </c>
      <c r="E1249" s="4">
        <v>14.0</v>
      </c>
      <c r="F1249" s="4">
        <v>30.0</v>
      </c>
      <c r="G1249" s="4">
        <v>0.15</v>
      </c>
      <c r="H1249" s="5">
        <v>0.0</v>
      </c>
      <c r="I1249" s="4">
        <v>65.0</v>
      </c>
      <c r="J1249" s="4">
        <v>0.0</v>
      </c>
      <c r="K1249" s="4">
        <v>5.6</v>
      </c>
      <c r="L1249" s="4">
        <v>37.0</v>
      </c>
      <c r="M1249" s="4">
        <v>76.0</v>
      </c>
      <c r="N1249" s="6"/>
      <c r="O1249" s="4">
        <v>77.0</v>
      </c>
      <c r="P1249" s="4">
        <v>0.1</v>
      </c>
      <c r="Q1249" s="7"/>
      <c r="R1249" s="4">
        <v>2.4939299E7</v>
      </c>
      <c r="S1249" s="4">
        <v>5.5</v>
      </c>
      <c r="T1249" s="4">
        <v>5.3</v>
      </c>
      <c r="U1249" s="4">
        <v>0.614</v>
      </c>
      <c r="V1249" s="4">
        <v>9.1</v>
      </c>
    </row>
    <row r="1250">
      <c r="A1250" s="4" t="s">
        <v>103</v>
      </c>
      <c r="B1250" s="4">
        <v>2001.0</v>
      </c>
      <c r="C1250" s="4" t="s">
        <v>23</v>
      </c>
      <c r="D1250" s="4">
        <v>72.0</v>
      </c>
      <c r="E1250" s="4">
        <v>142.0</v>
      </c>
      <c r="F1250" s="4">
        <v>30.0</v>
      </c>
      <c r="G1250" s="4">
        <v>0.17</v>
      </c>
      <c r="H1250" s="5">
        <v>0.0</v>
      </c>
      <c r="I1250" s="4">
        <v>66.0</v>
      </c>
      <c r="J1250" s="4">
        <v>4088.0</v>
      </c>
      <c r="K1250" s="4">
        <v>5.1</v>
      </c>
      <c r="L1250" s="4">
        <v>37.0</v>
      </c>
      <c r="M1250" s="4">
        <v>8.0</v>
      </c>
      <c r="N1250" s="6"/>
      <c r="O1250" s="4">
        <v>78.0</v>
      </c>
      <c r="P1250" s="4">
        <v>0.1</v>
      </c>
      <c r="Q1250" s="7"/>
      <c r="R1250" s="4">
        <v>2.4251649E7</v>
      </c>
      <c r="S1250" s="4">
        <v>5.6</v>
      </c>
      <c r="T1250" s="4">
        <v>5.3</v>
      </c>
      <c r="U1250" s="4">
        <v>0.607</v>
      </c>
      <c r="V1250" s="4">
        <v>8.7</v>
      </c>
    </row>
    <row r="1251">
      <c r="A1251" s="4" t="s">
        <v>103</v>
      </c>
      <c r="B1251" s="4">
        <v>2000.0</v>
      </c>
      <c r="C1251" s="4" t="s">
        <v>23</v>
      </c>
      <c r="D1251" s="4">
        <v>70.0</v>
      </c>
      <c r="E1251" s="4">
        <v>144.0</v>
      </c>
      <c r="F1251" s="4">
        <v>30.0</v>
      </c>
      <c r="G1251" s="4">
        <v>0.2</v>
      </c>
      <c r="H1251" s="5">
        <v>0.0</v>
      </c>
      <c r="I1251" s="4">
        <v>67.0</v>
      </c>
      <c r="J1251" s="4">
        <v>726.0</v>
      </c>
      <c r="K1251" s="4">
        <v>49.5</v>
      </c>
      <c r="L1251" s="4">
        <v>37.0</v>
      </c>
      <c r="M1251" s="4">
        <v>83.0</v>
      </c>
      <c r="N1251" s="6"/>
      <c r="O1251" s="4">
        <v>8.0</v>
      </c>
      <c r="P1251" s="4">
        <v>0.1</v>
      </c>
      <c r="Q1251" s="7"/>
      <c r="R1251" s="4">
        <v>2.3565413E7</v>
      </c>
      <c r="S1251" s="4">
        <v>5.6</v>
      </c>
      <c r="T1251" s="4">
        <v>5.4</v>
      </c>
      <c r="U1251" s="4">
        <v>0.603</v>
      </c>
      <c r="V1251" s="4">
        <v>8.6</v>
      </c>
    </row>
    <row r="1252">
      <c r="A1252" s="4" t="s">
        <v>104</v>
      </c>
      <c r="B1252" s="4">
        <v>2015.0</v>
      </c>
      <c r="C1252" s="4" t="s">
        <v>31</v>
      </c>
      <c r="D1252" s="4">
        <v>81.4</v>
      </c>
      <c r="E1252" s="4">
        <v>64.0</v>
      </c>
      <c r="F1252" s="4">
        <v>0.0</v>
      </c>
      <c r="G1252" s="6"/>
      <c r="H1252" s="5">
        <v>0.0</v>
      </c>
      <c r="I1252" s="4">
        <v>95.0</v>
      </c>
      <c r="J1252" s="4">
        <v>4.0</v>
      </c>
      <c r="K1252" s="4">
        <v>62.8</v>
      </c>
      <c r="L1252" s="4">
        <v>0.0</v>
      </c>
      <c r="M1252" s="4">
        <v>95.0</v>
      </c>
      <c r="N1252" s="6"/>
      <c r="O1252" s="4">
        <v>95.0</v>
      </c>
      <c r="P1252" s="4">
        <v>0.1</v>
      </c>
      <c r="Q1252" s="5">
        <v>6664.144</v>
      </c>
      <c r="R1252" s="4">
        <v>4676835.0</v>
      </c>
      <c r="S1252" s="4">
        <v>0.3</v>
      </c>
      <c r="T1252" s="4">
        <v>0.2</v>
      </c>
      <c r="U1252" s="4">
        <v>0.92</v>
      </c>
      <c r="V1252" s="4">
        <v>18.6</v>
      </c>
    </row>
    <row r="1253">
      <c r="A1253" s="4" t="s">
        <v>104</v>
      </c>
      <c r="B1253" s="4">
        <v>2014.0</v>
      </c>
      <c r="C1253" s="4" t="s">
        <v>31</v>
      </c>
      <c r="D1253" s="4">
        <v>81.2</v>
      </c>
      <c r="E1253" s="4">
        <v>66.0</v>
      </c>
      <c r="F1253" s="4">
        <v>0.0</v>
      </c>
      <c r="G1253" s="4">
        <v>10.75</v>
      </c>
      <c r="H1253" s="5">
        <v>746.3670453</v>
      </c>
      <c r="I1253" s="4">
        <v>95.0</v>
      </c>
      <c r="J1253" s="4">
        <v>33.0</v>
      </c>
      <c r="K1253" s="4">
        <v>62.1</v>
      </c>
      <c r="L1253" s="4">
        <v>0.0</v>
      </c>
      <c r="M1253" s="4">
        <v>96.0</v>
      </c>
      <c r="N1253" s="4">
        <v>7.78</v>
      </c>
      <c r="O1253" s="4">
        <v>96.0</v>
      </c>
      <c r="P1253" s="4">
        <v>0.1</v>
      </c>
      <c r="Q1253" s="5">
        <v>5553.32623</v>
      </c>
      <c r="R1253" s="4">
        <v>4617225.0</v>
      </c>
      <c r="S1253" s="4">
        <v>0.3</v>
      </c>
      <c r="T1253" s="4">
        <v>0.2</v>
      </c>
      <c r="U1253" s="4">
        <v>0.91</v>
      </c>
      <c r="V1253" s="4">
        <v>18.6</v>
      </c>
    </row>
    <row r="1254">
      <c r="A1254" s="4" t="s">
        <v>104</v>
      </c>
      <c r="B1254" s="4">
        <v>2013.0</v>
      </c>
      <c r="C1254" s="4" t="s">
        <v>31</v>
      </c>
      <c r="D1254" s="4">
        <v>81.0</v>
      </c>
      <c r="E1254" s="4">
        <v>67.0</v>
      </c>
      <c r="F1254" s="4">
        <v>0.0</v>
      </c>
      <c r="G1254" s="4">
        <v>10.49</v>
      </c>
      <c r="H1254" s="5">
        <v>703.5527332</v>
      </c>
      <c r="I1254" s="4">
        <v>95.0</v>
      </c>
      <c r="J1254" s="4">
        <v>51.0</v>
      </c>
      <c r="K1254" s="4">
        <v>61.3</v>
      </c>
      <c r="L1254" s="4">
        <v>0.0</v>
      </c>
      <c r="M1254" s="4">
        <v>96.0</v>
      </c>
      <c r="N1254" s="4">
        <v>8.1</v>
      </c>
      <c r="O1254" s="4">
        <v>96.0</v>
      </c>
      <c r="P1254" s="4">
        <v>0.1</v>
      </c>
      <c r="Q1254" s="5">
        <v>5234.76736</v>
      </c>
      <c r="R1254" s="4">
        <v>4598294.0</v>
      </c>
      <c r="S1254" s="4">
        <v>0.3</v>
      </c>
      <c r="T1254" s="4">
        <v>0.2</v>
      </c>
      <c r="U1254" s="4">
        <v>0.902</v>
      </c>
      <c r="V1254" s="4">
        <v>18.6</v>
      </c>
    </row>
    <row r="1255">
      <c r="A1255" s="4" t="s">
        <v>104</v>
      </c>
      <c r="B1255" s="4">
        <v>2012.0</v>
      </c>
      <c r="C1255" s="4" t="s">
        <v>31</v>
      </c>
      <c r="D1255" s="4">
        <v>85.0</v>
      </c>
      <c r="E1255" s="4">
        <v>69.0</v>
      </c>
      <c r="F1255" s="4">
        <v>0.0</v>
      </c>
      <c r="G1255" s="4">
        <v>11.49</v>
      </c>
      <c r="H1255" s="5">
        <v>6616.695125</v>
      </c>
      <c r="I1255" s="4">
        <v>95.0</v>
      </c>
      <c r="J1255" s="4">
        <v>107.0</v>
      </c>
      <c r="K1255" s="4">
        <v>6.5</v>
      </c>
      <c r="L1255" s="4">
        <v>0.0</v>
      </c>
      <c r="M1255" s="4">
        <v>95.0</v>
      </c>
      <c r="N1255" s="4">
        <v>8.32</v>
      </c>
      <c r="O1255" s="4">
        <v>95.0</v>
      </c>
      <c r="P1255" s="4">
        <v>0.1</v>
      </c>
      <c r="Q1255" s="5">
        <v>49231.36254</v>
      </c>
      <c r="R1255" s="4">
        <v>4586897.0</v>
      </c>
      <c r="S1255" s="4">
        <v>0.3</v>
      </c>
      <c r="T1255" s="4">
        <v>0.2</v>
      </c>
      <c r="U1255" s="4">
        <v>0.895</v>
      </c>
      <c r="V1255" s="4">
        <v>18.5</v>
      </c>
    </row>
    <row r="1256">
      <c r="A1256" s="4" t="s">
        <v>104</v>
      </c>
      <c r="B1256" s="4">
        <v>2011.0</v>
      </c>
      <c r="C1256" s="4" t="s">
        <v>31</v>
      </c>
      <c r="D1256" s="4">
        <v>84.0</v>
      </c>
      <c r="E1256" s="4">
        <v>7.0</v>
      </c>
      <c r="F1256" s="4">
        <v>0.0</v>
      </c>
      <c r="G1256" s="4">
        <v>11.72</v>
      </c>
      <c r="H1256" s="5">
        <v>6386.95437</v>
      </c>
      <c r="I1256" s="4">
        <v>95.0</v>
      </c>
      <c r="J1256" s="4">
        <v>285.0</v>
      </c>
      <c r="K1256" s="4">
        <v>59.7</v>
      </c>
      <c r="L1256" s="4">
        <v>0.0</v>
      </c>
      <c r="M1256" s="4">
        <v>95.0</v>
      </c>
      <c r="N1256" s="4">
        <v>8.15</v>
      </c>
      <c r="O1256" s="4">
        <v>95.0</v>
      </c>
      <c r="P1256" s="4">
        <v>0.1</v>
      </c>
      <c r="Q1256" s="5">
        <v>52567.52568</v>
      </c>
      <c r="R1256" s="4">
        <v>4576794.0</v>
      </c>
      <c r="S1256" s="4">
        <v>0.3</v>
      </c>
      <c r="T1256" s="4">
        <v>0.2</v>
      </c>
      <c r="U1256" s="4">
        <v>0.909</v>
      </c>
      <c r="V1256" s="4">
        <v>18.5</v>
      </c>
    </row>
    <row r="1257">
      <c r="A1257" s="4" t="s">
        <v>104</v>
      </c>
      <c r="B1257" s="4">
        <v>2010.0</v>
      </c>
      <c r="C1257" s="4" t="s">
        <v>31</v>
      </c>
      <c r="D1257" s="4">
        <v>86.0</v>
      </c>
      <c r="E1257" s="4">
        <v>68.0</v>
      </c>
      <c r="F1257" s="4">
        <v>0.0</v>
      </c>
      <c r="G1257" s="4">
        <v>11.88</v>
      </c>
      <c r="H1257" s="5">
        <v>4509.234803</v>
      </c>
      <c r="I1257" s="4">
        <v>46.0</v>
      </c>
      <c r="J1257" s="4">
        <v>443.0</v>
      </c>
      <c r="K1257" s="4">
        <v>58.9</v>
      </c>
      <c r="L1257" s="4">
        <v>0.0</v>
      </c>
      <c r="M1257" s="4">
        <v>94.0</v>
      </c>
      <c r="N1257" s="4">
        <v>8.76</v>
      </c>
      <c r="O1257" s="4">
        <v>94.0</v>
      </c>
      <c r="P1257" s="4">
        <v>0.1</v>
      </c>
      <c r="Q1257" s="5">
        <v>48538.58776</v>
      </c>
      <c r="R1257" s="4">
        <v>456155.0</v>
      </c>
      <c r="S1257" s="4">
        <v>0.3</v>
      </c>
      <c r="T1257" s="4">
        <v>0.2</v>
      </c>
      <c r="U1257" s="4">
        <v>0.907</v>
      </c>
      <c r="V1257" s="4">
        <v>18.2</v>
      </c>
    </row>
    <row r="1258">
      <c r="A1258" s="4" t="s">
        <v>104</v>
      </c>
      <c r="B1258" s="4">
        <v>2009.0</v>
      </c>
      <c r="C1258" s="4" t="s">
        <v>31</v>
      </c>
      <c r="D1258" s="4">
        <v>79.7</v>
      </c>
      <c r="E1258" s="4">
        <v>77.0</v>
      </c>
      <c r="F1258" s="4">
        <v>0.0</v>
      </c>
      <c r="G1258" s="4">
        <v>11.41</v>
      </c>
      <c r="H1258" s="5">
        <v>7620.823456</v>
      </c>
      <c r="I1258" s="6"/>
      <c r="J1258" s="4">
        <v>164.0</v>
      </c>
      <c r="K1258" s="4">
        <v>58.2</v>
      </c>
      <c r="L1258" s="4">
        <v>0.0</v>
      </c>
      <c r="M1258" s="4">
        <v>94.0</v>
      </c>
      <c r="N1258" s="4">
        <v>9.53</v>
      </c>
      <c r="O1258" s="4">
        <v>94.0</v>
      </c>
      <c r="P1258" s="4">
        <v>0.1</v>
      </c>
      <c r="Q1258" s="5">
        <v>51983.78892</v>
      </c>
      <c r="R1258" s="4">
        <v>4535375.0</v>
      </c>
      <c r="S1258" s="4">
        <v>0.3</v>
      </c>
      <c r="T1258" s="4">
        <v>0.2</v>
      </c>
      <c r="U1258" s="4">
        <v>0.909</v>
      </c>
      <c r="V1258" s="4">
        <v>17.9</v>
      </c>
    </row>
    <row r="1259">
      <c r="A1259" s="4" t="s">
        <v>104</v>
      </c>
      <c r="B1259" s="4">
        <v>2008.0</v>
      </c>
      <c r="C1259" s="4" t="s">
        <v>31</v>
      </c>
      <c r="D1259" s="4">
        <v>79.8</v>
      </c>
      <c r="E1259" s="4">
        <v>75.0</v>
      </c>
      <c r="F1259" s="4">
        <v>0.0</v>
      </c>
      <c r="G1259" s="4">
        <v>12.66</v>
      </c>
      <c r="H1259" s="5">
        <v>9528.230574</v>
      </c>
      <c r="I1259" s="6"/>
      <c r="J1259" s="4">
        <v>57.0</v>
      </c>
      <c r="K1259" s="4">
        <v>57.4</v>
      </c>
      <c r="L1259" s="4">
        <v>0.0</v>
      </c>
      <c r="M1259" s="4">
        <v>93.0</v>
      </c>
      <c r="N1259" s="4">
        <v>8.64</v>
      </c>
      <c r="O1259" s="4">
        <v>93.0</v>
      </c>
      <c r="P1259" s="4">
        <v>0.1</v>
      </c>
      <c r="Q1259" s="5">
        <v>61235.415</v>
      </c>
      <c r="R1259" s="4">
        <v>4489544.0</v>
      </c>
      <c r="S1259" s="4">
        <v>0.3</v>
      </c>
      <c r="T1259" s="4">
        <v>0.2</v>
      </c>
      <c r="U1259" s="4">
        <v>0.908</v>
      </c>
      <c r="V1259" s="4">
        <v>17.9</v>
      </c>
    </row>
    <row r="1260">
      <c r="A1260" s="4" t="s">
        <v>104</v>
      </c>
      <c r="B1260" s="4">
        <v>2007.0</v>
      </c>
      <c r="C1260" s="4" t="s">
        <v>31</v>
      </c>
      <c r="D1260" s="4">
        <v>79.5</v>
      </c>
      <c r="E1260" s="4">
        <v>75.0</v>
      </c>
      <c r="F1260" s="4">
        <v>0.0</v>
      </c>
      <c r="G1260" s="4">
        <v>13.59</v>
      </c>
      <c r="H1260" s="5">
        <v>9797.552661</v>
      </c>
      <c r="I1260" s="6"/>
      <c r="J1260" s="4">
        <v>64.0</v>
      </c>
      <c r="K1260" s="4">
        <v>56.6</v>
      </c>
      <c r="L1260" s="4">
        <v>0.0</v>
      </c>
      <c r="M1260" s="4">
        <v>92.0</v>
      </c>
      <c r="N1260" s="4">
        <v>7.57</v>
      </c>
      <c r="O1260" s="4">
        <v>92.0</v>
      </c>
      <c r="P1260" s="4">
        <v>0.1</v>
      </c>
      <c r="Q1260" s="5">
        <v>61388.17457</v>
      </c>
      <c r="R1260" s="4">
        <v>4398942.0</v>
      </c>
      <c r="S1260" s="4">
        <v>0.3</v>
      </c>
      <c r="T1260" s="4">
        <v>0.2</v>
      </c>
      <c r="U1260" s="4">
        <v>0.902</v>
      </c>
      <c r="V1260" s="4">
        <v>17.6</v>
      </c>
    </row>
    <row r="1261">
      <c r="A1261" s="4" t="s">
        <v>104</v>
      </c>
      <c r="B1261" s="4">
        <v>2006.0</v>
      </c>
      <c r="C1261" s="4" t="s">
        <v>31</v>
      </c>
      <c r="D1261" s="4">
        <v>79.0</v>
      </c>
      <c r="E1261" s="4">
        <v>78.0</v>
      </c>
      <c r="F1261" s="4">
        <v>0.0</v>
      </c>
      <c r="G1261" s="4">
        <v>13.44</v>
      </c>
      <c r="H1261" s="5">
        <v>9126.931178</v>
      </c>
      <c r="I1261" s="6"/>
      <c r="J1261" s="4">
        <v>87.0</v>
      </c>
      <c r="K1261" s="4">
        <v>55.8</v>
      </c>
      <c r="L1261" s="4">
        <v>0.0</v>
      </c>
      <c r="M1261" s="4">
        <v>91.0</v>
      </c>
      <c r="N1261" s="4">
        <v>7.22</v>
      </c>
      <c r="O1261" s="4">
        <v>91.0</v>
      </c>
      <c r="P1261" s="4">
        <v>0.1</v>
      </c>
      <c r="Q1261" s="5">
        <v>54326.9713</v>
      </c>
      <c r="R1261" s="4">
        <v>4273591.0</v>
      </c>
      <c r="S1261" s="4">
        <v>0.3</v>
      </c>
      <c r="T1261" s="4">
        <v>0.2</v>
      </c>
      <c r="U1261" s="4">
        <v>0.896</v>
      </c>
      <c r="V1261" s="4">
        <v>17.6</v>
      </c>
    </row>
    <row r="1262">
      <c r="A1262" s="4" t="s">
        <v>104</v>
      </c>
      <c r="B1262" s="4">
        <v>2005.0</v>
      </c>
      <c r="C1262" s="4" t="s">
        <v>31</v>
      </c>
      <c r="D1262" s="4">
        <v>78.7</v>
      </c>
      <c r="E1262" s="4">
        <v>78.0</v>
      </c>
      <c r="F1262" s="4">
        <v>0.0</v>
      </c>
      <c r="G1262" s="4">
        <v>13.31</v>
      </c>
      <c r="H1262" s="5">
        <v>973.681333</v>
      </c>
      <c r="I1262" s="6"/>
      <c r="J1262" s="4">
        <v>95.0</v>
      </c>
      <c r="K1262" s="4">
        <v>55.1</v>
      </c>
      <c r="L1262" s="4">
        <v>0.0</v>
      </c>
      <c r="M1262" s="4">
        <v>9.0</v>
      </c>
      <c r="N1262" s="4">
        <v>7.27</v>
      </c>
      <c r="O1262" s="4">
        <v>9.0</v>
      </c>
      <c r="P1262" s="4">
        <v>0.1</v>
      </c>
      <c r="Q1262" s="5">
        <v>5886.82789</v>
      </c>
      <c r="R1262" s="4">
        <v>4159914.0</v>
      </c>
      <c r="S1262" s="4">
        <v>0.3</v>
      </c>
      <c r="T1262" s="4">
        <v>0.2</v>
      </c>
      <c r="U1262" s="4">
        <v>0.889</v>
      </c>
      <c r="V1262" s="4">
        <v>17.5</v>
      </c>
    </row>
    <row r="1263">
      <c r="A1263" s="4" t="s">
        <v>104</v>
      </c>
      <c r="B1263" s="4">
        <v>2004.0</v>
      </c>
      <c r="C1263" s="4" t="s">
        <v>31</v>
      </c>
      <c r="D1263" s="4">
        <v>78.3</v>
      </c>
      <c r="E1263" s="4">
        <v>82.0</v>
      </c>
      <c r="F1263" s="4">
        <v>0.0</v>
      </c>
      <c r="G1263" s="4">
        <v>13.32</v>
      </c>
      <c r="H1263" s="5">
        <v>8040.220444</v>
      </c>
      <c r="I1263" s="6"/>
      <c r="J1263" s="4">
        <v>334.0</v>
      </c>
      <c r="K1263" s="4">
        <v>54.4</v>
      </c>
      <c r="L1263" s="4">
        <v>0.0</v>
      </c>
      <c r="M1263" s="4">
        <v>89.0</v>
      </c>
      <c r="N1263" s="4">
        <v>7.34</v>
      </c>
      <c r="O1263" s="4">
        <v>89.0</v>
      </c>
      <c r="P1263" s="4">
        <v>0.1</v>
      </c>
      <c r="Q1263" s="5">
        <v>47631.6377</v>
      </c>
      <c r="R1263" s="4">
        <v>47262.0</v>
      </c>
      <c r="S1263" s="4">
        <v>0.3</v>
      </c>
      <c r="T1263" s="4">
        <v>0.2</v>
      </c>
      <c r="U1263" s="4">
        <v>0.88</v>
      </c>
      <c r="V1263" s="4">
        <v>17.1</v>
      </c>
    </row>
    <row r="1264">
      <c r="A1264" s="4" t="s">
        <v>104</v>
      </c>
      <c r="B1264" s="4">
        <v>2003.0</v>
      </c>
      <c r="C1264" s="4" t="s">
        <v>31</v>
      </c>
      <c r="D1264" s="4">
        <v>78.0</v>
      </c>
      <c r="E1264" s="4">
        <v>82.0</v>
      </c>
      <c r="F1264" s="4">
        <v>0.0</v>
      </c>
      <c r="G1264" s="4">
        <v>13.24</v>
      </c>
      <c r="H1264" s="5">
        <v>675.2134725</v>
      </c>
      <c r="I1264" s="6"/>
      <c r="J1264" s="4">
        <v>584.0</v>
      </c>
      <c r="K1264" s="4">
        <v>53.6</v>
      </c>
      <c r="L1264" s="4">
        <v>0.0</v>
      </c>
      <c r="M1264" s="4">
        <v>86.0</v>
      </c>
      <c r="N1264" s="4">
        <v>7.5</v>
      </c>
      <c r="O1264" s="4">
        <v>86.0</v>
      </c>
      <c r="P1264" s="4">
        <v>0.1</v>
      </c>
      <c r="Q1264" s="5">
        <v>4117.15532</v>
      </c>
      <c r="R1264" s="4">
        <v>3996521.0</v>
      </c>
      <c r="S1264" s="4">
        <v>0.3</v>
      </c>
      <c r="T1264" s="4">
        <v>0.2</v>
      </c>
      <c r="U1264" s="4">
        <v>0.87</v>
      </c>
      <c r="V1264" s="4">
        <v>16.8</v>
      </c>
    </row>
    <row r="1265">
      <c r="A1265" s="4" t="s">
        <v>104</v>
      </c>
      <c r="B1265" s="4">
        <v>2002.0</v>
      </c>
      <c r="C1265" s="4" t="s">
        <v>31</v>
      </c>
      <c r="D1265" s="4">
        <v>77.4</v>
      </c>
      <c r="E1265" s="4">
        <v>88.0</v>
      </c>
      <c r="F1265" s="4">
        <v>0.0</v>
      </c>
      <c r="G1265" s="4">
        <v>14.17</v>
      </c>
      <c r="H1265" s="5">
        <v>5092.383814</v>
      </c>
      <c r="I1265" s="6"/>
      <c r="J1265" s="4">
        <v>243.0</v>
      </c>
      <c r="K1265" s="4">
        <v>52.9</v>
      </c>
      <c r="L1265" s="4">
        <v>0.0</v>
      </c>
      <c r="M1265" s="4">
        <v>83.0</v>
      </c>
      <c r="N1265" s="4">
        <v>6.85</v>
      </c>
      <c r="O1265" s="4">
        <v>83.0</v>
      </c>
      <c r="P1265" s="4">
        <v>0.1</v>
      </c>
      <c r="Q1265" s="5">
        <v>32539.1937</v>
      </c>
      <c r="R1265" s="4">
        <v>3931947.0</v>
      </c>
      <c r="S1265" s="4">
        <v>0.3</v>
      </c>
      <c r="T1265" s="4">
        <v>0.3</v>
      </c>
      <c r="U1265" s="4">
        <v>0.862</v>
      </c>
      <c r="V1265" s="4">
        <v>16.5</v>
      </c>
    </row>
    <row r="1266">
      <c r="A1266" s="4" t="s">
        <v>104</v>
      </c>
      <c r="B1266" s="4">
        <v>2001.0</v>
      </c>
      <c r="C1266" s="4" t="s">
        <v>31</v>
      </c>
      <c r="D1266" s="4">
        <v>77.0</v>
      </c>
      <c r="E1266" s="4">
        <v>89.0</v>
      </c>
      <c r="F1266" s="4">
        <v>0.0</v>
      </c>
      <c r="G1266" s="4">
        <v>14.27</v>
      </c>
      <c r="H1266" s="5">
        <v>4264.579203</v>
      </c>
      <c r="I1266" s="6"/>
      <c r="J1266" s="4">
        <v>241.0</v>
      </c>
      <c r="K1266" s="4">
        <v>52.2</v>
      </c>
      <c r="L1266" s="4">
        <v>0.0</v>
      </c>
      <c r="M1266" s="4">
        <v>84.0</v>
      </c>
      <c r="N1266" s="4">
        <v>6.6</v>
      </c>
      <c r="O1266" s="4">
        <v>84.0</v>
      </c>
      <c r="P1266" s="4">
        <v>0.1</v>
      </c>
      <c r="Q1266" s="5">
        <v>28223.55528</v>
      </c>
      <c r="R1266" s="4">
        <v>3866243.0</v>
      </c>
      <c r="S1266" s="4">
        <v>0.3</v>
      </c>
      <c r="T1266" s="4">
        <v>0.3</v>
      </c>
      <c r="U1266" s="4">
        <v>0.857</v>
      </c>
      <c r="V1266" s="4">
        <v>16.4</v>
      </c>
    </row>
    <row r="1267">
      <c r="A1267" s="4" t="s">
        <v>104</v>
      </c>
      <c r="B1267" s="4">
        <v>2000.0</v>
      </c>
      <c r="C1267" s="4" t="s">
        <v>31</v>
      </c>
      <c r="D1267" s="4">
        <v>76.4</v>
      </c>
      <c r="E1267" s="4">
        <v>94.0</v>
      </c>
      <c r="F1267" s="4">
        <v>0.0</v>
      </c>
      <c r="G1267" s="4">
        <v>14.07</v>
      </c>
      <c r="H1267" s="5">
        <v>3794.581463</v>
      </c>
      <c r="I1267" s="6"/>
      <c r="J1267" s="4">
        <v>0.0</v>
      </c>
      <c r="K1267" s="4">
        <v>51.5</v>
      </c>
      <c r="L1267" s="4">
        <v>0.0</v>
      </c>
      <c r="M1267" s="4">
        <v>86.0</v>
      </c>
      <c r="N1267" s="4">
        <v>6.3</v>
      </c>
      <c r="O1267" s="4">
        <v>86.0</v>
      </c>
      <c r="P1267" s="4">
        <v>0.1</v>
      </c>
      <c r="Q1267" s="5">
        <v>26241.91883</v>
      </c>
      <c r="R1267" s="4">
        <v>385174.0</v>
      </c>
      <c r="S1267" s="4">
        <v>0.3</v>
      </c>
      <c r="T1267" s="4">
        <v>0.3</v>
      </c>
      <c r="U1267" s="4">
        <v>0.848</v>
      </c>
      <c r="V1267" s="4">
        <v>16.2</v>
      </c>
    </row>
    <row r="1268">
      <c r="A1268" s="4" t="s">
        <v>105</v>
      </c>
      <c r="B1268" s="4">
        <v>2015.0</v>
      </c>
      <c r="C1268" s="4" t="s">
        <v>23</v>
      </c>
      <c r="D1268" s="4">
        <v>82.5</v>
      </c>
      <c r="E1268" s="4">
        <v>58.0</v>
      </c>
      <c r="F1268" s="4">
        <v>0.0</v>
      </c>
      <c r="G1268" s="6"/>
      <c r="H1268" s="5">
        <v>0.0</v>
      </c>
      <c r="I1268" s="4">
        <v>96.0</v>
      </c>
      <c r="J1268" s="4">
        <v>80.0</v>
      </c>
      <c r="K1268" s="4">
        <v>64.9</v>
      </c>
      <c r="L1268" s="4">
        <v>1.0</v>
      </c>
      <c r="M1268" s="4">
        <v>95.0</v>
      </c>
      <c r="N1268" s="6"/>
      <c r="O1268" s="4">
        <v>95.0</v>
      </c>
      <c r="P1268" s="4">
        <v>0.1</v>
      </c>
      <c r="Q1268" s="5">
        <v>35729.37253</v>
      </c>
      <c r="R1268" s="4">
        <v>8381.0</v>
      </c>
      <c r="S1268" s="4">
        <v>1.2</v>
      </c>
      <c r="T1268" s="4">
        <v>1.1</v>
      </c>
      <c r="U1268" s="4">
        <v>0.898</v>
      </c>
      <c r="V1268" s="4">
        <v>16.0</v>
      </c>
    </row>
    <row r="1269">
      <c r="A1269" s="4" t="s">
        <v>105</v>
      </c>
      <c r="B1269" s="4">
        <v>2014.0</v>
      </c>
      <c r="C1269" s="4" t="s">
        <v>23</v>
      </c>
      <c r="D1269" s="4">
        <v>82.2</v>
      </c>
      <c r="E1269" s="4">
        <v>6.0</v>
      </c>
      <c r="F1269" s="4">
        <v>1.0</v>
      </c>
      <c r="G1269" s="4">
        <v>2.62</v>
      </c>
      <c r="H1269" s="5">
        <v>4348.33531</v>
      </c>
      <c r="I1269" s="4">
        <v>97.0</v>
      </c>
      <c r="J1269" s="4">
        <v>6.0</v>
      </c>
      <c r="K1269" s="4">
        <v>64.6</v>
      </c>
      <c r="L1269" s="4">
        <v>1.0</v>
      </c>
      <c r="M1269" s="4">
        <v>95.0</v>
      </c>
      <c r="N1269" s="4">
        <v>7.81</v>
      </c>
      <c r="O1269" s="4">
        <v>95.0</v>
      </c>
      <c r="P1269" s="4">
        <v>0.1</v>
      </c>
      <c r="Q1269" s="5">
        <v>37582.84624</v>
      </c>
      <c r="R1269" s="4">
        <v>82157.0</v>
      </c>
      <c r="S1269" s="4">
        <v>1.2</v>
      </c>
      <c r="T1269" s="4">
        <v>1.1</v>
      </c>
      <c r="U1269" s="4">
        <v>0.895</v>
      </c>
      <c r="V1269" s="4">
        <v>16.0</v>
      </c>
    </row>
    <row r="1270">
      <c r="A1270" s="4" t="s">
        <v>105</v>
      </c>
      <c r="B1270" s="4">
        <v>2013.0</v>
      </c>
      <c r="C1270" s="4" t="s">
        <v>23</v>
      </c>
      <c r="D1270" s="4">
        <v>82.1</v>
      </c>
      <c r="E1270" s="4">
        <v>61.0</v>
      </c>
      <c r="F1270" s="4">
        <v>1.0</v>
      </c>
      <c r="G1270" s="4">
        <v>2.69</v>
      </c>
      <c r="H1270" s="5">
        <v>4279.895512</v>
      </c>
      <c r="I1270" s="4">
        <v>97.0</v>
      </c>
      <c r="J1270" s="4">
        <v>50.0</v>
      </c>
      <c r="K1270" s="4">
        <v>64.2</v>
      </c>
      <c r="L1270" s="4">
        <v>1.0</v>
      </c>
      <c r="M1270" s="4">
        <v>96.0</v>
      </c>
      <c r="N1270" s="4">
        <v>7.89</v>
      </c>
      <c r="O1270" s="4">
        <v>96.0</v>
      </c>
      <c r="P1270" s="4">
        <v>0.1</v>
      </c>
      <c r="Q1270" s="5">
        <v>36393.66932</v>
      </c>
      <c r="R1270" s="4">
        <v>8595.0</v>
      </c>
      <c r="S1270" s="4">
        <v>1.2</v>
      </c>
      <c r="T1270" s="4">
        <v>1.1</v>
      </c>
      <c r="U1270" s="4">
        <v>0.891</v>
      </c>
      <c r="V1270" s="4">
        <v>15.9</v>
      </c>
    </row>
    <row r="1271">
      <c r="A1271" s="4" t="s">
        <v>105</v>
      </c>
      <c r="B1271" s="4">
        <v>2012.0</v>
      </c>
      <c r="C1271" s="4" t="s">
        <v>23</v>
      </c>
      <c r="D1271" s="4">
        <v>81.8</v>
      </c>
      <c r="E1271" s="4">
        <v>6.0</v>
      </c>
      <c r="F1271" s="4">
        <v>1.0</v>
      </c>
      <c r="G1271" s="4">
        <v>2.78</v>
      </c>
      <c r="H1271" s="5">
        <v>3830.184587</v>
      </c>
      <c r="I1271" s="4">
        <v>97.0</v>
      </c>
      <c r="J1271" s="4">
        <v>211.0</v>
      </c>
      <c r="K1271" s="4">
        <v>63.8</v>
      </c>
      <c r="L1271" s="4">
        <v>1.0</v>
      </c>
      <c r="M1271" s="4">
        <v>94.0</v>
      </c>
      <c r="N1271" s="4">
        <v>7.73</v>
      </c>
      <c r="O1271" s="4">
        <v>94.0</v>
      </c>
      <c r="P1271" s="4">
        <v>0.1</v>
      </c>
      <c r="Q1271" s="5">
        <v>32569.59683</v>
      </c>
      <c r="R1271" s="4">
        <v>7915.0</v>
      </c>
      <c r="S1271" s="4">
        <v>1.2</v>
      </c>
      <c r="T1271" s="4">
        <v>1.1</v>
      </c>
      <c r="U1271" s="4">
        <v>0.889</v>
      </c>
      <c r="V1271" s="4">
        <v>15.9</v>
      </c>
    </row>
    <row r="1272">
      <c r="A1272" s="4" t="s">
        <v>105</v>
      </c>
      <c r="B1272" s="4">
        <v>2011.0</v>
      </c>
      <c r="C1272" s="4" t="s">
        <v>23</v>
      </c>
      <c r="D1272" s="4">
        <v>81.8</v>
      </c>
      <c r="E1272" s="4">
        <v>61.0</v>
      </c>
      <c r="F1272" s="4">
        <v>1.0</v>
      </c>
      <c r="G1272" s="4">
        <v>2.67</v>
      </c>
      <c r="H1272" s="5">
        <v>3793.161624</v>
      </c>
      <c r="I1272" s="4">
        <v>98.0</v>
      </c>
      <c r="J1272" s="4">
        <v>70.0</v>
      </c>
      <c r="K1272" s="4">
        <v>63.4</v>
      </c>
      <c r="L1272" s="4">
        <v>1.0</v>
      </c>
      <c r="M1272" s="4">
        <v>94.0</v>
      </c>
      <c r="N1272" s="4">
        <v>7.39</v>
      </c>
      <c r="O1272" s="4">
        <v>94.0</v>
      </c>
      <c r="P1272" s="4">
        <v>0.1</v>
      </c>
      <c r="Q1272" s="5">
        <v>33657.15727</v>
      </c>
      <c r="R1272" s="4">
        <v>77658.0</v>
      </c>
      <c r="S1272" s="4">
        <v>1.2</v>
      </c>
      <c r="T1272" s="4">
        <v>1.1</v>
      </c>
      <c r="U1272" s="4">
        <v>0.883</v>
      </c>
      <c r="V1272" s="4">
        <v>15.8</v>
      </c>
    </row>
    <row r="1273">
      <c r="A1273" s="4" t="s">
        <v>105</v>
      </c>
      <c r="B1273" s="4">
        <v>2010.0</v>
      </c>
      <c r="C1273" s="4" t="s">
        <v>23</v>
      </c>
      <c r="D1273" s="4">
        <v>81.7</v>
      </c>
      <c r="E1273" s="4">
        <v>61.0</v>
      </c>
      <c r="F1273" s="4">
        <v>1.0</v>
      </c>
      <c r="G1273" s="4">
        <v>2.63</v>
      </c>
      <c r="H1273" s="5">
        <v>409.4109292</v>
      </c>
      <c r="I1273" s="4">
        <v>97.0</v>
      </c>
      <c r="J1273" s="4">
        <v>23.0</v>
      </c>
      <c r="K1273" s="4">
        <v>63.0</v>
      </c>
      <c r="L1273" s="4">
        <v>1.0</v>
      </c>
      <c r="M1273" s="4">
        <v>95.0</v>
      </c>
      <c r="N1273" s="4">
        <v>7.36</v>
      </c>
      <c r="O1273" s="4">
        <v>95.0</v>
      </c>
      <c r="P1273" s="4">
        <v>0.1</v>
      </c>
      <c r="Q1273" s="5">
        <v>3661.994</v>
      </c>
      <c r="R1273" s="4">
        <v>76236.0</v>
      </c>
      <c r="S1273" s="4">
        <v>1.2</v>
      </c>
      <c r="T1273" s="4">
        <v>1.1</v>
      </c>
      <c r="U1273" s="4">
        <v>0.878</v>
      </c>
      <c r="V1273" s="4">
        <v>15.7</v>
      </c>
    </row>
    <row r="1274">
      <c r="A1274" s="4" t="s">
        <v>105</v>
      </c>
      <c r="B1274" s="4">
        <v>2009.0</v>
      </c>
      <c r="C1274" s="4" t="s">
        <v>23</v>
      </c>
      <c r="D1274" s="4">
        <v>81.5</v>
      </c>
      <c r="E1274" s="4">
        <v>63.0</v>
      </c>
      <c r="F1274" s="4">
        <v>1.0</v>
      </c>
      <c r="G1274" s="4">
        <v>2.55</v>
      </c>
      <c r="H1274" s="5">
        <v>508.6645438</v>
      </c>
      <c r="I1274" s="4">
        <v>98.0</v>
      </c>
      <c r="J1274" s="4">
        <v>5.0</v>
      </c>
      <c r="K1274" s="4">
        <v>62.6</v>
      </c>
      <c r="L1274" s="4">
        <v>1.0</v>
      </c>
      <c r="M1274" s="4">
        <v>96.0</v>
      </c>
      <c r="N1274" s="4">
        <v>7.46</v>
      </c>
      <c r="O1274" s="4">
        <v>96.0</v>
      </c>
      <c r="P1274" s="4">
        <v>0.1</v>
      </c>
      <c r="Q1274" s="5">
        <v>27795.87671</v>
      </c>
      <c r="R1274" s="4">
        <v>74856.0</v>
      </c>
      <c r="S1274" s="4">
        <v>1.2</v>
      </c>
      <c r="T1274" s="4">
        <v>1.1</v>
      </c>
      <c r="U1274" s="4">
        <v>0.876</v>
      </c>
      <c r="V1274" s="4">
        <v>15.6</v>
      </c>
    </row>
    <row r="1275">
      <c r="A1275" s="4" t="s">
        <v>105</v>
      </c>
      <c r="B1275" s="4">
        <v>2008.0</v>
      </c>
      <c r="C1275" s="4" t="s">
        <v>23</v>
      </c>
      <c r="D1275" s="4">
        <v>81.0</v>
      </c>
      <c r="E1275" s="4">
        <v>65.0</v>
      </c>
      <c r="F1275" s="4">
        <v>1.0</v>
      </c>
      <c r="G1275" s="4">
        <v>2.47</v>
      </c>
      <c r="H1275" s="5">
        <v>471.5533294</v>
      </c>
      <c r="I1275" s="4">
        <v>99.0</v>
      </c>
      <c r="J1275" s="4">
        <v>931.0</v>
      </c>
      <c r="K1275" s="4">
        <v>62.1</v>
      </c>
      <c r="L1275" s="4">
        <v>1.0</v>
      </c>
      <c r="M1275" s="4">
        <v>94.0</v>
      </c>
      <c r="N1275" s="4">
        <v>7.33</v>
      </c>
      <c r="O1275" s="4">
        <v>94.0</v>
      </c>
      <c r="P1275" s="4">
        <v>0.1</v>
      </c>
      <c r="Q1275" s="5">
        <v>29657.4421</v>
      </c>
      <c r="R1275" s="4">
        <v>7388.0</v>
      </c>
      <c r="S1275" s="4">
        <v>1.1</v>
      </c>
      <c r="T1275" s="4">
        <v>1.1</v>
      </c>
      <c r="U1275" s="4">
        <v>0.877</v>
      </c>
      <c r="V1275" s="4">
        <v>15.8</v>
      </c>
    </row>
    <row r="1276">
      <c r="A1276" s="4" t="s">
        <v>105</v>
      </c>
      <c r="B1276" s="4">
        <v>2007.0</v>
      </c>
      <c r="C1276" s="4" t="s">
        <v>23</v>
      </c>
      <c r="D1276" s="4">
        <v>84.0</v>
      </c>
      <c r="E1276" s="4">
        <v>68.0</v>
      </c>
      <c r="F1276" s="4">
        <v>1.0</v>
      </c>
      <c r="G1276" s="4">
        <v>2.33</v>
      </c>
      <c r="H1276" s="5">
        <v>4.3451016</v>
      </c>
      <c r="I1276" s="4">
        <v>99.0</v>
      </c>
      <c r="J1276" s="4">
        <v>539.0</v>
      </c>
      <c r="K1276" s="4">
        <v>61.6</v>
      </c>
      <c r="L1276" s="4">
        <v>1.0</v>
      </c>
      <c r="M1276" s="4">
        <v>95.0</v>
      </c>
      <c r="N1276" s="4">
        <v>7.37</v>
      </c>
      <c r="O1276" s="4">
        <v>95.0</v>
      </c>
      <c r="P1276" s="4">
        <v>0.1</v>
      </c>
      <c r="Q1276" s="5">
        <v>258.637</v>
      </c>
      <c r="R1276" s="4">
        <v>7181.0</v>
      </c>
      <c r="S1276" s="4">
        <v>1.1</v>
      </c>
      <c r="T1276" s="4">
        <v>1.1</v>
      </c>
      <c r="U1276" s="4">
        <v>0.872</v>
      </c>
      <c r="V1276" s="4">
        <v>15.7</v>
      </c>
    </row>
    <row r="1277">
      <c r="A1277" s="4" t="s">
        <v>105</v>
      </c>
      <c r="B1277" s="4">
        <v>2006.0</v>
      </c>
      <c r="C1277" s="4" t="s">
        <v>23</v>
      </c>
      <c r="D1277" s="4">
        <v>84.0</v>
      </c>
      <c r="E1277" s="4">
        <v>68.0</v>
      </c>
      <c r="F1277" s="4">
        <v>1.0</v>
      </c>
      <c r="G1277" s="4">
        <v>2.23</v>
      </c>
      <c r="H1277" s="5">
        <v>33.58620657</v>
      </c>
      <c r="I1277" s="4">
        <v>96.0</v>
      </c>
      <c r="J1277" s="4">
        <v>9.0</v>
      </c>
      <c r="K1277" s="4">
        <v>61.1</v>
      </c>
      <c r="L1277" s="4">
        <v>1.0</v>
      </c>
      <c r="M1277" s="4">
        <v>94.0</v>
      </c>
      <c r="N1277" s="4">
        <v>7.38</v>
      </c>
      <c r="O1277" s="4">
        <v>95.0</v>
      </c>
      <c r="P1277" s="4">
        <v>0.1</v>
      </c>
      <c r="Q1277" s="5">
        <v>2195.1769</v>
      </c>
      <c r="R1277" s="4">
        <v>7537.0</v>
      </c>
      <c r="S1277" s="4">
        <v>1.1</v>
      </c>
      <c r="T1277" s="4">
        <v>1.1</v>
      </c>
      <c r="U1277" s="4">
        <v>0.87</v>
      </c>
      <c r="V1277" s="4">
        <v>15.7</v>
      </c>
    </row>
    <row r="1278">
      <c r="A1278" s="4" t="s">
        <v>105</v>
      </c>
      <c r="B1278" s="4">
        <v>2005.0</v>
      </c>
      <c r="C1278" s="4" t="s">
        <v>23</v>
      </c>
      <c r="D1278" s="4">
        <v>80.0</v>
      </c>
      <c r="E1278" s="4">
        <v>71.0</v>
      </c>
      <c r="F1278" s="4">
        <v>1.0</v>
      </c>
      <c r="G1278" s="4">
        <v>2.41</v>
      </c>
      <c r="H1278" s="5">
        <v>250.9343317</v>
      </c>
      <c r="I1278" s="4">
        <v>96.0</v>
      </c>
      <c r="J1278" s="4">
        <v>2.0</v>
      </c>
      <c r="K1278" s="4">
        <v>6.6</v>
      </c>
      <c r="L1278" s="4">
        <v>1.0</v>
      </c>
      <c r="M1278" s="4">
        <v>95.0</v>
      </c>
      <c r="N1278" s="4">
        <v>7.44</v>
      </c>
      <c r="O1278" s="4">
        <v>93.0</v>
      </c>
      <c r="P1278" s="4">
        <v>0.1</v>
      </c>
      <c r="Q1278" s="5">
        <v>2611.17931</v>
      </c>
      <c r="R1278" s="4">
        <v>6931.0</v>
      </c>
      <c r="S1278" s="4">
        <v>1.1</v>
      </c>
      <c r="T1278" s="4">
        <v>1.1</v>
      </c>
      <c r="U1278" s="4">
        <v>0.866</v>
      </c>
      <c r="V1278" s="4">
        <v>15.8</v>
      </c>
    </row>
    <row r="1279">
      <c r="A1279" s="4" t="s">
        <v>105</v>
      </c>
      <c r="B1279" s="4">
        <v>2004.0</v>
      </c>
      <c r="C1279" s="4" t="s">
        <v>23</v>
      </c>
      <c r="D1279" s="4">
        <v>81.0</v>
      </c>
      <c r="E1279" s="4">
        <v>69.0</v>
      </c>
      <c r="F1279" s="4">
        <v>1.0</v>
      </c>
      <c r="G1279" s="4">
        <v>2.23</v>
      </c>
      <c r="H1279" s="5">
        <v>1895.342792</v>
      </c>
      <c r="I1279" s="4">
        <v>99.0</v>
      </c>
      <c r="J1279" s="4">
        <v>116.0</v>
      </c>
      <c r="K1279" s="4">
        <v>6.1</v>
      </c>
      <c r="L1279" s="4">
        <v>1.0</v>
      </c>
      <c r="M1279" s="4">
        <v>95.0</v>
      </c>
      <c r="N1279" s="4">
        <v>7.35</v>
      </c>
      <c r="O1279" s="4">
        <v>95.0</v>
      </c>
      <c r="P1279" s="4">
        <v>0.1</v>
      </c>
      <c r="Q1279" s="5">
        <v>19888.172</v>
      </c>
      <c r="R1279" s="4">
        <v>689.0</v>
      </c>
      <c r="S1279" s="4">
        <v>1.1</v>
      </c>
      <c r="T1279" s="4">
        <v>1.1</v>
      </c>
      <c r="U1279" s="4">
        <v>0.863</v>
      </c>
      <c r="V1279" s="4">
        <v>15.9</v>
      </c>
    </row>
    <row r="1280">
      <c r="A1280" s="4" t="s">
        <v>105</v>
      </c>
      <c r="B1280" s="4">
        <v>2003.0</v>
      </c>
      <c r="C1280" s="4" t="s">
        <v>23</v>
      </c>
      <c r="D1280" s="4">
        <v>79.7</v>
      </c>
      <c r="E1280" s="4">
        <v>71.0</v>
      </c>
      <c r="F1280" s="4">
        <v>1.0</v>
      </c>
      <c r="G1280" s="4">
        <v>2.32</v>
      </c>
      <c r="H1280" s="5">
        <v>1731.755747</v>
      </c>
      <c r="I1280" s="4">
        <v>98.0</v>
      </c>
      <c r="J1280" s="4">
        <v>124.0</v>
      </c>
      <c r="K1280" s="4">
        <v>59.6</v>
      </c>
      <c r="L1280" s="4">
        <v>1.0</v>
      </c>
      <c r="M1280" s="4">
        <v>93.0</v>
      </c>
      <c r="N1280" s="4">
        <v>7.44</v>
      </c>
      <c r="O1280" s="4">
        <v>93.0</v>
      </c>
      <c r="P1280" s="4">
        <v>0.1</v>
      </c>
      <c r="Q1280" s="5">
        <v>18946.99942</v>
      </c>
      <c r="R1280" s="4">
        <v>66897.0</v>
      </c>
      <c r="S1280" s="4">
        <v>1.1</v>
      </c>
      <c r="T1280" s="4">
        <v>1.1</v>
      </c>
      <c r="U1280" s="4">
        <v>0.863</v>
      </c>
      <c r="V1280" s="4">
        <v>16.0</v>
      </c>
    </row>
    <row r="1281">
      <c r="A1281" s="4" t="s">
        <v>105</v>
      </c>
      <c r="B1281" s="4">
        <v>2002.0</v>
      </c>
      <c r="C1281" s="4" t="s">
        <v>23</v>
      </c>
      <c r="D1281" s="4">
        <v>79.3</v>
      </c>
      <c r="E1281" s="4">
        <v>74.0</v>
      </c>
      <c r="F1281" s="4">
        <v>1.0</v>
      </c>
      <c r="G1281" s="4">
        <v>2.47</v>
      </c>
      <c r="H1281" s="5">
        <v>1701.195787</v>
      </c>
      <c r="I1281" s="4">
        <v>98.0</v>
      </c>
      <c r="J1281" s="4">
        <v>2.0</v>
      </c>
      <c r="K1281" s="4">
        <v>59.2</v>
      </c>
      <c r="L1281" s="4">
        <v>1.0</v>
      </c>
      <c r="M1281" s="4">
        <v>91.0</v>
      </c>
      <c r="N1281" s="4">
        <v>7.49</v>
      </c>
      <c r="O1281" s="4">
        <v>9.0</v>
      </c>
      <c r="P1281" s="4">
        <v>0.1</v>
      </c>
      <c r="Q1281" s="5">
        <v>18431.15696</v>
      </c>
      <c r="R1281" s="4">
        <v>657.0</v>
      </c>
      <c r="S1281" s="4">
        <v>1.1</v>
      </c>
      <c r="T1281" s="4">
        <v>1.1</v>
      </c>
      <c r="U1281" s="4">
        <v>0.855</v>
      </c>
      <c r="V1281" s="4">
        <v>15.3</v>
      </c>
    </row>
    <row r="1282">
      <c r="A1282" s="4" t="s">
        <v>105</v>
      </c>
      <c r="B1282" s="4">
        <v>2001.0</v>
      </c>
      <c r="C1282" s="4" t="s">
        <v>23</v>
      </c>
      <c r="D1282" s="4">
        <v>79.3</v>
      </c>
      <c r="E1282" s="4">
        <v>74.0</v>
      </c>
      <c r="F1282" s="4">
        <v>1.0</v>
      </c>
      <c r="G1282" s="4">
        <v>2.53</v>
      </c>
      <c r="H1282" s="5">
        <v>22.27332618</v>
      </c>
      <c r="I1282" s="4">
        <v>96.0</v>
      </c>
      <c r="J1282" s="4">
        <v>19.0</v>
      </c>
      <c r="K1282" s="4">
        <v>58.7</v>
      </c>
      <c r="L1282" s="4">
        <v>1.0</v>
      </c>
      <c r="M1282" s="4">
        <v>93.0</v>
      </c>
      <c r="N1282" s="4">
        <v>7.61</v>
      </c>
      <c r="O1282" s="4">
        <v>92.0</v>
      </c>
      <c r="P1282" s="4">
        <v>0.1</v>
      </c>
      <c r="Q1282" s="5">
        <v>236.19646</v>
      </c>
      <c r="R1282" s="4">
        <v>6439.0</v>
      </c>
      <c r="S1282" s="4">
        <v>1.1</v>
      </c>
      <c r="T1282" s="4">
        <v>1.1</v>
      </c>
      <c r="U1282" s="4">
        <v>0.85</v>
      </c>
      <c r="V1282" s="4">
        <v>15.1</v>
      </c>
    </row>
    <row r="1283">
      <c r="A1283" s="4" t="s">
        <v>105</v>
      </c>
      <c r="B1283" s="4">
        <v>2000.0</v>
      </c>
      <c r="C1283" s="4" t="s">
        <v>23</v>
      </c>
      <c r="D1283" s="4">
        <v>78.9</v>
      </c>
      <c r="E1283" s="4">
        <v>76.0</v>
      </c>
      <c r="F1283" s="4">
        <v>1.0</v>
      </c>
      <c r="G1283" s="4">
        <v>2.53</v>
      </c>
      <c r="H1283" s="5">
        <v>199.9341033</v>
      </c>
      <c r="I1283" s="4">
        <v>98.0</v>
      </c>
      <c r="J1283" s="4">
        <v>36.0</v>
      </c>
      <c r="K1283" s="4">
        <v>58.3</v>
      </c>
      <c r="L1283" s="4">
        <v>1.0</v>
      </c>
      <c r="M1283" s="4">
        <v>93.0</v>
      </c>
      <c r="N1283" s="4">
        <v>7.13</v>
      </c>
      <c r="O1283" s="4">
        <v>93.0</v>
      </c>
      <c r="P1283" s="4">
        <v>0.1</v>
      </c>
      <c r="Q1283" s="5">
        <v>2152.1432</v>
      </c>
      <c r="R1283" s="4">
        <v>6289.0</v>
      </c>
      <c r="S1283" s="4">
        <v>1.1</v>
      </c>
      <c r="T1283" s="4">
        <v>1.1</v>
      </c>
      <c r="U1283" s="4">
        <v>0.845</v>
      </c>
      <c r="V1283" s="4">
        <v>15.2</v>
      </c>
    </row>
    <row r="1284">
      <c r="A1284" s="4" t="s">
        <v>106</v>
      </c>
      <c r="B1284" s="4">
        <v>2015.0</v>
      </c>
      <c r="C1284" s="4" t="s">
        <v>31</v>
      </c>
      <c r="D1284" s="4">
        <v>82.7</v>
      </c>
      <c r="E1284" s="4">
        <v>56.0</v>
      </c>
      <c r="F1284" s="4">
        <v>1.0</v>
      </c>
      <c r="G1284" s="6"/>
      <c r="H1284" s="5">
        <v>0.0</v>
      </c>
      <c r="I1284" s="4">
        <v>93.0</v>
      </c>
      <c r="J1284" s="4">
        <v>159.0</v>
      </c>
      <c r="K1284" s="4">
        <v>63.6</v>
      </c>
      <c r="L1284" s="4">
        <v>2.0</v>
      </c>
      <c r="M1284" s="4">
        <v>93.0</v>
      </c>
      <c r="N1284" s="6"/>
      <c r="O1284" s="4">
        <v>93.0</v>
      </c>
      <c r="P1284" s="4">
        <v>0.1</v>
      </c>
      <c r="Q1284" s="5">
        <v>349.14755</v>
      </c>
      <c r="R1284" s="4">
        <v>673582.0</v>
      </c>
      <c r="S1284" s="4">
        <v>0.6</v>
      </c>
      <c r="T1284" s="4">
        <v>0.6</v>
      </c>
      <c r="U1284" s="4">
        <v>0.881</v>
      </c>
      <c r="V1284" s="4">
        <v>16.3</v>
      </c>
    </row>
    <row r="1285">
      <c r="A1285" s="4" t="s">
        <v>106</v>
      </c>
      <c r="B1285" s="4">
        <v>2014.0</v>
      </c>
      <c r="C1285" s="4" t="s">
        <v>31</v>
      </c>
      <c r="D1285" s="4">
        <v>82.5</v>
      </c>
      <c r="E1285" s="4">
        <v>57.0</v>
      </c>
      <c r="F1285" s="4">
        <v>2.0</v>
      </c>
      <c r="G1285" s="4">
        <v>7.56</v>
      </c>
      <c r="H1285" s="5">
        <v>4831.644796</v>
      </c>
      <c r="I1285" s="4">
        <v>95.0</v>
      </c>
      <c r="J1285" s="4">
        <v>0.0</v>
      </c>
      <c r="K1285" s="4">
        <v>63.1</v>
      </c>
      <c r="L1285" s="4">
        <v>2.0</v>
      </c>
      <c r="M1285" s="4">
        <v>95.0</v>
      </c>
      <c r="N1285" s="4">
        <v>9.25</v>
      </c>
      <c r="O1285" s="4">
        <v>95.0</v>
      </c>
      <c r="P1285" s="4">
        <v>0.1</v>
      </c>
      <c r="Q1285" s="5">
        <v>35396.66517</v>
      </c>
      <c r="R1285" s="4">
        <v>678914.0</v>
      </c>
      <c r="S1285" s="4">
        <v>0.6</v>
      </c>
      <c r="T1285" s="4">
        <v>0.6</v>
      </c>
      <c r="U1285" s="4">
        <v>0.877</v>
      </c>
      <c r="V1285" s="4">
        <v>16.3</v>
      </c>
    </row>
    <row r="1286">
      <c r="A1286" s="4" t="s">
        <v>106</v>
      </c>
      <c r="B1286" s="4">
        <v>2013.0</v>
      </c>
      <c r="C1286" s="4" t="s">
        <v>31</v>
      </c>
      <c r="D1286" s="4">
        <v>82.3</v>
      </c>
      <c r="E1286" s="4">
        <v>58.0</v>
      </c>
      <c r="F1286" s="4">
        <v>2.0</v>
      </c>
      <c r="G1286" s="4">
        <v>7.35</v>
      </c>
      <c r="H1286" s="5">
        <v>483.1916844</v>
      </c>
      <c r="I1286" s="4">
        <v>96.0</v>
      </c>
      <c r="J1286" s="4">
        <v>0.0</v>
      </c>
      <c r="K1286" s="4">
        <v>62.6</v>
      </c>
      <c r="L1286" s="4">
        <v>2.0</v>
      </c>
      <c r="M1286" s="4">
        <v>96.0</v>
      </c>
      <c r="N1286" s="4">
        <v>9.22</v>
      </c>
      <c r="O1286" s="4">
        <v>96.0</v>
      </c>
      <c r="P1286" s="4">
        <v>0.1</v>
      </c>
      <c r="Q1286" s="5">
        <v>3537.27441</v>
      </c>
      <c r="R1286" s="4">
        <v>6233948.0</v>
      </c>
      <c r="S1286" s="4">
        <v>0.5</v>
      </c>
      <c r="T1286" s="4">
        <v>0.6</v>
      </c>
      <c r="U1286" s="4">
        <v>0.876</v>
      </c>
      <c r="V1286" s="4">
        <v>16.5</v>
      </c>
    </row>
    <row r="1287">
      <c r="A1287" s="4" t="s">
        <v>106</v>
      </c>
      <c r="B1287" s="4">
        <v>2012.0</v>
      </c>
      <c r="C1287" s="4" t="s">
        <v>31</v>
      </c>
      <c r="D1287" s="4">
        <v>82.0</v>
      </c>
      <c r="E1287" s="4">
        <v>6.0</v>
      </c>
      <c r="F1287" s="4">
        <v>2.0</v>
      </c>
      <c r="G1287" s="4">
        <v>7.49</v>
      </c>
      <c r="H1287" s="5">
        <v>4793.904924</v>
      </c>
      <c r="I1287" s="4">
        <v>96.0</v>
      </c>
      <c r="J1287" s="4">
        <v>376.0</v>
      </c>
      <c r="K1287" s="4">
        <v>62.1</v>
      </c>
      <c r="L1287" s="4">
        <v>2.0</v>
      </c>
      <c r="M1287" s="4">
        <v>96.0</v>
      </c>
      <c r="N1287" s="4">
        <v>9.28</v>
      </c>
      <c r="O1287" s="4">
        <v>97.0</v>
      </c>
      <c r="P1287" s="4">
        <v>0.1</v>
      </c>
      <c r="Q1287" s="5">
        <v>34814.12436</v>
      </c>
      <c r="R1287" s="4">
        <v>5.9539717E7</v>
      </c>
      <c r="S1287" s="4">
        <v>0.5</v>
      </c>
      <c r="T1287" s="4">
        <v>0.6</v>
      </c>
      <c r="U1287" s="4">
        <v>0.877</v>
      </c>
      <c r="V1287" s="4">
        <v>16.6</v>
      </c>
    </row>
    <row r="1288">
      <c r="A1288" s="4" t="s">
        <v>106</v>
      </c>
      <c r="B1288" s="4">
        <v>2011.0</v>
      </c>
      <c r="C1288" s="4" t="s">
        <v>31</v>
      </c>
      <c r="D1288" s="4">
        <v>82.0</v>
      </c>
      <c r="E1288" s="4">
        <v>6.0</v>
      </c>
      <c r="F1288" s="4">
        <v>2.0</v>
      </c>
      <c r="G1288" s="4">
        <v>6.98</v>
      </c>
      <c r="H1288" s="5">
        <v>5439.691769</v>
      </c>
      <c r="I1288" s="4">
        <v>96.0</v>
      </c>
      <c r="J1288" s="4">
        <v>5189.0</v>
      </c>
      <c r="K1288" s="4">
        <v>61.5</v>
      </c>
      <c r="L1288" s="4">
        <v>2.0</v>
      </c>
      <c r="M1288" s="4">
        <v>96.0</v>
      </c>
      <c r="N1288" s="4">
        <v>9.27</v>
      </c>
      <c r="O1288" s="4">
        <v>96.0</v>
      </c>
      <c r="P1288" s="4">
        <v>0.1</v>
      </c>
      <c r="Q1288" s="5">
        <v>38334.68477</v>
      </c>
      <c r="R1288" s="4">
        <v>5.9379449E7</v>
      </c>
      <c r="S1288" s="4">
        <v>0.5</v>
      </c>
      <c r="T1288" s="4">
        <v>0.5</v>
      </c>
      <c r="U1288" s="4">
        <v>0.872</v>
      </c>
      <c r="V1288" s="4">
        <v>16.4</v>
      </c>
    </row>
    <row r="1289">
      <c r="A1289" s="4" t="s">
        <v>106</v>
      </c>
      <c r="B1289" s="4">
        <v>2010.0</v>
      </c>
      <c r="C1289" s="4" t="s">
        <v>31</v>
      </c>
      <c r="D1289" s="4">
        <v>81.8</v>
      </c>
      <c r="E1289" s="4">
        <v>6.0</v>
      </c>
      <c r="F1289" s="4">
        <v>2.0</v>
      </c>
      <c r="G1289" s="4">
        <v>6.95</v>
      </c>
      <c r="H1289" s="5">
        <v>5219.668802</v>
      </c>
      <c r="I1289" s="4">
        <v>96.0</v>
      </c>
      <c r="J1289" s="4">
        <v>372.0</v>
      </c>
      <c r="K1289" s="4">
        <v>61.0</v>
      </c>
      <c r="L1289" s="4">
        <v>2.0</v>
      </c>
      <c r="M1289" s="4">
        <v>96.0</v>
      </c>
      <c r="N1289" s="4">
        <v>9.42</v>
      </c>
      <c r="O1289" s="4">
        <v>96.0</v>
      </c>
      <c r="P1289" s="4">
        <v>0.1</v>
      </c>
      <c r="Q1289" s="5">
        <v>35849.37364</v>
      </c>
      <c r="R1289" s="4">
        <v>5.9277417E7</v>
      </c>
      <c r="S1289" s="4">
        <v>0.5</v>
      </c>
      <c r="T1289" s="4">
        <v>0.5</v>
      </c>
      <c r="U1289" s="4">
        <v>0.869</v>
      </c>
      <c r="V1289" s="4">
        <v>16.4</v>
      </c>
    </row>
    <row r="1290">
      <c r="A1290" s="4" t="s">
        <v>106</v>
      </c>
      <c r="B1290" s="4">
        <v>2009.0</v>
      </c>
      <c r="C1290" s="4" t="s">
        <v>31</v>
      </c>
      <c r="D1290" s="4">
        <v>81.6</v>
      </c>
      <c r="E1290" s="4">
        <v>61.0</v>
      </c>
      <c r="F1290" s="4">
        <v>2.0</v>
      </c>
      <c r="G1290" s="4">
        <v>7.25</v>
      </c>
      <c r="H1290" s="5">
        <v>5243.316638</v>
      </c>
      <c r="I1290" s="4">
        <v>96.0</v>
      </c>
      <c r="J1290" s="4">
        <v>351.0</v>
      </c>
      <c r="K1290" s="4">
        <v>6.5</v>
      </c>
      <c r="L1290" s="4">
        <v>2.0</v>
      </c>
      <c r="M1290" s="4">
        <v>96.0</v>
      </c>
      <c r="N1290" s="4">
        <v>9.41</v>
      </c>
      <c r="O1290" s="4">
        <v>96.0</v>
      </c>
      <c r="P1290" s="4">
        <v>0.1</v>
      </c>
      <c r="Q1290" s="5">
        <v>36976.84512</v>
      </c>
      <c r="R1290" s="4">
        <v>5995365.0</v>
      </c>
      <c r="S1290" s="4">
        <v>0.5</v>
      </c>
      <c r="T1290" s="4">
        <v>0.5</v>
      </c>
      <c r="U1290" s="4">
        <v>0.868</v>
      </c>
      <c r="V1290" s="4">
        <v>16.3</v>
      </c>
    </row>
    <row r="1291">
      <c r="A1291" s="4" t="s">
        <v>106</v>
      </c>
      <c r="B1291" s="4">
        <v>2008.0</v>
      </c>
      <c r="C1291" s="4" t="s">
        <v>31</v>
      </c>
      <c r="D1291" s="4">
        <v>81.5</v>
      </c>
      <c r="E1291" s="4">
        <v>61.0</v>
      </c>
      <c r="F1291" s="4">
        <v>2.0</v>
      </c>
      <c r="G1291" s="4">
        <v>7.96</v>
      </c>
      <c r="H1291" s="5">
        <v>66.37840495</v>
      </c>
      <c r="I1291" s="4">
        <v>96.0</v>
      </c>
      <c r="J1291" s="4">
        <v>1617.0</v>
      </c>
      <c r="K1291" s="4">
        <v>59.9</v>
      </c>
      <c r="L1291" s="4">
        <v>2.0</v>
      </c>
      <c r="M1291" s="4">
        <v>96.0</v>
      </c>
      <c r="N1291" s="4">
        <v>8.89</v>
      </c>
      <c r="O1291" s="4">
        <v>96.0</v>
      </c>
      <c r="P1291" s="4">
        <v>0.1</v>
      </c>
      <c r="Q1291" s="5">
        <v>464.18465</v>
      </c>
      <c r="R1291" s="4">
        <v>5.8826731E7</v>
      </c>
      <c r="S1291" s="4">
        <v>0.5</v>
      </c>
      <c r="T1291" s="4">
        <v>0.5</v>
      </c>
      <c r="U1291" s="4">
        <v>0.866</v>
      </c>
      <c r="V1291" s="4">
        <v>16.3</v>
      </c>
    </row>
    <row r="1292">
      <c r="A1292" s="4" t="s">
        <v>106</v>
      </c>
      <c r="B1292" s="4">
        <v>2007.0</v>
      </c>
      <c r="C1292" s="4" t="s">
        <v>31</v>
      </c>
      <c r="D1292" s="4">
        <v>81.3</v>
      </c>
      <c r="E1292" s="4">
        <v>63.0</v>
      </c>
      <c r="F1292" s="4">
        <v>2.0</v>
      </c>
      <c r="G1292" s="4">
        <v>8.37</v>
      </c>
      <c r="H1292" s="5">
        <v>5228.821581</v>
      </c>
      <c r="I1292" s="4">
        <v>97.0</v>
      </c>
      <c r="J1292" s="4">
        <v>321.0</v>
      </c>
      <c r="K1292" s="4">
        <v>59.4</v>
      </c>
      <c r="L1292" s="4">
        <v>2.0</v>
      </c>
      <c r="M1292" s="4">
        <v>97.0</v>
      </c>
      <c r="N1292" s="4">
        <v>8.48</v>
      </c>
      <c r="O1292" s="4">
        <v>97.0</v>
      </c>
      <c r="P1292" s="4">
        <v>0.1</v>
      </c>
      <c r="Q1292" s="5">
        <v>37698.78573</v>
      </c>
      <c r="R1292" s="4">
        <v>5843831.0</v>
      </c>
      <c r="S1292" s="4">
        <v>0.5</v>
      </c>
      <c r="T1292" s="4">
        <v>0.5</v>
      </c>
      <c r="U1292" s="4">
        <v>0.862</v>
      </c>
      <c r="V1292" s="4">
        <v>16.1</v>
      </c>
    </row>
    <row r="1293">
      <c r="A1293" s="4" t="s">
        <v>106</v>
      </c>
      <c r="B1293" s="4">
        <v>2006.0</v>
      </c>
      <c r="C1293" s="4" t="s">
        <v>31</v>
      </c>
      <c r="D1293" s="4">
        <v>81.2</v>
      </c>
      <c r="E1293" s="4">
        <v>65.0</v>
      </c>
      <c r="F1293" s="4">
        <v>2.0</v>
      </c>
      <c r="G1293" s="4">
        <v>8.44</v>
      </c>
      <c r="H1293" s="5">
        <v>473.1915451</v>
      </c>
      <c r="I1293" s="4">
        <v>96.0</v>
      </c>
      <c r="J1293" s="4">
        <v>439.0</v>
      </c>
      <c r="K1293" s="4">
        <v>58.8</v>
      </c>
      <c r="L1293" s="4">
        <v>2.0</v>
      </c>
      <c r="M1293" s="4">
        <v>97.0</v>
      </c>
      <c r="N1293" s="4">
        <v>8.82</v>
      </c>
      <c r="O1293" s="4">
        <v>96.0</v>
      </c>
      <c r="P1293" s="4">
        <v>0.1</v>
      </c>
      <c r="Q1293" s="5">
        <v>3341.7482</v>
      </c>
      <c r="R1293" s="4">
        <v>5.8143979E7</v>
      </c>
      <c r="S1293" s="4">
        <v>0.5</v>
      </c>
      <c r="T1293" s="4">
        <v>0.5</v>
      </c>
      <c r="U1293" s="4">
        <v>0.856</v>
      </c>
      <c r="V1293" s="4">
        <v>16.0</v>
      </c>
    </row>
    <row r="1294">
      <c r="A1294" s="4" t="s">
        <v>106</v>
      </c>
      <c r="B1294" s="4">
        <v>2005.0</v>
      </c>
      <c r="C1294" s="4" t="s">
        <v>31</v>
      </c>
      <c r="D1294" s="4">
        <v>88.0</v>
      </c>
      <c r="E1294" s="4">
        <v>66.0</v>
      </c>
      <c r="F1294" s="4">
        <v>2.0</v>
      </c>
      <c r="G1294" s="4">
        <v>8.65</v>
      </c>
      <c r="H1294" s="5">
        <v>4506.255963</v>
      </c>
      <c r="I1294" s="4">
        <v>96.0</v>
      </c>
      <c r="J1294" s="4">
        <v>135.0</v>
      </c>
      <c r="K1294" s="4">
        <v>58.2</v>
      </c>
      <c r="L1294" s="4">
        <v>2.0</v>
      </c>
      <c r="M1294" s="4">
        <v>97.0</v>
      </c>
      <c r="N1294" s="4">
        <v>8.71</v>
      </c>
      <c r="O1294" s="4">
        <v>95.0</v>
      </c>
      <c r="P1294" s="4">
        <v>0.1</v>
      </c>
      <c r="Q1294" s="5">
        <v>31959.26215</v>
      </c>
      <c r="R1294" s="4">
        <v>5.7969484E7</v>
      </c>
      <c r="S1294" s="4">
        <v>0.5</v>
      </c>
      <c r="T1294" s="4">
        <v>0.5</v>
      </c>
      <c r="U1294" s="4">
        <v>0.851</v>
      </c>
      <c r="V1294" s="4">
        <v>15.8</v>
      </c>
    </row>
    <row r="1295">
      <c r="A1295" s="4" t="s">
        <v>106</v>
      </c>
      <c r="B1295" s="4">
        <v>2004.0</v>
      </c>
      <c r="C1295" s="4" t="s">
        <v>31</v>
      </c>
      <c r="D1295" s="4">
        <v>89.0</v>
      </c>
      <c r="E1295" s="4">
        <v>66.0</v>
      </c>
      <c r="F1295" s="4">
        <v>2.0</v>
      </c>
      <c r="G1295" s="4">
        <v>8.98</v>
      </c>
      <c r="H1295" s="5">
        <v>4270.914882</v>
      </c>
      <c r="I1295" s="4">
        <v>96.0</v>
      </c>
      <c r="J1295" s="4">
        <v>599.0</v>
      </c>
      <c r="K1295" s="4">
        <v>57.6</v>
      </c>
      <c r="L1295" s="4">
        <v>3.0</v>
      </c>
      <c r="M1295" s="4">
        <v>97.0</v>
      </c>
      <c r="N1295" s="4">
        <v>8.49</v>
      </c>
      <c r="O1295" s="4">
        <v>94.0</v>
      </c>
      <c r="P1295" s="4">
        <v>0.1</v>
      </c>
      <c r="Q1295" s="5">
        <v>31174.56118</v>
      </c>
      <c r="R1295" s="4">
        <v>5.7685327E7</v>
      </c>
      <c r="S1295" s="4">
        <v>0.5</v>
      </c>
      <c r="T1295" s="4">
        <v>0.5</v>
      </c>
      <c r="U1295" s="4">
        <v>0.846</v>
      </c>
      <c r="V1295" s="4">
        <v>15.6</v>
      </c>
    </row>
    <row r="1296">
      <c r="A1296" s="4" t="s">
        <v>106</v>
      </c>
      <c r="B1296" s="4">
        <v>2003.0</v>
      </c>
      <c r="C1296" s="4" t="s">
        <v>31</v>
      </c>
      <c r="D1296" s="4">
        <v>79.9</v>
      </c>
      <c r="E1296" s="4">
        <v>72.0</v>
      </c>
      <c r="F1296" s="4">
        <v>2.0</v>
      </c>
      <c r="G1296" s="4">
        <v>9.3</v>
      </c>
      <c r="H1296" s="5">
        <v>3519.258515</v>
      </c>
      <c r="I1296" s="4">
        <v>95.0</v>
      </c>
      <c r="J1296" s="4">
        <v>10982.0</v>
      </c>
      <c r="K1296" s="4">
        <v>57.0</v>
      </c>
      <c r="L1296" s="4">
        <v>3.0</v>
      </c>
      <c r="M1296" s="4">
        <v>97.0</v>
      </c>
      <c r="N1296" s="4">
        <v>8.17</v>
      </c>
      <c r="O1296" s="4">
        <v>96.0</v>
      </c>
      <c r="P1296" s="4">
        <v>0.1</v>
      </c>
      <c r="Q1296" s="5">
        <v>27387.2258</v>
      </c>
      <c r="R1296" s="4">
        <v>5731323.0</v>
      </c>
      <c r="S1296" s="4">
        <v>0.5</v>
      </c>
      <c r="T1296" s="4">
        <v>0.5</v>
      </c>
      <c r="U1296" s="4">
        <v>0.841</v>
      </c>
      <c r="V1296" s="4">
        <v>15.4</v>
      </c>
    </row>
    <row r="1297">
      <c r="A1297" s="4" t="s">
        <v>106</v>
      </c>
      <c r="B1297" s="4">
        <v>2002.0</v>
      </c>
      <c r="C1297" s="4" t="s">
        <v>31</v>
      </c>
      <c r="D1297" s="4">
        <v>80.0</v>
      </c>
      <c r="E1297" s="4">
        <v>72.0</v>
      </c>
      <c r="F1297" s="4">
        <v>2.0</v>
      </c>
      <c r="G1297" s="4">
        <v>9.25</v>
      </c>
      <c r="H1297" s="5">
        <v>2883.334911</v>
      </c>
      <c r="I1297" s="4">
        <v>95.0</v>
      </c>
      <c r="J1297" s="4">
        <v>9385.0</v>
      </c>
      <c r="K1297" s="4">
        <v>56.4</v>
      </c>
      <c r="L1297" s="4">
        <v>3.0</v>
      </c>
      <c r="M1297" s="4">
        <v>96.0</v>
      </c>
      <c r="N1297" s="4">
        <v>8.23</v>
      </c>
      <c r="O1297" s="4">
        <v>93.0</v>
      </c>
      <c r="P1297" s="4">
        <v>0.1</v>
      </c>
      <c r="Q1297" s="5">
        <v>22196.5736</v>
      </c>
      <c r="R1297" s="4">
        <v>57597.0</v>
      </c>
      <c r="S1297" s="4">
        <v>0.5</v>
      </c>
      <c r="T1297" s="4">
        <v>0.5</v>
      </c>
      <c r="U1297" s="4">
        <v>0.836</v>
      </c>
      <c r="V1297" s="4">
        <v>15.2</v>
      </c>
    </row>
    <row r="1298">
      <c r="A1298" s="4" t="s">
        <v>106</v>
      </c>
      <c r="B1298" s="4">
        <v>2001.0</v>
      </c>
      <c r="C1298" s="4" t="s">
        <v>31</v>
      </c>
      <c r="D1298" s="4">
        <v>79.8</v>
      </c>
      <c r="E1298" s="4">
        <v>75.0</v>
      </c>
      <c r="F1298" s="4">
        <v>2.0</v>
      </c>
      <c r="G1298" s="4">
        <v>9.69</v>
      </c>
      <c r="H1298" s="5">
        <v>3.1222302</v>
      </c>
      <c r="I1298" s="4">
        <v>95.0</v>
      </c>
      <c r="J1298" s="4">
        <v>0.0</v>
      </c>
      <c r="K1298" s="4">
        <v>55.7</v>
      </c>
      <c r="L1298" s="4">
        <v>3.0</v>
      </c>
      <c r="M1298" s="4">
        <v>96.0</v>
      </c>
      <c r="N1298" s="4">
        <v>8.11</v>
      </c>
      <c r="O1298" s="4">
        <v>93.0</v>
      </c>
      <c r="P1298" s="4">
        <v>0.1</v>
      </c>
      <c r="Q1298" s="5">
        <v>24.819</v>
      </c>
      <c r="R1298" s="4">
        <v>569741.0</v>
      </c>
      <c r="S1298" s="4">
        <v>0.5</v>
      </c>
      <c r="T1298" s="4">
        <v>0.5</v>
      </c>
      <c r="U1298" s="4">
        <v>0.828</v>
      </c>
      <c r="V1298" s="4">
        <v>14.9</v>
      </c>
    </row>
    <row r="1299">
      <c r="A1299" s="4" t="s">
        <v>106</v>
      </c>
      <c r="B1299" s="4">
        <v>2000.0</v>
      </c>
      <c r="C1299" s="4" t="s">
        <v>31</v>
      </c>
      <c r="D1299" s="4">
        <v>79.4</v>
      </c>
      <c r="E1299" s="4">
        <v>77.0</v>
      </c>
      <c r="F1299" s="4">
        <v>3.0</v>
      </c>
      <c r="G1299" s="4">
        <v>9.78</v>
      </c>
      <c r="H1299" s="5">
        <v>31.50582204</v>
      </c>
      <c r="I1299" s="4">
        <v>94.0</v>
      </c>
      <c r="J1299" s="4">
        <v>1457.0</v>
      </c>
      <c r="K1299" s="4">
        <v>55.0</v>
      </c>
      <c r="L1299" s="4">
        <v>3.0</v>
      </c>
      <c r="M1299" s="4">
        <v>97.0</v>
      </c>
      <c r="N1299" s="4">
        <v>7.91</v>
      </c>
      <c r="O1299" s="4">
        <v>87.0</v>
      </c>
      <c r="P1299" s="4">
        <v>0.1</v>
      </c>
      <c r="Q1299" s="5">
        <v>251.2426</v>
      </c>
      <c r="R1299" s="4">
        <v>5694218.0</v>
      </c>
      <c r="S1299" s="4">
        <v>0.5</v>
      </c>
      <c r="T1299" s="4">
        <v>0.5</v>
      </c>
      <c r="U1299" s="4">
        <v>0.823</v>
      </c>
      <c r="V1299" s="4">
        <v>14.8</v>
      </c>
    </row>
    <row r="1300">
      <c r="A1300" s="4" t="s">
        <v>107</v>
      </c>
      <c r="B1300" s="4">
        <v>2015.0</v>
      </c>
      <c r="C1300" s="4" t="s">
        <v>23</v>
      </c>
      <c r="D1300" s="4">
        <v>76.2</v>
      </c>
      <c r="E1300" s="4">
        <v>125.0</v>
      </c>
      <c r="F1300" s="4">
        <v>1.0</v>
      </c>
      <c r="G1300" s="6"/>
      <c r="H1300" s="5">
        <v>0.0</v>
      </c>
      <c r="I1300" s="4">
        <v>91.0</v>
      </c>
      <c r="J1300" s="4">
        <v>0.0</v>
      </c>
      <c r="K1300" s="4">
        <v>54.2</v>
      </c>
      <c r="L1300" s="4">
        <v>1.0</v>
      </c>
      <c r="M1300" s="4">
        <v>91.0</v>
      </c>
      <c r="N1300" s="6"/>
      <c r="O1300" s="4">
        <v>91.0</v>
      </c>
      <c r="P1300" s="4">
        <v>0.5</v>
      </c>
      <c r="Q1300" s="5">
        <v>4965.989857</v>
      </c>
      <c r="R1300" s="4">
        <v>2871934.0</v>
      </c>
      <c r="S1300" s="4">
        <v>1.8</v>
      </c>
      <c r="T1300" s="4">
        <v>1.7</v>
      </c>
      <c r="U1300" s="4">
        <v>0.729</v>
      </c>
      <c r="V1300" s="4">
        <v>12.8</v>
      </c>
    </row>
    <row r="1301">
      <c r="A1301" s="4" t="s">
        <v>107</v>
      </c>
      <c r="B1301" s="4">
        <v>2014.0</v>
      </c>
      <c r="C1301" s="4" t="s">
        <v>23</v>
      </c>
      <c r="D1301" s="4">
        <v>75.8</v>
      </c>
      <c r="E1301" s="4">
        <v>133.0</v>
      </c>
      <c r="F1301" s="4">
        <v>1.0</v>
      </c>
      <c r="G1301" s="4">
        <v>3.83</v>
      </c>
      <c r="H1301" s="5">
        <v>427.3054534</v>
      </c>
      <c r="I1301" s="4">
        <v>92.0</v>
      </c>
      <c r="J1301" s="4">
        <v>0.0</v>
      </c>
      <c r="K1301" s="4">
        <v>53.5</v>
      </c>
      <c r="L1301" s="4">
        <v>1.0</v>
      </c>
      <c r="M1301" s="4">
        <v>93.0</v>
      </c>
      <c r="N1301" s="4">
        <v>5.36</v>
      </c>
      <c r="O1301" s="4">
        <v>92.0</v>
      </c>
      <c r="P1301" s="4">
        <v>0.5</v>
      </c>
      <c r="Q1301" s="5">
        <v>4855.743789</v>
      </c>
      <c r="R1301" s="4">
        <v>286287.0</v>
      </c>
      <c r="S1301" s="4">
        <v>1.8</v>
      </c>
      <c r="T1301" s="4">
        <v>1.7</v>
      </c>
      <c r="U1301" s="4">
        <v>0.727</v>
      </c>
      <c r="V1301" s="4">
        <v>12.8</v>
      </c>
    </row>
    <row r="1302">
      <c r="A1302" s="4" t="s">
        <v>107</v>
      </c>
      <c r="B1302" s="4">
        <v>2013.0</v>
      </c>
      <c r="C1302" s="4" t="s">
        <v>23</v>
      </c>
      <c r="D1302" s="4">
        <v>75.6</v>
      </c>
      <c r="E1302" s="4">
        <v>136.0</v>
      </c>
      <c r="F1302" s="4">
        <v>1.0</v>
      </c>
      <c r="G1302" s="4">
        <v>3.79</v>
      </c>
      <c r="H1302" s="5">
        <v>5.457289334</v>
      </c>
      <c r="I1302" s="4">
        <v>93.0</v>
      </c>
      <c r="J1302" s="4">
        <v>0.0</v>
      </c>
      <c r="K1302" s="4">
        <v>52.7</v>
      </c>
      <c r="L1302" s="4">
        <v>1.0</v>
      </c>
      <c r="M1302" s="4">
        <v>86.0</v>
      </c>
      <c r="N1302" s="4">
        <v>5.91</v>
      </c>
      <c r="O1302" s="4">
        <v>93.0</v>
      </c>
      <c r="P1302" s="4">
        <v>0.6</v>
      </c>
      <c r="Q1302" s="5">
        <v>56.144952</v>
      </c>
      <c r="R1302" s="4">
        <v>285187.0</v>
      </c>
      <c r="S1302" s="4">
        <v>1.8</v>
      </c>
      <c r="T1302" s="4">
        <v>1.7</v>
      </c>
      <c r="U1302" s="4">
        <v>0.727</v>
      </c>
      <c r="V1302" s="4">
        <v>12.8</v>
      </c>
    </row>
    <row r="1303">
      <c r="A1303" s="4" t="s">
        <v>107</v>
      </c>
      <c r="B1303" s="4">
        <v>2012.0</v>
      </c>
      <c r="C1303" s="4" t="s">
        <v>23</v>
      </c>
      <c r="D1303" s="4">
        <v>75.3</v>
      </c>
      <c r="E1303" s="4">
        <v>138.0</v>
      </c>
      <c r="F1303" s="4">
        <v>1.0</v>
      </c>
      <c r="G1303" s="4">
        <v>3.65</v>
      </c>
      <c r="H1303" s="5">
        <v>37.17108782</v>
      </c>
      <c r="I1303" s="4">
        <v>96.0</v>
      </c>
      <c r="J1303" s="4">
        <v>0.0</v>
      </c>
      <c r="K1303" s="4">
        <v>52.0</v>
      </c>
      <c r="L1303" s="4">
        <v>1.0</v>
      </c>
      <c r="M1303" s="4">
        <v>96.0</v>
      </c>
      <c r="N1303" s="4">
        <v>5.66</v>
      </c>
      <c r="O1303" s="4">
        <v>96.0</v>
      </c>
      <c r="P1303" s="4">
        <v>0.5</v>
      </c>
      <c r="Q1303" s="5">
        <v>521.33363</v>
      </c>
      <c r="R1303" s="4">
        <v>284992.0</v>
      </c>
      <c r="S1303" s="4">
        <v>1.8</v>
      </c>
      <c r="T1303" s="4">
        <v>1.7</v>
      </c>
      <c r="U1303" s="4">
        <v>0.725</v>
      </c>
      <c r="V1303" s="4">
        <v>12.8</v>
      </c>
    </row>
    <row r="1304">
      <c r="A1304" s="4" t="s">
        <v>107</v>
      </c>
      <c r="B1304" s="4">
        <v>2011.0</v>
      </c>
      <c r="C1304" s="4" t="s">
        <v>23</v>
      </c>
      <c r="D1304" s="4">
        <v>75.2</v>
      </c>
      <c r="E1304" s="4">
        <v>139.0</v>
      </c>
      <c r="F1304" s="4">
        <v>1.0</v>
      </c>
      <c r="G1304" s="4">
        <v>3.58</v>
      </c>
      <c r="H1304" s="5">
        <v>33.17529686</v>
      </c>
      <c r="I1304" s="4">
        <v>92.0</v>
      </c>
      <c r="J1304" s="4">
        <v>1.0</v>
      </c>
      <c r="K1304" s="4">
        <v>51.2</v>
      </c>
      <c r="L1304" s="4">
        <v>1.0</v>
      </c>
      <c r="M1304" s="4">
        <v>93.0</v>
      </c>
      <c r="N1304" s="4">
        <v>5.21</v>
      </c>
      <c r="O1304" s="4">
        <v>92.0</v>
      </c>
      <c r="P1304" s="4">
        <v>0.6</v>
      </c>
      <c r="Q1304" s="5">
        <v>513.549487</v>
      </c>
      <c r="R1304" s="4">
        <v>2829493.0</v>
      </c>
      <c r="S1304" s="4">
        <v>1.8</v>
      </c>
      <c r="T1304" s="4">
        <v>1.7</v>
      </c>
      <c r="U1304" s="4">
        <v>0.722</v>
      </c>
      <c r="V1304" s="4">
        <v>12.8</v>
      </c>
    </row>
    <row r="1305">
      <c r="A1305" s="4" t="s">
        <v>107</v>
      </c>
      <c r="B1305" s="4">
        <v>2010.0</v>
      </c>
      <c r="C1305" s="4" t="s">
        <v>23</v>
      </c>
      <c r="D1305" s="4">
        <v>75.0</v>
      </c>
      <c r="E1305" s="4">
        <v>138.0</v>
      </c>
      <c r="F1305" s="4">
        <v>1.0</v>
      </c>
      <c r="G1305" s="4">
        <v>3.55</v>
      </c>
      <c r="H1305" s="5">
        <v>396.6270975</v>
      </c>
      <c r="I1305" s="4">
        <v>94.0</v>
      </c>
      <c r="J1305" s="4">
        <v>0.0</v>
      </c>
      <c r="K1305" s="4">
        <v>5.5</v>
      </c>
      <c r="L1305" s="4">
        <v>1.0</v>
      </c>
      <c r="M1305" s="4">
        <v>94.0</v>
      </c>
      <c r="N1305" s="4">
        <v>5.3</v>
      </c>
      <c r="O1305" s="4">
        <v>94.0</v>
      </c>
      <c r="P1305" s="4">
        <v>0.5</v>
      </c>
      <c r="Q1305" s="5">
        <v>4682.728424</v>
      </c>
      <c r="R1305" s="4">
        <v>281721.0</v>
      </c>
      <c r="S1305" s="4">
        <v>1.8</v>
      </c>
      <c r="T1305" s="4">
        <v>1.7</v>
      </c>
      <c r="U1305" s="4">
        <v>0.721</v>
      </c>
      <c r="V1305" s="4">
        <v>12.7</v>
      </c>
    </row>
    <row r="1306">
      <c r="A1306" s="4" t="s">
        <v>107</v>
      </c>
      <c r="B1306" s="4">
        <v>2009.0</v>
      </c>
      <c r="C1306" s="4" t="s">
        <v>23</v>
      </c>
      <c r="D1306" s="4">
        <v>74.7</v>
      </c>
      <c r="E1306" s="4">
        <v>142.0</v>
      </c>
      <c r="F1306" s="4">
        <v>1.0</v>
      </c>
      <c r="G1306" s="4">
        <v>3.33</v>
      </c>
      <c r="H1306" s="5">
        <v>235.7067417</v>
      </c>
      <c r="I1306" s="4">
        <v>9.0</v>
      </c>
      <c r="J1306" s="4">
        <v>0.0</v>
      </c>
      <c r="K1306" s="4">
        <v>49.7</v>
      </c>
      <c r="L1306" s="4">
        <v>1.0</v>
      </c>
      <c r="M1306" s="4">
        <v>9.0</v>
      </c>
      <c r="N1306" s="4">
        <v>5.16</v>
      </c>
      <c r="O1306" s="4">
        <v>9.0</v>
      </c>
      <c r="P1306" s="4">
        <v>0.6</v>
      </c>
      <c r="Q1306" s="5">
        <v>4293.383274</v>
      </c>
      <c r="R1306" s="4">
        <v>28482.0</v>
      </c>
      <c r="S1306" s="4">
        <v>1.9</v>
      </c>
      <c r="T1306" s="4">
        <v>1.7</v>
      </c>
      <c r="U1306" s="4">
        <v>0.721</v>
      </c>
      <c r="V1306" s="4">
        <v>12.7</v>
      </c>
    </row>
    <row r="1307">
      <c r="A1307" s="4" t="s">
        <v>107</v>
      </c>
      <c r="B1307" s="4">
        <v>2008.0</v>
      </c>
      <c r="C1307" s="4" t="s">
        <v>23</v>
      </c>
      <c r="D1307" s="4">
        <v>74.5</v>
      </c>
      <c r="E1307" s="4">
        <v>145.0</v>
      </c>
      <c r="F1307" s="4">
        <v>1.0</v>
      </c>
      <c r="G1307" s="4">
        <v>3.51</v>
      </c>
      <c r="H1307" s="5">
        <v>31.76575838</v>
      </c>
      <c r="I1307" s="4">
        <v>92.0</v>
      </c>
      <c r="J1307" s="4">
        <v>2.0</v>
      </c>
      <c r="K1307" s="4">
        <v>48.9</v>
      </c>
      <c r="L1307" s="4">
        <v>1.0</v>
      </c>
      <c r="M1307" s="4">
        <v>91.0</v>
      </c>
      <c r="N1307" s="4">
        <v>5.4</v>
      </c>
      <c r="O1307" s="4">
        <v>91.0</v>
      </c>
      <c r="P1307" s="4">
        <v>0.4</v>
      </c>
      <c r="Q1307" s="5">
        <v>492.492378</v>
      </c>
      <c r="R1307" s="4">
        <v>279122.0</v>
      </c>
      <c r="S1307" s="4">
        <v>1.9</v>
      </c>
      <c r="T1307" s="4">
        <v>1.7</v>
      </c>
      <c r="U1307" s="4">
        <v>0.718</v>
      </c>
      <c r="V1307" s="4">
        <v>12.6</v>
      </c>
    </row>
    <row r="1308">
      <c r="A1308" s="4" t="s">
        <v>107</v>
      </c>
      <c r="B1308" s="4">
        <v>2007.0</v>
      </c>
      <c r="C1308" s="4" t="s">
        <v>23</v>
      </c>
      <c r="D1308" s="4">
        <v>74.2</v>
      </c>
      <c r="E1308" s="4">
        <v>148.0</v>
      </c>
      <c r="F1308" s="4">
        <v>1.0</v>
      </c>
      <c r="G1308" s="4">
        <v>3.64</v>
      </c>
      <c r="H1308" s="5">
        <v>25.62349238</v>
      </c>
      <c r="I1308" s="4">
        <v>92.0</v>
      </c>
      <c r="J1308" s="4">
        <v>0.0</v>
      </c>
      <c r="K1308" s="4">
        <v>48.1</v>
      </c>
      <c r="L1308" s="4">
        <v>1.0</v>
      </c>
      <c r="M1308" s="4">
        <v>94.0</v>
      </c>
      <c r="N1308" s="4">
        <v>4.87</v>
      </c>
      <c r="O1308" s="4">
        <v>92.0</v>
      </c>
      <c r="P1308" s="4">
        <v>0.9</v>
      </c>
      <c r="Q1308" s="5">
        <v>462.517913</v>
      </c>
      <c r="R1308" s="4">
        <v>2775467.0</v>
      </c>
      <c r="S1308" s="4">
        <v>1.9</v>
      </c>
      <c r="T1308" s="4">
        <v>1.7</v>
      </c>
      <c r="U1308" s="4">
        <v>0.714</v>
      </c>
      <c r="V1308" s="4">
        <v>12.5</v>
      </c>
    </row>
    <row r="1309">
      <c r="A1309" s="4" t="s">
        <v>107</v>
      </c>
      <c r="B1309" s="4">
        <v>2006.0</v>
      </c>
      <c r="C1309" s="4" t="s">
        <v>23</v>
      </c>
      <c r="D1309" s="4">
        <v>74.0</v>
      </c>
      <c r="E1309" s="4">
        <v>15.0</v>
      </c>
      <c r="F1309" s="4">
        <v>1.0</v>
      </c>
      <c r="G1309" s="4">
        <v>3.63</v>
      </c>
      <c r="H1309" s="5">
        <v>194.092569</v>
      </c>
      <c r="I1309" s="4">
        <v>97.0</v>
      </c>
      <c r="J1309" s="4">
        <v>0.0</v>
      </c>
      <c r="K1309" s="4">
        <v>47.2</v>
      </c>
      <c r="L1309" s="4">
        <v>1.0</v>
      </c>
      <c r="M1309" s="4">
        <v>99.0</v>
      </c>
      <c r="N1309" s="4">
        <v>4.22</v>
      </c>
      <c r="O1309" s="4">
        <v>95.0</v>
      </c>
      <c r="P1309" s="4">
        <v>1.5</v>
      </c>
      <c r="Q1309" s="5">
        <v>4313.1682</v>
      </c>
      <c r="R1309" s="4">
        <v>276279.0</v>
      </c>
      <c r="S1309" s="4">
        <v>1.9</v>
      </c>
      <c r="T1309" s="4">
        <v>1.7</v>
      </c>
      <c r="U1309" s="4">
        <v>0.709</v>
      </c>
      <c r="V1309" s="4">
        <v>12.5</v>
      </c>
    </row>
    <row r="1310">
      <c r="A1310" s="4" t="s">
        <v>107</v>
      </c>
      <c r="B1310" s="4">
        <v>2005.0</v>
      </c>
      <c r="C1310" s="4" t="s">
        <v>23</v>
      </c>
      <c r="D1310" s="4">
        <v>73.5</v>
      </c>
      <c r="E1310" s="4">
        <v>161.0</v>
      </c>
      <c r="F1310" s="4">
        <v>1.0</v>
      </c>
      <c r="G1310" s="4">
        <v>3.59</v>
      </c>
      <c r="H1310" s="5">
        <v>16.97511622</v>
      </c>
      <c r="I1310" s="4">
        <v>99.0</v>
      </c>
      <c r="J1310" s="4">
        <v>0.0</v>
      </c>
      <c r="K1310" s="4">
        <v>46.3</v>
      </c>
      <c r="L1310" s="4">
        <v>1.0</v>
      </c>
      <c r="M1310" s="4">
        <v>99.0</v>
      </c>
      <c r="N1310" s="4">
        <v>4.7</v>
      </c>
      <c r="O1310" s="4">
        <v>99.0</v>
      </c>
      <c r="P1310" s="4">
        <v>1.9</v>
      </c>
      <c r="Q1310" s="5">
        <v>482.24762</v>
      </c>
      <c r="R1310" s="4">
        <v>2744673.0</v>
      </c>
      <c r="S1310" s="4">
        <v>1.9</v>
      </c>
      <c r="T1310" s="4">
        <v>1.7</v>
      </c>
      <c r="U1310" s="4">
        <v>0.706</v>
      </c>
      <c r="V1310" s="4">
        <v>12.4</v>
      </c>
    </row>
    <row r="1311">
      <c r="A1311" s="4" t="s">
        <v>107</v>
      </c>
      <c r="B1311" s="4">
        <v>2004.0</v>
      </c>
      <c r="C1311" s="4" t="s">
        <v>23</v>
      </c>
      <c r="D1311" s="4">
        <v>73.3</v>
      </c>
      <c r="E1311" s="4">
        <v>165.0</v>
      </c>
      <c r="F1311" s="4">
        <v>1.0</v>
      </c>
      <c r="G1311" s="4">
        <v>3.67</v>
      </c>
      <c r="H1311" s="5">
        <v>192.3226305</v>
      </c>
      <c r="I1311" s="4">
        <v>98.0</v>
      </c>
      <c r="J1311" s="4">
        <v>0.0</v>
      </c>
      <c r="K1311" s="4">
        <v>45.4</v>
      </c>
      <c r="L1311" s="4">
        <v>1.0</v>
      </c>
      <c r="M1311" s="4">
        <v>97.0</v>
      </c>
      <c r="N1311" s="4">
        <v>4.8</v>
      </c>
      <c r="O1311" s="4">
        <v>98.0</v>
      </c>
      <c r="P1311" s="4">
        <v>2.3</v>
      </c>
      <c r="Q1311" s="5">
        <v>3719.97351</v>
      </c>
      <c r="R1311" s="4">
        <v>2728777.0</v>
      </c>
      <c r="S1311" s="4">
        <v>1.9</v>
      </c>
      <c r="T1311" s="4">
        <v>1.8</v>
      </c>
      <c r="U1311" s="4">
        <v>0.689</v>
      </c>
      <c r="V1311" s="4">
        <v>11.1</v>
      </c>
    </row>
    <row r="1312">
      <c r="A1312" s="4" t="s">
        <v>107</v>
      </c>
      <c r="B1312" s="4">
        <v>2003.0</v>
      </c>
      <c r="C1312" s="4" t="s">
        <v>23</v>
      </c>
      <c r="D1312" s="4">
        <v>73.1</v>
      </c>
      <c r="E1312" s="4">
        <v>166.0</v>
      </c>
      <c r="F1312" s="4">
        <v>1.0</v>
      </c>
      <c r="G1312" s="4">
        <v>3.48</v>
      </c>
      <c r="H1312" s="5">
        <v>155.5884677</v>
      </c>
      <c r="I1312" s="4">
        <v>36.0</v>
      </c>
      <c r="J1312" s="4">
        <v>0.0</v>
      </c>
      <c r="K1312" s="4">
        <v>44.5</v>
      </c>
      <c r="L1312" s="4">
        <v>1.0</v>
      </c>
      <c r="M1312" s="4">
        <v>99.0</v>
      </c>
      <c r="N1312" s="4">
        <v>4.56</v>
      </c>
      <c r="O1312" s="4">
        <v>96.0</v>
      </c>
      <c r="P1312" s="4">
        <v>2.3</v>
      </c>
      <c r="Q1312" s="5">
        <v>3465.221998</v>
      </c>
      <c r="R1312" s="4">
        <v>2712511.0</v>
      </c>
      <c r="S1312" s="4">
        <v>1.9</v>
      </c>
      <c r="T1312" s="4">
        <v>1.8</v>
      </c>
      <c r="U1312" s="4">
        <v>0.694</v>
      </c>
      <c r="V1312" s="4">
        <v>11.9</v>
      </c>
    </row>
    <row r="1313">
      <c r="A1313" s="4" t="s">
        <v>107</v>
      </c>
      <c r="B1313" s="4">
        <v>2002.0</v>
      </c>
      <c r="C1313" s="4" t="s">
        <v>23</v>
      </c>
      <c r="D1313" s="4">
        <v>73.0</v>
      </c>
      <c r="E1313" s="4">
        <v>167.0</v>
      </c>
      <c r="F1313" s="4">
        <v>1.0</v>
      </c>
      <c r="G1313" s="4">
        <v>3.76</v>
      </c>
      <c r="H1313" s="5">
        <v>211.1143318</v>
      </c>
      <c r="I1313" s="6"/>
      <c r="J1313" s="4">
        <v>0.0</v>
      </c>
      <c r="K1313" s="4">
        <v>43.5</v>
      </c>
      <c r="L1313" s="4">
        <v>1.0</v>
      </c>
      <c r="M1313" s="4">
        <v>99.0</v>
      </c>
      <c r="N1313" s="4">
        <v>4.86</v>
      </c>
      <c r="O1313" s="4">
        <v>99.0</v>
      </c>
      <c r="P1313" s="4">
        <v>2.3</v>
      </c>
      <c r="Q1313" s="5">
        <v>3596.496282</v>
      </c>
      <c r="R1313" s="4">
        <v>2695446.0</v>
      </c>
      <c r="S1313" s="4">
        <v>2.0</v>
      </c>
      <c r="T1313" s="4">
        <v>1.8</v>
      </c>
      <c r="U1313" s="4">
        <v>0.69</v>
      </c>
      <c r="V1313" s="4">
        <v>11.7</v>
      </c>
    </row>
    <row r="1314">
      <c r="A1314" s="4" t="s">
        <v>107</v>
      </c>
      <c r="B1314" s="4">
        <v>2001.0</v>
      </c>
      <c r="C1314" s="4" t="s">
        <v>23</v>
      </c>
      <c r="D1314" s="4">
        <v>72.7</v>
      </c>
      <c r="E1314" s="4">
        <v>171.0</v>
      </c>
      <c r="F1314" s="4">
        <v>1.0</v>
      </c>
      <c r="G1314" s="4">
        <v>3.89</v>
      </c>
      <c r="H1314" s="5">
        <v>160.2382416</v>
      </c>
      <c r="I1314" s="6"/>
      <c r="J1314" s="4">
        <v>0.0</v>
      </c>
      <c r="K1314" s="4">
        <v>42.5</v>
      </c>
      <c r="L1314" s="4">
        <v>1.0</v>
      </c>
      <c r="M1314" s="4">
        <v>99.0</v>
      </c>
      <c r="N1314" s="4">
        <v>5.34</v>
      </c>
      <c r="O1314" s="4">
        <v>99.0</v>
      </c>
      <c r="P1314" s="4">
        <v>2.2</v>
      </c>
      <c r="Q1314" s="5">
        <v>3394.878</v>
      </c>
      <c r="R1314" s="4">
        <v>267711.0</v>
      </c>
      <c r="S1314" s="4">
        <v>2.0</v>
      </c>
      <c r="T1314" s="4">
        <v>1.8</v>
      </c>
      <c r="U1314" s="4">
        <v>0.68</v>
      </c>
      <c r="V1314" s="4">
        <v>10.9</v>
      </c>
    </row>
    <row r="1315">
      <c r="A1315" s="4" t="s">
        <v>107</v>
      </c>
      <c r="B1315" s="4">
        <v>2000.0</v>
      </c>
      <c r="C1315" s="4" t="s">
        <v>23</v>
      </c>
      <c r="D1315" s="4">
        <v>72.6</v>
      </c>
      <c r="E1315" s="4">
        <v>171.0</v>
      </c>
      <c r="F1315" s="4">
        <v>1.0</v>
      </c>
      <c r="G1315" s="4">
        <v>3.46</v>
      </c>
      <c r="H1315" s="5">
        <v>24.82762854</v>
      </c>
      <c r="I1315" s="6"/>
      <c r="J1315" s="4">
        <v>0.0</v>
      </c>
      <c r="K1315" s="4">
        <v>41.6</v>
      </c>
      <c r="L1315" s="4">
        <v>1.0</v>
      </c>
      <c r="M1315" s="4">
        <v>95.0</v>
      </c>
      <c r="N1315" s="4">
        <v>5.81</v>
      </c>
      <c r="O1315" s="4">
        <v>93.0</v>
      </c>
      <c r="P1315" s="4">
        <v>2.2</v>
      </c>
      <c r="Q1315" s="5">
        <v>336.8742</v>
      </c>
      <c r="R1315" s="4">
        <v>2656864.0</v>
      </c>
      <c r="S1315" s="4">
        <v>2.0</v>
      </c>
      <c r="T1315" s="4">
        <v>1.9</v>
      </c>
      <c r="U1315" s="4">
        <v>0.682</v>
      </c>
      <c r="V1315" s="4">
        <v>11.4</v>
      </c>
    </row>
    <row r="1316">
      <c r="A1316" s="4" t="s">
        <v>108</v>
      </c>
      <c r="B1316" s="4">
        <v>2015.0</v>
      </c>
      <c r="C1316" s="4" t="s">
        <v>31</v>
      </c>
      <c r="D1316" s="4">
        <v>83.7</v>
      </c>
      <c r="E1316" s="4">
        <v>55.0</v>
      </c>
      <c r="F1316" s="4">
        <v>2.0</v>
      </c>
      <c r="G1316" s="6"/>
      <c r="H1316" s="5">
        <v>0.0</v>
      </c>
      <c r="I1316" s="6"/>
      <c r="J1316" s="4">
        <v>35.0</v>
      </c>
      <c r="K1316" s="4">
        <v>29.0</v>
      </c>
      <c r="L1316" s="4">
        <v>3.0</v>
      </c>
      <c r="M1316" s="4">
        <v>99.0</v>
      </c>
      <c r="N1316" s="6"/>
      <c r="O1316" s="4">
        <v>96.0</v>
      </c>
      <c r="P1316" s="4">
        <v>0.1</v>
      </c>
      <c r="Q1316" s="5">
        <v>34474.13736</v>
      </c>
      <c r="R1316" s="4">
        <v>127141.0</v>
      </c>
      <c r="S1316" s="4">
        <v>2.1</v>
      </c>
      <c r="T1316" s="4">
        <v>1.8</v>
      </c>
      <c r="U1316" s="4">
        <v>0.902</v>
      </c>
      <c r="V1316" s="4">
        <v>15.3</v>
      </c>
    </row>
    <row r="1317">
      <c r="A1317" s="4" t="s">
        <v>108</v>
      </c>
      <c r="B1317" s="4">
        <v>2014.0</v>
      </c>
      <c r="C1317" s="4" t="s">
        <v>31</v>
      </c>
      <c r="D1317" s="4">
        <v>83.5</v>
      </c>
      <c r="E1317" s="4">
        <v>57.0</v>
      </c>
      <c r="F1317" s="4">
        <v>2.0</v>
      </c>
      <c r="G1317" s="4">
        <v>0.01</v>
      </c>
      <c r="H1317" s="5">
        <v>88.83362243</v>
      </c>
      <c r="I1317" s="6"/>
      <c r="J1317" s="4">
        <v>462.0</v>
      </c>
      <c r="K1317" s="4">
        <v>28.6</v>
      </c>
      <c r="L1317" s="4">
        <v>3.0</v>
      </c>
      <c r="M1317" s="4">
        <v>99.0</v>
      </c>
      <c r="N1317" s="4">
        <v>1.23</v>
      </c>
      <c r="O1317" s="4">
        <v>96.0</v>
      </c>
      <c r="P1317" s="4">
        <v>0.1</v>
      </c>
      <c r="Q1317" s="5">
        <v>3896.21151</v>
      </c>
      <c r="R1317" s="4">
        <v>127276.0</v>
      </c>
      <c r="S1317" s="4">
        <v>2.0</v>
      </c>
      <c r="T1317" s="4">
        <v>1.7</v>
      </c>
      <c r="U1317" s="4">
        <v>0.899</v>
      </c>
      <c r="V1317" s="4">
        <v>15.3</v>
      </c>
    </row>
    <row r="1318">
      <c r="A1318" s="4" t="s">
        <v>108</v>
      </c>
      <c r="B1318" s="4">
        <v>2013.0</v>
      </c>
      <c r="C1318" s="4" t="s">
        <v>31</v>
      </c>
      <c r="D1318" s="4">
        <v>83.5</v>
      </c>
      <c r="E1318" s="4">
        <v>56.0</v>
      </c>
      <c r="F1318" s="4">
        <v>2.0</v>
      </c>
      <c r="G1318" s="4">
        <v>7.55</v>
      </c>
      <c r="H1318" s="5">
        <v>94.43428615</v>
      </c>
      <c r="I1318" s="6"/>
      <c r="J1318" s="4">
        <v>229.0</v>
      </c>
      <c r="K1318" s="4">
        <v>28.2</v>
      </c>
      <c r="L1318" s="4">
        <v>3.0</v>
      </c>
      <c r="M1318" s="4">
        <v>99.0</v>
      </c>
      <c r="N1318" s="4">
        <v>1.25</v>
      </c>
      <c r="O1318" s="4">
        <v>96.0</v>
      </c>
      <c r="P1318" s="4">
        <v>0.1</v>
      </c>
      <c r="Q1318" s="5">
        <v>4454.44746</v>
      </c>
      <c r="R1318" s="4">
        <v>127445.0</v>
      </c>
      <c r="S1318" s="4">
        <v>2.0</v>
      </c>
      <c r="T1318" s="4">
        <v>1.7</v>
      </c>
      <c r="U1318" s="4">
        <v>0.894</v>
      </c>
      <c r="V1318" s="4">
        <v>15.3</v>
      </c>
    </row>
    <row r="1319">
      <c r="A1319" s="4" t="s">
        <v>108</v>
      </c>
      <c r="B1319" s="4">
        <v>2012.0</v>
      </c>
      <c r="C1319" s="4" t="s">
        <v>31</v>
      </c>
      <c r="D1319" s="4">
        <v>83.3</v>
      </c>
      <c r="E1319" s="4">
        <v>58.0</v>
      </c>
      <c r="F1319" s="4">
        <v>2.0</v>
      </c>
      <c r="G1319" s="4">
        <v>7.39</v>
      </c>
      <c r="H1319" s="5">
        <v>121.5869163</v>
      </c>
      <c r="I1319" s="6"/>
      <c r="J1319" s="4">
        <v>228.0</v>
      </c>
      <c r="K1319" s="4">
        <v>27.8</v>
      </c>
      <c r="L1319" s="4">
        <v>3.0</v>
      </c>
      <c r="M1319" s="4">
        <v>99.0</v>
      </c>
      <c r="N1319" s="4">
        <v>1.17</v>
      </c>
      <c r="O1319" s="4">
        <v>97.0</v>
      </c>
      <c r="P1319" s="4">
        <v>0.1</v>
      </c>
      <c r="Q1319" s="5">
        <v>4863.47665</v>
      </c>
      <c r="R1319" s="4">
        <v>127629.0</v>
      </c>
      <c r="S1319" s="4">
        <v>1.9</v>
      </c>
      <c r="T1319" s="4">
        <v>1.7</v>
      </c>
      <c r="U1319" s="4">
        <v>0.889</v>
      </c>
      <c r="V1319" s="4">
        <v>15.3</v>
      </c>
    </row>
    <row r="1320">
      <c r="A1320" s="4" t="s">
        <v>108</v>
      </c>
      <c r="B1320" s="4">
        <v>2011.0</v>
      </c>
      <c r="C1320" s="4" t="s">
        <v>31</v>
      </c>
      <c r="D1320" s="4">
        <v>82.5</v>
      </c>
      <c r="E1320" s="4">
        <v>64.0</v>
      </c>
      <c r="F1320" s="4">
        <v>3.0</v>
      </c>
      <c r="G1320" s="4">
        <v>7.39</v>
      </c>
      <c r="H1320" s="5">
        <v>9498.729062</v>
      </c>
      <c r="I1320" s="6"/>
      <c r="J1320" s="4">
        <v>434.0</v>
      </c>
      <c r="K1320" s="4">
        <v>27.4</v>
      </c>
      <c r="L1320" s="4">
        <v>4.0</v>
      </c>
      <c r="M1320" s="4">
        <v>96.0</v>
      </c>
      <c r="N1320" s="4">
        <v>1.7</v>
      </c>
      <c r="O1320" s="4">
        <v>97.0</v>
      </c>
      <c r="P1320" s="4">
        <v>0.1</v>
      </c>
      <c r="Q1320" s="5">
        <v>48167.99727</v>
      </c>
      <c r="R1320" s="4">
        <v>127833.0</v>
      </c>
      <c r="S1320" s="4">
        <v>1.9</v>
      </c>
      <c r="T1320" s="4">
        <v>1.6</v>
      </c>
      <c r="U1320" s="4">
        <v>0.884</v>
      </c>
      <c r="V1320" s="4">
        <v>15.1</v>
      </c>
    </row>
    <row r="1321">
      <c r="A1321" s="4" t="s">
        <v>108</v>
      </c>
      <c r="B1321" s="4">
        <v>2010.0</v>
      </c>
      <c r="C1321" s="4" t="s">
        <v>31</v>
      </c>
      <c r="D1321" s="4">
        <v>83.0</v>
      </c>
      <c r="E1321" s="4">
        <v>62.0</v>
      </c>
      <c r="F1321" s="4">
        <v>3.0</v>
      </c>
      <c r="G1321" s="4">
        <v>6.9</v>
      </c>
      <c r="H1321" s="5">
        <v>863.0061491</v>
      </c>
      <c r="I1321" s="6"/>
      <c r="J1321" s="4">
        <v>450.0</v>
      </c>
      <c r="K1321" s="4">
        <v>26.9</v>
      </c>
      <c r="L1321" s="4">
        <v>4.0</v>
      </c>
      <c r="M1321" s="4">
        <v>98.0</v>
      </c>
      <c r="N1321" s="4">
        <v>9.58</v>
      </c>
      <c r="O1321" s="4">
        <v>97.0</v>
      </c>
      <c r="P1321" s="4">
        <v>0.1</v>
      </c>
      <c r="Q1321" s="5">
        <v>4457.67639</v>
      </c>
      <c r="R1321" s="4">
        <v>1287.0</v>
      </c>
      <c r="S1321" s="4">
        <v>1.9</v>
      </c>
      <c r="T1321" s="4">
        <v>1.6</v>
      </c>
      <c r="U1321" s="4">
        <v>0.879</v>
      </c>
      <c r="V1321" s="4">
        <v>15.1</v>
      </c>
    </row>
    <row r="1322">
      <c r="A1322" s="4" t="s">
        <v>108</v>
      </c>
      <c r="B1322" s="4">
        <v>2009.0</v>
      </c>
      <c r="C1322" s="4" t="s">
        <v>31</v>
      </c>
      <c r="D1322" s="4">
        <v>83.0</v>
      </c>
      <c r="E1322" s="4">
        <v>64.0</v>
      </c>
      <c r="F1322" s="4">
        <v>3.0</v>
      </c>
      <c r="G1322" s="4">
        <v>7.09</v>
      </c>
      <c r="H1322" s="5">
        <v>899.1785285</v>
      </c>
      <c r="I1322" s="6"/>
      <c r="J1322" s="4">
        <v>741.0</v>
      </c>
      <c r="K1322" s="4">
        <v>26.4</v>
      </c>
      <c r="L1322" s="4">
        <v>4.0</v>
      </c>
      <c r="M1322" s="4">
        <v>99.0</v>
      </c>
      <c r="N1322" s="4">
        <v>9.51</v>
      </c>
      <c r="O1322" s="4">
        <v>97.0</v>
      </c>
      <c r="P1322" s="4">
        <v>0.1</v>
      </c>
      <c r="Q1322" s="5">
        <v>4855.17564</v>
      </c>
      <c r="R1322" s="4">
        <v>12847.0</v>
      </c>
      <c r="S1322" s="4">
        <v>1.8</v>
      </c>
      <c r="T1322" s="4">
        <v>1.6</v>
      </c>
      <c r="U1322" s="4">
        <v>0.881</v>
      </c>
      <c r="V1322" s="4">
        <v>15.0</v>
      </c>
    </row>
    <row r="1323">
      <c r="A1323" s="4" t="s">
        <v>108</v>
      </c>
      <c r="B1323" s="4">
        <v>2008.0</v>
      </c>
      <c r="C1323" s="4" t="s">
        <v>31</v>
      </c>
      <c r="D1323" s="4">
        <v>82.7</v>
      </c>
      <c r="E1323" s="4">
        <v>66.0</v>
      </c>
      <c r="F1323" s="4">
        <v>3.0</v>
      </c>
      <c r="G1323" s="4">
        <v>7.11</v>
      </c>
      <c r="H1323" s="5">
        <v>7313.175418</v>
      </c>
      <c r="I1323" s="6"/>
      <c r="J1323" s="4">
        <v>11015.0</v>
      </c>
      <c r="K1323" s="4">
        <v>25.9</v>
      </c>
      <c r="L1323" s="4">
        <v>4.0</v>
      </c>
      <c r="M1323" s="4">
        <v>98.0</v>
      </c>
      <c r="N1323" s="4">
        <v>8.6</v>
      </c>
      <c r="O1323" s="4">
        <v>98.0</v>
      </c>
      <c r="P1323" s="4">
        <v>0.1</v>
      </c>
      <c r="Q1323" s="5">
        <v>39339.29757</v>
      </c>
      <c r="R1323" s="4">
        <v>12863.0</v>
      </c>
      <c r="S1323" s="4">
        <v>1.8</v>
      </c>
      <c r="T1323" s="4">
        <v>1.5</v>
      </c>
      <c r="U1323" s="4">
        <v>0.88</v>
      </c>
      <c r="V1323" s="4">
        <v>15.0</v>
      </c>
    </row>
    <row r="1324">
      <c r="A1324" s="4" t="s">
        <v>108</v>
      </c>
      <c r="B1324" s="4">
        <v>2007.0</v>
      </c>
      <c r="C1324" s="4" t="s">
        <v>31</v>
      </c>
      <c r="D1324" s="4">
        <v>82.6</v>
      </c>
      <c r="E1324" s="4">
        <v>67.0</v>
      </c>
      <c r="F1324" s="4">
        <v>3.0</v>
      </c>
      <c r="G1324" s="4">
        <v>7.29</v>
      </c>
      <c r="H1324" s="5">
        <v>6599.995239</v>
      </c>
      <c r="I1324" s="6"/>
      <c r="J1324" s="4">
        <v>0.0</v>
      </c>
      <c r="K1324" s="4">
        <v>25.4</v>
      </c>
      <c r="L1324" s="4">
        <v>4.0</v>
      </c>
      <c r="M1324" s="4">
        <v>97.0</v>
      </c>
      <c r="N1324" s="4">
        <v>8.25</v>
      </c>
      <c r="O1324" s="4">
        <v>98.0</v>
      </c>
      <c r="P1324" s="4">
        <v>0.1</v>
      </c>
      <c r="Q1324" s="5">
        <v>35275.22843</v>
      </c>
      <c r="R1324" s="4">
        <v>1281.0</v>
      </c>
      <c r="S1324" s="4">
        <v>1.8</v>
      </c>
      <c r="T1324" s="4">
        <v>1.5</v>
      </c>
      <c r="U1324" s="4">
        <v>0.877</v>
      </c>
      <c r="V1324" s="4">
        <v>15.0</v>
      </c>
    </row>
    <row r="1325">
      <c r="A1325" s="4" t="s">
        <v>108</v>
      </c>
      <c r="B1325" s="4">
        <v>2006.0</v>
      </c>
      <c r="C1325" s="4" t="s">
        <v>31</v>
      </c>
      <c r="D1325" s="4">
        <v>82.4</v>
      </c>
      <c r="E1325" s="4">
        <v>68.0</v>
      </c>
      <c r="F1325" s="4">
        <v>3.0</v>
      </c>
      <c r="G1325" s="4">
        <v>7.49</v>
      </c>
      <c r="H1325" s="5">
        <v>6502.136974</v>
      </c>
      <c r="I1325" s="6"/>
      <c r="J1325" s="4">
        <v>520.0</v>
      </c>
      <c r="K1325" s="4">
        <v>24.9</v>
      </c>
      <c r="L1325" s="4">
        <v>4.0</v>
      </c>
      <c r="M1325" s="4">
        <v>95.0</v>
      </c>
      <c r="N1325" s="4">
        <v>8.19</v>
      </c>
      <c r="O1325" s="4">
        <v>98.0</v>
      </c>
      <c r="P1325" s="4">
        <v>0.1</v>
      </c>
      <c r="Q1325" s="5">
        <v>35433.98896</v>
      </c>
      <c r="R1325" s="4">
        <v>127854.0</v>
      </c>
      <c r="S1325" s="4">
        <v>1.7</v>
      </c>
      <c r="T1325" s="4">
        <v>1.5</v>
      </c>
      <c r="U1325" s="4">
        <v>0.873</v>
      </c>
      <c r="V1325" s="4">
        <v>14.9</v>
      </c>
    </row>
    <row r="1326">
      <c r="A1326" s="4" t="s">
        <v>108</v>
      </c>
      <c r="B1326" s="4">
        <v>2005.0</v>
      </c>
      <c r="C1326" s="4" t="s">
        <v>31</v>
      </c>
      <c r="D1326" s="4">
        <v>82.0</v>
      </c>
      <c r="E1326" s="4">
        <v>69.0</v>
      </c>
      <c r="F1326" s="4">
        <v>3.0</v>
      </c>
      <c r="G1326" s="4">
        <v>7.99</v>
      </c>
      <c r="H1326" s="5">
        <v>6799.664423</v>
      </c>
      <c r="I1326" s="6"/>
      <c r="J1326" s="4">
        <v>0.0</v>
      </c>
      <c r="K1326" s="4">
        <v>24.4</v>
      </c>
      <c r="L1326" s="4">
        <v>4.0</v>
      </c>
      <c r="M1326" s="4">
        <v>95.0</v>
      </c>
      <c r="N1326" s="4">
        <v>8.18</v>
      </c>
      <c r="O1326" s="4">
        <v>98.0</v>
      </c>
      <c r="P1326" s="4">
        <v>0.1</v>
      </c>
      <c r="Q1326" s="5">
        <v>37217.64873</v>
      </c>
      <c r="R1326" s="4">
        <v>127773.0</v>
      </c>
      <c r="S1326" s="4">
        <v>1.7</v>
      </c>
      <c r="T1326" s="4">
        <v>1.5</v>
      </c>
      <c r="U1326" s="4">
        <v>0.87</v>
      </c>
      <c r="V1326" s="4">
        <v>14.9</v>
      </c>
    </row>
    <row r="1327">
      <c r="A1327" s="4" t="s">
        <v>108</v>
      </c>
      <c r="B1327" s="4">
        <v>2004.0</v>
      </c>
      <c r="C1327" s="4" t="s">
        <v>31</v>
      </c>
      <c r="D1327" s="4">
        <v>82.1</v>
      </c>
      <c r="E1327" s="4">
        <v>68.0</v>
      </c>
      <c r="F1327" s="4">
        <v>3.0</v>
      </c>
      <c r="G1327" s="4">
        <v>7.7</v>
      </c>
      <c r="H1327" s="5">
        <v>6746.281299</v>
      </c>
      <c r="I1327" s="6"/>
      <c r="J1327" s="4">
        <v>8752.0</v>
      </c>
      <c r="K1327" s="4">
        <v>23.8</v>
      </c>
      <c r="L1327" s="4">
        <v>4.0</v>
      </c>
      <c r="M1327" s="4">
        <v>97.0</v>
      </c>
      <c r="N1327" s="4">
        <v>8.3</v>
      </c>
      <c r="O1327" s="4">
        <v>99.0</v>
      </c>
      <c r="P1327" s="4">
        <v>0.1</v>
      </c>
      <c r="Q1327" s="5">
        <v>37688.72234</v>
      </c>
      <c r="R1327" s="4">
        <v>127761.0</v>
      </c>
      <c r="S1327" s="4">
        <v>1.7</v>
      </c>
      <c r="T1327" s="4">
        <v>1.4</v>
      </c>
      <c r="U1327" s="4">
        <v>0.866</v>
      </c>
      <c r="V1327" s="4">
        <v>14.8</v>
      </c>
    </row>
    <row r="1328">
      <c r="A1328" s="4" t="s">
        <v>108</v>
      </c>
      <c r="B1328" s="4">
        <v>2003.0</v>
      </c>
      <c r="C1328" s="4" t="s">
        <v>31</v>
      </c>
      <c r="D1328" s="4">
        <v>81.9</v>
      </c>
      <c r="E1328" s="4">
        <v>7.0</v>
      </c>
      <c r="F1328" s="4">
        <v>3.0</v>
      </c>
      <c r="G1328" s="4">
        <v>7.83</v>
      </c>
      <c r="H1328" s="5">
        <v>578.7254273</v>
      </c>
      <c r="I1328" s="6"/>
      <c r="J1328" s="4">
        <v>8286.0</v>
      </c>
      <c r="K1328" s="4">
        <v>23.4</v>
      </c>
      <c r="L1328" s="4">
        <v>5.0</v>
      </c>
      <c r="M1328" s="4">
        <v>97.0</v>
      </c>
      <c r="N1328" s="4">
        <v>8.0</v>
      </c>
      <c r="O1328" s="4">
        <v>97.0</v>
      </c>
      <c r="P1328" s="4">
        <v>0.1</v>
      </c>
      <c r="Q1328" s="5">
        <v>3488.3992</v>
      </c>
      <c r="R1328" s="4">
        <v>127718.0</v>
      </c>
      <c r="S1328" s="4">
        <v>1.7</v>
      </c>
      <c r="T1328" s="4">
        <v>1.4</v>
      </c>
      <c r="U1328" s="4">
        <v>0.863</v>
      </c>
      <c r="V1328" s="4">
        <v>14.8</v>
      </c>
    </row>
    <row r="1329">
      <c r="A1329" s="4" t="s">
        <v>108</v>
      </c>
      <c r="B1329" s="4">
        <v>2002.0</v>
      </c>
      <c r="C1329" s="4" t="s">
        <v>31</v>
      </c>
      <c r="D1329" s="4">
        <v>81.8</v>
      </c>
      <c r="E1329" s="4">
        <v>7.0</v>
      </c>
      <c r="F1329" s="4">
        <v>3.0</v>
      </c>
      <c r="G1329" s="4">
        <v>7.87</v>
      </c>
      <c r="H1329" s="5">
        <v>5250.249188</v>
      </c>
      <c r="I1329" s="6"/>
      <c r="J1329" s="4">
        <v>33812.0</v>
      </c>
      <c r="K1329" s="4">
        <v>22.9</v>
      </c>
      <c r="L1329" s="4">
        <v>5.0</v>
      </c>
      <c r="M1329" s="4">
        <v>89.0</v>
      </c>
      <c r="N1329" s="4">
        <v>7.85</v>
      </c>
      <c r="O1329" s="4">
        <v>96.0</v>
      </c>
      <c r="P1329" s="4">
        <v>0.1</v>
      </c>
      <c r="Q1329" s="5">
        <v>32289.3554</v>
      </c>
      <c r="R1329" s="4">
        <v>127445.0</v>
      </c>
      <c r="S1329" s="4">
        <v>1.7</v>
      </c>
      <c r="T1329" s="4">
        <v>1.4</v>
      </c>
      <c r="U1329" s="4">
        <v>0.86</v>
      </c>
      <c r="V1329" s="4">
        <v>14.7</v>
      </c>
    </row>
    <row r="1330">
      <c r="A1330" s="4" t="s">
        <v>108</v>
      </c>
      <c r="B1330" s="4">
        <v>2001.0</v>
      </c>
      <c r="C1330" s="4" t="s">
        <v>31</v>
      </c>
      <c r="D1330" s="4">
        <v>81.5</v>
      </c>
      <c r="E1330" s="4">
        <v>72.0</v>
      </c>
      <c r="F1330" s="4">
        <v>4.0</v>
      </c>
      <c r="G1330" s="4">
        <v>8.03</v>
      </c>
      <c r="H1330" s="5">
        <v>5486.51208</v>
      </c>
      <c r="I1330" s="6"/>
      <c r="J1330" s="4">
        <v>22552.0</v>
      </c>
      <c r="K1330" s="4">
        <v>22.5</v>
      </c>
      <c r="L1330" s="4">
        <v>5.0</v>
      </c>
      <c r="M1330" s="4">
        <v>81.0</v>
      </c>
      <c r="N1330" s="4">
        <v>7.75</v>
      </c>
      <c r="O1330" s="4">
        <v>95.0</v>
      </c>
      <c r="P1330" s="4">
        <v>0.1</v>
      </c>
      <c r="Q1330" s="5">
        <v>33846.46564</v>
      </c>
      <c r="R1330" s="4">
        <v>127149.0</v>
      </c>
      <c r="S1330" s="4">
        <v>1.7</v>
      </c>
      <c r="T1330" s="4">
        <v>1.4</v>
      </c>
      <c r="U1330" s="4">
        <v>0.856</v>
      </c>
      <c r="V1330" s="4">
        <v>14.6</v>
      </c>
    </row>
    <row r="1331">
      <c r="A1331" s="4" t="s">
        <v>108</v>
      </c>
      <c r="B1331" s="4">
        <v>2000.0</v>
      </c>
      <c r="C1331" s="4" t="s">
        <v>31</v>
      </c>
      <c r="D1331" s="4">
        <v>81.1</v>
      </c>
      <c r="E1331" s="4">
        <v>74.0</v>
      </c>
      <c r="F1331" s="4">
        <v>4.0</v>
      </c>
      <c r="G1331" s="4">
        <v>7.97</v>
      </c>
      <c r="H1331" s="5">
        <v>5926.296654</v>
      </c>
      <c r="I1331" s="6"/>
      <c r="J1331" s="4">
        <v>22497.0</v>
      </c>
      <c r="K1331" s="4">
        <v>22.2</v>
      </c>
      <c r="L1331" s="4">
        <v>5.0</v>
      </c>
      <c r="M1331" s="4">
        <v>98.0</v>
      </c>
      <c r="N1331" s="4">
        <v>7.53</v>
      </c>
      <c r="O1331" s="4">
        <v>85.0</v>
      </c>
      <c r="P1331" s="4">
        <v>0.1</v>
      </c>
      <c r="Q1331" s="5">
        <v>38532.488</v>
      </c>
      <c r="R1331" s="4">
        <v>126843.0</v>
      </c>
      <c r="S1331" s="4">
        <v>1.6</v>
      </c>
      <c r="T1331" s="4">
        <v>1.4</v>
      </c>
      <c r="U1331" s="4">
        <v>0.852</v>
      </c>
      <c r="V1331" s="4">
        <v>14.5</v>
      </c>
    </row>
    <row r="1332">
      <c r="A1332" s="4" t="s">
        <v>109</v>
      </c>
      <c r="B1332" s="4">
        <v>2015.0</v>
      </c>
      <c r="C1332" s="4" t="s">
        <v>23</v>
      </c>
      <c r="D1332" s="4">
        <v>74.1</v>
      </c>
      <c r="E1332" s="4">
        <v>112.0</v>
      </c>
      <c r="F1332" s="4">
        <v>4.0</v>
      </c>
      <c r="G1332" s="6"/>
      <c r="H1332" s="5">
        <v>0.0</v>
      </c>
      <c r="I1332" s="4">
        <v>99.0</v>
      </c>
      <c r="J1332" s="4">
        <v>0.0</v>
      </c>
      <c r="K1332" s="4">
        <v>65.6</v>
      </c>
      <c r="L1332" s="4">
        <v>4.0</v>
      </c>
      <c r="M1332" s="4">
        <v>99.0</v>
      </c>
      <c r="N1332" s="6"/>
      <c r="O1332" s="4">
        <v>99.0</v>
      </c>
      <c r="P1332" s="4">
        <v>0.1</v>
      </c>
      <c r="Q1332" s="5">
        <v>496.99275</v>
      </c>
      <c r="R1332" s="4">
        <v>915932.0</v>
      </c>
      <c r="S1332" s="4">
        <v>4.0</v>
      </c>
      <c r="T1332" s="4">
        <v>4.0</v>
      </c>
      <c r="U1332" s="4">
        <v>0.741</v>
      </c>
      <c r="V1332" s="4">
        <v>13.1</v>
      </c>
    </row>
    <row r="1333">
      <c r="A1333" s="4" t="s">
        <v>109</v>
      </c>
      <c r="B1333" s="4">
        <v>2014.0</v>
      </c>
      <c r="C1333" s="4" t="s">
        <v>23</v>
      </c>
      <c r="D1333" s="4">
        <v>74.0</v>
      </c>
      <c r="E1333" s="4">
        <v>113.0</v>
      </c>
      <c r="F1333" s="4">
        <v>4.0</v>
      </c>
      <c r="G1333" s="4">
        <v>0.41</v>
      </c>
      <c r="H1333" s="5">
        <v>63.8784522</v>
      </c>
      <c r="I1333" s="4">
        <v>98.0</v>
      </c>
      <c r="J1333" s="4">
        <v>20.0</v>
      </c>
      <c r="K1333" s="4">
        <v>64.8</v>
      </c>
      <c r="L1333" s="4">
        <v>4.0</v>
      </c>
      <c r="M1333" s="4">
        <v>98.0</v>
      </c>
      <c r="N1333" s="4">
        <v>7.45</v>
      </c>
      <c r="O1333" s="4">
        <v>98.0</v>
      </c>
      <c r="P1333" s="4">
        <v>0.1</v>
      </c>
      <c r="Q1333" s="5">
        <v>466.94775</v>
      </c>
      <c r="R1333" s="4">
        <v>88936.0</v>
      </c>
      <c r="S1333" s="4">
        <v>3.9</v>
      </c>
      <c r="T1333" s="4">
        <v>3.9</v>
      </c>
      <c r="U1333" s="4">
        <v>0.737</v>
      </c>
      <c r="V1333" s="4">
        <v>13.1</v>
      </c>
    </row>
    <row r="1334">
      <c r="A1334" s="4" t="s">
        <v>109</v>
      </c>
      <c r="B1334" s="4">
        <v>2013.0</v>
      </c>
      <c r="C1334" s="4" t="s">
        <v>23</v>
      </c>
      <c r="D1334" s="4">
        <v>73.9</v>
      </c>
      <c r="E1334" s="4">
        <v>114.0</v>
      </c>
      <c r="F1334" s="4">
        <v>4.0</v>
      </c>
      <c r="G1334" s="4">
        <v>0.4</v>
      </c>
      <c r="H1334" s="5">
        <v>546.6235156</v>
      </c>
      <c r="I1334" s="4">
        <v>98.0</v>
      </c>
      <c r="J1334" s="4">
        <v>120.0</v>
      </c>
      <c r="K1334" s="4">
        <v>64.0</v>
      </c>
      <c r="L1334" s="4">
        <v>4.0</v>
      </c>
      <c r="M1334" s="4">
        <v>98.0</v>
      </c>
      <c r="N1334" s="4">
        <v>7.23</v>
      </c>
      <c r="O1334" s="4">
        <v>98.0</v>
      </c>
      <c r="P1334" s="4">
        <v>0.1</v>
      </c>
      <c r="Q1334" s="5">
        <v>3992.86717</v>
      </c>
      <c r="R1334" s="4">
        <v>8413464.0</v>
      </c>
      <c r="S1334" s="4">
        <v>3.9</v>
      </c>
      <c r="T1334" s="4">
        <v>3.9</v>
      </c>
      <c r="U1334" s="4">
        <v>0.737</v>
      </c>
      <c r="V1334" s="4">
        <v>13.1</v>
      </c>
    </row>
    <row r="1335">
      <c r="A1335" s="4" t="s">
        <v>109</v>
      </c>
      <c r="B1335" s="4">
        <v>2012.0</v>
      </c>
      <c r="C1335" s="4" t="s">
        <v>23</v>
      </c>
      <c r="D1335" s="4">
        <v>73.7</v>
      </c>
      <c r="E1335" s="4">
        <v>115.0</v>
      </c>
      <c r="F1335" s="4">
        <v>4.0</v>
      </c>
      <c r="G1335" s="4">
        <v>0.41</v>
      </c>
      <c r="H1335" s="5">
        <v>67.70171064</v>
      </c>
      <c r="I1335" s="4">
        <v>98.0</v>
      </c>
      <c r="J1335" s="4">
        <v>3.0</v>
      </c>
      <c r="K1335" s="4">
        <v>63.2</v>
      </c>
      <c r="L1335" s="4">
        <v>4.0</v>
      </c>
      <c r="M1335" s="4">
        <v>98.0</v>
      </c>
      <c r="N1335" s="4">
        <v>8.0</v>
      </c>
      <c r="O1335" s="4">
        <v>98.0</v>
      </c>
      <c r="P1335" s="4">
        <v>0.1</v>
      </c>
      <c r="Q1335" s="5">
        <v>387.753211</v>
      </c>
      <c r="R1335" s="4">
        <v>7992573.0</v>
      </c>
      <c r="S1335" s="4">
        <v>3.9</v>
      </c>
      <c r="T1335" s="4">
        <v>3.9</v>
      </c>
      <c r="U1335" s="4">
        <v>0.735</v>
      </c>
      <c r="V1335" s="4">
        <v>12.9</v>
      </c>
    </row>
    <row r="1336">
      <c r="A1336" s="4" t="s">
        <v>109</v>
      </c>
      <c r="B1336" s="4">
        <v>2011.0</v>
      </c>
      <c r="C1336" s="4" t="s">
        <v>23</v>
      </c>
      <c r="D1336" s="4">
        <v>73.6</v>
      </c>
      <c r="E1336" s="4">
        <v>116.0</v>
      </c>
      <c r="F1336" s="4">
        <v>4.0</v>
      </c>
      <c r="G1336" s="4">
        <v>0.43</v>
      </c>
      <c r="H1336" s="5">
        <v>68.86623298</v>
      </c>
      <c r="I1336" s="4">
        <v>98.0</v>
      </c>
      <c r="J1336" s="4">
        <v>0.0</v>
      </c>
      <c r="K1336" s="4">
        <v>62.4</v>
      </c>
      <c r="L1336" s="4">
        <v>4.0</v>
      </c>
      <c r="M1336" s="4">
        <v>98.0</v>
      </c>
      <c r="N1336" s="4">
        <v>8.39</v>
      </c>
      <c r="O1336" s="4">
        <v>98.0</v>
      </c>
      <c r="P1336" s="4">
        <v>0.1</v>
      </c>
      <c r="Q1336" s="5">
        <v>387.324145</v>
      </c>
      <c r="R1336" s="4">
        <v>7574943.0</v>
      </c>
      <c r="S1336" s="4">
        <v>3.8</v>
      </c>
      <c r="T1336" s="4">
        <v>3.9</v>
      </c>
      <c r="U1336" s="4">
        <v>0.737</v>
      </c>
      <c r="V1336" s="4">
        <v>13.1</v>
      </c>
    </row>
    <row r="1337">
      <c r="A1337" s="4" t="s">
        <v>109</v>
      </c>
      <c r="B1337" s="4">
        <v>2010.0</v>
      </c>
      <c r="C1337" s="4" t="s">
        <v>23</v>
      </c>
      <c r="D1337" s="4">
        <v>73.4</v>
      </c>
      <c r="E1337" s="4">
        <v>117.0</v>
      </c>
      <c r="F1337" s="4">
        <v>4.0</v>
      </c>
      <c r="G1337" s="4">
        <v>0.51</v>
      </c>
      <c r="H1337" s="5">
        <v>715.9709092</v>
      </c>
      <c r="I1337" s="4">
        <v>98.0</v>
      </c>
      <c r="J1337" s="4">
        <v>0.0</v>
      </c>
      <c r="K1337" s="4">
        <v>61.7</v>
      </c>
      <c r="L1337" s="4">
        <v>4.0</v>
      </c>
      <c r="M1337" s="4">
        <v>98.0</v>
      </c>
      <c r="N1337" s="4">
        <v>8.42</v>
      </c>
      <c r="O1337" s="4">
        <v>98.0</v>
      </c>
      <c r="P1337" s="4">
        <v>0.1</v>
      </c>
      <c r="Q1337" s="5">
        <v>3679.19275</v>
      </c>
      <c r="R1337" s="4">
        <v>718239.0</v>
      </c>
      <c r="S1337" s="4">
        <v>3.8</v>
      </c>
      <c r="T1337" s="4">
        <v>3.8</v>
      </c>
      <c r="U1337" s="4">
        <v>0.739</v>
      </c>
      <c r="V1337" s="4">
        <v>13.2</v>
      </c>
    </row>
    <row r="1338">
      <c r="A1338" s="4" t="s">
        <v>109</v>
      </c>
      <c r="B1338" s="4">
        <v>2009.0</v>
      </c>
      <c r="C1338" s="4" t="s">
        <v>23</v>
      </c>
      <c r="D1338" s="4">
        <v>73.3</v>
      </c>
      <c r="E1338" s="4">
        <v>118.0</v>
      </c>
      <c r="F1338" s="4">
        <v>4.0</v>
      </c>
      <c r="G1338" s="4">
        <v>0.59</v>
      </c>
      <c r="H1338" s="5">
        <v>668.7447334</v>
      </c>
      <c r="I1338" s="4">
        <v>98.0</v>
      </c>
      <c r="J1338" s="4">
        <v>0.0</v>
      </c>
      <c r="K1338" s="4">
        <v>6.9</v>
      </c>
      <c r="L1338" s="4">
        <v>4.0</v>
      </c>
      <c r="M1338" s="4">
        <v>98.0</v>
      </c>
      <c r="N1338" s="4">
        <v>9.54</v>
      </c>
      <c r="O1338" s="4">
        <v>98.0</v>
      </c>
      <c r="P1338" s="4">
        <v>0.1</v>
      </c>
      <c r="Q1338" s="5">
        <v>3492.1396</v>
      </c>
      <c r="R1338" s="4">
        <v>6821116.0</v>
      </c>
      <c r="S1338" s="4">
        <v>3.8</v>
      </c>
      <c r="T1338" s="4">
        <v>3.8</v>
      </c>
      <c r="U1338" s="4">
        <v>0.742</v>
      </c>
      <c r="V1338" s="4">
        <v>13.6</v>
      </c>
    </row>
    <row r="1339">
      <c r="A1339" s="4" t="s">
        <v>109</v>
      </c>
      <c r="B1339" s="4">
        <v>2008.0</v>
      </c>
      <c r="C1339" s="4" t="s">
        <v>23</v>
      </c>
      <c r="D1339" s="4">
        <v>73.1</v>
      </c>
      <c r="E1339" s="4">
        <v>119.0</v>
      </c>
      <c r="F1339" s="4">
        <v>4.0</v>
      </c>
      <c r="G1339" s="4">
        <v>0.61</v>
      </c>
      <c r="H1339" s="5">
        <v>535.2786404</v>
      </c>
      <c r="I1339" s="4">
        <v>97.0</v>
      </c>
      <c r="J1339" s="4">
        <v>2.0</v>
      </c>
      <c r="K1339" s="4">
        <v>6.1</v>
      </c>
      <c r="L1339" s="4">
        <v>4.0</v>
      </c>
      <c r="M1339" s="4">
        <v>98.0</v>
      </c>
      <c r="N1339" s="4">
        <v>8.78</v>
      </c>
      <c r="O1339" s="4">
        <v>97.0</v>
      </c>
      <c r="P1339" s="4">
        <v>0.1</v>
      </c>
      <c r="Q1339" s="5">
        <v>3385.69665</v>
      </c>
      <c r="R1339" s="4">
        <v>6489822.0</v>
      </c>
      <c r="S1339" s="4">
        <v>3.8</v>
      </c>
      <c r="T1339" s="4">
        <v>3.8</v>
      </c>
      <c r="U1339" s="4">
        <v>0.739</v>
      </c>
      <c r="V1339" s="4">
        <v>13.6</v>
      </c>
    </row>
    <row r="1340">
      <c r="A1340" s="4" t="s">
        <v>109</v>
      </c>
      <c r="B1340" s="4">
        <v>2007.0</v>
      </c>
      <c r="C1340" s="4" t="s">
        <v>23</v>
      </c>
      <c r="D1340" s="4">
        <v>73.0</v>
      </c>
      <c r="E1340" s="4">
        <v>12.0</v>
      </c>
      <c r="F1340" s="4">
        <v>4.0</v>
      </c>
      <c r="G1340" s="4">
        <v>0.6</v>
      </c>
      <c r="H1340" s="5">
        <v>373.2628643</v>
      </c>
      <c r="I1340" s="4">
        <v>98.0</v>
      </c>
      <c r="J1340" s="4">
        <v>41.0</v>
      </c>
      <c r="K1340" s="4">
        <v>59.3</v>
      </c>
      <c r="L1340" s="4">
        <v>4.0</v>
      </c>
      <c r="M1340" s="4">
        <v>98.0</v>
      </c>
      <c r="N1340" s="4">
        <v>8.35</v>
      </c>
      <c r="O1340" s="4">
        <v>98.0</v>
      </c>
      <c r="P1340" s="4">
        <v>0.1</v>
      </c>
      <c r="Q1340" s="5">
        <v>2762.86354</v>
      </c>
      <c r="R1340" s="4">
        <v>6193191.0</v>
      </c>
      <c r="S1340" s="4">
        <v>3.8</v>
      </c>
      <c r="T1340" s="4">
        <v>3.8</v>
      </c>
      <c r="U1340" s="4">
        <v>0.736</v>
      </c>
      <c r="V1340" s="4">
        <v>13.6</v>
      </c>
    </row>
    <row r="1341">
      <c r="A1341" s="4" t="s">
        <v>109</v>
      </c>
      <c r="B1341" s="4">
        <v>2006.0</v>
      </c>
      <c r="C1341" s="4" t="s">
        <v>23</v>
      </c>
      <c r="D1341" s="4">
        <v>72.8</v>
      </c>
      <c r="E1341" s="4">
        <v>121.0</v>
      </c>
      <c r="F1341" s="4">
        <v>4.0</v>
      </c>
      <c r="G1341" s="4">
        <v>0.59</v>
      </c>
      <c r="H1341" s="5">
        <v>313.3626015</v>
      </c>
      <c r="I1341" s="4">
        <v>98.0</v>
      </c>
      <c r="J1341" s="4">
        <v>1.0</v>
      </c>
      <c r="K1341" s="4">
        <v>58.6</v>
      </c>
      <c r="L1341" s="4">
        <v>4.0</v>
      </c>
      <c r="M1341" s="4">
        <v>98.0</v>
      </c>
      <c r="N1341" s="4">
        <v>8.8</v>
      </c>
      <c r="O1341" s="4">
        <v>98.0</v>
      </c>
      <c r="P1341" s="4">
        <v>0.1</v>
      </c>
      <c r="Q1341" s="5">
        <v>2537.349</v>
      </c>
      <c r="R1341" s="4">
        <v>5934232.0</v>
      </c>
      <c r="S1341" s="4">
        <v>3.9</v>
      </c>
      <c r="T1341" s="4">
        <v>3.8</v>
      </c>
      <c r="U1341" s="4">
        <v>0.733</v>
      </c>
      <c r="V1341" s="4">
        <v>13.7</v>
      </c>
    </row>
    <row r="1342">
      <c r="A1342" s="4" t="s">
        <v>109</v>
      </c>
      <c r="B1342" s="4">
        <v>2005.0</v>
      </c>
      <c r="C1342" s="4" t="s">
        <v>23</v>
      </c>
      <c r="D1342" s="4">
        <v>72.4</v>
      </c>
      <c r="E1342" s="4">
        <v>127.0</v>
      </c>
      <c r="F1342" s="4">
        <v>4.0</v>
      </c>
      <c r="G1342" s="4">
        <v>0.55</v>
      </c>
      <c r="H1342" s="5">
        <v>27.44252286</v>
      </c>
      <c r="I1342" s="4">
        <v>95.0</v>
      </c>
      <c r="J1342" s="4">
        <v>28.0</v>
      </c>
      <c r="K1342" s="4">
        <v>57.8</v>
      </c>
      <c r="L1342" s="4">
        <v>4.0</v>
      </c>
      <c r="M1342" s="4">
        <v>95.0</v>
      </c>
      <c r="N1342" s="4">
        <v>8.88</v>
      </c>
      <c r="O1342" s="4">
        <v>95.0</v>
      </c>
      <c r="P1342" s="4">
        <v>0.1</v>
      </c>
      <c r="Q1342" s="5">
        <v>223.83787</v>
      </c>
      <c r="R1342" s="4">
        <v>5714111.0</v>
      </c>
      <c r="S1342" s="4">
        <v>3.9</v>
      </c>
      <c r="T1342" s="4">
        <v>3.8</v>
      </c>
      <c r="U1342" s="4">
        <v>0.73</v>
      </c>
      <c r="V1342" s="4">
        <v>13.8</v>
      </c>
    </row>
    <row r="1343">
      <c r="A1343" s="4" t="s">
        <v>109</v>
      </c>
      <c r="B1343" s="4">
        <v>2004.0</v>
      </c>
      <c r="C1343" s="4" t="s">
        <v>23</v>
      </c>
      <c r="D1343" s="4">
        <v>72.5</v>
      </c>
      <c r="E1343" s="4">
        <v>125.0</v>
      </c>
      <c r="F1343" s="4">
        <v>4.0</v>
      </c>
      <c r="G1343" s="4">
        <v>0.54</v>
      </c>
      <c r="H1343" s="5">
        <v>32.52523612</v>
      </c>
      <c r="I1343" s="4">
        <v>95.0</v>
      </c>
      <c r="J1343" s="4">
        <v>21.0</v>
      </c>
      <c r="K1343" s="4">
        <v>57.0</v>
      </c>
      <c r="L1343" s="4">
        <v>4.0</v>
      </c>
      <c r="M1343" s="4">
        <v>95.0</v>
      </c>
      <c r="N1343" s="4">
        <v>9.5</v>
      </c>
      <c r="O1343" s="4">
        <v>95.0</v>
      </c>
      <c r="P1343" s="4">
        <v>0.1</v>
      </c>
      <c r="Q1343" s="5">
        <v>261.456882</v>
      </c>
      <c r="R1343" s="4">
        <v>5535595.0</v>
      </c>
      <c r="S1343" s="4">
        <v>3.9</v>
      </c>
      <c r="T1343" s="4">
        <v>3.8</v>
      </c>
      <c r="U1343" s="4">
        <v>0.723</v>
      </c>
      <c r="V1343" s="4">
        <v>13.5</v>
      </c>
    </row>
    <row r="1344">
      <c r="A1344" s="4" t="s">
        <v>109</v>
      </c>
      <c r="B1344" s="4">
        <v>2003.0</v>
      </c>
      <c r="C1344" s="4" t="s">
        <v>23</v>
      </c>
      <c r="D1344" s="4">
        <v>72.3</v>
      </c>
      <c r="E1344" s="4">
        <v>127.0</v>
      </c>
      <c r="F1344" s="4">
        <v>4.0</v>
      </c>
      <c r="G1344" s="4">
        <v>0.54</v>
      </c>
      <c r="H1344" s="5">
        <v>228.7838108</v>
      </c>
      <c r="I1344" s="4">
        <v>97.0</v>
      </c>
      <c r="J1344" s="4">
        <v>76.0</v>
      </c>
      <c r="K1344" s="4">
        <v>56.3</v>
      </c>
      <c r="L1344" s="4">
        <v>4.0</v>
      </c>
      <c r="M1344" s="4">
        <v>97.0</v>
      </c>
      <c r="N1344" s="4">
        <v>9.15</v>
      </c>
      <c r="O1344" s="4">
        <v>97.0</v>
      </c>
      <c r="P1344" s="4">
        <v>0.1</v>
      </c>
      <c r="Q1344" s="5">
        <v>1889.213962</v>
      </c>
      <c r="R1344" s="4">
        <v>5396774.0</v>
      </c>
      <c r="S1344" s="4">
        <v>3.9</v>
      </c>
      <c r="T1344" s="4">
        <v>3.9</v>
      </c>
      <c r="U1344" s="4">
        <v>0.717</v>
      </c>
      <c r="V1344" s="4">
        <v>13.2</v>
      </c>
    </row>
    <row r="1345">
      <c r="A1345" s="4" t="s">
        <v>109</v>
      </c>
      <c r="B1345" s="4">
        <v>2002.0</v>
      </c>
      <c r="C1345" s="4" t="s">
        <v>23</v>
      </c>
      <c r="D1345" s="4">
        <v>72.1</v>
      </c>
      <c r="E1345" s="4">
        <v>129.0</v>
      </c>
      <c r="F1345" s="4">
        <v>4.0</v>
      </c>
      <c r="G1345" s="4">
        <v>0.54</v>
      </c>
      <c r="H1345" s="5">
        <v>259.1572375</v>
      </c>
      <c r="I1345" s="4">
        <v>95.0</v>
      </c>
      <c r="J1345" s="4">
        <v>19.0</v>
      </c>
      <c r="K1345" s="4">
        <v>55.5</v>
      </c>
      <c r="L1345" s="4">
        <v>4.0</v>
      </c>
      <c r="M1345" s="4">
        <v>95.0</v>
      </c>
      <c r="N1345" s="4">
        <v>9.68</v>
      </c>
      <c r="O1345" s="4">
        <v>95.0</v>
      </c>
      <c r="P1345" s="4">
        <v>0.1</v>
      </c>
      <c r="Q1345" s="5">
        <v>1812.288374</v>
      </c>
      <c r="R1345" s="4">
        <v>5287488.0</v>
      </c>
      <c r="S1345" s="4">
        <v>3.9</v>
      </c>
      <c r="T1345" s="4">
        <v>3.9</v>
      </c>
      <c r="U1345" s="4">
        <v>0.712</v>
      </c>
      <c r="V1345" s="4">
        <v>13.0</v>
      </c>
    </row>
    <row r="1346">
      <c r="A1346" s="4" t="s">
        <v>109</v>
      </c>
      <c r="B1346" s="4">
        <v>2001.0</v>
      </c>
      <c r="C1346" s="4" t="s">
        <v>23</v>
      </c>
      <c r="D1346" s="4">
        <v>71.9</v>
      </c>
      <c r="E1346" s="4">
        <v>131.0</v>
      </c>
      <c r="F1346" s="4">
        <v>4.0</v>
      </c>
      <c r="G1346" s="4">
        <v>0.55</v>
      </c>
      <c r="H1346" s="5">
        <v>248.697463</v>
      </c>
      <c r="I1346" s="4">
        <v>97.0</v>
      </c>
      <c r="J1346" s="4">
        <v>61.0</v>
      </c>
      <c r="K1346" s="4">
        <v>54.8</v>
      </c>
      <c r="L1346" s="4">
        <v>4.0</v>
      </c>
      <c r="M1346" s="4">
        <v>97.0</v>
      </c>
      <c r="N1346" s="4">
        <v>9.9</v>
      </c>
      <c r="O1346" s="4">
        <v>99.0</v>
      </c>
      <c r="P1346" s="4">
        <v>0.1</v>
      </c>
      <c r="Q1346" s="5">
        <v>1728.2659</v>
      </c>
      <c r="R1346" s="4">
        <v>5193482.0</v>
      </c>
      <c r="S1346" s="4">
        <v>4.0</v>
      </c>
      <c r="T1346" s="4">
        <v>3.9</v>
      </c>
      <c r="U1346" s="4">
        <v>0.706</v>
      </c>
      <c r="V1346" s="4">
        <v>12.7</v>
      </c>
    </row>
    <row r="1347">
      <c r="A1347" s="4" t="s">
        <v>109</v>
      </c>
      <c r="B1347" s="4">
        <v>2000.0</v>
      </c>
      <c r="C1347" s="4" t="s">
        <v>23</v>
      </c>
      <c r="D1347" s="4">
        <v>71.7</v>
      </c>
      <c r="E1347" s="4">
        <v>133.0</v>
      </c>
      <c r="F1347" s="4">
        <v>4.0</v>
      </c>
      <c r="G1347" s="4">
        <v>0.49</v>
      </c>
      <c r="H1347" s="5">
        <v>227.296617</v>
      </c>
      <c r="I1347" s="4">
        <v>93.0</v>
      </c>
      <c r="J1347" s="4">
        <v>32.0</v>
      </c>
      <c r="K1347" s="4">
        <v>54.0</v>
      </c>
      <c r="L1347" s="4">
        <v>4.0</v>
      </c>
      <c r="M1347" s="4">
        <v>94.0</v>
      </c>
      <c r="N1347" s="4">
        <v>9.65</v>
      </c>
      <c r="O1347" s="4">
        <v>91.0</v>
      </c>
      <c r="P1347" s="4">
        <v>0.1</v>
      </c>
      <c r="Q1347" s="5">
        <v>1657.889256</v>
      </c>
      <c r="R1347" s="4">
        <v>51313.0</v>
      </c>
      <c r="S1347" s="4">
        <v>4.0</v>
      </c>
      <c r="T1347" s="4">
        <v>4.0</v>
      </c>
      <c r="U1347" s="4">
        <v>0.7</v>
      </c>
      <c r="V1347" s="4">
        <v>12.6</v>
      </c>
    </row>
    <row r="1348">
      <c r="A1348" s="4" t="s">
        <v>110</v>
      </c>
      <c r="B1348" s="4">
        <v>2015.0</v>
      </c>
      <c r="C1348" s="4" t="s">
        <v>23</v>
      </c>
      <c r="D1348" s="4">
        <v>72.0</v>
      </c>
      <c r="E1348" s="4">
        <v>198.0</v>
      </c>
      <c r="F1348" s="4">
        <v>4.0</v>
      </c>
      <c r="G1348" s="6"/>
      <c r="H1348" s="5">
        <v>0.0</v>
      </c>
      <c r="I1348" s="4">
        <v>98.0</v>
      </c>
      <c r="J1348" s="4">
        <v>526.0</v>
      </c>
      <c r="K1348" s="4">
        <v>53.1</v>
      </c>
      <c r="L1348" s="4">
        <v>5.0</v>
      </c>
      <c r="M1348" s="4">
        <v>98.0</v>
      </c>
      <c r="N1348" s="6"/>
      <c r="O1348" s="4">
        <v>98.0</v>
      </c>
      <c r="P1348" s="4">
        <v>0.1</v>
      </c>
      <c r="Q1348" s="5">
        <v>159.9817</v>
      </c>
      <c r="R1348" s="4">
        <v>1.7544126E7</v>
      </c>
      <c r="S1348" s="4">
        <v>2.4</v>
      </c>
      <c r="T1348" s="4">
        <v>2.5</v>
      </c>
      <c r="U1348" s="4">
        <v>0.793</v>
      </c>
      <c r="V1348" s="4">
        <v>15.0</v>
      </c>
    </row>
    <row r="1349">
      <c r="A1349" s="4" t="s">
        <v>110</v>
      </c>
      <c r="B1349" s="4">
        <v>2014.0</v>
      </c>
      <c r="C1349" s="4" t="s">
        <v>23</v>
      </c>
      <c r="D1349" s="4">
        <v>69.9</v>
      </c>
      <c r="E1349" s="4">
        <v>22.0</v>
      </c>
      <c r="F1349" s="4">
        <v>5.0</v>
      </c>
      <c r="G1349" s="4">
        <v>6.29</v>
      </c>
      <c r="H1349" s="5">
        <v>24.44473709</v>
      </c>
      <c r="I1349" s="4">
        <v>95.0</v>
      </c>
      <c r="J1349" s="4">
        <v>321.0</v>
      </c>
      <c r="K1349" s="4">
        <v>52.3</v>
      </c>
      <c r="L1349" s="4">
        <v>5.0</v>
      </c>
      <c r="M1349" s="4">
        <v>95.0</v>
      </c>
      <c r="N1349" s="4">
        <v>4.36</v>
      </c>
      <c r="O1349" s="4">
        <v>95.0</v>
      </c>
      <c r="P1349" s="4">
        <v>0.1</v>
      </c>
      <c r="Q1349" s="5">
        <v>1286.56511</v>
      </c>
      <c r="R1349" s="4">
        <v>1.7289224E7</v>
      </c>
      <c r="S1349" s="4">
        <v>2.4</v>
      </c>
      <c r="T1349" s="4">
        <v>2.5</v>
      </c>
      <c r="U1349" s="4">
        <v>0.789</v>
      </c>
      <c r="V1349" s="4">
        <v>15.0</v>
      </c>
    </row>
    <row r="1350">
      <c r="A1350" s="4" t="s">
        <v>110</v>
      </c>
      <c r="B1350" s="4">
        <v>2013.0</v>
      </c>
      <c r="C1350" s="4" t="s">
        <v>23</v>
      </c>
      <c r="D1350" s="4">
        <v>69.5</v>
      </c>
      <c r="E1350" s="4">
        <v>28.0</v>
      </c>
      <c r="F1350" s="4">
        <v>5.0</v>
      </c>
      <c r="G1350" s="4">
        <v>6.48</v>
      </c>
      <c r="H1350" s="5">
        <v>26.4072659</v>
      </c>
      <c r="I1350" s="4">
        <v>99.0</v>
      </c>
      <c r="J1350" s="4">
        <v>73.0</v>
      </c>
      <c r="K1350" s="4">
        <v>51.4</v>
      </c>
      <c r="L1350" s="4">
        <v>6.0</v>
      </c>
      <c r="M1350" s="4">
        <v>98.0</v>
      </c>
      <c r="N1350" s="4">
        <v>4.3</v>
      </c>
      <c r="O1350" s="4">
        <v>98.0</v>
      </c>
      <c r="P1350" s="4">
        <v>0.1</v>
      </c>
      <c r="Q1350" s="5">
        <v>1389.8561</v>
      </c>
      <c r="R1350" s="4">
        <v>1735275.0</v>
      </c>
      <c r="S1350" s="4">
        <v>2.4</v>
      </c>
      <c r="T1350" s="4">
        <v>2.5</v>
      </c>
      <c r="U1350" s="4">
        <v>0.782</v>
      </c>
      <c r="V1350" s="4">
        <v>15.0</v>
      </c>
    </row>
    <row r="1351">
      <c r="A1351" s="4" t="s">
        <v>110</v>
      </c>
      <c r="B1351" s="4">
        <v>2012.0</v>
      </c>
      <c r="C1351" s="4" t="s">
        <v>23</v>
      </c>
      <c r="D1351" s="4">
        <v>69.1</v>
      </c>
      <c r="E1351" s="4">
        <v>214.0</v>
      </c>
      <c r="F1351" s="4">
        <v>6.0</v>
      </c>
      <c r="G1351" s="4">
        <v>6.82</v>
      </c>
      <c r="H1351" s="5">
        <v>235.3566066</v>
      </c>
      <c r="I1351" s="4">
        <v>95.0</v>
      </c>
      <c r="J1351" s="4">
        <v>55.0</v>
      </c>
      <c r="K1351" s="4">
        <v>5.6</v>
      </c>
      <c r="L1351" s="4">
        <v>7.0</v>
      </c>
      <c r="M1351" s="4">
        <v>98.0</v>
      </c>
      <c r="N1351" s="4">
        <v>4.32</v>
      </c>
      <c r="O1351" s="4">
        <v>99.0</v>
      </c>
      <c r="P1351" s="4">
        <v>0.1</v>
      </c>
      <c r="Q1351" s="5">
        <v>12387.18982</v>
      </c>
      <c r="R1351" s="4">
        <v>1.6791425E7</v>
      </c>
      <c r="S1351" s="4">
        <v>2.4</v>
      </c>
      <c r="T1351" s="4">
        <v>2.5</v>
      </c>
      <c r="U1351" s="4">
        <v>0.774</v>
      </c>
      <c r="V1351" s="4">
        <v>14.7</v>
      </c>
    </row>
    <row r="1352">
      <c r="A1352" s="4" t="s">
        <v>110</v>
      </c>
      <c r="B1352" s="4">
        <v>2011.0</v>
      </c>
      <c r="C1352" s="4" t="s">
        <v>23</v>
      </c>
      <c r="D1352" s="4">
        <v>68.5</v>
      </c>
      <c r="E1352" s="4">
        <v>224.0</v>
      </c>
      <c r="F1352" s="4">
        <v>7.0</v>
      </c>
      <c r="G1352" s="4">
        <v>6.63</v>
      </c>
      <c r="H1352" s="5">
        <v>179.170133</v>
      </c>
      <c r="I1352" s="4">
        <v>99.0</v>
      </c>
      <c r="J1352" s="4">
        <v>127.0</v>
      </c>
      <c r="K1352" s="4">
        <v>49.9</v>
      </c>
      <c r="L1352" s="4">
        <v>7.0</v>
      </c>
      <c r="M1352" s="4">
        <v>99.0</v>
      </c>
      <c r="N1352" s="4">
        <v>4.6</v>
      </c>
      <c r="O1352" s="4">
        <v>99.0</v>
      </c>
      <c r="P1352" s="4">
        <v>0.1</v>
      </c>
      <c r="Q1352" s="5">
        <v>11634.42422</v>
      </c>
      <c r="R1352" s="4">
        <v>165566.0</v>
      </c>
      <c r="S1352" s="4">
        <v>2.3</v>
      </c>
      <c r="T1352" s="4">
        <v>2.5</v>
      </c>
      <c r="U1352" s="4">
        <v>0.766</v>
      </c>
      <c r="V1352" s="4">
        <v>14.4</v>
      </c>
    </row>
    <row r="1353">
      <c r="A1353" s="4" t="s">
        <v>110</v>
      </c>
      <c r="B1353" s="4">
        <v>2010.0</v>
      </c>
      <c r="C1353" s="4" t="s">
        <v>23</v>
      </c>
      <c r="D1353" s="4">
        <v>67.8</v>
      </c>
      <c r="E1353" s="4">
        <v>236.0</v>
      </c>
      <c r="F1353" s="4">
        <v>7.0</v>
      </c>
      <c r="G1353" s="4">
        <v>6.83</v>
      </c>
      <c r="H1353" s="5">
        <v>11.1516268</v>
      </c>
      <c r="I1353" s="4">
        <v>99.0</v>
      </c>
      <c r="J1353" s="4">
        <v>4.0</v>
      </c>
      <c r="K1353" s="4">
        <v>49.2</v>
      </c>
      <c r="L1353" s="4">
        <v>8.0</v>
      </c>
      <c r="M1353" s="4">
        <v>98.0</v>
      </c>
      <c r="N1353" s="4">
        <v>4.42</v>
      </c>
      <c r="O1353" s="4">
        <v>99.0</v>
      </c>
      <c r="P1353" s="4">
        <v>0.1</v>
      </c>
      <c r="Q1353" s="5">
        <v>97.649972</v>
      </c>
      <c r="R1353" s="4">
        <v>1.6321581E7</v>
      </c>
      <c r="S1353" s="4">
        <v>2.3</v>
      </c>
      <c r="T1353" s="4">
        <v>2.5</v>
      </c>
      <c r="U1353" s="4">
        <v>0.763</v>
      </c>
      <c r="V1353" s="4">
        <v>14.5</v>
      </c>
    </row>
    <row r="1354">
      <c r="A1354" s="4" t="s">
        <v>110</v>
      </c>
      <c r="B1354" s="4">
        <v>2009.0</v>
      </c>
      <c r="C1354" s="4" t="s">
        <v>23</v>
      </c>
      <c r="D1354" s="4">
        <v>67.8</v>
      </c>
      <c r="E1354" s="4">
        <v>235.0</v>
      </c>
      <c r="F1354" s="4">
        <v>7.0</v>
      </c>
      <c r="G1354" s="4">
        <v>6.64</v>
      </c>
      <c r="H1354" s="5">
        <v>808.243302</v>
      </c>
      <c r="I1354" s="4">
        <v>99.0</v>
      </c>
      <c r="J1354" s="4">
        <v>0.0</v>
      </c>
      <c r="K1354" s="4">
        <v>48.5</v>
      </c>
      <c r="L1354" s="4">
        <v>8.0</v>
      </c>
      <c r="M1354" s="4">
        <v>99.0</v>
      </c>
      <c r="N1354" s="4">
        <v>4.13</v>
      </c>
      <c r="O1354" s="4">
        <v>98.0</v>
      </c>
      <c r="P1354" s="4">
        <v>0.1</v>
      </c>
      <c r="Q1354" s="5">
        <v>7165.2775</v>
      </c>
      <c r="R1354" s="4">
        <v>169271.0</v>
      </c>
      <c r="S1354" s="4">
        <v>2.3</v>
      </c>
      <c r="T1354" s="4">
        <v>2.5</v>
      </c>
      <c r="U1354" s="4">
        <v>0.758</v>
      </c>
      <c r="V1354" s="4">
        <v>14.6</v>
      </c>
    </row>
    <row r="1355">
      <c r="A1355" s="4" t="s">
        <v>110</v>
      </c>
      <c r="B1355" s="4">
        <v>2008.0</v>
      </c>
      <c r="C1355" s="4" t="s">
        <v>23</v>
      </c>
      <c r="D1355" s="4">
        <v>66.6</v>
      </c>
      <c r="E1355" s="4">
        <v>258.0</v>
      </c>
      <c r="F1355" s="4">
        <v>8.0</v>
      </c>
      <c r="G1355" s="4">
        <v>7.6</v>
      </c>
      <c r="H1355" s="5">
        <v>708.3285785</v>
      </c>
      <c r="I1355" s="4">
        <v>99.0</v>
      </c>
      <c r="J1355" s="4">
        <v>20.0</v>
      </c>
      <c r="K1355" s="4">
        <v>47.9</v>
      </c>
      <c r="L1355" s="4">
        <v>9.0</v>
      </c>
      <c r="M1355" s="4">
        <v>99.0</v>
      </c>
      <c r="N1355" s="4">
        <v>3.65</v>
      </c>
      <c r="O1355" s="4">
        <v>99.0</v>
      </c>
      <c r="P1355" s="4">
        <v>0.1</v>
      </c>
      <c r="Q1355" s="5">
        <v>8513.564645</v>
      </c>
      <c r="R1355" s="4">
        <v>15674.0</v>
      </c>
      <c r="S1355" s="4">
        <v>2.4</v>
      </c>
      <c r="T1355" s="4">
        <v>2.5</v>
      </c>
      <c r="U1355" s="4">
        <v>0.758</v>
      </c>
      <c r="V1355" s="4">
        <v>14.6</v>
      </c>
    </row>
    <row r="1356">
      <c r="A1356" s="4" t="s">
        <v>110</v>
      </c>
      <c r="B1356" s="4">
        <v>2007.0</v>
      </c>
      <c r="C1356" s="4" t="s">
        <v>23</v>
      </c>
      <c r="D1356" s="4">
        <v>65.3</v>
      </c>
      <c r="E1356" s="4">
        <v>288.0</v>
      </c>
      <c r="F1356" s="4">
        <v>8.0</v>
      </c>
      <c r="G1356" s="4">
        <v>7.44</v>
      </c>
      <c r="H1356" s="5">
        <v>499.730412</v>
      </c>
      <c r="I1356" s="4">
        <v>94.0</v>
      </c>
      <c r="J1356" s="4">
        <v>13.0</v>
      </c>
      <c r="K1356" s="4">
        <v>47.3</v>
      </c>
      <c r="L1356" s="4">
        <v>9.0</v>
      </c>
      <c r="M1356" s="4">
        <v>94.0</v>
      </c>
      <c r="N1356" s="4">
        <v>3.19</v>
      </c>
      <c r="O1356" s="4">
        <v>93.0</v>
      </c>
      <c r="P1356" s="4">
        <v>0.1</v>
      </c>
      <c r="Q1356" s="5">
        <v>6771.414797</v>
      </c>
      <c r="R1356" s="4">
        <v>1.5484192E7</v>
      </c>
      <c r="S1356" s="4">
        <v>2.4</v>
      </c>
      <c r="T1356" s="4">
        <v>2.5</v>
      </c>
      <c r="U1356" s="4">
        <v>0.754</v>
      </c>
      <c r="V1356" s="4">
        <v>14.7</v>
      </c>
    </row>
    <row r="1357">
      <c r="A1357" s="4" t="s">
        <v>110</v>
      </c>
      <c r="B1357" s="4">
        <v>2006.0</v>
      </c>
      <c r="C1357" s="4" t="s">
        <v>23</v>
      </c>
      <c r="D1357" s="4">
        <v>65.0</v>
      </c>
      <c r="E1357" s="4">
        <v>295.0</v>
      </c>
      <c r="F1357" s="4">
        <v>8.0</v>
      </c>
      <c r="G1357" s="4">
        <v>7.08</v>
      </c>
      <c r="H1357" s="5">
        <v>76.19868936</v>
      </c>
      <c r="I1357" s="4">
        <v>99.0</v>
      </c>
      <c r="J1357" s="4">
        <v>109.0</v>
      </c>
      <c r="K1357" s="4">
        <v>46.8</v>
      </c>
      <c r="L1357" s="4">
        <v>9.0</v>
      </c>
      <c r="M1357" s="4">
        <v>99.0</v>
      </c>
      <c r="N1357" s="4">
        <v>3.73</v>
      </c>
      <c r="O1357" s="4">
        <v>99.0</v>
      </c>
      <c r="P1357" s="4">
        <v>0.1</v>
      </c>
      <c r="Q1357" s="5">
        <v>5291.57565</v>
      </c>
      <c r="R1357" s="4">
        <v>153884.0</v>
      </c>
      <c r="S1357" s="4">
        <v>2.4</v>
      </c>
      <c r="T1357" s="4">
        <v>2.5</v>
      </c>
      <c r="U1357" s="4">
        <v>0.747</v>
      </c>
      <c r="V1357" s="4">
        <v>14.3</v>
      </c>
    </row>
    <row r="1358">
      <c r="A1358" s="4" t="s">
        <v>110</v>
      </c>
      <c r="B1358" s="4">
        <v>2005.0</v>
      </c>
      <c r="C1358" s="4" t="s">
        <v>23</v>
      </c>
      <c r="D1358" s="4">
        <v>64.6</v>
      </c>
      <c r="E1358" s="4">
        <v>294.0</v>
      </c>
      <c r="F1358" s="4">
        <v>8.0</v>
      </c>
      <c r="G1358" s="4">
        <v>6.94</v>
      </c>
      <c r="H1358" s="5">
        <v>351.8603267</v>
      </c>
      <c r="I1358" s="4">
        <v>94.0</v>
      </c>
      <c r="J1358" s="4">
        <v>16118.0</v>
      </c>
      <c r="K1358" s="4">
        <v>46.3</v>
      </c>
      <c r="L1358" s="4">
        <v>9.0</v>
      </c>
      <c r="M1358" s="4">
        <v>99.0</v>
      </c>
      <c r="N1358" s="4">
        <v>4.7</v>
      </c>
      <c r="O1358" s="4">
        <v>98.0</v>
      </c>
      <c r="P1358" s="4">
        <v>0.1</v>
      </c>
      <c r="Q1358" s="5">
        <v>3771.278957</v>
      </c>
      <c r="R1358" s="4">
        <v>1514729.0</v>
      </c>
      <c r="S1358" s="4">
        <v>2.4</v>
      </c>
      <c r="T1358" s="4">
        <v>2.5</v>
      </c>
      <c r="U1358" s="4">
        <v>0.737</v>
      </c>
      <c r="V1358" s="4">
        <v>13.9</v>
      </c>
    </row>
    <row r="1359">
      <c r="A1359" s="4" t="s">
        <v>110</v>
      </c>
      <c r="B1359" s="4">
        <v>2004.0</v>
      </c>
      <c r="C1359" s="4" t="s">
        <v>23</v>
      </c>
      <c r="D1359" s="4">
        <v>64.7</v>
      </c>
      <c r="E1359" s="4">
        <v>287.0</v>
      </c>
      <c r="F1359" s="4">
        <v>8.0</v>
      </c>
      <c r="G1359" s="4">
        <v>6.55</v>
      </c>
      <c r="H1359" s="5">
        <v>33.91660183</v>
      </c>
      <c r="I1359" s="4">
        <v>99.0</v>
      </c>
      <c r="J1359" s="4">
        <v>2204.0</v>
      </c>
      <c r="K1359" s="4">
        <v>45.8</v>
      </c>
      <c r="L1359" s="4">
        <v>9.0</v>
      </c>
      <c r="M1359" s="4">
        <v>99.0</v>
      </c>
      <c r="N1359" s="4">
        <v>3.95</v>
      </c>
      <c r="O1359" s="4">
        <v>82.0</v>
      </c>
      <c r="P1359" s="4">
        <v>0.1</v>
      </c>
      <c r="Q1359" s="5">
        <v>2874.288291</v>
      </c>
      <c r="R1359" s="4">
        <v>1512985.0</v>
      </c>
      <c r="S1359" s="4">
        <v>2.5</v>
      </c>
      <c r="T1359" s="4">
        <v>2.6</v>
      </c>
      <c r="U1359" s="4">
        <v>0.725</v>
      </c>
      <c r="V1359" s="4">
        <v>13.5</v>
      </c>
    </row>
    <row r="1360">
      <c r="A1360" s="4" t="s">
        <v>110</v>
      </c>
      <c r="B1360" s="4">
        <v>2003.0</v>
      </c>
      <c r="C1360" s="4" t="s">
        <v>23</v>
      </c>
      <c r="D1360" s="4">
        <v>64.4</v>
      </c>
      <c r="E1360" s="4">
        <v>282.0</v>
      </c>
      <c r="F1360" s="4">
        <v>8.0</v>
      </c>
      <c r="G1360" s="4">
        <v>6.58</v>
      </c>
      <c r="H1360" s="5">
        <v>23.43400762</v>
      </c>
      <c r="I1360" s="4">
        <v>99.0</v>
      </c>
      <c r="J1360" s="4">
        <v>24.0</v>
      </c>
      <c r="K1360" s="4">
        <v>45.3</v>
      </c>
      <c r="L1360" s="4">
        <v>9.0</v>
      </c>
      <c r="M1360" s="4">
        <v>99.0</v>
      </c>
      <c r="N1360" s="4">
        <v>3.7</v>
      </c>
      <c r="O1360" s="4">
        <v>99.0</v>
      </c>
      <c r="P1360" s="4">
        <v>0.1</v>
      </c>
      <c r="Q1360" s="5">
        <v>268.123657</v>
      </c>
      <c r="R1360" s="4">
        <v>149918.0</v>
      </c>
      <c r="S1360" s="4">
        <v>2.5</v>
      </c>
      <c r="T1360" s="4">
        <v>2.6</v>
      </c>
      <c r="U1360" s="4">
        <v>0.714</v>
      </c>
      <c r="V1360" s="4">
        <v>13.1</v>
      </c>
    </row>
    <row r="1361">
      <c r="A1361" s="4" t="s">
        <v>110</v>
      </c>
      <c r="B1361" s="4">
        <v>2002.0</v>
      </c>
      <c r="C1361" s="4" t="s">
        <v>23</v>
      </c>
      <c r="D1361" s="4">
        <v>64.7</v>
      </c>
      <c r="E1361" s="4">
        <v>276.0</v>
      </c>
      <c r="F1361" s="4">
        <v>8.0</v>
      </c>
      <c r="G1361" s="4">
        <v>5.99</v>
      </c>
      <c r="H1361" s="5">
        <v>145.1022528</v>
      </c>
      <c r="I1361" s="4">
        <v>95.0</v>
      </c>
      <c r="J1361" s="4">
        <v>18.0</v>
      </c>
      <c r="K1361" s="4">
        <v>44.8</v>
      </c>
      <c r="L1361" s="4">
        <v>9.0</v>
      </c>
      <c r="M1361" s="4">
        <v>95.0</v>
      </c>
      <c r="N1361" s="4">
        <v>3.61</v>
      </c>
      <c r="O1361" s="4">
        <v>95.0</v>
      </c>
      <c r="P1361" s="4">
        <v>0.1</v>
      </c>
      <c r="Q1361" s="5">
        <v>1658.31146</v>
      </c>
      <c r="R1361" s="4">
        <v>1.4858948E7</v>
      </c>
      <c r="S1361" s="4">
        <v>2.6</v>
      </c>
      <c r="T1361" s="4">
        <v>2.6</v>
      </c>
      <c r="U1361" s="4">
        <v>0.7</v>
      </c>
      <c r="V1361" s="4">
        <v>12.7</v>
      </c>
    </row>
    <row r="1362">
      <c r="A1362" s="4" t="s">
        <v>110</v>
      </c>
      <c r="B1362" s="4">
        <v>2001.0</v>
      </c>
      <c r="C1362" s="4" t="s">
        <v>23</v>
      </c>
      <c r="D1362" s="4">
        <v>64.4</v>
      </c>
      <c r="E1362" s="4">
        <v>284.0</v>
      </c>
      <c r="F1362" s="4">
        <v>8.0</v>
      </c>
      <c r="G1362" s="4">
        <v>5.75</v>
      </c>
      <c r="H1362" s="5">
        <v>12.60883976</v>
      </c>
      <c r="I1362" s="4">
        <v>95.0</v>
      </c>
      <c r="J1362" s="4">
        <v>94.0</v>
      </c>
      <c r="K1362" s="4">
        <v>44.4</v>
      </c>
      <c r="L1362" s="4">
        <v>10.0</v>
      </c>
      <c r="M1362" s="4">
        <v>95.0</v>
      </c>
      <c r="N1362" s="4">
        <v>3.47</v>
      </c>
      <c r="O1362" s="4">
        <v>95.0</v>
      </c>
      <c r="P1362" s="4">
        <v>0.1</v>
      </c>
      <c r="Q1362" s="5">
        <v>149.926751</v>
      </c>
      <c r="R1362" s="4">
        <v>1.4858335E7</v>
      </c>
      <c r="S1362" s="4">
        <v>2.6</v>
      </c>
      <c r="T1362" s="4">
        <v>2.7</v>
      </c>
      <c r="U1362" s="4">
        <v>0.685</v>
      </c>
      <c r="V1362" s="4">
        <v>12.3</v>
      </c>
    </row>
    <row r="1363">
      <c r="A1363" s="4" t="s">
        <v>110</v>
      </c>
      <c r="B1363" s="4">
        <v>2000.0</v>
      </c>
      <c r="C1363" s="4" t="s">
        <v>23</v>
      </c>
      <c r="D1363" s="4">
        <v>63.9</v>
      </c>
      <c r="E1363" s="4">
        <v>292.0</v>
      </c>
      <c r="F1363" s="4">
        <v>9.0</v>
      </c>
      <c r="G1363" s="4">
        <v>6.0</v>
      </c>
      <c r="H1363" s="5">
        <v>112.541157</v>
      </c>
      <c r="I1363" s="4">
        <v>99.0</v>
      </c>
      <c r="J1363" s="4">
        <v>245.0</v>
      </c>
      <c r="K1363" s="4">
        <v>43.9</v>
      </c>
      <c r="L1363" s="4">
        <v>10.0</v>
      </c>
      <c r="M1363" s="4">
        <v>96.0</v>
      </c>
      <c r="N1363" s="4">
        <v>4.16</v>
      </c>
      <c r="O1363" s="4">
        <v>97.0</v>
      </c>
      <c r="P1363" s="4">
        <v>0.1</v>
      </c>
      <c r="Q1363" s="5">
        <v>1229.958</v>
      </c>
      <c r="R1363" s="4">
        <v>1.4883626E7</v>
      </c>
      <c r="S1363" s="4">
        <v>2.7</v>
      </c>
      <c r="T1363" s="4">
        <v>2.7</v>
      </c>
      <c r="U1363" s="4">
        <v>0.676</v>
      </c>
      <c r="V1363" s="4">
        <v>12.1</v>
      </c>
    </row>
    <row r="1364">
      <c r="A1364" s="4" t="s">
        <v>111</v>
      </c>
      <c r="B1364" s="4">
        <v>2015.0</v>
      </c>
      <c r="C1364" s="4" t="s">
        <v>23</v>
      </c>
      <c r="D1364" s="4">
        <v>63.4</v>
      </c>
      <c r="E1364" s="4">
        <v>249.0</v>
      </c>
      <c r="F1364" s="4">
        <v>54.0</v>
      </c>
      <c r="G1364" s="6"/>
      <c r="H1364" s="5">
        <v>0.0</v>
      </c>
      <c r="I1364" s="4">
        <v>89.0</v>
      </c>
      <c r="J1364" s="4">
        <v>95.0</v>
      </c>
      <c r="K1364" s="4">
        <v>22.0</v>
      </c>
      <c r="L1364" s="4">
        <v>75.0</v>
      </c>
      <c r="M1364" s="4">
        <v>83.0</v>
      </c>
      <c r="N1364" s="6"/>
      <c r="O1364" s="4">
        <v>89.0</v>
      </c>
      <c r="P1364" s="4">
        <v>2.8</v>
      </c>
      <c r="Q1364" s="5">
        <v>1349.97144</v>
      </c>
      <c r="R1364" s="4">
        <v>4.7236259E7</v>
      </c>
      <c r="S1364" s="4">
        <v>7.8</v>
      </c>
      <c r="T1364" s="4">
        <v>7.6</v>
      </c>
      <c r="U1364" s="4">
        <v>0.55</v>
      </c>
      <c r="V1364" s="4">
        <v>11.1</v>
      </c>
    </row>
    <row r="1365">
      <c r="A1365" s="4" t="s">
        <v>111</v>
      </c>
      <c r="B1365" s="4">
        <v>2014.0</v>
      </c>
      <c r="C1365" s="4" t="s">
        <v>23</v>
      </c>
      <c r="D1365" s="4">
        <v>62.9</v>
      </c>
      <c r="E1365" s="4">
        <v>255.0</v>
      </c>
      <c r="F1365" s="4">
        <v>56.0</v>
      </c>
      <c r="G1365" s="4">
        <v>0.01</v>
      </c>
      <c r="H1365" s="5">
        <v>170.9626624</v>
      </c>
      <c r="I1365" s="4">
        <v>92.0</v>
      </c>
      <c r="J1365" s="4">
        <v>354.0</v>
      </c>
      <c r="K1365" s="4">
        <v>21.3</v>
      </c>
      <c r="L1365" s="4">
        <v>79.0</v>
      </c>
      <c r="M1365" s="4">
        <v>93.0</v>
      </c>
      <c r="N1365" s="4">
        <v>5.72</v>
      </c>
      <c r="O1365" s="4">
        <v>92.0</v>
      </c>
      <c r="P1365" s="4">
        <v>2.9</v>
      </c>
      <c r="Q1365" s="5">
        <v>1335.6458</v>
      </c>
      <c r="R1365" s="4">
        <v>462425.0</v>
      </c>
      <c r="S1365" s="4">
        <v>7.8</v>
      </c>
      <c r="T1365" s="4">
        <v>7.7</v>
      </c>
      <c r="U1365" s="4">
        <v>0.546</v>
      </c>
      <c r="V1365" s="4">
        <v>11.1</v>
      </c>
    </row>
    <row r="1366">
      <c r="A1366" s="4" t="s">
        <v>111</v>
      </c>
      <c r="B1366" s="4">
        <v>2013.0</v>
      </c>
      <c r="C1366" s="4" t="s">
        <v>23</v>
      </c>
      <c r="D1366" s="4">
        <v>62.6</v>
      </c>
      <c r="E1366" s="4">
        <v>258.0</v>
      </c>
      <c r="F1366" s="4">
        <v>58.0</v>
      </c>
      <c r="G1366" s="4">
        <v>1.84</v>
      </c>
      <c r="H1366" s="5">
        <v>165.9304977</v>
      </c>
      <c r="I1366" s="4">
        <v>93.0</v>
      </c>
      <c r="J1366" s="4">
        <v>190.0</v>
      </c>
      <c r="K1366" s="4">
        <v>2.7</v>
      </c>
      <c r="L1366" s="4">
        <v>81.0</v>
      </c>
      <c r="M1366" s="4">
        <v>94.0</v>
      </c>
      <c r="N1366" s="4">
        <v>5.57</v>
      </c>
      <c r="O1366" s="4">
        <v>87.0</v>
      </c>
      <c r="P1366" s="4">
        <v>3.0</v>
      </c>
      <c r="Q1366" s="5">
        <v>1229.114798</v>
      </c>
      <c r="R1366" s="4">
        <v>4.4826849E7</v>
      </c>
      <c r="S1366" s="4">
        <v>7.9</v>
      </c>
      <c r="T1366" s="4">
        <v>7.7</v>
      </c>
      <c r="U1366" s="4">
        <v>0.541</v>
      </c>
      <c r="V1366" s="4">
        <v>11.1</v>
      </c>
    </row>
    <row r="1367">
      <c r="A1367" s="4" t="s">
        <v>111</v>
      </c>
      <c r="B1367" s="4">
        <v>2012.0</v>
      </c>
      <c r="C1367" s="4" t="s">
        <v>23</v>
      </c>
      <c r="D1367" s="4">
        <v>62.1</v>
      </c>
      <c r="E1367" s="4">
        <v>263.0</v>
      </c>
      <c r="F1367" s="4">
        <v>59.0</v>
      </c>
      <c r="G1367" s="4">
        <v>1.81</v>
      </c>
      <c r="H1367" s="5">
        <v>154.2269697</v>
      </c>
      <c r="I1367" s="4">
        <v>94.0</v>
      </c>
      <c r="J1367" s="4">
        <v>0.0</v>
      </c>
      <c r="K1367" s="4">
        <v>2.1</v>
      </c>
      <c r="L1367" s="4">
        <v>84.0</v>
      </c>
      <c r="M1367" s="4">
        <v>94.0</v>
      </c>
      <c r="N1367" s="4">
        <v>5.49</v>
      </c>
      <c r="O1367" s="4">
        <v>94.0</v>
      </c>
      <c r="P1367" s="4">
        <v>3.0</v>
      </c>
      <c r="Q1367" s="5">
        <v>1155.2582</v>
      </c>
      <c r="R1367" s="4">
        <v>4.3646629E7</v>
      </c>
      <c r="S1367" s="4">
        <v>8.0</v>
      </c>
      <c r="T1367" s="4">
        <v>7.8</v>
      </c>
      <c r="U1367" s="4">
        <v>0.536</v>
      </c>
      <c r="V1367" s="4">
        <v>11.1</v>
      </c>
    </row>
    <row r="1368">
      <c r="A1368" s="4" t="s">
        <v>111</v>
      </c>
      <c r="B1368" s="4">
        <v>2011.0</v>
      </c>
      <c r="C1368" s="4" t="s">
        <v>23</v>
      </c>
      <c r="D1368" s="4">
        <v>61.2</v>
      </c>
      <c r="E1368" s="4">
        <v>278.0</v>
      </c>
      <c r="F1368" s="4">
        <v>60.0</v>
      </c>
      <c r="G1368" s="4">
        <v>1.8</v>
      </c>
      <c r="H1368" s="5">
        <v>109.7051836</v>
      </c>
      <c r="I1368" s="4">
        <v>96.0</v>
      </c>
      <c r="J1368" s="4">
        <v>2395.0</v>
      </c>
      <c r="K1368" s="4">
        <v>19.5</v>
      </c>
      <c r="L1368" s="4">
        <v>86.0</v>
      </c>
      <c r="M1368" s="4">
        <v>97.0</v>
      </c>
      <c r="N1368" s="4">
        <v>5.23</v>
      </c>
      <c r="O1368" s="4">
        <v>96.0</v>
      </c>
      <c r="P1368" s="4">
        <v>3.4</v>
      </c>
      <c r="Q1368" s="5">
        <v>987.4453967</v>
      </c>
      <c r="R1368" s="4">
        <v>4.2486839E7</v>
      </c>
      <c r="S1368" s="4">
        <v>8.1</v>
      </c>
      <c r="T1368" s="4">
        <v>7.9</v>
      </c>
      <c r="U1368" s="4">
        <v>0.53</v>
      </c>
      <c r="V1368" s="4">
        <v>11.1</v>
      </c>
    </row>
    <row r="1369">
      <c r="A1369" s="4" t="s">
        <v>111</v>
      </c>
      <c r="B1369" s="4">
        <v>2010.0</v>
      </c>
      <c r="C1369" s="4" t="s">
        <v>23</v>
      </c>
      <c r="D1369" s="4">
        <v>63.0</v>
      </c>
      <c r="E1369" s="4">
        <v>294.0</v>
      </c>
      <c r="F1369" s="4">
        <v>61.0</v>
      </c>
      <c r="G1369" s="4">
        <v>1.73</v>
      </c>
      <c r="H1369" s="5">
        <v>56.58984221</v>
      </c>
      <c r="I1369" s="4">
        <v>9.0</v>
      </c>
      <c r="J1369" s="4">
        <v>95.0</v>
      </c>
      <c r="K1369" s="4">
        <v>18.9</v>
      </c>
      <c r="L1369" s="4">
        <v>89.0</v>
      </c>
      <c r="M1369" s="4">
        <v>9.0</v>
      </c>
      <c r="N1369" s="4">
        <v>3.97</v>
      </c>
      <c r="O1369" s="4">
        <v>9.0</v>
      </c>
      <c r="P1369" s="4">
        <v>4.3</v>
      </c>
      <c r="Q1369" s="5">
        <v>967.34773</v>
      </c>
      <c r="R1369" s="4">
        <v>4135152.0</v>
      </c>
      <c r="S1369" s="4">
        <v>8.2</v>
      </c>
      <c r="T1369" s="4">
        <v>8.0</v>
      </c>
      <c r="U1369" s="4">
        <v>0.523</v>
      </c>
      <c r="V1369" s="4">
        <v>11.1</v>
      </c>
    </row>
    <row r="1370">
      <c r="A1370" s="4" t="s">
        <v>111</v>
      </c>
      <c r="B1370" s="4">
        <v>2009.0</v>
      </c>
      <c r="C1370" s="4" t="s">
        <v>23</v>
      </c>
      <c r="D1370" s="4">
        <v>59.1</v>
      </c>
      <c r="E1370" s="4">
        <v>317.0</v>
      </c>
      <c r="F1370" s="4">
        <v>62.0</v>
      </c>
      <c r="G1370" s="4">
        <v>1.86</v>
      </c>
      <c r="H1370" s="5">
        <v>7.146851404</v>
      </c>
      <c r="I1370" s="4">
        <v>88.0</v>
      </c>
      <c r="J1370" s="4">
        <v>1218.0</v>
      </c>
      <c r="K1370" s="4">
        <v>18.4</v>
      </c>
      <c r="L1370" s="4">
        <v>91.0</v>
      </c>
      <c r="M1370" s="4">
        <v>89.0</v>
      </c>
      <c r="N1370" s="4">
        <v>4.17</v>
      </c>
      <c r="O1370" s="4">
        <v>88.0</v>
      </c>
      <c r="P1370" s="4">
        <v>5.0</v>
      </c>
      <c r="Q1370" s="5">
        <v>92.816252</v>
      </c>
      <c r="R1370" s="4">
        <v>423724.0</v>
      </c>
      <c r="S1370" s="4">
        <v>8.2</v>
      </c>
      <c r="T1370" s="4">
        <v>8.1</v>
      </c>
      <c r="U1370" s="4">
        <v>0.514</v>
      </c>
      <c r="V1370" s="4">
        <v>10.7</v>
      </c>
    </row>
    <row r="1371">
      <c r="A1371" s="4" t="s">
        <v>111</v>
      </c>
      <c r="B1371" s="4">
        <v>2008.0</v>
      </c>
      <c r="C1371" s="4" t="s">
        <v>23</v>
      </c>
      <c r="D1371" s="4">
        <v>57.9</v>
      </c>
      <c r="E1371" s="4">
        <v>339.0</v>
      </c>
      <c r="F1371" s="4">
        <v>64.0</v>
      </c>
      <c r="G1371" s="4">
        <v>1.71</v>
      </c>
      <c r="H1371" s="5">
        <v>60.5153506</v>
      </c>
      <c r="I1371" s="4">
        <v>88.0</v>
      </c>
      <c r="J1371" s="4">
        <v>1282.0</v>
      </c>
      <c r="K1371" s="4">
        <v>17.9</v>
      </c>
      <c r="L1371" s="4">
        <v>95.0</v>
      </c>
      <c r="M1371" s="4">
        <v>88.0</v>
      </c>
      <c r="N1371" s="4">
        <v>3.9</v>
      </c>
      <c r="O1371" s="4">
        <v>88.0</v>
      </c>
      <c r="P1371" s="4">
        <v>6.4</v>
      </c>
      <c r="Q1371" s="5">
        <v>916.8992515</v>
      </c>
      <c r="R1371" s="4">
        <v>3.9148416E7</v>
      </c>
      <c r="S1371" s="4">
        <v>8.3</v>
      </c>
      <c r="T1371" s="4">
        <v>8.2</v>
      </c>
      <c r="U1371" s="4">
        <v>0.506</v>
      </c>
      <c r="V1371" s="4">
        <v>10.4</v>
      </c>
    </row>
    <row r="1372">
      <c r="A1372" s="4" t="s">
        <v>111</v>
      </c>
      <c r="B1372" s="4">
        <v>2007.0</v>
      </c>
      <c r="C1372" s="4" t="s">
        <v>23</v>
      </c>
      <c r="D1372" s="4">
        <v>56.8</v>
      </c>
      <c r="E1372" s="4">
        <v>356.0</v>
      </c>
      <c r="F1372" s="4">
        <v>66.0</v>
      </c>
      <c r="G1372" s="4">
        <v>1.97</v>
      </c>
      <c r="H1372" s="5">
        <v>59.83361364</v>
      </c>
      <c r="I1372" s="4">
        <v>81.0</v>
      </c>
      <c r="J1372" s="4">
        <v>1516.0</v>
      </c>
      <c r="K1372" s="4">
        <v>17.3</v>
      </c>
      <c r="L1372" s="4">
        <v>100.0</v>
      </c>
      <c r="M1372" s="4">
        <v>76.0</v>
      </c>
      <c r="N1372" s="4">
        <v>4.8</v>
      </c>
      <c r="O1372" s="4">
        <v>81.0</v>
      </c>
      <c r="P1372" s="4">
        <v>9.1</v>
      </c>
      <c r="Q1372" s="5">
        <v>839.181117</v>
      </c>
      <c r="R1372" s="4">
        <v>388599.0</v>
      </c>
      <c r="S1372" s="4">
        <v>8.4</v>
      </c>
      <c r="T1372" s="4">
        <v>8.3</v>
      </c>
      <c r="U1372" s="4">
        <v>0.494</v>
      </c>
      <c r="V1372" s="4">
        <v>10.1</v>
      </c>
    </row>
    <row r="1373">
      <c r="A1373" s="4" t="s">
        <v>111</v>
      </c>
      <c r="B1373" s="4">
        <v>2006.0</v>
      </c>
      <c r="C1373" s="4" t="s">
        <v>23</v>
      </c>
      <c r="D1373" s="4">
        <v>55.3</v>
      </c>
      <c r="E1373" s="4">
        <v>388.0</v>
      </c>
      <c r="F1373" s="4">
        <v>68.0</v>
      </c>
      <c r="G1373" s="4">
        <v>1.76</v>
      </c>
      <c r="H1373" s="5">
        <v>52.60385429</v>
      </c>
      <c r="I1373" s="4">
        <v>8.0</v>
      </c>
      <c r="J1373" s="4">
        <v>1847.0</v>
      </c>
      <c r="K1373" s="4">
        <v>16.9</v>
      </c>
      <c r="L1373" s="4">
        <v>104.0</v>
      </c>
      <c r="M1373" s="4">
        <v>77.0</v>
      </c>
      <c r="N1373" s="4">
        <v>4.24</v>
      </c>
      <c r="O1373" s="4">
        <v>8.0</v>
      </c>
      <c r="P1373" s="4">
        <v>10.3</v>
      </c>
      <c r="Q1373" s="5">
        <v>697.66385</v>
      </c>
      <c r="R1373" s="4">
        <v>37525.0</v>
      </c>
      <c r="S1373" s="4">
        <v>8.5</v>
      </c>
      <c r="T1373" s="4">
        <v>8.4</v>
      </c>
      <c r="U1373" s="4">
        <v>0.483</v>
      </c>
      <c r="V1373" s="4">
        <v>9.7</v>
      </c>
    </row>
    <row r="1374">
      <c r="A1374" s="4" t="s">
        <v>111</v>
      </c>
      <c r="B1374" s="4">
        <v>2005.0</v>
      </c>
      <c r="C1374" s="4" t="s">
        <v>23</v>
      </c>
      <c r="D1374" s="4">
        <v>54.1</v>
      </c>
      <c r="E1374" s="4">
        <v>412.0</v>
      </c>
      <c r="F1374" s="4">
        <v>70.0</v>
      </c>
      <c r="G1374" s="4">
        <v>1.82</v>
      </c>
      <c r="H1374" s="5">
        <v>39.55677502</v>
      </c>
      <c r="I1374" s="4">
        <v>76.0</v>
      </c>
      <c r="J1374" s="4">
        <v>153.0</v>
      </c>
      <c r="K1374" s="4">
        <v>16.4</v>
      </c>
      <c r="L1374" s="4">
        <v>108.0</v>
      </c>
      <c r="M1374" s="4">
        <v>7.0</v>
      </c>
      <c r="N1374" s="4">
        <v>4.36</v>
      </c>
      <c r="O1374" s="4">
        <v>76.0</v>
      </c>
      <c r="P1374" s="4">
        <v>11.6</v>
      </c>
      <c r="Q1374" s="5">
        <v>519.7999346</v>
      </c>
      <c r="R1374" s="4">
        <v>3648288.0</v>
      </c>
      <c r="S1374" s="4">
        <v>8.6</v>
      </c>
      <c r="T1374" s="4">
        <v>8.5</v>
      </c>
      <c r="U1374" s="4">
        <v>0.474</v>
      </c>
      <c r="V1374" s="4">
        <v>9.6</v>
      </c>
    </row>
    <row r="1375">
      <c r="A1375" s="4" t="s">
        <v>111</v>
      </c>
      <c r="B1375" s="4">
        <v>2004.0</v>
      </c>
      <c r="C1375" s="4" t="s">
        <v>23</v>
      </c>
      <c r="D1375" s="4">
        <v>53.0</v>
      </c>
      <c r="E1375" s="4">
        <v>432.0</v>
      </c>
      <c r="F1375" s="4">
        <v>72.0</v>
      </c>
      <c r="G1375" s="4">
        <v>1.43</v>
      </c>
      <c r="H1375" s="5">
        <v>36.29775249</v>
      </c>
      <c r="I1375" s="4">
        <v>73.0</v>
      </c>
      <c r="J1375" s="4">
        <v>20.0</v>
      </c>
      <c r="K1375" s="4">
        <v>15.9</v>
      </c>
      <c r="L1375" s="4">
        <v>112.0</v>
      </c>
      <c r="M1375" s="4">
        <v>73.0</v>
      </c>
      <c r="N1375" s="4">
        <v>4.29</v>
      </c>
      <c r="O1375" s="4">
        <v>73.0</v>
      </c>
      <c r="P1375" s="4">
        <v>13.2</v>
      </c>
      <c r="Q1375" s="5">
        <v>458.8843551</v>
      </c>
      <c r="R1375" s="4">
        <v>3574931.0</v>
      </c>
      <c r="S1375" s="4">
        <v>8.7</v>
      </c>
      <c r="T1375" s="4">
        <v>8.6</v>
      </c>
      <c r="U1375" s="4">
        <v>0.461</v>
      </c>
      <c r="V1375" s="4">
        <v>8.9</v>
      </c>
    </row>
    <row r="1376">
      <c r="A1376" s="4" t="s">
        <v>111</v>
      </c>
      <c r="B1376" s="4">
        <v>2003.0</v>
      </c>
      <c r="C1376" s="4" t="s">
        <v>23</v>
      </c>
      <c r="D1376" s="4">
        <v>52.4</v>
      </c>
      <c r="E1376" s="4">
        <v>437.0</v>
      </c>
      <c r="F1376" s="4">
        <v>74.0</v>
      </c>
      <c r="G1376" s="4">
        <v>1.49</v>
      </c>
      <c r="H1376" s="5">
        <v>35.85204668</v>
      </c>
      <c r="I1376" s="4">
        <v>73.0</v>
      </c>
      <c r="J1376" s="4">
        <v>65.0</v>
      </c>
      <c r="K1376" s="4">
        <v>15.5</v>
      </c>
      <c r="L1376" s="4">
        <v>115.0</v>
      </c>
      <c r="M1376" s="4">
        <v>75.0</v>
      </c>
      <c r="N1376" s="4">
        <v>4.45</v>
      </c>
      <c r="O1376" s="4">
        <v>73.0</v>
      </c>
      <c r="P1376" s="4">
        <v>14.5</v>
      </c>
      <c r="Q1376" s="5">
        <v>436.6875357</v>
      </c>
      <c r="R1376" s="4">
        <v>3413852.0</v>
      </c>
      <c r="S1376" s="4">
        <v>8.8</v>
      </c>
      <c r="T1376" s="4">
        <v>8.8</v>
      </c>
      <c r="U1376" s="4">
        <v>0.45</v>
      </c>
      <c r="V1376" s="4">
        <v>8.2</v>
      </c>
    </row>
    <row r="1377">
      <c r="A1377" s="4" t="s">
        <v>111</v>
      </c>
      <c r="B1377" s="4">
        <v>2002.0</v>
      </c>
      <c r="C1377" s="4" t="s">
        <v>23</v>
      </c>
      <c r="D1377" s="4">
        <v>52.1</v>
      </c>
      <c r="E1377" s="4">
        <v>437.0</v>
      </c>
      <c r="F1377" s="4">
        <v>76.0</v>
      </c>
      <c r="G1377" s="4">
        <v>1.66</v>
      </c>
      <c r="H1377" s="5">
        <v>32.73674134</v>
      </c>
      <c r="I1377" s="4">
        <v>84.0</v>
      </c>
      <c r="J1377" s="4">
        <v>766.0</v>
      </c>
      <c r="K1377" s="4">
        <v>15.1</v>
      </c>
      <c r="L1377" s="4">
        <v>118.0</v>
      </c>
      <c r="M1377" s="4">
        <v>83.0</v>
      </c>
      <c r="N1377" s="4">
        <v>4.54</v>
      </c>
      <c r="O1377" s="4">
        <v>84.0</v>
      </c>
      <c r="P1377" s="4">
        <v>15.7</v>
      </c>
      <c r="Q1377" s="5">
        <v>395.8493511</v>
      </c>
      <c r="R1377" s="4">
        <v>332149.0</v>
      </c>
      <c r="S1377" s="4">
        <v>8.9</v>
      </c>
      <c r="T1377" s="4">
        <v>8.9</v>
      </c>
      <c r="U1377" s="4">
        <v>0.451</v>
      </c>
      <c r="V1377" s="4">
        <v>8.5</v>
      </c>
    </row>
    <row r="1378">
      <c r="A1378" s="4" t="s">
        <v>111</v>
      </c>
      <c r="B1378" s="4">
        <v>2001.0</v>
      </c>
      <c r="C1378" s="4" t="s">
        <v>23</v>
      </c>
      <c r="D1378" s="4">
        <v>51.9</v>
      </c>
      <c r="E1378" s="4">
        <v>434.0</v>
      </c>
      <c r="F1378" s="4">
        <v>77.0</v>
      </c>
      <c r="G1378" s="4">
        <v>1.63</v>
      </c>
      <c r="H1378" s="5">
        <v>3.847602867</v>
      </c>
      <c r="I1378" s="6"/>
      <c r="J1378" s="4">
        <v>11304.0</v>
      </c>
      <c r="K1378" s="4">
        <v>14.7</v>
      </c>
      <c r="L1378" s="4">
        <v>120.0</v>
      </c>
      <c r="M1378" s="4">
        <v>77.0</v>
      </c>
      <c r="N1378" s="4">
        <v>4.62</v>
      </c>
      <c r="O1378" s="4">
        <v>8.0</v>
      </c>
      <c r="P1378" s="4">
        <v>16.9</v>
      </c>
      <c r="Q1378" s="5">
        <v>41.7763612</v>
      </c>
      <c r="R1378" s="4">
        <v>3.2321482E7</v>
      </c>
      <c r="S1378" s="4">
        <v>9.0</v>
      </c>
      <c r="T1378" s="4">
        <v>9.0</v>
      </c>
      <c r="U1378" s="4">
        <v>0.447</v>
      </c>
      <c r="V1378" s="4">
        <v>8.4</v>
      </c>
    </row>
    <row r="1379">
      <c r="A1379" s="4" t="s">
        <v>111</v>
      </c>
      <c r="B1379" s="4">
        <v>2000.0</v>
      </c>
      <c r="C1379" s="4" t="s">
        <v>23</v>
      </c>
      <c r="D1379" s="4">
        <v>51.9</v>
      </c>
      <c r="E1379" s="4">
        <v>428.0</v>
      </c>
      <c r="F1379" s="4">
        <v>77.0</v>
      </c>
      <c r="G1379" s="4">
        <v>1.51</v>
      </c>
      <c r="H1379" s="5">
        <v>0.681685555</v>
      </c>
      <c r="I1379" s="6"/>
      <c r="J1379" s="4">
        <v>21002.0</v>
      </c>
      <c r="K1379" s="4">
        <v>14.4</v>
      </c>
      <c r="L1379" s="4">
        <v>121.0</v>
      </c>
      <c r="M1379" s="4">
        <v>8.0</v>
      </c>
      <c r="N1379" s="4">
        <v>4.68</v>
      </c>
      <c r="O1379" s="4">
        <v>82.0</v>
      </c>
      <c r="P1379" s="4">
        <v>18.1</v>
      </c>
      <c r="Q1379" s="5">
        <v>43.9797132</v>
      </c>
      <c r="R1379" s="4">
        <v>3145483.0</v>
      </c>
      <c r="S1379" s="4">
        <v>9.2</v>
      </c>
      <c r="T1379" s="4">
        <v>9.1</v>
      </c>
      <c r="U1379" s="4">
        <v>0.448</v>
      </c>
      <c r="V1379" s="4">
        <v>8.4</v>
      </c>
    </row>
    <row r="1380">
      <c r="A1380" s="4" t="s">
        <v>112</v>
      </c>
      <c r="B1380" s="4">
        <v>2015.0</v>
      </c>
      <c r="C1380" s="4" t="s">
        <v>23</v>
      </c>
      <c r="D1380" s="4">
        <v>66.3</v>
      </c>
      <c r="E1380" s="4">
        <v>198.0</v>
      </c>
      <c r="F1380" s="4">
        <v>0.0</v>
      </c>
      <c r="G1380" s="6"/>
      <c r="H1380" s="5">
        <v>0.0</v>
      </c>
      <c r="I1380" s="4">
        <v>82.0</v>
      </c>
      <c r="J1380" s="4">
        <v>0.0</v>
      </c>
      <c r="K1380" s="4">
        <v>77.6</v>
      </c>
      <c r="L1380" s="4">
        <v>0.0</v>
      </c>
      <c r="M1380" s="4">
        <v>8.0</v>
      </c>
      <c r="N1380" s="6"/>
      <c r="O1380" s="4">
        <v>78.0</v>
      </c>
      <c r="P1380" s="4">
        <v>0.1</v>
      </c>
      <c r="Q1380" s="5">
        <v>1424.483611</v>
      </c>
      <c r="R1380" s="4">
        <v>11247.0</v>
      </c>
      <c r="S1380" s="4">
        <v>0.1</v>
      </c>
      <c r="T1380" s="4">
        <v>0.1</v>
      </c>
      <c r="U1380" s="4">
        <v>0.586</v>
      </c>
      <c r="V1380" s="4">
        <v>11.9</v>
      </c>
    </row>
    <row r="1381">
      <c r="A1381" s="4" t="s">
        <v>112</v>
      </c>
      <c r="B1381" s="4">
        <v>2014.0</v>
      </c>
      <c r="C1381" s="4" t="s">
        <v>23</v>
      </c>
      <c r="D1381" s="4">
        <v>66.1</v>
      </c>
      <c r="E1381" s="4">
        <v>2.0</v>
      </c>
      <c r="F1381" s="4">
        <v>0.0</v>
      </c>
      <c r="G1381" s="4">
        <v>0.01</v>
      </c>
      <c r="H1381" s="5">
        <v>97.87193319</v>
      </c>
      <c r="I1381" s="4">
        <v>75.0</v>
      </c>
      <c r="J1381" s="4">
        <v>0.0</v>
      </c>
      <c r="K1381" s="4">
        <v>77.1</v>
      </c>
      <c r="L1381" s="4">
        <v>0.0</v>
      </c>
      <c r="M1381" s="4">
        <v>79.0</v>
      </c>
      <c r="N1381" s="4">
        <v>1.21</v>
      </c>
      <c r="O1381" s="4">
        <v>75.0</v>
      </c>
      <c r="P1381" s="4">
        <v>0.1</v>
      </c>
      <c r="Q1381" s="5">
        <v>1684.54274</v>
      </c>
      <c r="R1381" s="4">
        <v>11458.0</v>
      </c>
      <c r="S1381" s="4">
        <v>0.1</v>
      </c>
      <c r="T1381" s="4">
        <v>0.1</v>
      </c>
      <c r="U1381" s="4">
        <v>0.597</v>
      </c>
      <c r="V1381" s="4">
        <v>11.9</v>
      </c>
    </row>
    <row r="1382">
      <c r="A1382" s="4" t="s">
        <v>112</v>
      </c>
      <c r="B1382" s="4">
        <v>2013.0</v>
      </c>
      <c r="C1382" s="4" t="s">
        <v>23</v>
      </c>
      <c r="D1382" s="4">
        <v>65.8</v>
      </c>
      <c r="E1382" s="4">
        <v>22.0</v>
      </c>
      <c r="F1382" s="4">
        <v>0.0</v>
      </c>
      <c r="G1382" s="4">
        <v>0.01</v>
      </c>
      <c r="H1382" s="5">
        <v>137.2591943</v>
      </c>
      <c r="I1382" s="4">
        <v>95.0</v>
      </c>
      <c r="J1382" s="4">
        <v>0.0</v>
      </c>
      <c r="K1382" s="4">
        <v>76.7</v>
      </c>
      <c r="L1382" s="4">
        <v>0.0</v>
      </c>
      <c r="M1382" s="4">
        <v>91.0</v>
      </c>
      <c r="N1382" s="4">
        <v>1.15</v>
      </c>
      <c r="O1382" s="4">
        <v>95.0</v>
      </c>
      <c r="P1382" s="4">
        <v>0.1</v>
      </c>
      <c r="Q1382" s="5">
        <v>1724.361737</v>
      </c>
      <c r="R1382" s="4">
        <v>18535.0</v>
      </c>
      <c r="S1382" s="4">
        <v>0.1</v>
      </c>
      <c r="T1382" s="4">
        <v>0.1</v>
      </c>
      <c r="U1382" s="4">
        <v>0.589</v>
      </c>
      <c r="V1382" s="4">
        <v>11.9</v>
      </c>
    </row>
    <row r="1383">
      <c r="A1383" s="4" t="s">
        <v>112</v>
      </c>
      <c r="B1383" s="4">
        <v>2012.0</v>
      </c>
      <c r="C1383" s="4" t="s">
        <v>23</v>
      </c>
      <c r="D1383" s="4">
        <v>65.7</v>
      </c>
      <c r="E1383" s="4">
        <v>24.0</v>
      </c>
      <c r="F1383" s="4">
        <v>0.0</v>
      </c>
      <c r="G1383" s="4">
        <v>0.01</v>
      </c>
      <c r="H1383" s="5">
        <v>147.4549755</v>
      </c>
      <c r="I1383" s="4">
        <v>94.0</v>
      </c>
      <c r="J1383" s="4">
        <v>0.0</v>
      </c>
      <c r="K1383" s="4">
        <v>76.2</v>
      </c>
      <c r="L1383" s="4">
        <v>0.0</v>
      </c>
      <c r="M1383" s="4">
        <v>92.0</v>
      </c>
      <c r="N1383" s="4">
        <v>1.37</v>
      </c>
      <c r="O1383" s="4">
        <v>94.0</v>
      </c>
      <c r="P1383" s="4">
        <v>0.1</v>
      </c>
      <c r="Q1383" s="5">
        <v>1763.815497</v>
      </c>
      <c r="R1383" s="4">
        <v>16613.0</v>
      </c>
      <c r="S1383" s="4">
        <v>0.1</v>
      </c>
      <c r="T1383" s="4">
        <v>0.1</v>
      </c>
      <c r="U1383" s="4">
        <v>0.581</v>
      </c>
      <c r="V1383" s="4">
        <v>11.9</v>
      </c>
    </row>
    <row r="1384">
      <c r="A1384" s="4" t="s">
        <v>112</v>
      </c>
      <c r="B1384" s="4">
        <v>2011.0</v>
      </c>
      <c r="C1384" s="4" t="s">
        <v>23</v>
      </c>
      <c r="D1384" s="4">
        <v>65.5</v>
      </c>
      <c r="E1384" s="4">
        <v>26.0</v>
      </c>
      <c r="F1384" s="4">
        <v>0.0</v>
      </c>
      <c r="G1384" s="4">
        <v>0.53</v>
      </c>
      <c r="H1384" s="5">
        <v>30.46703899</v>
      </c>
      <c r="I1384" s="4">
        <v>95.0</v>
      </c>
      <c r="J1384" s="4">
        <v>0.0</v>
      </c>
      <c r="K1384" s="4">
        <v>75.7</v>
      </c>
      <c r="L1384" s="4">
        <v>0.0</v>
      </c>
      <c r="M1384" s="4">
        <v>95.0</v>
      </c>
      <c r="N1384" s="4">
        <v>1.42</v>
      </c>
      <c r="O1384" s="4">
        <v>99.0</v>
      </c>
      <c r="P1384" s="4">
        <v>0.1</v>
      </c>
      <c r="Q1384" s="5">
        <v>1692.613277</v>
      </c>
      <c r="R1384" s="4">
        <v>14656.0</v>
      </c>
      <c r="S1384" s="4">
        <v>0.1</v>
      </c>
      <c r="T1384" s="4">
        <v>0.1</v>
      </c>
      <c r="U1384" s="4">
        <v>0.585</v>
      </c>
      <c r="V1384" s="4">
        <v>11.9</v>
      </c>
    </row>
    <row r="1385">
      <c r="A1385" s="4" t="s">
        <v>112</v>
      </c>
      <c r="B1385" s="4">
        <v>2010.0</v>
      </c>
      <c r="C1385" s="4" t="s">
        <v>23</v>
      </c>
      <c r="D1385" s="4">
        <v>65.3</v>
      </c>
      <c r="E1385" s="4">
        <v>27.0</v>
      </c>
      <c r="F1385" s="4">
        <v>0.0</v>
      </c>
      <c r="G1385" s="4">
        <v>0.48</v>
      </c>
      <c r="H1385" s="5">
        <v>18.21661422</v>
      </c>
      <c r="I1385" s="4">
        <v>91.0</v>
      </c>
      <c r="J1385" s="4">
        <v>0.0</v>
      </c>
      <c r="K1385" s="4">
        <v>75.2</v>
      </c>
      <c r="L1385" s="4">
        <v>0.0</v>
      </c>
      <c r="M1385" s="4">
        <v>95.0</v>
      </c>
      <c r="N1385" s="4">
        <v>1.52</v>
      </c>
      <c r="O1385" s="4">
        <v>91.0</v>
      </c>
      <c r="P1385" s="4">
        <v>0.1</v>
      </c>
      <c r="Q1385" s="5">
        <v>1493.1651</v>
      </c>
      <c r="R1385" s="4">
        <v>12652.0</v>
      </c>
      <c r="S1385" s="4">
        <v>0.1</v>
      </c>
      <c r="T1385" s="4">
        <v>0.1</v>
      </c>
      <c r="U1385" s="4">
        <v>0.584</v>
      </c>
      <c r="V1385" s="4">
        <v>11.9</v>
      </c>
    </row>
    <row r="1386">
      <c r="A1386" s="4" t="s">
        <v>112</v>
      </c>
      <c r="B1386" s="4">
        <v>2009.0</v>
      </c>
      <c r="C1386" s="4" t="s">
        <v>23</v>
      </c>
      <c r="D1386" s="4">
        <v>65.2</v>
      </c>
      <c r="E1386" s="4">
        <v>28.0</v>
      </c>
      <c r="F1386" s="4">
        <v>0.0</v>
      </c>
      <c r="G1386" s="4">
        <v>0.54</v>
      </c>
      <c r="H1386" s="5">
        <v>162.2903711</v>
      </c>
      <c r="I1386" s="4">
        <v>86.0</v>
      </c>
      <c r="J1386" s="4">
        <v>0.0</v>
      </c>
      <c r="K1386" s="4">
        <v>74.6</v>
      </c>
      <c r="L1386" s="4">
        <v>0.0</v>
      </c>
      <c r="M1386" s="4">
        <v>84.0</v>
      </c>
      <c r="N1386" s="4">
        <v>12.24</v>
      </c>
      <c r="O1386" s="4">
        <v>86.0</v>
      </c>
      <c r="P1386" s="4">
        <v>0.1</v>
      </c>
      <c r="Q1386" s="5">
        <v>1297.285141</v>
      </c>
      <c r="R1386" s="4">
        <v>1568.0</v>
      </c>
      <c r="S1386" s="4">
        <v>0.1</v>
      </c>
      <c r="T1386" s="4">
        <v>0.1</v>
      </c>
      <c r="U1386" s="4">
        <v>0.576</v>
      </c>
      <c r="V1386" s="4">
        <v>11.9</v>
      </c>
    </row>
    <row r="1387">
      <c r="A1387" s="4" t="s">
        <v>112</v>
      </c>
      <c r="B1387" s="4">
        <v>2008.0</v>
      </c>
      <c r="C1387" s="4" t="s">
        <v>23</v>
      </c>
      <c r="D1387" s="4">
        <v>65.1</v>
      </c>
      <c r="E1387" s="4">
        <v>21.0</v>
      </c>
      <c r="F1387" s="4">
        <v>0.0</v>
      </c>
      <c r="G1387" s="4">
        <v>0.46</v>
      </c>
      <c r="H1387" s="5">
        <v>167.6201552</v>
      </c>
      <c r="I1387" s="4">
        <v>83.0</v>
      </c>
      <c r="J1387" s="4">
        <v>0.0</v>
      </c>
      <c r="K1387" s="4">
        <v>74.1</v>
      </c>
      <c r="L1387" s="4">
        <v>0.0</v>
      </c>
      <c r="M1387" s="4">
        <v>74.0</v>
      </c>
      <c r="N1387" s="4">
        <v>12.23</v>
      </c>
      <c r="O1387" s="4">
        <v>82.0</v>
      </c>
      <c r="P1387" s="4">
        <v>0.1</v>
      </c>
      <c r="Q1387" s="5">
        <v>1413.3234</v>
      </c>
      <c r="R1387" s="4">
        <v>9844.0</v>
      </c>
      <c r="S1387" s="4">
        <v>0.2</v>
      </c>
      <c r="T1387" s="4">
        <v>0.1</v>
      </c>
      <c r="U1387" s="4">
        <v>0.572</v>
      </c>
      <c r="V1387" s="4">
        <v>11.6</v>
      </c>
    </row>
    <row r="1388">
      <c r="A1388" s="4" t="s">
        <v>112</v>
      </c>
      <c r="B1388" s="4">
        <v>2007.0</v>
      </c>
      <c r="C1388" s="4" t="s">
        <v>23</v>
      </c>
      <c r="D1388" s="4">
        <v>65.0</v>
      </c>
      <c r="E1388" s="4">
        <v>211.0</v>
      </c>
      <c r="F1388" s="4">
        <v>0.0</v>
      </c>
      <c r="G1388" s="4">
        <v>0.68</v>
      </c>
      <c r="H1388" s="5">
        <v>188.7108773</v>
      </c>
      <c r="I1388" s="4">
        <v>96.0</v>
      </c>
      <c r="J1388" s="4">
        <v>0.0</v>
      </c>
      <c r="K1388" s="4">
        <v>73.4</v>
      </c>
      <c r="L1388" s="4">
        <v>0.0</v>
      </c>
      <c r="M1388" s="4">
        <v>93.0</v>
      </c>
      <c r="N1388" s="4">
        <v>13.66</v>
      </c>
      <c r="O1388" s="4">
        <v>94.0</v>
      </c>
      <c r="P1388" s="4">
        <v>0.1</v>
      </c>
      <c r="Q1388" s="5">
        <v>1357.632211</v>
      </c>
      <c r="R1388" s="4">
        <v>96311.0</v>
      </c>
      <c r="S1388" s="4">
        <v>0.2</v>
      </c>
      <c r="T1388" s="4">
        <v>0.1</v>
      </c>
      <c r="U1388" s="4">
        <v>0.574</v>
      </c>
      <c r="V1388" s="4">
        <v>11.8</v>
      </c>
    </row>
    <row r="1389">
      <c r="A1389" s="4" t="s">
        <v>112</v>
      </c>
      <c r="B1389" s="4">
        <v>2006.0</v>
      </c>
      <c r="C1389" s="4" t="s">
        <v>23</v>
      </c>
      <c r="D1389" s="4">
        <v>65.0</v>
      </c>
      <c r="E1389" s="4">
        <v>212.0</v>
      </c>
      <c r="F1389" s="4">
        <v>0.0</v>
      </c>
      <c r="G1389" s="4">
        <v>0.76</v>
      </c>
      <c r="H1389" s="5">
        <v>18.19457876</v>
      </c>
      <c r="I1389" s="4">
        <v>88.0</v>
      </c>
      <c r="J1389" s="4">
        <v>0.0</v>
      </c>
      <c r="K1389" s="4">
        <v>72.8</v>
      </c>
      <c r="L1389" s="4">
        <v>0.0</v>
      </c>
      <c r="M1389" s="4">
        <v>86.0</v>
      </c>
      <c r="N1389" s="4">
        <v>1.93</v>
      </c>
      <c r="O1389" s="4">
        <v>86.0</v>
      </c>
      <c r="P1389" s="4">
        <v>0.1</v>
      </c>
      <c r="Q1389" s="5">
        <v>1151.555618</v>
      </c>
      <c r="R1389" s="4">
        <v>9426.0</v>
      </c>
      <c r="S1389" s="4">
        <v>0.2</v>
      </c>
      <c r="T1389" s="4">
        <v>0.1</v>
      </c>
      <c r="U1389" s="4">
        <v>0.576</v>
      </c>
      <c r="V1389" s="4">
        <v>12.1</v>
      </c>
    </row>
    <row r="1390">
      <c r="A1390" s="4" t="s">
        <v>112</v>
      </c>
      <c r="B1390" s="4">
        <v>2005.0</v>
      </c>
      <c r="C1390" s="4" t="s">
        <v>23</v>
      </c>
      <c r="D1390" s="4">
        <v>64.9</v>
      </c>
      <c r="E1390" s="4">
        <v>213.0</v>
      </c>
      <c r="F1390" s="4">
        <v>0.0</v>
      </c>
      <c r="G1390" s="4">
        <v>0.6</v>
      </c>
      <c r="H1390" s="5">
        <v>111.7392134</v>
      </c>
      <c r="I1390" s="4">
        <v>5.0</v>
      </c>
      <c r="J1390" s="4">
        <v>0.0</v>
      </c>
      <c r="K1390" s="4">
        <v>72.1</v>
      </c>
      <c r="L1390" s="4">
        <v>0.0</v>
      </c>
      <c r="M1390" s="4">
        <v>74.0</v>
      </c>
      <c r="N1390" s="4">
        <v>1.6</v>
      </c>
      <c r="O1390" s="4">
        <v>79.0</v>
      </c>
      <c r="P1390" s="4">
        <v>0.1</v>
      </c>
      <c r="Q1390" s="5">
        <v>1214.556667</v>
      </c>
      <c r="R1390" s="4">
        <v>92325.0</v>
      </c>
      <c r="S1390" s="4">
        <v>0.2</v>
      </c>
      <c r="T1390" s="4">
        <v>0.2</v>
      </c>
      <c r="U1390" s="4">
        <v>0.0</v>
      </c>
      <c r="V1390" s="4">
        <v>12.2</v>
      </c>
    </row>
    <row r="1391">
      <c r="A1391" s="4" t="s">
        <v>112</v>
      </c>
      <c r="B1391" s="4">
        <v>2004.0</v>
      </c>
      <c r="C1391" s="4" t="s">
        <v>23</v>
      </c>
      <c r="D1391" s="4">
        <v>64.8</v>
      </c>
      <c r="E1391" s="4">
        <v>214.0</v>
      </c>
      <c r="F1391" s="4">
        <v>0.0</v>
      </c>
      <c r="G1391" s="4">
        <v>0.48</v>
      </c>
      <c r="H1391" s="5">
        <v>10.6242741</v>
      </c>
      <c r="I1391" s="4">
        <v>67.0</v>
      </c>
      <c r="J1391" s="4">
        <v>0.0</v>
      </c>
      <c r="K1391" s="4">
        <v>71.4</v>
      </c>
      <c r="L1391" s="4">
        <v>0.0</v>
      </c>
      <c r="M1391" s="4">
        <v>61.0</v>
      </c>
      <c r="N1391" s="4">
        <v>1.39</v>
      </c>
      <c r="O1391" s="4">
        <v>62.0</v>
      </c>
      <c r="P1391" s="4">
        <v>0.1</v>
      </c>
      <c r="Q1391" s="5">
        <v>113.6286</v>
      </c>
      <c r="R1391" s="4">
        <v>9542.0</v>
      </c>
      <c r="S1391" s="4">
        <v>0.2</v>
      </c>
      <c r="T1391" s="4">
        <v>0.2</v>
      </c>
      <c r="U1391" s="4">
        <v>0.0</v>
      </c>
      <c r="V1391" s="4">
        <v>12.4</v>
      </c>
    </row>
    <row r="1392">
      <c r="A1392" s="4" t="s">
        <v>112</v>
      </c>
      <c r="B1392" s="4">
        <v>2003.0</v>
      </c>
      <c r="C1392" s="4" t="s">
        <v>23</v>
      </c>
      <c r="D1392" s="4">
        <v>64.7</v>
      </c>
      <c r="E1392" s="4">
        <v>215.0</v>
      </c>
      <c r="F1392" s="4">
        <v>0.0</v>
      </c>
      <c r="G1392" s="4">
        <v>0.5</v>
      </c>
      <c r="H1392" s="5">
        <v>1.76541345</v>
      </c>
      <c r="I1392" s="4">
        <v>73.0</v>
      </c>
      <c r="J1392" s="4">
        <v>0.0</v>
      </c>
      <c r="K1392" s="4">
        <v>7.6</v>
      </c>
      <c r="L1392" s="4">
        <v>0.0</v>
      </c>
      <c r="M1392" s="4">
        <v>79.0</v>
      </c>
      <c r="N1392" s="4">
        <v>9.98</v>
      </c>
      <c r="O1392" s="4">
        <v>7.0</v>
      </c>
      <c r="P1392" s="4">
        <v>0.1</v>
      </c>
      <c r="Q1392" s="5">
        <v>115.3865</v>
      </c>
      <c r="R1392" s="4">
        <v>88895.0</v>
      </c>
      <c r="S1392" s="4">
        <v>0.2</v>
      </c>
      <c r="T1392" s="4">
        <v>0.2</v>
      </c>
      <c r="U1392" s="4">
        <v>0.0</v>
      </c>
      <c r="V1392" s="4">
        <v>11.6</v>
      </c>
    </row>
    <row r="1393">
      <c r="A1393" s="4" t="s">
        <v>112</v>
      </c>
      <c r="B1393" s="4">
        <v>2002.0</v>
      </c>
      <c r="C1393" s="4" t="s">
        <v>23</v>
      </c>
      <c r="D1393" s="4">
        <v>64.6</v>
      </c>
      <c r="E1393" s="4">
        <v>217.0</v>
      </c>
      <c r="F1393" s="4">
        <v>0.0</v>
      </c>
      <c r="G1393" s="4">
        <v>0.49</v>
      </c>
      <c r="H1393" s="5">
        <v>70.75572222</v>
      </c>
      <c r="I1393" s="4">
        <v>79.0</v>
      </c>
      <c r="J1393" s="4">
        <v>0.0</v>
      </c>
      <c r="K1393" s="4">
        <v>69.7</v>
      </c>
      <c r="L1393" s="4">
        <v>0.0</v>
      </c>
      <c r="M1393" s="4">
        <v>96.0</v>
      </c>
      <c r="N1393" s="4">
        <v>9.1</v>
      </c>
      <c r="O1393" s="4">
        <v>77.0</v>
      </c>
      <c r="P1393" s="4">
        <v>0.1</v>
      </c>
      <c r="Q1393" s="5">
        <v>826.58554</v>
      </c>
      <c r="R1393" s="4">
        <v>87343.0</v>
      </c>
      <c r="S1393" s="4">
        <v>0.2</v>
      </c>
      <c r="T1393" s="4">
        <v>0.2</v>
      </c>
      <c r="U1393" s="4">
        <v>0.0</v>
      </c>
      <c r="V1393" s="4">
        <v>11.7</v>
      </c>
    </row>
    <row r="1394">
      <c r="A1394" s="4" t="s">
        <v>112</v>
      </c>
      <c r="B1394" s="4">
        <v>2001.0</v>
      </c>
      <c r="C1394" s="4" t="s">
        <v>23</v>
      </c>
      <c r="D1394" s="4">
        <v>64.3</v>
      </c>
      <c r="E1394" s="4">
        <v>219.0</v>
      </c>
      <c r="F1394" s="4">
        <v>0.0</v>
      </c>
      <c r="G1394" s="4">
        <v>0.6</v>
      </c>
      <c r="H1394" s="5">
        <v>59.97185848</v>
      </c>
      <c r="I1394" s="4">
        <v>85.0</v>
      </c>
      <c r="J1394" s="4">
        <v>0.0</v>
      </c>
      <c r="K1394" s="4">
        <v>68.8</v>
      </c>
      <c r="L1394" s="4">
        <v>0.0</v>
      </c>
      <c r="M1394" s="4">
        <v>88.0</v>
      </c>
      <c r="N1394" s="4">
        <v>9.0</v>
      </c>
      <c r="O1394" s="4">
        <v>85.0</v>
      </c>
      <c r="P1394" s="4">
        <v>0.1</v>
      </c>
      <c r="Q1394" s="5">
        <v>734.9492461</v>
      </c>
      <c r="R1394" s="4">
        <v>85858.0</v>
      </c>
      <c r="S1394" s="4">
        <v>0.2</v>
      </c>
      <c r="T1394" s="4">
        <v>0.2</v>
      </c>
      <c r="U1394" s="4">
        <v>0.0</v>
      </c>
      <c r="V1394" s="4">
        <v>10.4</v>
      </c>
    </row>
    <row r="1395">
      <c r="A1395" s="4" t="s">
        <v>112</v>
      </c>
      <c r="B1395" s="4">
        <v>2000.0</v>
      </c>
      <c r="C1395" s="4" t="s">
        <v>23</v>
      </c>
      <c r="D1395" s="4">
        <v>64.1</v>
      </c>
      <c r="E1395" s="4">
        <v>222.0</v>
      </c>
      <c r="F1395" s="4">
        <v>0.0</v>
      </c>
      <c r="G1395" s="4">
        <v>0.46</v>
      </c>
      <c r="H1395" s="5">
        <v>11.07543331</v>
      </c>
      <c r="I1395" s="4">
        <v>9.0</v>
      </c>
      <c r="J1395" s="4">
        <v>0.0</v>
      </c>
      <c r="K1395" s="4">
        <v>67.9</v>
      </c>
      <c r="L1395" s="4">
        <v>0.0</v>
      </c>
      <c r="M1395" s="4">
        <v>9.0</v>
      </c>
      <c r="N1395" s="4">
        <v>8.12</v>
      </c>
      <c r="O1395" s="4">
        <v>9.0</v>
      </c>
      <c r="P1395" s="4">
        <v>0.1</v>
      </c>
      <c r="Q1395" s="5">
        <v>796.7937634</v>
      </c>
      <c r="R1395" s="4">
        <v>8446.0</v>
      </c>
      <c r="S1395" s="4">
        <v>0.2</v>
      </c>
      <c r="T1395" s="4">
        <v>0.2</v>
      </c>
      <c r="U1395" s="4">
        <v>0.0</v>
      </c>
      <c r="V1395" s="4">
        <v>10.0</v>
      </c>
    </row>
    <row r="1396">
      <c r="A1396" s="4" t="s">
        <v>113</v>
      </c>
      <c r="B1396" s="4">
        <v>2015.0</v>
      </c>
      <c r="C1396" s="4" t="s">
        <v>23</v>
      </c>
      <c r="D1396" s="4">
        <v>74.7</v>
      </c>
      <c r="E1396" s="4">
        <v>81.0</v>
      </c>
      <c r="F1396" s="4">
        <v>0.0</v>
      </c>
      <c r="G1396" s="6"/>
      <c r="H1396" s="5">
        <v>0.0</v>
      </c>
      <c r="I1396" s="4">
        <v>99.0</v>
      </c>
      <c r="J1396" s="4">
        <v>18.0</v>
      </c>
      <c r="K1396" s="4">
        <v>71.4</v>
      </c>
      <c r="L1396" s="4">
        <v>1.0</v>
      </c>
      <c r="M1396" s="4">
        <v>99.0</v>
      </c>
      <c r="N1396" s="6"/>
      <c r="O1396" s="4">
        <v>99.0</v>
      </c>
      <c r="P1396" s="4">
        <v>0.1</v>
      </c>
      <c r="Q1396" s="5">
        <v>28975.418</v>
      </c>
      <c r="R1396" s="6"/>
      <c r="S1396" s="4">
        <v>3.5</v>
      </c>
      <c r="T1396" s="4">
        <v>3.4</v>
      </c>
      <c r="U1396" s="4">
        <v>0.799</v>
      </c>
      <c r="V1396" s="4">
        <v>13.3</v>
      </c>
    </row>
    <row r="1397">
      <c r="A1397" s="4" t="s">
        <v>113</v>
      </c>
      <c r="B1397" s="4">
        <v>2014.0</v>
      </c>
      <c r="C1397" s="4" t="s">
        <v>23</v>
      </c>
      <c r="D1397" s="4">
        <v>74.6</v>
      </c>
      <c r="E1397" s="4">
        <v>82.0</v>
      </c>
      <c r="F1397" s="4">
        <v>0.0</v>
      </c>
      <c r="G1397" s="4">
        <v>0.01</v>
      </c>
      <c r="H1397" s="5">
        <v>2480.896965</v>
      </c>
      <c r="I1397" s="4">
        <v>96.0</v>
      </c>
      <c r="J1397" s="4">
        <v>55.0</v>
      </c>
      <c r="K1397" s="4">
        <v>7.8</v>
      </c>
      <c r="L1397" s="4">
        <v>1.0</v>
      </c>
      <c r="M1397" s="4">
        <v>94.0</v>
      </c>
      <c r="N1397" s="4">
        <v>3.4</v>
      </c>
      <c r="O1397" s="4">
        <v>95.0</v>
      </c>
      <c r="P1397" s="4">
        <v>0.1</v>
      </c>
      <c r="Q1397" s="5">
        <v>42996.4812</v>
      </c>
      <c r="R1397" s="6"/>
      <c r="S1397" s="4">
        <v>3.4</v>
      </c>
      <c r="T1397" s="4">
        <v>3.4</v>
      </c>
      <c r="U1397" s="4">
        <v>0.787</v>
      </c>
      <c r="V1397" s="4">
        <v>13.0</v>
      </c>
    </row>
    <row r="1398">
      <c r="A1398" s="4" t="s">
        <v>113</v>
      </c>
      <c r="B1398" s="4">
        <v>2013.0</v>
      </c>
      <c r="C1398" s="4" t="s">
        <v>23</v>
      </c>
      <c r="D1398" s="4">
        <v>74.5</v>
      </c>
      <c r="E1398" s="4">
        <v>83.0</v>
      </c>
      <c r="F1398" s="4">
        <v>1.0</v>
      </c>
      <c r="G1398" s="4">
        <v>0.01</v>
      </c>
      <c r="H1398" s="5">
        <v>2792.677582</v>
      </c>
      <c r="I1398" s="4">
        <v>99.0</v>
      </c>
      <c r="J1398" s="4">
        <v>62.0</v>
      </c>
      <c r="K1398" s="4">
        <v>7.2</v>
      </c>
      <c r="L1398" s="4">
        <v>1.0</v>
      </c>
      <c r="M1398" s="4">
        <v>99.0</v>
      </c>
      <c r="N1398" s="4">
        <v>2.56</v>
      </c>
      <c r="O1398" s="4">
        <v>99.0</v>
      </c>
      <c r="P1398" s="4">
        <v>0.1</v>
      </c>
      <c r="Q1398" s="5">
        <v>48399.9581</v>
      </c>
      <c r="R1398" s="6"/>
      <c r="S1398" s="4">
        <v>3.4</v>
      </c>
      <c r="T1398" s="4">
        <v>3.3</v>
      </c>
      <c r="U1398" s="4">
        <v>0.796</v>
      </c>
      <c r="V1398" s="4">
        <v>13.1</v>
      </c>
    </row>
    <row r="1399">
      <c r="A1399" s="4" t="s">
        <v>113</v>
      </c>
      <c r="B1399" s="4">
        <v>2012.0</v>
      </c>
      <c r="C1399" s="4" t="s">
        <v>23</v>
      </c>
      <c r="D1399" s="4">
        <v>74.3</v>
      </c>
      <c r="E1399" s="4">
        <v>84.0</v>
      </c>
      <c r="F1399" s="4">
        <v>1.0</v>
      </c>
      <c r="G1399" s="4">
        <v>0.01</v>
      </c>
      <c r="H1399" s="5">
        <v>2957.973963</v>
      </c>
      <c r="I1399" s="4">
        <v>98.0</v>
      </c>
      <c r="J1399" s="4">
        <v>27.0</v>
      </c>
      <c r="K1399" s="4">
        <v>69.5</v>
      </c>
      <c r="L1399" s="4">
        <v>1.0</v>
      </c>
      <c r="M1399" s="4">
        <v>98.0</v>
      </c>
      <c r="N1399" s="4">
        <v>2.57</v>
      </c>
      <c r="O1399" s="4">
        <v>98.0</v>
      </c>
      <c r="P1399" s="4">
        <v>0.1</v>
      </c>
      <c r="Q1399" s="5">
        <v>51264.7134</v>
      </c>
      <c r="R1399" s="6"/>
      <c r="S1399" s="4">
        <v>3.4</v>
      </c>
      <c r="T1399" s="4">
        <v>3.3</v>
      </c>
      <c r="U1399" s="4">
        <v>0.794</v>
      </c>
      <c r="V1399" s="4">
        <v>13.2</v>
      </c>
    </row>
    <row r="1400">
      <c r="A1400" s="4" t="s">
        <v>113</v>
      </c>
      <c r="B1400" s="4">
        <v>2011.0</v>
      </c>
      <c r="C1400" s="4" t="s">
        <v>23</v>
      </c>
      <c r="D1400" s="4">
        <v>74.2</v>
      </c>
      <c r="E1400" s="4">
        <v>85.0</v>
      </c>
      <c r="F1400" s="4">
        <v>1.0</v>
      </c>
      <c r="G1400" s="4">
        <v>0.02</v>
      </c>
      <c r="H1400" s="5">
        <v>2785.097712</v>
      </c>
      <c r="I1400" s="4">
        <v>99.0</v>
      </c>
      <c r="J1400" s="4">
        <v>32.0</v>
      </c>
      <c r="K1400" s="4">
        <v>69.0</v>
      </c>
      <c r="L1400" s="4">
        <v>1.0</v>
      </c>
      <c r="M1400" s="4">
        <v>99.0</v>
      </c>
      <c r="N1400" s="4">
        <v>2.62</v>
      </c>
      <c r="O1400" s="4">
        <v>99.0</v>
      </c>
      <c r="P1400" s="4">
        <v>0.1</v>
      </c>
      <c r="Q1400" s="5">
        <v>48268.5912</v>
      </c>
      <c r="R1400" s="6"/>
      <c r="S1400" s="4">
        <v>3.3</v>
      </c>
      <c r="T1400" s="4">
        <v>3.2</v>
      </c>
      <c r="U1400" s="4">
        <v>0.792</v>
      </c>
      <c r="V1400" s="4">
        <v>13.4</v>
      </c>
    </row>
    <row r="1401">
      <c r="A1401" s="4" t="s">
        <v>113</v>
      </c>
      <c r="B1401" s="4">
        <v>2010.0</v>
      </c>
      <c r="C1401" s="4" t="s">
        <v>23</v>
      </c>
      <c r="D1401" s="4">
        <v>74.0</v>
      </c>
      <c r="E1401" s="4">
        <v>86.0</v>
      </c>
      <c r="F1401" s="4">
        <v>1.0</v>
      </c>
      <c r="G1401" s="4">
        <v>0.01</v>
      </c>
      <c r="H1401" s="5">
        <v>2009.575605</v>
      </c>
      <c r="I1401" s="4">
        <v>99.0</v>
      </c>
      <c r="J1401" s="4">
        <v>13.0</v>
      </c>
      <c r="K1401" s="4">
        <v>68.4</v>
      </c>
      <c r="L1401" s="4">
        <v>1.0</v>
      </c>
      <c r="M1401" s="4">
        <v>98.0</v>
      </c>
      <c r="N1401" s="4">
        <v>2.76</v>
      </c>
      <c r="O1401" s="4">
        <v>98.0</v>
      </c>
      <c r="P1401" s="4">
        <v>0.1</v>
      </c>
      <c r="Q1401" s="5">
        <v>38497.61696</v>
      </c>
      <c r="R1401" s="6"/>
      <c r="S1401" s="4">
        <v>3.3</v>
      </c>
      <c r="T1401" s="4">
        <v>3.2</v>
      </c>
      <c r="U1401" s="4">
        <v>0.79</v>
      </c>
      <c r="V1401" s="4">
        <v>13.5</v>
      </c>
    </row>
    <row r="1402">
      <c r="A1402" s="4" t="s">
        <v>113</v>
      </c>
      <c r="B1402" s="4">
        <v>2009.0</v>
      </c>
      <c r="C1402" s="4" t="s">
        <v>23</v>
      </c>
      <c r="D1402" s="4">
        <v>73.9</v>
      </c>
      <c r="E1402" s="4">
        <v>87.0</v>
      </c>
      <c r="F1402" s="4">
        <v>1.0</v>
      </c>
      <c r="G1402" s="4">
        <v>0.1</v>
      </c>
      <c r="H1402" s="5">
        <v>3001.628237</v>
      </c>
      <c r="I1402" s="4">
        <v>99.0</v>
      </c>
      <c r="J1402" s="4">
        <v>0.0</v>
      </c>
      <c r="K1402" s="4">
        <v>67.9</v>
      </c>
      <c r="L1402" s="4">
        <v>1.0</v>
      </c>
      <c r="M1402" s="4">
        <v>99.0</v>
      </c>
      <c r="N1402" s="4">
        <v>3.87</v>
      </c>
      <c r="O1402" s="4">
        <v>99.0</v>
      </c>
      <c r="P1402" s="4">
        <v>0.1</v>
      </c>
      <c r="Q1402" s="5">
        <v>37567.3121</v>
      </c>
      <c r="R1402" s="6"/>
      <c r="S1402" s="4">
        <v>3.3</v>
      </c>
      <c r="T1402" s="4">
        <v>3.2</v>
      </c>
      <c r="U1402" s="4">
        <v>0.788</v>
      </c>
      <c r="V1402" s="4">
        <v>13.6</v>
      </c>
    </row>
    <row r="1403">
      <c r="A1403" s="4" t="s">
        <v>113</v>
      </c>
      <c r="B1403" s="4">
        <v>2008.0</v>
      </c>
      <c r="C1403" s="4" t="s">
        <v>23</v>
      </c>
      <c r="D1403" s="4">
        <v>73.8</v>
      </c>
      <c r="E1403" s="4">
        <v>88.0</v>
      </c>
      <c r="F1403" s="4">
        <v>1.0</v>
      </c>
      <c r="G1403" s="4">
        <v>0.03</v>
      </c>
      <c r="H1403" s="5">
        <v>2078.392748</v>
      </c>
      <c r="I1403" s="4">
        <v>99.0</v>
      </c>
      <c r="J1403" s="4">
        <v>0.0</v>
      </c>
      <c r="K1403" s="4">
        <v>67.5</v>
      </c>
      <c r="L1403" s="4">
        <v>1.0</v>
      </c>
      <c r="M1403" s="4">
        <v>99.0</v>
      </c>
      <c r="N1403" s="4">
        <v>1.93</v>
      </c>
      <c r="O1403" s="4">
        <v>99.0</v>
      </c>
      <c r="P1403" s="4">
        <v>0.1</v>
      </c>
      <c r="Q1403" s="5">
        <v>55571.9986</v>
      </c>
      <c r="R1403" s="6"/>
      <c r="S1403" s="4">
        <v>3.3</v>
      </c>
      <c r="T1403" s="4">
        <v>3.1</v>
      </c>
      <c r="U1403" s="4">
        <v>0.787</v>
      </c>
      <c r="V1403" s="4">
        <v>13.8</v>
      </c>
    </row>
    <row r="1404">
      <c r="A1404" s="4" t="s">
        <v>113</v>
      </c>
      <c r="B1404" s="4">
        <v>2007.0</v>
      </c>
      <c r="C1404" s="4" t="s">
        <v>23</v>
      </c>
      <c r="D1404" s="4">
        <v>73.7</v>
      </c>
      <c r="E1404" s="4">
        <v>89.0</v>
      </c>
      <c r="F1404" s="4">
        <v>1.0</v>
      </c>
      <c r="G1404" s="4">
        <v>0.03</v>
      </c>
      <c r="H1404" s="5">
        <v>2555.303869</v>
      </c>
      <c r="I1404" s="4">
        <v>99.0</v>
      </c>
      <c r="J1404" s="4">
        <v>0.0</v>
      </c>
      <c r="K1404" s="4">
        <v>67.1</v>
      </c>
      <c r="L1404" s="4">
        <v>1.0</v>
      </c>
      <c r="M1404" s="4">
        <v>99.0</v>
      </c>
      <c r="N1404" s="4">
        <v>2.13</v>
      </c>
      <c r="O1404" s="4">
        <v>99.0</v>
      </c>
      <c r="P1404" s="4">
        <v>0.1</v>
      </c>
      <c r="Q1404" s="5">
        <v>45793.97614</v>
      </c>
      <c r="R1404" s="6"/>
      <c r="S1404" s="4">
        <v>3.2</v>
      </c>
      <c r="T1404" s="4">
        <v>3.1</v>
      </c>
      <c r="U1404" s="4">
        <v>0.787</v>
      </c>
      <c r="V1404" s="4">
        <v>13.9</v>
      </c>
    </row>
    <row r="1405">
      <c r="A1405" s="4" t="s">
        <v>113</v>
      </c>
      <c r="B1405" s="4">
        <v>2006.0</v>
      </c>
      <c r="C1405" s="4" t="s">
        <v>23</v>
      </c>
      <c r="D1405" s="4">
        <v>73.6</v>
      </c>
      <c r="E1405" s="4">
        <v>89.0</v>
      </c>
      <c r="F1405" s="4">
        <v>1.0</v>
      </c>
      <c r="G1405" s="4">
        <v>0.01</v>
      </c>
      <c r="H1405" s="5">
        <v>2443.444275</v>
      </c>
      <c r="I1405" s="4">
        <v>99.0</v>
      </c>
      <c r="J1405" s="4">
        <v>0.0</v>
      </c>
      <c r="K1405" s="4">
        <v>66.7</v>
      </c>
      <c r="L1405" s="4">
        <v>1.0</v>
      </c>
      <c r="M1405" s="4">
        <v>99.0</v>
      </c>
      <c r="N1405" s="4">
        <v>2.25</v>
      </c>
      <c r="O1405" s="4">
        <v>99.0</v>
      </c>
      <c r="P1405" s="4">
        <v>0.1</v>
      </c>
      <c r="Q1405" s="5">
        <v>42717.55725</v>
      </c>
      <c r="R1405" s="6"/>
      <c r="S1405" s="4">
        <v>3.2</v>
      </c>
      <c r="T1405" s="4">
        <v>3.1</v>
      </c>
      <c r="U1405" s="4">
        <v>0.787</v>
      </c>
      <c r="V1405" s="4">
        <v>14.1</v>
      </c>
    </row>
    <row r="1406">
      <c r="A1406" s="4" t="s">
        <v>113</v>
      </c>
      <c r="B1406" s="4">
        <v>2005.0</v>
      </c>
      <c r="C1406" s="4" t="s">
        <v>23</v>
      </c>
      <c r="D1406" s="4">
        <v>73.6</v>
      </c>
      <c r="E1406" s="4">
        <v>9.0</v>
      </c>
      <c r="F1406" s="4">
        <v>0.0</v>
      </c>
      <c r="G1406" s="4">
        <v>0.01</v>
      </c>
      <c r="H1406" s="5">
        <v>239.5751391</v>
      </c>
      <c r="I1406" s="4">
        <v>99.0</v>
      </c>
      <c r="J1406" s="4">
        <v>10.0</v>
      </c>
      <c r="K1406" s="4">
        <v>66.3</v>
      </c>
      <c r="L1406" s="4">
        <v>1.0</v>
      </c>
      <c r="M1406" s="4">
        <v>99.0</v>
      </c>
      <c r="N1406" s="4">
        <v>2.38</v>
      </c>
      <c r="O1406" s="4">
        <v>99.0</v>
      </c>
      <c r="P1406" s="4">
        <v>0.1</v>
      </c>
      <c r="Q1406" s="5">
        <v>3549.26132</v>
      </c>
      <c r="R1406" s="6"/>
      <c r="S1406" s="4">
        <v>3.2</v>
      </c>
      <c r="T1406" s="4">
        <v>3.1</v>
      </c>
      <c r="U1406" s="4">
        <v>0.789</v>
      </c>
      <c r="V1406" s="4">
        <v>14.2</v>
      </c>
    </row>
    <row r="1407">
      <c r="A1407" s="4" t="s">
        <v>113</v>
      </c>
      <c r="B1407" s="4">
        <v>2004.0</v>
      </c>
      <c r="C1407" s="4" t="s">
        <v>23</v>
      </c>
      <c r="D1407" s="4">
        <v>73.5</v>
      </c>
      <c r="E1407" s="4">
        <v>91.0</v>
      </c>
      <c r="F1407" s="4">
        <v>0.0</v>
      </c>
      <c r="G1407" s="4">
        <v>0.02</v>
      </c>
      <c r="H1407" s="5">
        <v>1731.073528</v>
      </c>
      <c r="I1407" s="4">
        <v>94.0</v>
      </c>
      <c r="J1407" s="4">
        <v>23.0</v>
      </c>
      <c r="K1407" s="4">
        <v>65.9</v>
      </c>
      <c r="L1407" s="4">
        <v>1.0</v>
      </c>
      <c r="M1407" s="4">
        <v>98.0</v>
      </c>
      <c r="N1407" s="4">
        <v>2.76</v>
      </c>
      <c r="O1407" s="4">
        <v>98.0</v>
      </c>
      <c r="P1407" s="4">
        <v>0.1</v>
      </c>
      <c r="Q1407" s="5">
        <v>26921.8278</v>
      </c>
      <c r="R1407" s="6"/>
      <c r="S1407" s="4">
        <v>3.2</v>
      </c>
      <c r="T1407" s="4">
        <v>3.0</v>
      </c>
      <c r="U1407" s="4">
        <v>0.791</v>
      </c>
      <c r="V1407" s="4">
        <v>14.4</v>
      </c>
    </row>
    <row r="1408">
      <c r="A1408" s="4" t="s">
        <v>113</v>
      </c>
      <c r="B1408" s="4">
        <v>2003.0</v>
      </c>
      <c r="C1408" s="4" t="s">
        <v>23</v>
      </c>
      <c r="D1408" s="4">
        <v>73.4</v>
      </c>
      <c r="E1408" s="4">
        <v>93.0</v>
      </c>
      <c r="F1408" s="4">
        <v>0.0</v>
      </c>
      <c r="G1408" s="4">
        <v>0.03</v>
      </c>
      <c r="H1408" s="5">
        <v>159.0098727</v>
      </c>
      <c r="I1408" s="4">
        <v>99.0</v>
      </c>
      <c r="J1408" s="4">
        <v>0.0</v>
      </c>
      <c r="K1408" s="4">
        <v>65.5</v>
      </c>
      <c r="L1408" s="4">
        <v>1.0</v>
      </c>
      <c r="M1408" s="4">
        <v>99.0</v>
      </c>
      <c r="N1408" s="4">
        <v>3.23</v>
      </c>
      <c r="O1408" s="4">
        <v>99.0</v>
      </c>
      <c r="P1408" s="4">
        <v>0.1</v>
      </c>
      <c r="Q1408" s="5">
        <v>2271.56961</v>
      </c>
      <c r="R1408" s="6"/>
      <c r="S1408" s="4">
        <v>3.2</v>
      </c>
      <c r="T1408" s="4">
        <v>3.0</v>
      </c>
      <c r="U1408" s="4">
        <v>0.788</v>
      </c>
      <c r="V1408" s="4">
        <v>14.1</v>
      </c>
    </row>
    <row r="1409">
      <c r="A1409" s="4" t="s">
        <v>113</v>
      </c>
      <c r="B1409" s="4">
        <v>2002.0</v>
      </c>
      <c r="C1409" s="4" t="s">
        <v>23</v>
      </c>
      <c r="D1409" s="4">
        <v>73.3</v>
      </c>
      <c r="E1409" s="4">
        <v>94.0</v>
      </c>
      <c r="F1409" s="4">
        <v>0.0</v>
      </c>
      <c r="G1409" s="4">
        <v>0.01</v>
      </c>
      <c r="H1409" s="5">
        <v>1209.680547</v>
      </c>
      <c r="I1409" s="4">
        <v>99.0</v>
      </c>
      <c r="J1409" s="4">
        <v>0.0</v>
      </c>
      <c r="K1409" s="4">
        <v>65.0</v>
      </c>
      <c r="L1409" s="4">
        <v>1.0</v>
      </c>
      <c r="M1409" s="4">
        <v>99.0</v>
      </c>
      <c r="N1409" s="4">
        <v>3.56</v>
      </c>
      <c r="O1409" s="4">
        <v>99.0</v>
      </c>
      <c r="P1409" s="4">
        <v>0.1</v>
      </c>
      <c r="Q1409" s="5">
        <v>17789.41981</v>
      </c>
      <c r="R1409" s="6"/>
      <c r="S1409" s="4">
        <v>3.2</v>
      </c>
      <c r="T1409" s="4">
        <v>3.0</v>
      </c>
      <c r="U1409" s="4">
        <v>0.785</v>
      </c>
      <c r="V1409" s="4">
        <v>13.9</v>
      </c>
    </row>
    <row r="1410">
      <c r="A1410" s="4" t="s">
        <v>113</v>
      </c>
      <c r="B1410" s="4">
        <v>2001.0</v>
      </c>
      <c r="C1410" s="4" t="s">
        <v>23</v>
      </c>
      <c r="D1410" s="4">
        <v>73.2</v>
      </c>
      <c r="E1410" s="4">
        <v>95.0</v>
      </c>
      <c r="F1410" s="4">
        <v>0.0</v>
      </c>
      <c r="G1410" s="4">
        <v>0.01</v>
      </c>
      <c r="H1410" s="5">
        <v>113.1997845</v>
      </c>
      <c r="I1410" s="4">
        <v>99.0</v>
      </c>
      <c r="J1410" s="4">
        <v>0.0</v>
      </c>
      <c r="K1410" s="4">
        <v>64.5</v>
      </c>
      <c r="L1410" s="4">
        <v>1.0</v>
      </c>
      <c r="M1410" s="4">
        <v>99.0</v>
      </c>
      <c r="N1410" s="4">
        <v>3.61</v>
      </c>
      <c r="O1410" s="4">
        <v>99.0</v>
      </c>
      <c r="P1410" s="4">
        <v>0.1</v>
      </c>
      <c r="Q1410" s="5">
        <v>1654.96761</v>
      </c>
      <c r="R1410" s="6"/>
      <c r="S1410" s="4">
        <v>3.2</v>
      </c>
      <c r="T1410" s="4">
        <v>3.0</v>
      </c>
      <c r="U1410" s="4">
        <v>0.786</v>
      </c>
      <c r="V1410" s="4">
        <v>14.0</v>
      </c>
    </row>
    <row r="1411">
      <c r="A1411" s="4" t="s">
        <v>113</v>
      </c>
      <c r="B1411" s="4">
        <v>2000.0</v>
      </c>
      <c r="C1411" s="4" t="s">
        <v>23</v>
      </c>
      <c r="D1411" s="4">
        <v>73.2</v>
      </c>
      <c r="E1411" s="4">
        <v>96.0</v>
      </c>
      <c r="F1411" s="4">
        <v>0.0</v>
      </c>
      <c r="G1411" s="4">
        <v>0.01</v>
      </c>
      <c r="H1411" s="5">
        <v>959.925862</v>
      </c>
      <c r="I1411" s="4">
        <v>95.0</v>
      </c>
      <c r="J1411" s="4">
        <v>6.0</v>
      </c>
      <c r="K1411" s="4">
        <v>64.0</v>
      </c>
      <c r="L1411" s="4">
        <v>1.0</v>
      </c>
      <c r="M1411" s="4">
        <v>94.0</v>
      </c>
      <c r="N1411" s="4">
        <v>2.51</v>
      </c>
      <c r="O1411" s="4">
        <v>98.0</v>
      </c>
      <c r="P1411" s="4">
        <v>0.1</v>
      </c>
      <c r="Q1411" s="5">
        <v>18389.38433</v>
      </c>
      <c r="R1411" s="6"/>
      <c r="S1411" s="4">
        <v>3.2</v>
      </c>
      <c r="T1411" s="4">
        <v>3.1</v>
      </c>
      <c r="U1411" s="4">
        <v>0.786</v>
      </c>
      <c r="V1411" s="4">
        <v>14.1</v>
      </c>
    </row>
    <row r="1412">
      <c r="A1412" s="4" t="s">
        <v>114</v>
      </c>
      <c r="B1412" s="4">
        <v>2015.0</v>
      </c>
      <c r="C1412" s="4" t="s">
        <v>23</v>
      </c>
      <c r="D1412" s="4">
        <v>71.1</v>
      </c>
      <c r="E1412" s="4">
        <v>166.0</v>
      </c>
      <c r="F1412" s="4">
        <v>3.0</v>
      </c>
      <c r="G1412" s="6"/>
      <c r="H1412" s="5">
        <v>0.0</v>
      </c>
      <c r="I1412" s="4">
        <v>97.0</v>
      </c>
      <c r="J1412" s="4">
        <v>17779.0</v>
      </c>
      <c r="K1412" s="4">
        <v>44.9</v>
      </c>
      <c r="L1412" s="4">
        <v>3.0</v>
      </c>
      <c r="M1412" s="4">
        <v>97.0</v>
      </c>
      <c r="N1412" s="6"/>
      <c r="O1412" s="4">
        <v>97.0</v>
      </c>
      <c r="P1412" s="4">
        <v>0.1</v>
      </c>
      <c r="Q1412" s="7"/>
      <c r="R1412" s="6"/>
      <c r="S1412" s="4">
        <v>3.3</v>
      </c>
      <c r="T1412" s="4">
        <v>3.4</v>
      </c>
      <c r="U1412" s="4">
        <v>0.662</v>
      </c>
      <c r="V1412" s="4">
        <v>13.0</v>
      </c>
    </row>
    <row r="1413">
      <c r="A1413" s="4" t="s">
        <v>114</v>
      </c>
      <c r="B1413" s="4">
        <v>2014.0</v>
      </c>
      <c r="C1413" s="4" t="s">
        <v>23</v>
      </c>
      <c r="D1413" s="4">
        <v>78.0</v>
      </c>
      <c r="E1413" s="4">
        <v>17.0</v>
      </c>
      <c r="F1413" s="4">
        <v>3.0</v>
      </c>
      <c r="G1413" s="4">
        <v>0.01</v>
      </c>
      <c r="H1413" s="5">
        <v>0.0</v>
      </c>
      <c r="I1413" s="4">
        <v>96.0</v>
      </c>
      <c r="J1413" s="4">
        <v>318.0</v>
      </c>
      <c r="K1413" s="4">
        <v>43.9</v>
      </c>
      <c r="L1413" s="4">
        <v>4.0</v>
      </c>
      <c r="M1413" s="4">
        <v>95.0</v>
      </c>
      <c r="N1413" s="4">
        <v>6.48</v>
      </c>
      <c r="O1413" s="4">
        <v>96.0</v>
      </c>
      <c r="P1413" s="4">
        <v>0.1</v>
      </c>
      <c r="Q1413" s="7"/>
      <c r="R1413" s="6"/>
      <c r="S1413" s="4">
        <v>3.3</v>
      </c>
      <c r="T1413" s="4">
        <v>3.4</v>
      </c>
      <c r="U1413" s="4">
        <v>0.656</v>
      </c>
      <c r="V1413" s="4">
        <v>12.8</v>
      </c>
    </row>
    <row r="1414">
      <c r="A1414" s="4" t="s">
        <v>114</v>
      </c>
      <c r="B1414" s="4">
        <v>2013.0</v>
      </c>
      <c r="C1414" s="4" t="s">
        <v>23</v>
      </c>
      <c r="D1414" s="4">
        <v>77.0</v>
      </c>
      <c r="E1414" s="4">
        <v>174.0</v>
      </c>
      <c r="F1414" s="4">
        <v>3.0</v>
      </c>
      <c r="G1414" s="4">
        <v>0.01</v>
      </c>
      <c r="H1414" s="5">
        <v>0.0</v>
      </c>
      <c r="I1414" s="4">
        <v>97.0</v>
      </c>
      <c r="J1414" s="4">
        <v>1.0</v>
      </c>
      <c r="K1414" s="4">
        <v>43.0</v>
      </c>
      <c r="L1414" s="4">
        <v>4.0</v>
      </c>
      <c r="M1414" s="4">
        <v>97.0</v>
      </c>
      <c r="N1414" s="4">
        <v>6.68</v>
      </c>
      <c r="O1414" s="4">
        <v>97.0</v>
      </c>
      <c r="P1414" s="4">
        <v>0.1</v>
      </c>
      <c r="Q1414" s="7"/>
      <c r="R1414" s="6"/>
      <c r="S1414" s="4">
        <v>3.3</v>
      </c>
      <c r="T1414" s="4">
        <v>3.3</v>
      </c>
      <c r="U1414" s="4">
        <v>0.647</v>
      </c>
      <c r="V1414" s="4">
        <v>12.5</v>
      </c>
    </row>
    <row r="1415">
      <c r="A1415" s="4" t="s">
        <v>114</v>
      </c>
      <c r="B1415" s="4">
        <v>2012.0</v>
      </c>
      <c r="C1415" s="4" t="s">
        <v>23</v>
      </c>
      <c r="D1415" s="4">
        <v>69.9</v>
      </c>
      <c r="E1415" s="4">
        <v>18.0</v>
      </c>
      <c r="F1415" s="4">
        <v>3.0</v>
      </c>
      <c r="G1415" s="4">
        <v>0.01</v>
      </c>
      <c r="H1415" s="5">
        <v>0.0</v>
      </c>
      <c r="I1415" s="4">
        <v>96.0</v>
      </c>
      <c r="J1415" s="4">
        <v>0.0</v>
      </c>
      <c r="K1415" s="4">
        <v>42.2</v>
      </c>
      <c r="L1415" s="4">
        <v>4.0</v>
      </c>
      <c r="M1415" s="4">
        <v>94.0</v>
      </c>
      <c r="N1415" s="4">
        <v>6.97</v>
      </c>
      <c r="O1415" s="4">
        <v>96.0</v>
      </c>
      <c r="P1415" s="4">
        <v>0.1</v>
      </c>
      <c r="Q1415" s="7"/>
      <c r="R1415" s="6"/>
      <c r="S1415" s="4">
        <v>3.2</v>
      </c>
      <c r="T1415" s="4">
        <v>3.3</v>
      </c>
      <c r="U1415" s="4">
        <v>0.638</v>
      </c>
      <c r="V1415" s="4">
        <v>12.3</v>
      </c>
    </row>
    <row r="1416">
      <c r="A1416" s="4" t="s">
        <v>114</v>
      </c>
      <c r="B1416" s="4">
        <v>2011.0</v>
      </c>
      <c r="C1416" s="4" t="s">
        <v>23</v>
      </c>
      <c r="D1416" s="4">
        <v>69.4</v>
      </c>
      <c r="E1416" s="4">
        <v>188.0</v>
      </c>
      <c r="F1416" s="4">
        <v>4.0</v>
      </c>
      <c r="G1416" s="4">
        <v>3.28</v>
      </c>
      <c r="H1416" s="5">
        <v>0.0</v>
      </c>
      <c r="I1416" s="4">
        <v>96.0</v>
      </c>
      <c r="J1416" s="4">
        <v>222.0</v>
      </c>
      <c r="K1416" s="4">
        <v>41.4</v>
      </c>
      <c r="L1416" s="4">
        <v>4.0</v>
      </c>
      <c r="M1416" s="4">
        <v>94.0</v>
      </c>
      <c r="N1416" s="4">
        <v>6.18</v>
      </c>
      <c r="O1416" s="4">
        <v>96.0</v>
      </c>
      <c r="P1416" s="4">
        <v>0.2</v>
      </c>
      <c r="Q1416" s="7"/>
      <c r="R1416" s="6"/>
      <c r="S1416" s="4">
        <v>3.2</v>
      </c>
      <c r="T1416" s="4">
        <v>3.3</v>
      </c>
      <c r="U1416" s="4">
        <v>0.632</v>
      </c>
      <c r="V1416" s="4">
        <v>12.1</v>
      </c>
    </row>
    <row r="1417">
      <c r="A1417" s="4" t="s">
        <v>114</v>
      </c>
      <c r="B1417" s="4">
        <v>2010.0</v>
      </c>
      <c r="C1417" s="4" t="s">
        <v>23</v>
      </c>
      <c r="D1417" s="4">
        <v>68.8</v>
      </c>
      <c r="E1417" s="4">
        <v>199.0</v>
      </c>
      <c r="F1417" s="4">
        <v>4.0</v>
      </c>
      <c r="G1417" s="4">
        <v>2.73</v>
      </c>
      <c r="H1417" s="5">
        <v>0.0</v>
      </c>
      <c r="I1417" s="4">
        <v>96.0</v>
      </c>
      <c r="J1417" s="4">
        <v>0.0</v>
      </c>
      <c r="K1417" s="4">
        <v>4.7</v>
      </c>
      <c r="L1417" s="4">
        <v>4.0</v>
      </c>
      <c r="M1417" s="4">
        <v>88.0</v>
      </c>
      <c r="N1417" s="4">
        <v>6.66</v>
      </c>
      <c r="O1417" s="4">
        <v>96.0</v>
      </c>
      <c r="P1417" s="4">
        <v>0.1</v>
      </c>
      <c r="Q1417" s="7"/>
      <c r="R1417" s="6"/>
      <c r="S1417" s="4">
        <v>3.2</v>
      </c>
      <c r="T1417" s="4">
        <v>3.3</v>
      </c>
      <c r="U1417" s="4">
        <v>0.631</v>
      </c>
      <c r="V1417" s="4">
        <v>12.2</v>
      </c>
    </row>
    <row r="1418">
      <c r="A1418" s="4" t="s">
        <v>114</v>
      </c>
      <c r="B1418" s="4">
        <v>2009.0</v>
      </c>
      <c r="C1418" s="4" t="s">
        <v>23</v>
      </c>
      <c r="D1418" s="4">
        <v>68.5</v>
      </c>
      <c r="E1418" s="4">
        <v>21.0</v>
      </c>
      <c r="F1418" s="4">
        <v>4.0</v>
      </c>
      <c r="G1418" s="4">
        <v>2.39</v>
      </c>
      <c r="H1418" s="5">
        <v>0.0</v>
      </c>
      <c r="I1418" s="4">
        <v>96.0</v>
      </c>
      <c r="J1418" s="4">
        <v>1.0</v>
      </c>
      <c r="K1418" s="4">
        <v>4.1</v>
      </c>
      <c r="L1418" s="4">
        <v>4.0</v>
      </c>
      <c r="M1418" s="4">
        <v>96.0</v>
      </c>
      <c r="N1418" s="4">
        <v>6.79</v>
      </c>
      <c r="O1418" s="4">
        <v>95.0</v>
      </c>
      <c r="P1418" s="4">
        <v>0.1</v>
      </c>
      <c r="Q1418" s="7"/>
      <c r="R1418" s="6"/>
      <c r="S1418" s="4">
        <v>3.3</v>
      </c>
      <c r="T1418" s="4">
        <v>3.4</v>
      </c>
      <c r="U1418" s="4">
        <v>0.629</v>
      </c>
      <c r="V1418" s="4">
        <v>12.4</v>
      </c>
    </row>
    <row r="1419">
      <c r="A1419" s="4" t="s">
        <v>114</v>
      </c>
      <c r="B1419" s="4">
        <v>2008.0</v>
      </c>
      <c r="C1419" s="4" t="s">
        <v>23</v>
      </c>
      <c r="D1419" s="4">
        <v>67.6</v>
      </c>
      <c r="E1419" s="4">
        <v>217.0</v>
      </c>
      <c r="F1419" s="4">
        <v>4.0</v>
      </c>
      <c r="G1419" s="4">
        <v>2.53</v>
      </c>
      <c r="H1419" s="5">
        <v>0.0</v>
      </c>
      <c r="I1419" s="4">
        <v>97.0</v>
      </c>
      <c r="J1419" s="4">
        <v>16.0</v>
      </c>
      <c r="K1419" s="4">
        <v>39.5</v>
      </c>
      <c r="L1419" s="4">
        <v>4.0</v>
      </c>
      <c r="M1419" s="4">
        <v>95.0</v>
      </c>
      <c r="N1419" s="4">
        <v>6.7</v>
      </c>
      <c r="O1419" s="4">
        <v>95.0</v>
      </c>
      <c r="P1419" s="4">
        <v>0.2</v>
      </c>
      <c r="Q1419" s="7"/>
      <c r="R1419" s="6"/>
      <c r="S1419" s="4">
        <v>3.3</v>
      </c>
      <c r="T1419" s="4">
        <v>3.4</v>
      </c>
      <c r="U1419" s="4">
        <v>0.624</v>
      </c>
      <c r="V1419" s="4">
        <v>12.6</v>
      </c>
    </row>
    <row r="1420">
      <c r="A1420" s="4" t="s">
        <v>114</v>
      </c>
      <c r="B1420" s="4">
        <v>2007.0</v>
      </c>
      <c r="C1420" s="4" t="s">
        <v>23</v>
      </c>
      <c r="D1420" s="4">
        <v>67.2</v>
      </c>
      <c r="E1420" s="4">
        <v>229.0</v>
      </c>
      <c r="F1420" s="4">
        <v>4.0</v>
      </c>
      <c r="G1420" s="4">
        <v>2.77</v>
      </c>
      <c r="H1420" s="5">
        <v>0.0</v>
      </c>
      <c r="I1420" s="4">
        <v>94.0</v>
      </c>
      <c r="J1420" s="4">
        <v>40.0</v>
      </c>
      <c r="K1420" s="4">
        <v>39.0</v>
      </c>
      <c r="L1420" s="4">
        <v>4.0</v>
      </c>
      <c r="M1420" s="4">
        <v>94.0</v>
      </c>
      <c r="N1420" s="4">
        <v>6.87</v>
      </c>
      <c r="O1420" s="4">
        <v>94.0</v>
      </c>
      <c r="P1420" s="4">
        <v>0.1</v>
      </c>
      <c r="Q1420" s="7"/>
      <c r="R1420" s="6"/>
      <c r="S1420" s="4">
        <v>3.3</v>
      </c>
      <c r="T1420" s="4">
        <v>3.4</v>
      </c>
      <c r="U1420" s="4">
        <v>0.618</v>
      </c>
      <c r="V1420" s="4">
        <v>12.6</v>
      </c>
    </row>
    <row r="1421">
      <c r="A1421" s="4" t="s">
        <v>114</v>
      </c>
      <c r="B1421" s="4">
        <v>2006.0</v>
      </c>
      <c r="C1421" s="4" t="s">
        <v>23</v>
      </c>
      <c r="D1421" s="4">
        <v>66.7</v>
      </c>
      <c r="E1421" s="4">
        <v>234.0</v>
      </c>
      <c r="F1421" s="4">
        <v>4.0</v>
      </c>
      <c r="G1421" s="4">
        <v>2.48</v>
      </c>
      <c r="H1421" s="5">
        <v>0.0</v>
      </c>
      <c r="I1421" s="4">
        <v>9.0</v>
      </c>
      <c r="J1421" s="4">
        <v>27.0</v>
      </c>
      <c r="K1421" s="4">
        <v>38.5</v>
      </c>
      <c r="L1421" s="4">
        <v>4.0</v>
      </c>
      <c r="M1421" s="4">
        <v>93.0</v>
      </c>
      <c r="N1421" s="4">
        <v>6.73</v>
      </c>
      <c r="O1421" s="4">
        <v>92.0</v>
      </c>
      <c r="P1421" s="4">
        <v>0.1</v>
      </c>
      <c r="Q1421" s="7"/>
      <c r="R1421" s="6"/>
      <c r="S1421" s="4">
        <v>3.3</v>
      </c>
      <c r="T1421" s="4">
        <v>3.4</v>
      </c>
      <c r="U1421" s="4">
        <v>0.613</v>
      </c>
      <c r="V1421" s="4">
        <v>12.5</v>
      </c>
    </row>
    <row r="1422">
      <c r="A1422" s="4" t="s">
        <v>114</v>
      </c>
      <c r="B1422" s="4">
        <v>2005.0</v>
      </c>
      <c r="C1422" s="4" t="s">
        <v>23</v>
      </c>
      <c r="D1422" s="4">
        <v>66.9</v>
      </c>
      <c r="E1422" s="4">
        <v>224.0</v>
      </c>
      <c r="F1422" s="4">
        <v>4.0</v>
      </c>
      <c r="G1422" s="4">
        <v>2.81</v>
      </c>
      <c r="H1422" s="5">
        <v>0.0</v>
      </c>
      <c r="I1422" s="4">
        <v>97.0</v>
      </c>
      <c r="J1422" s="4">
        <v>53.0</v>
      </c>
      <c r="K1422" s="4">
        <v>38.0</v>
      </c>
      <c r="L1422" s="4">
        <v>4.0</v>
      </c>
      <c r="M1422" s="4">
        <v>98.0</v>
      </c>
      <c r="N1422" s="4">
        <v>5.82</v>
      </c>
      <c r="O1422" s="4">
        <v>98.0</v>
      </c>
      <c r="P1422" s="4">
        <v>0.1</v>
      </c>
      <c r="Q1422" s="7"/>
      <c r="R1422" s="6"/>
      <c r="S1422" s="4">
        <v>3.4</v>
      </c>
      <c r="T1422" s="4">
        <v>3.4</v>
      </c>
      <c r="U1422" s="4">
        <v>0.612</v>
      </c>
      <c r="V1422" s="4">
        <v>12.4</v>
      </c>
    </row>
    <row r="1423">
      <c r="A1423" s="4" t="s">
        <v>114</v>
      </c>
      <c r="B1423" s="4">
        <v>2004.0</v>
      </c>
      <c r="C1423" s="4" t="s">
        <v>23</v>
      </c>
      <c r="D1423" s="4">
        <v>67.1</v>
      </c>
      <c r="E1423" s="4">
        <v>218.0</v>
      </c>
      <c r="F1423" s="4">
        <v>4.0</v>
      </c>
      <c r="G1423" s="4">
        <v>3.41</v>
      </c>
      <c r="H1423" s="5">
        <v>0.0</v>
      </c>
      <c r="I1423" s="4">
        <v>99.0</v>
      </c>
      <c r="J1423" s="4">
        <v>8.0</v>
      </c>
      <c r="K1423" s="4">
        <v>37.5</v>
      </c>
      <c r="L1423" s="4">
        <v>4.0</v>
      </c>
      <c r="M1423" s="4">
        <v>98.0</v>
      </c>
      <c r="N1423" s="4">
        <v>5.57</v>
      </c>
      <c r="O1423" s="4">
        <v>99.0</v>
      </c>
      <c r="P1423" s="4">
        <v>0.1</v>
      </c>
      <c r="Q1423" s="7"/>
      <c r="R1423" s="6"/>
      <c r="S1423" s="4">
        <v>3.4</v>
      </c>
      <c r="T1423" s="4">
        <v>3.4</v>
      </c>
      <c r="U1423" s="4">
        <v>0.609</v>
      </c>
      <c r="V1423" s="4">
        <v>12.5</v>
      </c>
    </row>
    <row r="1424">
      <c r="A1424" s="4" t="s">
        <v>114</v>
      </c>
      <c r="B1424" s="4">
        <v>2003.0</v>
      </c>
      <c r="C1424" s="4" t="s">
        <v>23</v>
      </c>
      <c r="D1424" s="4">
        <v>66.6</v>
      </c>
      <c r="E1424" s="4">
        <v>217.0</v>
      </c>
      <c r="F1424" s="4">
        <v>4.0</v>
      </c>
      <c r="G1424" s="4">
        <v>3.52</v>
      </c>
      <c r="H1424" s="5">
        <v>0.0</v>
      </c>
      <c r="I1424" s="4">
        <v>99.0</v>
      </c>
      <c r="J1424" s="4">
        <v>6.0</v>
      </c>
      <c r="K1424" s="4">
        <v>37.0</v>
      </c>
      <c r="L1424" s="4">
        <v>4.0</v>
      </c>
      <c r="M1424" s="4">
        <v>98.0</v>
      </c>
      <c r="N1424" s="4">
        <v>5.43</v>
      </c>
      <c r="O1424" s="4">
        <v>98.0</v>
      </c>
      <c r="P1424" s="4">
        <v>0.1</v>
      </c>
      <c r="Q1424" s="7"/>
      <c r="R1424" s="6"/>
      <c r="S1424" s="4">
        <v>3.5</v>
      </c>
      <c r="T1424" s="4">
        <v>3.5</v>
      </c>
      <c r="U1424" s="4">
        <v>0.602</v>
      </c>
      <c r="V1424" s="4">
        <v>12.2</v>
      </c>
    </row>
    <row r="1425">
      <c r="A1425" s="4" t="s">
        <v>114</v>
      </c>
      <c r="B1425" s="4">
        <v>2002.0</v>
      </c>
      <c r="C1425" s="4" t="s">
        <v>23</v>
      </c>
      <c r="D1425" s="4">
        <v>66.7</v>
      </c>
      <c r="E1425" s="4">
        <v>215.0</v>
      </c>
      <c r="F1425" s="4">
        <v>4.0</v>
      </c>
      <c r="G1425" s="4">
        <v>3.31</v>
      </c>
      <c r="H1425" s="5">
        <v>0.0</v>
      </c>
      <c r="I1425" s="4">
        <v>99.0</v>
      </c>
      <c r="J1425" s="4">
        <v>2.0</v>
      </c>
      <c r="K1425" s="4">
        <v>36.5</v>
      </c>
      <c r="L1425" s="4">
        <v>5.0</v>
      </c>
      <c r="M1425" s="4">
        <v>99.0</v>
      </c>
      <c r="N1425" s="4">
        <v>5.43</v>
      </c>
      <c r="O1425" s="4">
        <v>98.0</v>
      </c>
      <c r="P1425" s="4">
        <v>0.1</v>
      </c>
      <c r="Q1425" s="7"/>
      <c r="R1425" s="6"/>
      <c r="S1425" s="4">
        <v>3.5</v>
      </c>
      <c r="T1425" s="4">
        <v>3.5</v>
      </c>
      <c r="U1425" s="4">
        <v>0.601</v>
      </c>
      <c r="V1425" s="4">
        <v>12.1</v>
      </c>
    </row>
    <row r="1426">
      <c r="A1426" s="4" t="s">
        <v>114</v>
      </c>
      <c r="B1426" s="4">
        <v>2001.0</v>
      </c>
      <c r="C1426" s="4" t="s">
        <v>23</v>
      </c>
      <c r="D1426" s="4">
        <v>67.2</v>
      </c>
      <c r="E1426" s="4">
        <v>217.0</v>
      </c>
      <c r="F1426" s="4">
        <v>4.0</v>
      </c>
      <c r="G1426" s="4">
        <v>2.62</v>
      </c>
      <c r="H1426" s="5">
        <v>0.0</v>
      </c>
      <c r="I1426" s="4">
        <v>57.0</v>
      </c>
      <c r="J1426" s="4">
        <v>17.0</v>
      </c>
      <c r="K1426" s="4">
        <v>36.0</v>
      </c>
      <c r="L1426" s="4">
        <v>5.0</v>
      </c>
      <c r="M1426" s="4">
        <v>99.0</v>
      </c>
      <c r="N1426" s="4">
        <v>4.79</v>
      </c>
      <c r="O1426" s="4">
        <v>99.0</v>
      </c>
      <c r="P1426" s="4">
        <v>0.1</v>
      </c>
      <c r="Q1426" s="7"/>
      <c r="R1426" s="6"/>
      <c r="S1426" s="4">
        <v>3.6</v>
      </c>
      <c r="T1426" s="4">
        <v>3.6</v>
      </c>
      <c r="U1426" s="4">
        <v>0.593</v>
      </c>
      <c r="V1426" s="4">
        <v>11.8</v>
      </c>
    </row>
    <row r="1427">
      <c r="A1427" s="4" t="s">
        <v>114</v>
      </c>
      <c r="B1427" s="4">
        <v>2000.0</v>
      </c>
      <c r="C1427" s="4" t="s">
        <v>23</v>
      </c>
      <c r="D1427" s="4">
        <v>66.6</v>
      </c>
      <c r="E1427" s="4">
        <v>225.0</v>
      </c>
      <c r="F1427" s="4">
        <v>4.0</v>
      </c>
      <c r="G1427" s="4">
        <v>2.13</v>
      </c>
      <c r="H1427" s="5">
        <v>0.0</v>
      </c>
      <c r="I1427" s="4">
        <v>44.0</v>
      </c>
      <c r="J1427" s="4">
        <v>16.0</v>
      </c>
      <c r="K1427" s="4">
        <v>35.6</v>
      </c>
      <c r="L1427" s="4">
        <v>5.0</v>
      </c>
      <c r="M1427" s="4">
        <v>99.0</v>
      </c>
      <c r="N1427" s="4">
        <v>4.68</v>
      </c>
      <c r="O1427" s="4">
        <v>99.0</v>
      </c>
      <c r="P1427" s="4">
        <v>0.1</v>
      </c>
      <c r="Q1427" s="7"/>
      <c r="R1427" s="6"/>
      <c r="S1427" s="4">
        <v>3.6</v>
      </c>
      <c r="T1427" s="4">
        <v>3.6</v>
      </c>
      <c r="U1427" s="4">
        <v>0.586</v>
      </c>
      <c r="V1427" s="4">
        <v>11.4</v>
      </c>
    </row>
    <row r="1428">
      <c r="A1428" s="4" t="s">
        <v>115</v>
      </c>
      <c r="B1428" s="4">
        <v>2015.0</v>
      </c>
      <c r="C1428" s="4" t="s">
        <v>23</v>
      </c>
      <c r="D1428" s="4">
        <v>65.7</v>
      </c>
      <c r="E1428" s="4">
        <v>194.0</v>
      </c>
      <c r="F1428" s="4">
        <v>8.0</v>
      </c>
      <c r="G1428" s="6"/>
      <c r="H1428" s="5">
        <v>0.0</v>
      </c>
      <c r="I1428" s="4">
        <v>89.0</v>
      </c>
      <c r="J1428" s="4">
        <v>56.0</v>
      </c>
      <c r="K1428" s="4">
        <v>21.7</v>
      </c>
      <c r="L1428" s="4">
        <v>11.0</v>
      </c>
      <c r="M1428" s="4">
        <v>89.0</v>
      </c>
      <c r="N1428" s="6"/>
      <c r="O1428" s="4">
        <v>89.0</v>
      </c>
      <c r="P1428" s="4">
        <v>0.2</v>
      </c>
      <c r="Q1428" s="7"/>
      <c r="R1428" s="6"/>
      <c r="S1428" s="4">
        <v>8.8</v>
      </c>
      <c r="T1428" s="4">
        <v>8.9</v>
      </c>
      <c r="U1428" s="4">
        <v>0.582</v>
      </c>
      <c r="V1428" s="4">
        <v>10.8</v>
      </c>
    </row>
    <row r="1429">
      <c r="A1429" s="4" t="s">
        <v>115</v>
      </c>
      <c r="B1429" s="4">
        <v>2014.0</v>
      </c>
      <c r="C1429" s="4" t="s">
        <v>23</v>
      </c>
      <c r="D1429" s="4">
        <v>65.3</v>
      </c>
      <c r="E1429" s="4">
        <v>199.0</v>
      </c>
      <c r="F1429" s="4">
        <v>8.0</v>
      </c>
      <c r="G1429" s="4">
        <v>0.01</v>
      </c>
      <c r="H1429" s="5">
        <v>0.0</v>
      </c>
      <c r="I1429" s="4">
        <v>88.0</v>
      </c>
      <c r="J1429" s="4">
        <v>339.0</v>
      </c>
      <c r="K1429" s="4">
        <v>2.9</v>
      </c>
      <c r="L1429" s="4">
        <v>11.0</v>
      </c>
      <c r="M1429" s="4">
        <v>88.0</v>
      </c>
      <c r="N1429" s="4">
        <v>1.87</v>
      </c>
      <c r="O1429" s="4">
        <v>88.0</v>
      </c>
      <c r="P1429" s="4">
        <v>0.2</v>
      </c>
      <c r="Q1429" s="7"/>
      <c r="R1429" s="6"/>
      <c r="S1429" s="4">
        <v>8.9</v>
      </c>
      <c r="T1429" s="4">
        <v>9.0</v>
      </c>
      <c r="U1429" s="4">
        <v>0.573</v>
      </c>
      <c r="V1429" s="4">
        <v>10.6</v>
      </c>
    </row>
    <row r="1430">
      <c r="A1430" s="4" t="s">
        <v>115</v>
      </c>
      <c r="B1430" s="4">
        <v>2013.0</v>
      </c>
      <c r="C1430" s="4" t="s">
        <v>23</v>
      </c>
      <c r="D1430" s="4">
        <v>64.9</v>
      </c>
      <c r="E1430" s="4">
        <v>23.0</v>
      </c>
      <c r="F1430" s="4">
        <v>9.0</v>
      </c>
      <c r="G1430" s="4">
        <v>0.01</v>
      </c>
      <c r="H1430" s="5">
        <v>0.0</v>
      </c>
      <c r="I1430" s="4">
        <v>87.0</v>
      </c>
      <c r="J1430" s="4">
        <v>71.0</v>
      </c>
      <c r="K1430" s="4">
        <v>2.1</v>
      </c>
      <c r="L1430" s="4">
        <v>12.0</v>
      </c>
      <c r="M1430" s="4">
        <v>86.0</v>
      </c>
      <c r="N1430" s="4">
        <v>2.0</v>
      </c>
      <c r="O1430" s="4">
        <v>87.0</v>
      </c>
      <c r="P1430" s="4">
        <v>0.3</v>
      </c>
      <c r="Q1430" s="7"/>
      <c r="R1430" s="6"/>
      <c r="S1430" s="4">
        <v>9.0</v>
      </c>
      <c r="T1430" s="4">
        <v>9.1</v>
      </c>
      <c r="U1430" s="4">
        <v>0.563</v>
      </c>
      <c r="V1430" s="4">
        <v>10.4</v>
      </c>
    </row>
    <row r="1431">
      <c r="A1431" s="4" t="s">
        <v>115</v>
      </c>
      <c r="B1431" s="4">
        <v>2012.0</v>
      </c>
      <c r="C1431" s="4" t="s">
        <v>23</v>
      </c>
      <c r="D1431" s="4">
        <v>64.4</v>
      </c>
      <c r="E1431" s="4">
        <v>28.0</v>
      </c>
      <c r="F1431" s="4">
        <v>9.0</v>
      </c>
      <c r="G1431" s="4">
        <v>0.01</v>
      </c>
      <c r="H1431" s="5">
        <v>0.0</v>
      </c>
      <c r="I1431" s="4">
        <v>79.0</v>
      </c>
      <c r="J1431" s="4">
        <v>32.0</v>
      </c>
      <c r="K1431" s="4">
        <v>19.4</v>
      </c>
      <c r="L1431" s="4">
        <v>12.0</v>
      </c>
      <c r="M1431" s="4">
        <v>78.0</v>
      </c>
      <c r="N1431" s="4">
        <v>2.12</v>
      </c>
      <c r="O1431" s="4">
        <v>79.0</v>
      </c>
      <c r="P1431" s="4">
        <v>0.3</v>
      </c>
      <c r="Q1431" s="7"/>
      <c r="R1431" s="6"/>
      <c r="S1431" s="4">
        <v>9.1</v>
      </c>
      <c r="T1431" s="4">
        <v>9.2</v>
      </c>
      <c r="U1431" s="4">
        <v>0.554</v>
      </c>
      <c r="V1431" s="4">
        <v>10.2</v>
      </c>
    </row>
    <row r="1432">
      <c r="A1432" s="4" t="s">
        <v>115</v>
      </c>
      <c r="B1432" s="4">
        <v>2011.0</v>
      </c>
      <c r="C1432" s="4" t="s">
        <v>23</v>
      </c>
      <c r="D1432" s="4">
        <v>64.0</v>
      </c>
      <c r="E1432" s="4">
        <v>213.0</v>
      </c>
      <c r="F1432" s="4">
        <v>9.0</v>
      </c>
      <c r="G1432" s="4">
        <v>5.39</v>
      </c>
      <c r="H1432" s="5">
        <v>0.0</v>
      </c>
      <c r="I1432" s="4">
        <v>78.0</v>
      </c>
      <c r="J1432" s="4">
        <v>113.0</v>
      </c>
      <c r="K1432" s="4">
        <v>18.7</v>
      </c>
      <c r="L1432" s="4">
        <v>13.0</v>
      </c>
      <c r="M1432" s="4">
        <v>79.0</v>
      </c>
      <c r="N1432" s="4">
        <v>2.2</v>
      </c>
      <c r="O1432" s="4">
        <v>78.0</v>
      </c>
      <c r="P1432" s="4">
        <v>0.3</v>
      </c>
      <c r="Q1432" s="7"/>
      <c r="R1432" s="6"/>
      <c r="S1432" s="4">
        <v>9.2</v>
      </c>
      <c r="T1432" s="4">
        <v>9.4</v>
      </c>
      <c r="U1432" s="4">
        <v>0.542</v>
      </c>
      <c r="V1432" s="4">
        <v>9.9</v>
      </c>
    </row>
    <row r="1433">
      <c r="A1433" s="4" t="s">
        <v>115</v>
      </c>
      <c r="B1433" s="4">
        <v>2010.0</v>
      </c>
      <c r="C1433" s="4" t="s">
        <v>23</v>
      </c>
      <c r="D1433" s="4">
        <v>63.6</v>
      </c>
      <c r="E1433" s="4">
        <v>218.0</v>
      </c>
      <c r="F1433" s="4">
        <v>10.0</v>
      </c>
      <c r="G1433" s="4">
        <v>5.95</v>
      </c>
      <c r="H1433" s="5">
        <v>0.0</v>
      </c>
      <c r="I1433" s="4">
        <v>74.0</v>
      </c>
      <c r="J1433" s="4">
        <v>153.0</v>
      </c>
      <c r="K1433" s="4">
        <v>18.0</v>
      </c>
      <c r="L1433" s="4">
        <v>13.0</v>
      </c>
      <c r="M1433" s="4">
        <v>76.0</v>
      </c>
      <c r="N1433" s="4">
        <v>2.75</v>
      </c>
      <c r="O1433" s="4">
        <v>74.0</v>
      </c>
      <c r="P1433" s="4">
        <v>0.3</v>
      </c>
      <c r="Q1433" s="7"/>
      <c r="R1433" s="6"/>
      <c r="S1433" s="4">
        <v>9.3</v>
      </c>
      <c r="T1433" s="4">
        <v>9.5</v>
      </c>
      <c r="U1433" s="4">
        <v>0.535</v>
      </c>
      <c r="V1433" s="4">
        <v>9.6</v>
      </c>
    </row>
    <row r="1434">
      <c r="A1434" s="4" t="s">
        <v>115</v>
      </c>
      <c r="B1434" s="4">
        <v>2009.0</v>
      </c>
      <c r="C1434" s="4" t="s">
        <v>23</v>
      </c>
      <c r="D1434" s="4">
        <v>63.1</v>
      </c>
      <c r="E1434" s="4">
        <v>223.0</v>
      </c>
      <c r="F1434" s="4">
        <v>10.0</v>
      </c>
      <c r="G1434" s="4">
        <v>5.18</v>
      </c>
      <c r="H1434" s="5">
        <v>0.0</v>
      </c>
      <c r="I1434" s="4">
        <v>67.0</v>
      </c>
      <c r="J1434" s="4">
        <v>78.0</v>
      </c>
      <c r="K1434" s="4">
        <v>17.3</v>
      </c>
      <c r="L1434" s="4">
        <v>14.0</v>
      </c>
      <c r="M1434" s="4">
        <v>67.0</v>
      </c>
      <c r="N1434" s="4">
        <v>3.77</v>
      </c>
      <c r="O1434" s="4">
        <v>67.0</v>
      </c>
      <c r="P1434" s="4">
        <v>0.2</v>
      </c>
      <c r="Q1434" s="7"/>
      <c r="R1434" s="6"/>
      <c r="S1434" s="4">
        <v>9.4</v>
      </c>
      <c r="T1434" s="4">
        <v>9.6</v>
      </c>
      <c r="U1434" s="4">
        <v>0.525</v>
      </c>
      <c r="V1434" s="4">
        <v>9.4</v>
      </c>
    </row>
    <row r="1435">
      <c r="A1435" s="4" t="s">
        <v>115</v>
      </c>
      <c r="B1435" s="4">
        <v>2008.0</v>
      </c>
      <c r="C1435" s="4" t="s">
        <v>23</v>
      </c>
      <c r="D1435" s="4">
        <v>62.6</v>
      </c>
      <c r="E1435" s="4">
        <v>228.0</v>
      </c>
      <c r="F1435" s="4">
        <v>10.0</v>
      </c>
      <c r="G1435" s="4">
        <v>5.1</v>
      </c>
      <c r="H1435" s="5">
        <v>0.0</v>
      </c>
      <c r="I1435" s="4">
        <v>61.0</v>
      </c>
      <c r="J1435" s="4">
        <v>174.0</v>
      </c>
      <c r="K1435" s="4">
        <v>16.7</v>
      </c>
      <c r="L1435" s="4">
        <v>14.0</v>
      </c>
      <c r="M1435" s="4">
        <v>6.0</v>
      </c>
      <c r="N1435" s="4">
        <v>2.77</v>
      </c>
      <c r="O1435" s="4">
        <v>61.0</v>
      </c>
      <c r="P1435" s="4">
        <v>0.2</v>
      </c>
      <c r="Q1435" s="7"/>
      <c r="R1435" s="6"/>
      <c r="S1435" s="4">
        <v>9.6</v>
      </c>
      <c r="T1435" s="4">
        <v>9.7</v>
      </c>
      <c r="U1435" s="4">
        <v>0.518</v>
      </c>
      <c r="V1435" s="4">
        <v>9.2</v>
      </c>
    </row>
    <row r="1436">
      <c r="A1436" s="4" t="s">
        <v>115</v>
      </c>
      <c r="B1436" s="4">
        <v>2007.0</v>
      </c>
      <c r="C1436" s="4" t="s">
        <v>23</v>
      </c>
      <c r="D1436" s="4">
        <v>62.1</v>
      </c>
      <c r="E1436" s="4">
        <v>234.0</v>
      </c>
      <c r="F1436" s="4">
        <v>11.0</v>
      </c>
      <c r="G1436" s="4">
        <v>5.0</v>
      </c>
      <c r="H1436" s="5">
        <v>0.0</v>
      </c>
      <c r="I1436" s="4">
        <v>5.0</v>
      </c>
      <c r="J1436" s="4">
        <v>1678.0</v>
      </c>
      <c r="K1436" s="4">
        <v>16.1</v>
      </c>
      <c r="L1436" s="4">
        <v>15.0</v>
      </c>
      <c r="M1436" s="4">
        <v>46.0</v>
      </c>
      <c r="N1436" s="4">
        <v>4.14</v>
      </c>
      <c r="O1436" s="4">
        <v>5.0</v>
      </c>
      <c r="P1436" s="4">
        <v>0.2</v>
      </c>
      <c r="Q1436" s="7"/>
      <c r="R1436" s="6"/>
      <c r="S1436" s="4">
        <v>9.7</v>
      </c>
      <c r="T1436" s="4">
        <v>9.8</v>
      </c>
      <c r="U1436" s="4">
        <v>0.509</v>
      </c>
      <c r="V1436" s="4">
        <v>9.0</v>
      </c>
    </row>
    <row r="1437">
      <c r="A1437" s="4" t="s">
        <v>115</v>
      </c>
      <c r="B1437" s="4">
        <v>2006.0</v>
      </c>
      <c r="C1437" s="4" t="s">
        <v>23</v>
      </c>
      <c r="D1437" s="4">
        <v>61.5</v>
      </c>
      <c r="E1437" s="4">
        <v>24.0</v>
      </c>
      <c r="F1437" s="4">
        <v>11.0</v>
      </c>
      <c r="G1437" s="4">
        <v>3.69</v>
      </c>
      <c r="H1437" s="5">
        <v>0.0</v>
      </c>
      <c r="I1437" s="4">
        <v>57.0</v>
      </c>
      <c r="J1437" s="4">
        <v>58.0</v>
      </c>
      <c r="K1437" s="4">
        <v>15.5</v>
      </c>
      <c r="L1437" s="4">
        <v>15.0</v>
      </c>
      <c r="M1437" s="4">
        <v>56.0</v>
      </c>
      <c r="N1437" s="4">
        <v>4.14</v>
      </c>
      <c r="O1437" s="4">
        <v>57.0</v>
      </c>
      <c r="P1437" s="4">
        <v>0.2</v>
      </c>
      <c r="Q1437" s="7"/>
      <c r="R1437" s="6"/>
      <c r="S1437" s="4">
        <v>9.9</v>
      </c>
      <c r="T1437" s="4">
        <v>9.9</v>
      </c>
      <c r="U1437" s="4">
        <v>0.503</v>
      </c>
      <c r="V1437" s="4">
        <v>9.0</v>
      </c>
    </row>
    <row r="1438">
      <c r="A1438" s="4" t="s">
        <v>115</v>
      </c>
      <c r="B1438" s="4">
        <v>2005.0</v>
      </c>
      <c r="C1438" s="4" t="s">
        <v>23</v>
      </c>
      <c r="D1438" s="4">
        <v>61.0</v>
      </c>
      <c r="E1438" s="4">
        <v>246.0</v>
      </c>
      <c r="F1438" s="4">
        <v>11.0</v>
      </c>
      <c r="G1438" s="4">
        <v>3.68</v>
      </c>
      <c r="H1438" s="5">
        <v>0.0</v>
      </c>
      <c r="I1438" s="4">
        <v>49.0</v>
      </c>
      <c r="J1438" s="4">
        <v>295.0</v>
      </c>
      <c r="K1438" s="4">
        <v>14.9</v>
      </c>
      <c r="L1438" s="4">
        <v>16.0</v>
      </c>
      <c r="M1438" s="4">
        <v>5.0</v>
      </c>
      <c r="N1438" s="4">
        <v>4.32</v>
      </c>
      <c r="O1438" s="4">
        <v>49.0</v>
      </c>
      <c r="P1438" s="4">
        <v>0.2</v>
      </c>
      <c r="Q1438" s="7"/>
      <c r="R1438" s="6"/>
      <c r="S1438" s="4">
        <v>1.0</v>
      </c>
      <c r="T1438" s="4">
        <v>1.1</v>
      </c>
      <c r="U1438" s="4">
        <v>0.494</v>
      </c>
      <c r="V1438" s="4">
        <v>8.7</v>
      </c>
    </row>
    <row r="1439">
      <c r="A1439" s="4" t="s">
        <v>115</v>
      </c>
      <c r="B1439" s="4">
        <v>2004.0</v>
      </c>
      <c r="C1439" s="4" t="s">
        <v>23</v>
      </c>
      <c r="D1439" s="4">
        <v>64.0</v>
      </c>
      <c r="E1439" s="4">
        <v>252.0</v>
      </c>
      <c r="F1439" s="4">
        <v>12.0</v>
      </c>
      <c r="G1439" s="4">
        <v>3.53</v>
      </c>
      <c r="H1439" s="5">
        <v>0.0</v>
      </c>
      <c r="I1439" s="4">
        <v>45.0</v>
      </c>
      <c r="J1439" s="4">
        <v>1491.0</v>
      </c>
      <c r="K1439" s="4">
        <v>14.4</v>
      </c>
      <c r="L1439" s="4">
        <v>16.0</v>
      </c>
      <c r="M1439" s="4">
        <v>46.0</v>
      </c>
      <c r="N1439" s="4">
        <v>4.54</v>
      </c>
      <c r="O1439" s="4">
        <v>45.0</v>
      </c>
      <c r="P1439" s="4">
        <v>0.2</v>
      </c>
      <c r="Q1439" s="7"/>
      <c r="R1439" s="6"/>
      <c r="S1439" s="4">
        <v>1.1</v>
      </c>
      <c r="T1439" s="4">
        <v>1.2</v>
      </c>
      <c r="U1439" s="4">
        <v>0.485</v>
      </c>
      <c r="V1439" s="4">
        <v>8.6</v>
      </c>
    </row>
    <row r="1440">
      <c r="A1440" s="4" t="s">
        <v>115</v>
      </c>
      <c r="B1440" s="4">
        <v>2003.0</v>
      </c>
      <c r="C1440" s="4" t="s">
        <v>23</v>
      </c>
      <c r="D1440" s="4">
        <v>59.8</v>
      </c>
      <c r="E1440" s="4">
        <v>259.0</v>
      </c>
      <c r="F1440" s="4">
        <v>12.0</v>
      </c>
      <c r="G1440" s="4">
        <v>3.41</v>
      </c>
      <c r="H1440" s="5">
        <v>0.0</v>
      </c>
      <c r="I1440" s="4">
        <v>5.0</v>
      </c>
      <c r="J1440" s="4">
        <v>1810.0</v>
      </c>
      <c r="K1440" s="4">
        <v>13.8</v>
      </c>
      <c r="L1440" s="4">
        <v>17.0</v>
      </c>
      <c r="M1440" s="4">
        <v>52.0</v>
      </c>
      <c r="N1440" s="4">
        <v>4.91</v>
      </c>
      <c r="O1440" s="4">
        <v>49.0</v>
      </c>
      <c r="P1440" s="4">
        <v>0.1</v>
      </c>
      <c r="Q1440" s="7"/>
      <c r="R1440" s="6"/>
      <c r="S1440" s="4">
        <v>1.2</v>
      </c>
      <c r="T1440" s="4">
        <v>1.3</v>
      </c>
      <c r="U1440" s="4">
        <v>0.477</v>
      </c>
      <c r="V1440" s="4">
        <v>8.3</v>
      </c>
    </row>
    <row r="1441">
      <c r="A1441" s="4" t="s">
        <v>115</v>
      </c>
      <c r="B1441" s="4">
        <v>2002.0</v>
      </c>
      <c r="C1441" s="4" t="s">
        <v>23</v>
      </c>
      <c r="D1441" s="4">
        <v>59.3</v>
      </c>
      <c r="E1441" s="4">
        <v>265.0</v>
      </c>
      <c r="F1441" s="4">
        <v>13.0</v>
      </c>
      <c r="G1441" s="4">
        <v>3.33</v>
      </c>
      <c r="H1441" s="5">
        <v>0.0</v>
      </c>
      <c r="I1441" s="6"/>
      <c r="J1441" s="4">
        <v>2070.0</v>
      </c>
      <c r="K1441" s="4">
        <v>13.3</v>
      </c>
      <c r="L1441" s="4">
        <v>18.0</v>
      </c>
      <c r="M1441" s="4">
        <v>55.0</v>
      </c>
      <c r="N1441" s="4">
        <v>4.4</v>
      </c>
      <c r="O1441" s="4">
        <v>53.0</v>
      </c>
      <c r="P1441" s="4">
        <v>0.1</v>
      </c>
      <c r="Q1441" s="7"/>
      <c r="R1441" s="6"/>
      <c r="S1441" s="4">
        <v>1.3</v>
      </c>
      <c r="T1441" s="4">
        <v>1.4</v>
      </c>
      <c r="U1441" s="4">
        <v>0.468</v>
      </c>
      <c r="V1441" s="4">
        <v>8.0</v>
      </c>
    </row>
    <row r="1442">
      <c r="A1442" s="4" t="s">
        <v>115</v>
      </c>
      <c r="B1442" s="4">
        <v>2001.0</v>
      </c>
      <c r="C1442" s="4" t="s">
        <v>23</v>
      </c>
      <c r="D1442" s="4">
        <v>58.7</v>
      </c>
      <c r="E1442" s="4">
        <v>271.0</v>
      </c>
      <c r="F1442" s="4">
        <v>13.0</v>
      </c>
      <c r="G1442" s="4">
        <v>3.13</v>
      </c>
      <c r="H1442" s="5">
        <v>0.0</v>
      </c>
      <c r="I1442" s="6"/>
      <c r="J1442" s="4">
        <v>94.0</v>
      </c>
      <c r="K1442" s="4">
        <v>12.7</v>
      </c>
      <c r="L1442" s="4">
        <v>19.0</v>
      </c>
      <c r="M1442" s="4">
        <v>55.0</v>
      </c>
      <c r="N1442" s="4">
        <v>4.32</v>
      </c>
      <c r="O1442" s="4">
        <v>52.0</v>
      </c>
      <c r="P1442" s="4">
        <v>0.1</v>
      </c>
      <c r="Q1442" s="7"/>
      <c r="R1442" s="6"/>
      <c r="S1442" s="4">
        <v>1.4</v>
      </c>
      <c r="T1442" s="4">
        <v>1.5</v>
      </c>
      <c r="U1442" s="4">
        <v>0.463</v>
      </c>
      <c r="V1442" s="4">
        <v>8.0</v>
      </c>
    </row>
    <row r="1443">
      <c r="A1443" s="4" t="s">
        <v>115</v>
      </c>
      <c r="B1443" s="4">
        <v>2000.0</v>
      </c>
      <c r="C1443" s="4" t="s">
        <v>23</v>
      </c>
      <c r="D1443" s="4">
        <v>58.1</v>
      </c>
      <c r="E1443" s="4">
        <v>278.0</v>
      </c>
      <c r="F1443" s="4">
        <v>14.0</v>
      </c>
      <c r="G1443" s="4">
        <v>5.16</v>
      </c>
      <c r="H1443" s="5">
        <v>0.0</v>
      </c>
      <c r="I1443" s="6"/>
      <c r="J1443" s="4">
        <v>332.0</v>
      </c>
      <c r="K1443" s="4">
        <v>12.3</v>
      </c>
      <c r="L1443" s="4">
        <v>20.0</v>
      </c>
      <c r="M1443" s="4">
        <v>57.0</v>
      </c>
      <c r="N1443" s="4">
        <v>3.41</v>
      </c>
      <c r="O1443" s="4">
        <v>51.0</v>
      </c>
      <c r="P1443" s="4">
        <v>0.1</v>
      </c>
      <c r="Q1443" s="7"/>
      <c r="R1443" s="6"/>
      <c r="S1443" s="4">
        <v>1.5</v>
      </c>
      <c r="T1443" s="4">
        <v>1.5</v>
      </c>
      <c r="U1443" s="4">
        <v>0.459</v>
      </c>
      <c r="V1443" s="4">
        <v>8.0</v>
      </c>
    </row>
    <row r="1444">
      <c r="A1444" s="4" t="s">
        <v>116</v>
      </c>
      <c r="B1444" s="4">
        <v>2015.0</v>
      </c>
      <c r="C1444" s="4" t="s">
        <v>31</v>
      </c>
      <c r="D1444" s="4">
        <v>74.6</v>
      </c>
      <c r="E1444" s="4">
        <v>153.0</v>
      </c>
      <c r="F1444" s="4">
        <v>0.0</v>
      </c>
      <c r="G1444" s="6"/>
      <c r="H1444" s="5">
        <v>0.0</v>
      </c>
      <c r="I1444" s="4">
        <v>94.0</v>
      </c>
      <c r="J1444" s="4">
        <v>0.0</v>
      </c>
      <c r="K1444" s="4">
        <v>61.2</v>
      </c>
      <c r="L1444" s="4">
        <v>0.0</v>
      </c>
      <c r="M1444" s="4">
        <v>95.0</v>
      </c>
      <c r="N1444" s="6"/>
      <c r="O1444" s="4">
        <v>95.0</v>
      </c>
      <c r="P1444" s="4">
        <v>0.1</v>
      </c>
      <c r="Q1444" s="5">
        <v>13666.58336</v>
      </c>
      <c r="R1444" s="4">
        <v>1977527.0</v>
      </c>
      <c r="S1444" s="4">
        <v>2.2</v>
      </c>
      <c r="T1444" s="4">
        <v>2.1</v>
      </c>
      <c r="U1444" s="4">
        <v>0.828</v>
      </c>
      <c r="V1444" s="4">
        <v>16.0</v>
      </c>
    </row>
    <row r="1445">
      <c r="A1445" s="4" t="s">
        <v>116</v>
      </c>
      <c r="B1445" s="4">
        <v>2014.0</v>
      </c>
      <c r="C1445" s="4" t="s">
        <v>31</v>
      </c>
      <c r="D1445" s="4">
        <v>74.4</v>
      </c>
      <c r="E1445" s="4">
        <v>156.0</v>
      </c>
      <c r="F1445" s="4">
        <v>0.0</v>
      </c>
      <c r="G1445" s="4">
        <v>0.01</v>
      </c>
      <c r="H1445" s="5">
        <v>1542.635979</v>
      </c>
      <c r="I1445" s="4">
        <v>92.0</v>
      </c>
      <c r="J1445" s="4">
        <v>36.0</v>
      </c>
      <c r="K1445" s="4">
        <v>6.7</v>
      </c>
      <c r="L1445" s="4">
        <v>0.0</v>
      </c>
      <c r="M1445" s="4">
        <v>92.0</v>
      </c>
      <c r="N1445" s="4">
        <v>5.88</v>
      </c>
      <c r="O1445" s="4">
        <v>92.0</v>
      </c>
      <c r="P1445" s="4">
        <v>0.1</v>
      </c>
      <c r="Q1445" s="5">
        <v>15725.1374</v>
      </c>
      <c r="R1445" s="4">
        <v>1993782.0</v>
      </c>
      <c r="S1445" s="4">
        <v>2.2</v>
      </c>
      <c r="T1445" s="4">
        <v>2.2</v>
      </c>
      <c r="U1445" s="4">
        <v>0.822</v>
      </c>
      <c r="V1445" s="4">
        <v>16.0</v>
      </c>
    </row>
    <row r="1446">
      <c r="A1446" s="4" t="s">
        <v>116</v>
      </c>
      <c r="B1446" s="4">
        <v>2013.0</v>
      </c>
      <c r="C1446" s="4" t="s">
        <v>31</v>
      </c>
      <c r="D1446" s="4">
        <v>74.1</v>
      </c>
      <c r="E1446" s="4">
        <v>161.0</v>
      </c>
      <c r="F1446" s="4">
        <v>0.0</v>
      </c>
      <c r="G1446" s="4">
        <v>10.37</v>
      </c>
      <c r="H1446" s="5">
        <v>150.3116884</v>
      </c>
      <c r="I1446" s="4">
        <v>94.0</v>
      </c>
      <c r="J1446" s="4">
        <v>0.0</v>
      </c>
      <c r="K1446" s="4">
        <v>6.2</v>
      </c>
      <c r="L1446" s="4">
        <v>0.0</v>
      </c>
      <c r="M1446" s="4">
        <v>94.0</v>
      </c>
      <c r="N1446" s="4">
        <v>5.67</v>
      </c>
      <c r="O1446" s="4">
        <v>94.0</v>
      </c>
      <c r="P1446" s="4">
        <v>0.1</v>
      </c>
      <c r="Q1446" s="5">
        <v>1532.22924</v>
      </c>
      <c r="R1446" s="4">
        <v>212647.0</v>
      </c>
      <c r="S1446" s="4">
        <v>2.2</v>
      </c>
      <c r="T1446" s="4">
        <v>2.2</v>
      </c>
      <c r="U1446" s="4">
        <v>0.814</v>
      </c>
      <c r="V1446" s="4">
        <v>15.4</v>
      </c>
    </row>
    <row r="1447">
      <c r="A1447" s="4" t="s">
        <v>116</v>
      </c>
      <c r="B1447" s="4">
        <v>2012.0</v>
      </c>
      <c r="C1447" s="4" t="s">
        <v>31</v>
      </c>
      <c r="D1447" s="4">
        <v>73.8</v>
      </c>
      <c r="E1447" s="4">
        <v>163.0</v>
      </c>
      <c r="F1447" s="4">
        <v>0.0</v>
      </c>
      <c r="G1447" s="4">
        <v>10.21</v>
      </c>
      <c r="H1447" s="5">
        <v>1356.022164</v>
      </c>
      <c r="I1447" s="4">
        <v>9.0</v>
      </c>
      <c r="J1447" s="4">
        <v>3.0</v>
      </c>
      <c r="K1447" s="4">
        <v>59.8</v>
      </c>
      <c r="L1447" s="4">
        <v>0.0</v>
      </c>
      <c r="M1447" s="4">
        <v>91.0</v>
      </c>
      <c r="N1447" s="4">
        <v>5.91</v>
      </c>
      <c r="O1447" s="4">
        <v>91.0</v>
      </c>
      <c r="P1447" s="4">
        <v>0.1</v>
      </c>
      <c r="Q1447" s="5">
        <v>13822.8559</v>
      </c>
      <c r="R1447" s="4">
        <v>234319.0</v>
      </c>
      <c r="S1447" s="4">
        <v>2.2</v>
      </c>
      <c r="T1447" s="4">
        <v>2.2</v>
      </c>
      <c r="U1447" s="4">
        <v>0.812</v>
      </c>
      <c r="V1447" s="4">
        <v>15.5</v>
      </c>
    </row>
    <row r="1448">
      <c r="A1448" s="4" t="s">
        <v>116</v>
      </c>
      <c r="B1448" s="4">
        <v>2011.0</v>
      </c>
      <c r="C1448" s="4" t="s">
        <v>31</v>
      </c>
      <c r="D1448" s="4">
        <v>73.6</v>
      </c>
      <c r="E1448" s="4">
        <v>169.0</v>
      </c>
      <c r="F1448" s="4">
        <v>0.0</v>
      </c>
      <c r="G1448" s="4">
        <v>10.14</v>
      </c>
      <c r="H1448" s="5">
        <v>24.70841046</v>
      </c>
      <c r="I1448" s="4">
        <v>89.0</v>
      </c>
      <c r="J1448" s="4">
        <v>1.0</v>
      </c>
      <c r="K1448" s="4">
        <v>59.4</v>
      </c>
      <c r="L1448" s="4">
        <v>0.0</v>
      </c>
      <c r="M1448" s="4">
        <v>92.0</v>
      </c>
      <c r="N1448" s="4">
        <v>6.1</v>
      </c>
      <c r="O1448" s="4">
        <v>92.0</v>
      </c>
      <c r="P1448" s="4">
        <v>0.1</v>
      </c>
      <c r="Q1448" s="5">
        <v>1372.68947</v>
      </c>
      <c r="R1448" s="4">
        <v>25979.0</v>
      </c>
      <c r="S1448" s="4">
        <v>2.2</v>
      </c>
      <c r="T1448" s="4">
        <v>2.3</v>
      </c>
      <c r="U1448" s="4">
        <v>0.81</v>
      </c>
      <c r="V1448" s="4">
        <v>15.8</v>
      </c>
    </row>
    <row r="1449">
      <c r="A1449" s="4" t="s">
        <v>116</v>
      </c>
      <c r="B1449" s="4">
        <v>2010.0</v>
      </c>
      <c r="C1449" s="4" t="s">
        <v>31</v>
      </c>
      <c r="D1449" s="4">
        <v>72.8</v>
      </c>
      <c r="E1449" s="4">
        <v>18.0</v>
      </c>
      <c r="F1449" s="4">
        <v>0.0</v>
      </c>
      <c r="G1449" s="4">
        <v>9.8</v>
      </c>
      <c r="H1449" s="5">
        <v>1109.969508</v>
      </c>
      <c r="I1449" s="4">
        <v>91.0</v>
      </c>
      <c r="J1449" s="4">
        <v>0.0</v>
      </c>
      <c r="K1449" s="4">
        <v>58.9</v>
      </c>
      <c r="L1449" s="4">
        <v>0.0</v>
      </c>
      <c r="M1449" s="4">
        <v>92.0</v>
      </c>
      <c r="N1449" s="4">
        <v>6.55</v>
      </c>
      <c r="O1449" s="4">
        <v>92.0</v>
      </c>
      <c r="P1449" s="4">
        <v>0.1</v>
      </c>
      <c r="Q1449" s="5">
        <v>11326.21947</v>
      </c>
      <c r="R1449" s="4">
        <v>297555.0</v>
      </c>
      <c r="S1449" s="4">
        <v>2.2</v>
      </c>
      <c r="T1449" s="4">
        <v>2.3</v>
      </c>
      <c r="U1449" s="4">
        <v>0.815</v>
      </c>
      <c r="V1449" s="4">
        <v>16.0</v>
      </c>
    </row>
    <row r="1450">
      <c r="A1450" s="4" t="s">
        <v>116</v>
      </c>
      <c r="B1450" s="4">
        <v>2009.0</v>
      </c>
      <c r="C1450" s="4" t="s">
        <v>31</v>
      </c>
      <c r="D1450" s="4">
        <v>72.6</v>
      </c>
      <c r="E1450" s="4">
        <v>184.0</v>
      </c>
      <c r="F1450" s="4">
        <v>0.0</v>
      </c>
      <c r="G1450" s="4">
        <v>9.85</v>
      </c>
      <c r="H1450" s="5">
        <v>1137.6237</v>
      </c>
      <c r="I1450" s="4">
        <v>92.0</v>
      </c>
      <c r="J1450" s="4">
        <v>0.0</v>
      </c>
      <c r="K1450" s="4">
        <v>58.5</v>
      </c>
      <c r="L1450" s="4">
        <v>0.0</v>
      </c>
      <c r="M1450" s="4">
        <v>94.0</v>
      </c>
      <c r="N1450" s="4">
        <v>6.84</v>
      </c>
      <c r="O1450" s="4">
        <v>94.0</v>
      </c>
      <c r="P1450" s="4">
        <v>0.1</v>
      </c>
      <c r="Q1450" s="5">
        <v>12219.37379</v>
      </c>
      <c r="R1450" s="4">
        <v>2141669.0</v>
      </c>
      <c r="S1450" s="4">
        <v>2.3</v>
      </c>
      <c r="T1450" s="4">
        <v>2.3</v>
      </c>
      <c r="U1450" s="4">
        <v>0.821</v>
      </c>
      <c r="V1450" s="4">
        <v>16.4</v>
      </c>
    </row>
    <row r="1451">
      <c r="A1451" s="4" t="s">
        <v>116</v>
      </c>
      <c r="B1451" s="4">
        <v>2008.0</v>
      </c>
      <c r="C1451" s="4" t="s">
        <v>31</v>
      </c>
      <c r="D1451" s="4">
        <v>71.9</v>
      </c>
      <c r="E1451" s="4">
        <v>199.0</v>
      </c>
      <c r="F1451" s="4">
        <v>0.0</v>
      </c>
      <c r="G1451" s="4">
        <v>11.84</v>
      </c>
      <c r="H1451" s="5">
        <v>253.4022338</v>
      </c>
      <c r="I1451" s="4">
        <v>93.0</v>
      </c>
      <c r="J1451" s="4">
        <v>3.0</v>
      </c>
      <c r="K1451" s="4">
        <v>58.1</v>
      </c>
      <c r="L1451" s="4">
        <v>0.0</v>
      </c>
      <c r="M1451" s="4">
        <v>94.0</v>
      </c>
      <c r="N1451" s="4">
        <v>6.63</v>
      </c>
      <c r="O1451" s="4">
        <v>94.0</v>
      </c>
      <c r="P1451" s="4">
        <v>0.1</v>
      </c>
      <c r="Q1451" s="5">
        <v>16348.53121</v>
      </c>
      <c r="R1451" s="4">
        <v>2177322.0</v>
      </c>
      <c r="S1451" s="4">
        <v>2.3</v>
      </c>
      <c r="T1451" s="4">
        <v>2.4</v>
      </c>
      <c r="U1451" s="4">
        <v>0.819</v>
      </c>
      <c r="V1451" s="4">
        <v>16.3</v>
      </c>
    </row>
    <row r="1452">
      <c r="A1452" s="4" t="s">
        <v>116</v>
      </c>
      <c r="B1452" s="4">
        <v>2007.0</v>
      </c>
      <c r="C1452" s="4" t="s">
        <v>31</v>
      </c>
      <c r="D1452" s="4">
        <v>78.0</v>
      </c>
      <c r="E1452" s="4">
        <v>221.0</v>
      </c>
      <c r="F1452" s="4">
        <v>0.0</v>
      </c>
      <c r="G1452" s="4">
        <v>12.12</v>
      </c>
      <c r="H1452" s="5">
        <v>170.9884138</v>
      </c>
      <c r="I1452" s="4">
        <v>91.0</v>
      </c>
      <c r="J1452" s="4">
        <v>0.0</v>
      </c>
      <c r="K1452" s="4">
        <v>57.7</v>
      </c>
      <c r="L1452" s="4">
        <v>0.0</v>
      </c>
      <c r="M1452" s="4">
        <v>94.0</v>
      </c>
      <c r="N1452" s="4">
        <v>7.1</v>
      </c>
      <c r="O1452" s="4">
        <v>94.0</v>
      </c>
      <c r="P1452" s="4">
        <v>0.1</v>
      </c>
      <c r="Q1452" s="5">
        <v>1444.1589</v>
      </c>
      <c r="R1452" s="4">
        <v>22325.0</v>
      </c>
      <c r="S1452" s="4">
        <v>2.4</v>
      </c>
      <c r="T1452" s="4">
        <v>2.4</v>
      </c>
      <c r="U1452" s="4">
        <v>0.814</v>
      </c>
      <c r="V1452" s="4">
        <v>16.2</v>
      </c>
    </row>
    <row r="1453">
      <c r="A1453" s="4" t="s">
        <v>116</v>
      </c>
      <c r="B1453" s="4">
        <v>2006.0</v>
      </c>
      <c r="C1453" s="4" t="s">
        <v>31</v>
      </c>
      <c r="D1453" s="4">
        <v>75.0</v>
      </c>
      <c r="E1453" s="4">
        <v>229.0</v>
      </c>
      <c r="F1453" s="4">
        <v>0.0</v>
      </c>
      <c r="G1453" s="4">
        <v>10.4</v>
      </c>
      <c r="H1453" s="5">
        <v>1099.248837</v>
      </c>
      <c r="I1453" s="4">
        <v>94.0</v>
      </c>
      <c r="J1453" s="4">
        <v>7.0</v>
      </c>
      <c r="K1453" s="4">
        <v>57.4</v>
      </c>
      <c r="L1453" s="4">
        <v>0.0</v>
      </c>
      <c r="M1453" s="4">
        <v>96.0</v>
      </c>
      <c r="N1453" s="4">
        <v>6.8</v>
      </c>
      <c r="O1453" s="4">
        <v>96.0</v>
      </c>
      <c r="P1453" s="4">
        <v>0.1</v>
      </c>
      <c r="Q1453" s="5">
        <v>9667.9757</v>
      </c>
      <c r="R1453" s="4">
        <v>2218357.0</v>
      </c>
      <c r="S1453" s="4">
        <v>2.4</v>
      </c>
      <c r="T1453" s="4">
        <v>2.5</v>
      </c>
      <c r="U1453" s="4">
        <v>0.807</v>
      </c>
      <c r="V1453" s="4">
        <v>16.2</v>
      </c>
    </row>
    <row r="1454">
      <c r="A1454" s="4" t="s">
        <v>116</v>
      </c>
      <c r="B1454" s="4">
        <v>2005.0</v>
      </c>
      <c r="C1454" s="4" t="s">
        <v>31</v>
      </c>
      <c r="D1454" s="4">
        <v>76.0</v>
      </c>
      <c r="E1454" s="4">
        <v>216.0</v>
      </c>
      <c r="F1454" s="4">
        <v>0.0</v>
      </c>
      <c r="G1454" s="4">
        <v>9.92</v>
      </c>
      <c r="H1454" s="5">
        <v>86.9255399</v>
      </c>
      <c r="I1454" s="4">
        <v>99.0</v>
      </c>
      <c r="J1454" s="4">
        <v>2.0</v>
      </c>
      <c r="K1454" s="4">
        <v>57.0</v>
      </c>
      <c r="L1454" s="4">
        <v>0.0</v>
      </c>
      <c r="M1454" s="4">
        <v>99.0</v>
      </c>
      <c r="N1454" s="4">
        <v>6.37</v>
      </c>
      <c r="O1454" s="4">
        <v>99.0</v>
      </c>
      <c r="P1454" s="4">
        <v>0.1</v>
      </c>
      <c r="Q1454" s="5">
        <v>7558.7426</v>
      </c>
      <c r="R1454" s="4">
        <v>2238799.0</v>
      </c>
      <c r="S1454" s="4">
        <v>2.5</v>
      </c>
      <c r="T1454" s="4">
        <v>2.5</v>
      </c>
      <c r="U1454" s="4">
        <v>0.791</v>
      </c>
      <c r="V1454" s="4">
        <v>15.9</v>
      </c>
    </row>
    <row r="1455">
      <c r="A1455" s="4" t="s">
        <v>116</v>
      </c>
      <c r="B1455" s="4">
        <v>2004.0</v>
      </c>
      <c r="C1455" s="4" t="s">
        <v>31</v>
      </c>
      <c r="D1455" s="4">
        <v>71.0</v>
      </c>
      <c r="E1455" s="4">
        <v>26.0</v>
      </c>
      <c r="F1455" s="4">
        <v>0.0</v>
      </c>
      <c r="G1455" s="4">
        <v>8.81</v>
      </c>
      <c r="H1455" s="5">
        <v>80.0328375</v>
      </c>
      <c r="I1455" s="4">
        <v>98.0</v>
      </c>
      <c r="J1455" s="4">
        <v>0.0</v>
      </c>
      <c r="K1455" s="4">
        <v>56.6</v>
      </c>
      <c r="L1455" s="4">
        <v>0.0</v>
      </c>
      <c r="M1455" s="4">
        <v>99.0</v>
      </c>
      <c r="N1455" s="4">
        <v>6.51</v>
      </c>
      <c r="O1455" s="4">
        <v>99.0</v>
      </c>
      <c r="P1455" s="4">
        <v>0.1</v>
      </c>
      <c r="Q1455" s="5">
        <v>6351.8125</v>
      </c>
      <c r="R1455" s="4">
        <v>2263122.0</v>
      </c>
      <c r="S1455" s="4">
        <v>2.5</v>
      </c>
      <c r="T1455" s="4">
        <v>2.6</v>
      </c>
      <c r="U1455" s="4">
        <v>0.776</v>
      </c>
      <c r="V1455" s="4">
        <v>15.5</v>
      </c>
    </row>
    <row r="1456">
      <c r="A1456" s="4" t="s">
        <v>116</v>
      </c>
      <c r="B1456" s="4">
        <v>2003.0</v>
      </c>
      <c r="C1456" s="4" t="s">
        <v>31</v>
      </c>
      <c r="D1456" s="4">
        <v>78.0</v>
      </c>
      <c r="E1456" s="4">
        <v>29.0</v>
      </c>
      <c r="F1456" s="4">
        <v>0.0</v>
      </c>
      <c r="G1456" s="4">
        <v>8.24</v>
      </c>
      <c r="H1456" s="5">
        <v>478.0644911</v>
      </c>
      <c r="I1456" s="4">
        <v>98.0</v>
      </c>
      <c r="J1456" s="4">
        <v>0.0</v>
      </c>
      <c r="K1456" s="4">
        <v>56.3</v>
      </c>
      <c r="L1456" s="4">
        <v>0.0</v>
      </c>
      <c r="M1456" s="4">
        <v>98.0</v>
      </c>
      <c r="N1456" s="4">
        <v>6.15</v>
      </c>
      <c r="O1456" s="4">
        <v>98.0</v>
      </c>
      <c r="P1456" s="4">
        <v>0.1</v>
      </c>
      <c r="Q1456" s="5">
        <v>5134.95694</v>
      </c>
      <c r="R1456" s="4">
        <v>2287955.0</v>
      </c>
      <c r="S1456" s="4">
        <v>2.6</v>
      </c>
      <c r="T1456" s="4">
        <v>2.6</v>
      </c>
      <c r="U1456" s="4">
        <v>0.761</v>
      </c>
      <c r="V1456" s="4">
        <v>15.2</v>
      </c>
    </row>
    <row r="1457">
      <c r="A1457" s="4" t="s">
        <v>116</v>
      </c>
      <c r="B1457" s="4">
        <v>2002.0</v>
      </c>
      <c r="C1457" s="4" t="s">
        <v>31</v>
      </c>
      <c r="D1457" s="4">
        <v>73.0</v>
      </c>
      <c r="E1457" s="4">
        <v>219.0</v>
      </c>
      <c r="F1457" s="4">
        <v>0.0</v>
      </c>
      <c r="G1457" s="4">
        <v>7.44</v>
      </c>
      <c r="H1457" s="5">
        <v>376.4570185</v>
      </c>
      <c r="I1457" s="4">
        <v>98.0</v>
      </c>
      <c r="J1457" s="4">
        <v>0.0</v>
      </c>
      <c r="K1457" s="4">
        <v>56.0</v>
      </c>
      <c r="L1457" s="4">
        <v>0.0</v>
      </c>
      <c r="M1457" s="4">
        <v>98.0</v>
      </c>
      <c r="N1457" s="4">
        <v>6.29</v>
      </c>
      <c r="O1457" s="4">
        <v>97.0</v>
      </c>
      <c r="P1457" s="4">
        <v>0.1</v>
      </c>
      <c r="Q1457" s="5">
        <v>4132.34927</v>
      </c>
      <c r="R1457" s="4">
        <v>231173.0</v>
      </c>
      <c r="S1457" s="4">
        <v>2.7</v>
      </c>
      <c r="T1457" s="4">
        <v>2.7</v>
      </c>
      <c r="U1457" s="4">
        <v>0.746</v>
      </c>
      <c r="V1457" s="4">
        <v>14.8</v>
      </c>
    </row>
    <row r="1458">
      <c r="A1458" s="4" t="s">
        <v>116</v>
      </c>
      <c r="B1458" s="4">
        <v>2001.0</v>
      </c>
      <c r="C1458" s="4" t="s">
        <v>31</v>
      </c>
      <c r="D1458" s="4">
        <v>69.9</v>
      </c>
      <c r="E1458" s="4">
        <v>228.0</v>
      </c>
      <c r="F1458" s="4">
        <v>0.0</v>
      </c>
      <c r="G1458" s="4">
        <v>6.68</v>
      </c>
      <c r="H1458" s="5">
        <v>332.2751709</v>
      </c>
      <c r="I1458" s="4">
        <v>96.0</v>
      </c>
      <c r="J1458" s="4">
        <v>1.0</v>
      </c>
      <c r="K1458" s="4">
        <v>55.7</v>
      </c>
      <c r="L1458" s="4">
        <v>0.0</v>
      </c>
      <c r="M1458" s="4">
        <v>97.0</v>
      </c>
      <c r="N1458" s="4">
        <v>6.17</v>
      </c>
      <c r="O1458" s="4">
        <v>97.0</v>
      </c>
      <c r="P1458" s="4">
        <v>0.1</v>
      </c>
      <c r="Q1458" s="5">
        <v>3572.8513</v>
      </c>
      <c r="R1458" s="4">
        <v>233717.0</v>
      </c>
      <c r="S1458" s="4">
        <v>2.8</v>
      </c>
      <c r="T1458" s="4">
        <v>2.8</v>
      </c>
      <c r="U1458" s="4">
        <v>0.728</v>
      </c>
      <c r="V1458" s="4">
        <v>14.2</v>
      </c>
    </row>
    <row r="1459">
      <c r="A1459" s="4" t="s">
        <v>116</v>
      </c>
      <c r="B1459" s="4">
        <v>2000.0</v>
      </c>
      <c r="C1459" s="4" t="s">
        <v>31</v>
      </c>
      <c r="D1459" s="4">
        <v>71.0</v>
      </c>
      <c r="E1459" s="4">
        <v>218.0</v>
      </c>
      <c r="F1459" s="4">
        <v>0.0</v>
      </c>
      <c r="G1459" s="4">
        <v>7.13</v>
      </c>
      <c r="H1459" s="5">
        <v>291.0170765</v>
      </c>
      <c r="I1459" s="4">
        <v>95.0</v>
      </c>
      <c r="J1459" s="4">
        <v>0.0</v>
      </c>
      <c r="K1459" s="4">
        <v>55.4</v>
      </c>
      <c r="L1459" s="4">
        <v>0.0</v>
      </c>
      <c r="M1459" s="4">
        <v>96.0</v>
      </c>
      <c r="N1459" s="4">
        <v>6.0</v>
      </c>
      <c r="O1459" s="4">
        <v>96.0</v>
      </c>
      <c r="P1459" s="4">
        <v>0.1</v>
      </c>
      <c r="Q1459" s="5">
        <v>3352.731296</v>
      </c>
      <c r="R1459" s="4">
        <v>236755.0</v>
      </c>
      <c r="S1459" s="4">
        <v>2.8</v>
      </c>
      <c r="T1459" s="4">
        <v>2.8</v>
      </c>
      <c r="U1459" s="4">
        <v>0.716</v>
      </c>
      <c r="V1459" s="4">
        <v>13.7</v>
      </c>
    </row>
    <row r="1460">
      <c r="A1460" s="4" t="s">
        <v>117</v>
      </c>
      <c r="B1460" s="4">
        <v>2015.0</v>
      </c>
      <c r="C1460" s="4" t="s">
        <v>23</v>
      </c>
      <c r="D1460" s="4">
        <v>74.9</v>
      </c>
      <c r="E1460" s="4">
        <v>98.0</v>
      </c>
      <c r="F1460" s="4">
        <v>1.0</v>
      </c>
      <c r="G1460" s="6"/>
      <c r="H1460" s="5">
        <v>0.0</v>
      </c>
      <c r="I1460" s="4">
        <v>81.0</v>
      </c>
      <c r="J1460" s="4">
        <v>39.0</v>
      </c>
      <c r="K1460" s="4">
        <v>66.1</v>
      </c>
      <c r="L1460" s="4">
        <v>1.0</v>
      </c>
      <c r="M1460" s="4">
        <v>75.0</v>
      </c>
      <c r="N1460" s="6"/>
      <c r="O1460" s="4">
        <v>81.0</v>
      </c>
      <c r="P1460" s="4">
        <v>0.1</v>
      </c>
      <c r="Q1460" s="5">
        <v>846.632851</v>
      </c>
      <c r="R1460" s="4">
        <v>5851479.0</v>
      </c>
      <c r="S1460" s="4">
        <v>4.9</v>
      </c>
      <c r="T1460" s="4">
        <v>4.9</v>
      </c>
      <c r="U1460" s="4">
        <v>0.763</v>
      </c>
      <c r="V1460" s="4">
        <v>13.3</v>
      </c>
    </row>
    <row r="1461">
      <c r="A1461" s="4" t="s">
        <v>117</v>
      </c>
      <c r="B1461" s="4">
        <v>2014.0</v>
      </c>
      <c r="C1461" s="4" t="s">
        <v>23</v>
      </c>
      <c r="D1461" s="4">
        <v>74.8</v>
      </c>
      <c r="E1461" s="4">
        <v>99.0</v>
      </c>
      <c r="F1461" s="4">
        <v>1.0</v>
      </c>
      <c r="G1461" s="4">
        <v>1.32</v>
      </c>
      <c r="H1461" s="5">
        <v>140.3771361</v>
      </c>
      <c r="I1461" s="4">
        <v>81.0</v>
      </c>
      <c r="J1461" s="4">
        <v>112.0</v>
      </c>
      <c r="K1461" s="4">
        <v>65.4</v>
      </c>
      <c r="L1461" s="4">
        <v>1.0</v>
      </c>
      <c r="M1461" s="4">
        <v>75.0</v>
      </c>
      <c r="N1461" s="4">
        <v>6.39</v>
      </c>
      <c r="O1461" s="4">
        <v>81.0</v>
      </c>
      <c r="P1461" s="4">
        <v>0.1</v>
      </c>
      <c r="Q1461" s="5">
        <v>8161.4614</v>
      </c>
      <c r="R1461" s="4">
        <v>563279.0</v>
      </c>
      <c r="S1461" s="4">
        <v>4.8</v>
      </c>
      <c r="T1461" s="4">
        <v>4.9</v>
      </c>
      <c r="U1461" s="4">
        <v>0.763</v>
      </c>
      <c r="V1461" s="4">
        <v>13.3</v>
      </c>
    </row>
    <row r="1462">
      <c r="A1462" s="4" t="s">
        <v>117</v>
      </c>
      <c r="B1462" s="4">
        <v>2013.0</v>
      </c>
      <c r="C1462" s="4" t="s">
        <v>23</v>
      </c>
      <c r="D1462" s="4">
        <v>74.9</v>
      </c>
      <c r="E1462" s="4">
        <v>97.0</v>
      </c>
      <c r="F1462" s="4">
        <v>1.0</v>
      </c>
      <c r="G1462" s="4">
        <v>1.29</v>
      </c>
      <c r="H1462" s="5">
        <v>14.55610463</v>
      </c>
      <c r="I1462" s="4">
        <v>81.0</v>
      </c>
      <c r="J1462" s="4">
        <v>1761.0</v>
      </c>
      <c r="K1462" s="4">
        <v>64.9</v>
      </c>
      <c r="L1462" s="4">
        <v>1.0</v>
      </c>
      <c r="M1462" s="4">
        <v>75.0</v>
      </c>
      <c r="N1462" s="4">
        <v>6.63</v>
      </c>
      <c r="O1462" s="4">
        <v>81.0</v>
      </c>
      <c r="P1462" s="4">
        <v>0.1</v>
      </c>
      <c r="Q1462" s="5">
        <v>846.285153</v>
      </c>
      <c r="R1462" s="4">
        <v>527612.0</v>
      </c>
      <c r="S1462" s="4">
        <v>4.8</v>
      </c>
      <c r="T1462" s="4">
        <v>4.8</v>
      </c>
      <c r="U1462" s="4">
        <v>0.766</v>
      </c>
      <c r="V1462" s="4">
        <v>13.3</v>
      </c>
    </row>
    <row r="1463">
      <c r="A1463" s="4" t="s">
        <v>117</v>
      </c>
      <c r="B1463" s="4">
        <v>2012.0</v>
      </c>
      <c r="C1463" s="4" t="s">
        <v>23</v>
      </c>
      <c r="D1463" s="4">
        <v>75.0</v>
      </c>
      <c r="E1463" s="4">
        <v>93.0</v>
      </c>
      <c r="F1463" s="4">
        <v>1.0</v>
      </c>
      <c r="G1463" s="4">
        <v>1.53</v>
      </c>
      <c r="H1463" s="5">
        <v>151.1526829</v>
      </c>
      <c r="I1463" s="4">
        <v>81.0</v>
      </c>
      <c r="J1463" s="4">
        <v>9.0</v>
      </c>
      <c r="K1463" s="4">
        <v>64.4</v>
      </c>
      <c r="L1463" s="4">
        <v>1.0</v>
      </c>
      <c r="M1463" s="4">
        <v>75.0</v>
      </c>
      <c r="N1463" s="4">
        <v>6.99</v>
      </c>
      <c r="O1463" s="4">
        <v>81.0</v>
      </c>
      <c r="P1463" s="4">
        <v>0.1</v>
      </c>
      <c r="Q1463" s="5">
        <v>8787.94668</v>
      </c>
      <c r="R1463" s="4">
        <v>491644.0</v>
      </c>
      <c r="S1463" s="4">
        <v>4.8</v>
      </c>
      <c r="T1463" s="4">
        <v>4.8</v>
      </c>
      <c r="U1463" s="4">
        <v>0.763</v>
      </c>
      <c r="V1463" s="4">
        <v>13.3</v>
      </c>
    </row>
    <row r="1464">
      <c r="A1464" s="4" t="s">
        <v>117</v>
      </c>
      <c r="B1464" s="4">
        <v>2011.0</v>
      </c>
      <c r="C1464" s="4" t="s">
        <v>23</v>
      </c>
      <c r="D1464" s="4">
        <v>75.0</v>
      </c>
      <c r="E1464" s="4">
        <v>93.0</v>
      </c>
      <c r="F1464" s="4">
        <v>1.0</v>
      </c>
      <c r="G1464" s="4">
        <v>1.57</v>
      </c>
      <c r="H1464" s="5">
        <v>835.0626827</v>
      </c>
      <c r="I1464" s="4">
        <v>81.0</v>
      </c>
      <c r="J1464" s="4">
        <v>9.0</v>
      </c>
      <c r="K1464" s="4">
        <v>64.0</v>
      </c>
      <c r="L1464" s="4">
        <v>1.0</v>
      </c>
      <c r="M1464" s="4">
        <v>75.0</v>
      </c>
      <c r="N1464" s="4">
        <v>7.12</v>
      </c>
      <c r="O1464" s="4">
        <v>81.0</v>
      </c>
      <c r="P1464" s="4">
        <v>0.1</v>
      </c>
      <c r="Q1464" s="5">
        <v>8734.9653</v>
      </c>
      <c r="R1464" s="4">
        <v>4588368.0</v>
      </c>
      <c r="S1464" s="4">
        <v>4.7</v>
      </c>
      <c r="T1464" s="4">
        <v>4.7</v>
      </c>
      <c r="U1464" s="4">
        <v>0.758</v>
      </c>
      <c r="V1464" s="4">
        <v>13.2</v>
      </c>
    </row>
    <row r="1465">
      <c r="A1465" s="4" t="s">
        <v>117</v>
      </c>
      <c r="B1465" s="4">
        <v>2010.0</v>
      </c>
      <c r="C1465" s="4" t="s">
        <v>23</v>
      </c>
      <c r="D1465" s="4">
        <v>74.9</v>
      </c>
      <c r="E1465" s="4">
        <v>94.0</v>
      </c>
      <c r="F1465" s="4">
        <v>1.0</v>
      </c>
      <c r="G1465" s="4">
        <v>1.58</v>
      </c>
      <c r="H1465" s="5">
        <v>805.3956346</v>
      </c>
      <c r="I1465" s="4">
        <v>81.0</v>
      </c>
      <c r="J1465" s="4">
        <v>12.0</v>
      </c>
      <c r="K1465" s="4">
        <v>63.5</v>
      </c>
      <c r="L1465" s="4">
        <v>1.0</v>
      </c>
      <c r="M1465" s="4">
        <v>75.0</v>
      </c>
      <c r="N1465" s="4">
        <v>7.19</v>
      </c>
      <c r="O1465" s="4">
        <v>81.0</v>
      </c>
      <c r="P1465" s="4">
        <v>0.1</v>
      </c>
      <c r="Q1465" s="5">
        <v>8763.826274</v>
      </c>
      <c r="R1465" s="4">
        <v>4337141.0</v>
      </c>
      <c r="S1465" s="4">
        <v>4.7</v>
      </c>
      <c r="T1465" s="4">
        <v>4.7</v>
      </c>
      <c r="U1465" s="4">
        <v>0.752</v>
      </c>
      <c r="V1465" s="4">
        <v>13.3</v>
      </c>
    </row>
    <row r="1466">
      <c r="A1466" s="4" t="s">
        <v>117</v>
      </c>
      <c r="B1466" s="4">
        <v>2009.0</v>
      </c>
      <c r="C1466" s="4" t="s">
        <v>23</v>
      </c>
      <c r="D1466" s="4">
        <v>74.7</v>
      </c>
      <c r="E1466" s="4">
        <v>95.0</v>
      </c>
      <c r="F1466" s="4">
        <v>1.0</v>
      </c>
      <c r="G1466" s="4">
        <v>1.62</v>
      </c>
      <c r="H1466" s="5">
        <v>8.140373615</v>
      </c>
      <c r="I1466" s="4">
        <v>81.0</v>
      </c>
      <c r="J1466" s="4">
        <v>22.0</v>
      </c>
      <c r="K1466" s="4">
        <v>63.0</v>
      </c>
      <c r="L1466" s="4">
        <v>1.0</v>
      </c>
      <c r="M1466" s="4">
        <v>75.0</v>
      </c>
      <c r="N1466" s="4">
        <v>7.42</v>
      </c>
      <c r="O1466" s="4">
        <v>81.0</v>
      </c>
      <c r="P1466" s="4">
        <v>0.1</v>
      </c>
      <c r="Q1466" s="5">
        <v>84.268878</v>
      </c>
      <c r="R1466" s="4">
        <v>4183156.0</v>
      </c>
      <c r="S1466" s="4">
        <v>4.7</v>
      </c>
      <c r="T1466" s="4">
        <v>4.7</v>
      </c>
      <c r="U1466" s="4">
        <v>0.746</v>
      </c>
      <c r="V1466" s="4">
        <v>13.2</v>
      </c>
    </row>
    <row r="1467">
      <c r="A1467" s="4" t="s">
        <v>117</v>
      </c>
      <c r="B1467" s="4">
        <v>2008.0</v>
      </c>
      <c r="C1467" s="4" t="s">
        <v>23</v>
      </c>
      <c r="D1467" s="4">
        <v>74.5</v>
      </c>
      <c r="E1467" s="4">
        <v>98.0</v>
      </c>
      <c r="F1467" s="4">
        <v>1.0</v>
      </c>
      <c r="G1467" s="4">
        <v>1.67</v>
      </c>
      <c r="H1467" s="5">
        <v>69.13924862</v>
      </c>
      <c r="I1467" s="4">
        <v>81.0</v>
      </c>
      <c r="J1467" s="4">
        <v>24.0</v>
      </c>
      <c r="K1467" s="4">
        <v>62.5</v>
      </c>
      <c r="L1467" s="4">
        <v>1.0</v>
      </c>
      <c r="M1467" s="4">
        <v>75.0</v>
      </c>
      <c r="N1467" s="4">
        <v>8.7</v>
      </c>
      <c r="O1467" s="4">
        <v>81.0</v>
      </c>
      <c r="P1467" s="4">
        <v>0.1</v>
      </c>
      <c r="Q1467" s="5">
        <v>712.775759</v>
      </c>
      <c r="R1467" s="4">
        <v>411147.0</v>
      </c>
      <c r="S1467" s="4">
        <v>4.7</v>
      </c>
      <c r="T1467" s="4">
        <v>4.7</v>
      </c>
      <c r="U1467" s="4">
        <v>0.74</v>
      </c>
      <c r="V1467" s="4">
        <v>13.1</v>
      </c>
    </row>
    <row r="1468">
      <c r="A1468" s="4" t="s">
        <v>117</v>
      </c>
      <c r="B1468" s="4">
        <v>2007.0</v>
      </c>
      <c r="C1468" s="4" t="s">
        <v>23</v>
      </c>
      <c r="D1468" s="4">
        <v>74.4</v>
      </c>
      <c r="E1468" s="4">
        <v>98.0</v>
      </c>
      <c r="F1468" s="4">
        <v>1.0</v>
      </c>
      <c r="G1468" s="4">
        <v>1.72</v>
      </c>
      <c r="H1468" s="5">
        <v>8.906931168</v>
      </c>
      <c r="I1468" s="4">
        <v>8.0</v>
      </c>
      <c r="J1468" s="4">
        <v>373.0</v>
      </c>
      <c r="K1468" s="4">
        <v>61.9</v>
      </c>
      <c r="L1468" s="4">
        <v>1.0</v>
      </c>
      <c r="M1468" s="4">
        <v>75.0</v>
      </c>
      <c r="N1468" s="4">
        <v>8.9</v>
      </c>
      <c r="O1468" s="4">
        <v>8.0</v>
      </c>
      <c r="P1468" s="4">
        <v>0.1</v>
      </c>
      <c r="Q1468" s="5">
        <v>614.271115</v>
      </c>
      <c r="R1468" s="4">
        <v>486466.0</v>
      </c>
      <c r="S1468" s="4">
        <v>4.7</v>
      </c>
      <c r="T1468" s="4">
        <v>4.6</v>
      </c>
      <c r="U1468" s="4">
        <v>0.731</v>
      </c>
      <c r="V1468" s="4">
        <v>12.9</v>
      </c>
    </row>
    <row r="1469">
      <c r="A1469" s="4" t="s">
        <v>117</v>
      </c>
      <c r="B1469" s="4">
        <v>2006.0</v>
      </c>
      <c r="C1469" s="4" t="s">
        <v>23</v>
      </c>
      <c r="D1469" s="4">
        <v>74.1</v>
      </c>
      <c r="E1469" s="4">
        <v>1.0</v>
      </c>
      <c r="F1469" s="4">
        <v>1.0</v>
      </c>
      <c r="G1469" s="4">
        <v>1.82</v>
      </c>
      <c r="H1469" s="5">
        <v>534.5795695</v>
      </c>
      <c r="I1469" s="4">
        <v>78.0</v>
      </c>
      <c r="J1469" s="4">
        <v>956.0</v>
      </c>
      <c r="K1469" s="4">
        <v>61.4</v>
      </c>
      <c r="L1469" s="4">
        <v>1.0</v>
      </c>
      <c r="M1469" s="4">
        <v>75.0</v>
      </c>
      <c r="N1469" s="4">
        <v>8.83</v>
      </c>
      <c r="O1469" s="4">
        <v>78.0</v>
      </c>
      <c r="P1469" s="4">
        <v>0.1</v>
      </c>
      <c r="Q1469" s="5">
        <v>5372.65899</v>
      </c>
      <c r="R1469" s="4">
        <v>45735.0</v>
      </c>
      <c r="S1469" s="4">
        <v>4.7</v>
      </c>
      <c r="T1469" s="4">
        <v>4.6</v>
      </c>
      <c r="U1469" s="4">
        <v>0.733</v>
      </c>
      <c r="V1469" s="4">
        <v>13.2</v>
      </c>
    </row>
    <row r="1470">
      <c r="A1470" s="4" t="s">
        <v>117</v>
      </c>
      <c r="B1470" s="4">
        <v>2005.0</v>
      </c>
      <c r="C1470" s="4" t="s">
        <v>23</v>
      </c>
      <c r="D1470" s="4">
        <v>73.9</v>
      </c>
      <c r="E1470" s="4">
        <v>11.0</v>
      </c>
      <c r="F1470" s="4">
        <v>1.0</v>
      </c>
      <c r="G1470" s="4">
        <v>1.94</v>
      </c>
      <c r="H1470" s="5">
        <v>630.0540723</v>
      </c>
      <c r="I1470" s="4">
        <v>77.0</v>
      </c>
      <c r="J1470" s="4">
        <v>618.0</v>
      </c>
      <c r="K1470" s="4">
        <v>6.8</v>
      </c>
      <c r="L1470" s="4">
        <v>1.0</v>
      </c>
      <c r="M1470" s="4">
        <v>74.0</v>
      </c>
      <c r="N1470" s="4">
        <v>8.42</v>
      </c>
      <c r="O1470" s="4">
        <v>77.0</v>
      </c>
      <c r="P1470" s="4">
        <v>0.1</v>
      </c>
      <c r="Q1470" s="5">
        <v>5339.441291</v>
      </c>
      <c r="R1470" s="4">
        <v>3986852.0</v>
      </c>
      <c r="S1470" s="4">
        <v>4.7</v>
      </c>
      <c r="T1470" s="4">
        <v>4.6</v>
      </c>
      <c r="U1470" s="4">
        <v>0.0</v>
      </c>
      <c r="V1470" s="4">
        <v>13.7</v>
      </c>
    </row>
    <row r="1471">
      <c r="A1471" s="4" t="s">
        <v>117</v>
      </c>
      <c r="B1471" s="4">
        <v>2004.0</v>
      </c>
      <c r="C1471" s="4" t="s">
        <v>23</v>
      </c>
      <c r="D1471" s="4">
        <v>73.7</v>
      </c>
      <c r="E1471" s="4">
        <v>13.0</v>
      </c>
      <c r="F1471" s="4">
        <v>1.0</v>
      </c>
      <c r="G1471" s="4">
        <v>2.1</v>
      </c>
      <c r="H1471" s="5">
        <v>618.3614858</v>
      </c>
      <c r="I1471" s="4">
        <v>75.0</v>
      </c>
      <c r="J1471" s="4">
        <v>213.0</v>
      </c>
      <c r="K1471" s="4">
        <v>6.2</v>
      </c>
      <c r="L1471" s="4">
        <v>1.0</v>
      </c>
      <c r="M1471" s="4">
        <v>74.0</v>
      </c>
      <c r="N1471" s="4">
        <v>8.91</v>
      </c>
      <c r="O1471" s="4">
        <v>75.0</v>
      </c>
      <c r="P1471" s="4">
        <v>0.1</v>
      </c>
      <c r="Q1471" s="5">
        <v>5424.22356</v>
      </c>
      <c r="R1471" s="4">
        <v>3863267.0</v>
      </c>
      <c r="S1471" s="4">
        <v>4.7</v>
      </c>
      <c r="T1471" s="4">
        <v>4.6</v>
      </c>
      <c r="U1471" s="4">
        <v>0.0</v>
      </c>
      <c r="V1471" s="4">
        <v>14.2</v>
      </c>
    </row>
    <row r="1472">
      <c r="A1472" s="4" t="s">
        <v>117</v>
      </c>
      <c r="B1472" s="4">
        <v>2003.0</v>
      </c>
      <c r="C1472" s="4" t="s">
        <v>23</v>
      </c>
      <c r="D1472" s="4">
        <v>73.5</v>
      </c>
      <c r="E1472" s="4">
        <v>15.0</v>
      </c>
      <c r="F1472" s="4">
        <v>1.0</v>
      </c>
      <c r="G1472" s="4">
        <v>2.19</v>
      </c>
      <c r="H1472" s="5">
        <v>527.9176618</v>
      </c>
      <c r="I1472" s="4">
        <v>74.0</v>
      </c>
      <c r="J1472" s="4">
        <v>526.0</v>
      </c>
      <c r="K1472" s="4">
        <v>59.7</v>
      </c>
      <c r="L1472" s="4">
        <v>1.0</v>
      </c>
      <c r="M1472" s="4">
        <v>74.0</v>
      </c>
      <c r="N1472" s="4">
        <v>9.3</v>
      </c>
      <c r="O1472" s="4">
        <v>74.0</v>
      </c>
      <c r="P1472" s="4">
        <v>0.1</v>
      </c>
      <c r="Q1472" s="5">
        <v>5425.6697</v>
      </c>
      <c r="R1472" s="4">
        <v>371464.0</v>
      </c>
      <c r="S1472" s="4">
        <v>4.8</v>
      </c>
      <c r="T1472" s="4">
        <v>4.7</v>
      </c>
      <c r="U1472" s="4">
        <v>0.0</v>
      </c>
      <c r="V1472" s="4">
        <v>14.8</v>
      </c>
    </row>
    <row r="1473">
      <c r="A1473" s="4" t="s">
        <v>117</v>
      </c>
      <c r="B1473" s="4">
        <v>2002.0</v>
      </c>
      <c r="C1473" s="4" t="s">
        <v>23</v>
      </c>
      <c r="D1473" s="4">
        <v>73.2</v>
      </c>
      <c r="E1473" s="4">
        <v>17.0</v>
      </c>
      <c r="F1473" s="4">
        <v>1.0</v>
      </c>
      <c r="G1473" s="4">
        <v>1.98</v>
      </c>
      <c r="H1473" s="5">
        <v>70.13207838</v>
      </c>
      <c r="I1473" s="4">
        <v>77.0</v>
      </c>
      <c r="J1473" s="4">
        <v>36.0</v>
      </c>
      <c r="K1473" s="4">
        <v>59.1</v>
      </c>
      <c r="L1473" s="4">
        <v>1.0</v>
      </c>
      <c r="M1473" s="4">
        <v>77.0</v>
      </c>
      <c r="N1473" s="4">
        <v>1.5</v>
      </c>
      <c r="O1473" s="4">
        <v>77.0</v>
      </c>
      <c r="P1473" s="4">
        <v>0.1</v>
      </c>
      <c r="Q1473" s="5">
        <v>5436.595223</v>
      </c>
      <c r="R1473" s="4">
        <v>3522837.0</v>
      </c>
      <c r="S1473" s="4">
        <v>4.8</v>
      </c>
      <c r="T1473" s="4">
        <v>4.7</v>
      </c>
      <c r="U1473" s="4">
        <v>0.0</v>
      </c>
      <c r="V1473" s="4">
        <v>15.2</v>
      </c>
    </row>
    <row r="1474">
      <c r="A1474" s="4" t="s">
        <v>117</v>
      </c>
      <c r="B1474" s="4">
        <v>2001.0</v>
      </c>
      <c r="C1474" s="4" t="s">
        <v>23</v>
      </c>
      <c r="D1474" s="4">
        <v>73.0</v>
      </c>
      <c r="E1474" s="4">
        <v>11.0</v>
      </c>
      <c r="F1474" s="4">
        <v>1.0</v>
      </c>
      <c r="G1474" s="4">
        <v>2.19</v>
      </c>
      <c r="H1474" s="5">
        <v>510.6035166</v>
      </c>
      <c r="I1474" s="4">
        <v>8.0</v>
      </c>
      <c r="J1474" s="4">
        <v>8.0</v>
      </c>
      <c r="K1474" s="4">
        <v>58.6</v>
      </c>
      <c r="L1474" s="4">
        <v>1.0</v>
      </c>
      <c r="M1474" s="4">
        <v>8.0</v>
      </c>
      <c r="N1474" s="4">
        <v>1.9</v>
      </c>
      <c r="O1474" s="4">
        <v>8.0</v>
      </c>
      <c r="P1474" s="4">
        <v>0.1</v>
      </c>
      <c r="Q1474" s="5">
        <v>5253.122599</v>
      </c>
      <c r="R1474" s="4">
        <v>3359859.0</v>
      </c>
      <c r="S1474" s="4">
        <v>4.9</v>
      </c>
      <c r="T1474" s="4">
        <v>4.7</v>
      </c>
      <c r="U1474" s="4">
        <v>0.0</v>
      </c>
      <c r="V1474" s="4">
        <v>15.0</v>
      </c>
    </row>
    <row r="1475">
      <c r="A1475" s="4" t="s">
        <v>117</v>
      </c>
      <c r="B1475" s="4">
        <v>2000.0</v>
      </c>
      <c r="C1475" s="4" t="s">
        <v>23</v>
      </c>
      <c r="D1475" s="4">
        <v>72.7</v>
      </c>
      <c r="E1475" s="4">
        <v>112.0</v>
      </c>
      <c r="F1475" s="4">
        <v>1.0</v>
      </c>
      <c r="G1475" s="4">
        <v>2.26</v>
      </c>
      <c r="H1475" s="5">
        <v>404.3879434</v>
      </c>
      <c r="I1475" s="4">
        <v>83.0</v>
      </c>
      <c r="J1475" s="4">
        <v>5.0</v>
      </c>
      <c r="K1475" s="4">
        <v>57.9</v>
      </c>
      <c r="L1475" s="4">
        <v>1.0</v>
      </c>
      <c r="M1475" s="4">
        <v>83.0</v>
      </c>
      <c r="N1475" s="4">
        <v>1.86</v>
      </c>
      <c r="O1475" s="4">
        <v>83.0</v>
      </c>
      <c r="P1475" s="4">
        <v>0.1</v>
      </c>
      <c r="Q1475" s="5">
        <v>5334.93329</v>
      </c>
      <c r="R1475" s="4">
        <v>3235366.0</v>
      </c>
      <c r="S1475" s="4">
        <v>4.9</v>
      </c>
      <c r="T1475" s="4">
        <v>4.8</v>
      </c>
      <c r="U1475" s="4">
        <v>0.0</v>
      </c>
      <c r="V1475" s="4">
        <v>14.9</v>
      </c>
    </row>
    <row r="1476">
      <c r="A1476" s="4" t="s">
        <v>118</v>
      </c>
      <c r="B1476" s="4">
        <v>2015.0</v>
      </c>
      <c r="C1476" s="4" t="s">
        <v>23</v>
      </c>
      <c r="D1476" s="4">
        <v>53.7</v>
      </c>
      <c r="E1476" s="4">
        <v>484.0</v>
      </c>
      <c r="F1476" s="4">
        <v>4.0</v>
      </c>
      <c r="G1476" s="6"/>
      <c r="H1476" s="5">
        <v>0.0</v>
      </c>
      <c r="I1476" s="4">
        <v>93.0</v>
      </c>
      <c r="J1476" s="4">
        <v>0.0</v>
      </c>
      <c r="K1476" s="4">
        <v>32.6</v>
      </c>
      <c r="L1476" s="4">
        <v>6.0</v>
      </c>
      <c r="M1476" s="4">
        <v>9.0</v>
      </c>
      <c r="N1476" s="6"/>
      <c r="O1476" s="4">
        <v>93.0</v>
      </c>
      <c r="P1476" s="4">
        <v>9.3</v>
      </c>
      <c r="Q1476" s="5">
        <v>173.82893</v>
      </c>
      <c r="R1476" s="4">
        <v>2174645.0</v>
      </c>
      <c r="S1476" s="4">
        <v>5.5</v>
      </c>
      <c r="T1476" s="4">
        <v>5.3</v>
      </c>
      <c r="U1476" s="4">
        <v>0.495</v>
      </c>
      <c r="V1476" s="4">
        <v>10.7</v>
      </c>
    </row>
    <row r="1477">
      <c r="A1477" s="4" t="s">
        <v>118</v>
      </c>
      <c r="B1477" s="4">
        <v>2014.0</v>
      </c>
      <c r="C1477" s="4" t="s">
        <v>23</v>
      </c>
      <c r="D1477" s="4">
        <v>52.1</v>
      </c>
      <c r="E1477" s="4">
        <v>522.0</v>
      </c>
      <c r="F1477" s="4">
        <v>4.0</v>
      </c>
      <c r="G1477" s="4">
        <v>0.01</v>
      </c>
      <c r="H1477" s="5">
        <v>162.1278115</v>
      </c>
      <c r="I1477" s="4">
        <v>93.0</v>
      </c>
      <c r="J1477" s="4">
        <v>0.0</v>
      </c>
      <c r="K1477" s="4">
        <v>32.0</v>
      </c>
      <c r="L1477" s="4">
        <v>6.0</v>
      </c>
      <c r="M1477" s="4">
        <v>9.0</v>
      </c>
      <c r="N1477" s="4">
        <v>1.62</v>
      </c>
      <c r="O1477" s="4">
        <v>93.0</v>
      </c>
      <c r="P1477" s="4">
        <v>9.4</v>
      </c>
      <c r="Q1477" s="5">
        <v>1174.839214</v>
      </c>
      <c r="R1477" s="4">
        <v>2145785.0</v>
      </c>
      <c r="S1477" s="4">
        <v>5.8</v>
      </c>
      <c r="T1477" s="4">
        <v>5.6</v>
      </c>
      <c r="U1477" s="4">
        <v>0.491</v>
      </c>
      <c r="V1477" s="4">
        <v>10.8</v>
      </c>
    </row>
    <row r="1478">
      <c r="A1478" s="4" t="s">
        <v>118</v>
      </c>
      <c r="B1478" s="4">
        <v>2013.0</v>
      </c>
      <c r="C1478" s="4" t="s">
        <v>23</v>
      </c>
      <c r="D1478" s="4">
        <v>52.1</v>
      </c>
      <c r="E1478" s="4">
        <v>518.0</v>
      </c>
      <c r="F1478" s="4">
        <v>4.0</v>
      </c>
      <c r="G1478" s="4">
        <v>0.01</v>
      </c>
      <c r="H1478" s="5">
        <v>153.3443147</v>
      </c>
      <c r="I1478" s="4">
        <v>93.0</v>
      </c>
      <c r="J1478" s="4">
        <v>516.0</v>
      </c>
      <c r="K1478" s="4">
        <v>31.4</v>
      </c>
      <c r="L1478" s="4">
        <v>6.0</v>
      </c>
      <c r="M1478" s="4">
        <v>9.0</v>
      </c>
      <c r="N1478" s="4">
        <v>11.7</v>
      </c>
      <c r="O1478" s="4">
        <v>93.0</v>
      </c>
      <c r="P1478" s="4">
        <v>9.6</v>
      </c>
      <c r="Q1478" s="5">
        <v>1196.1335</v>
      </c>
      <c r="R1478" s="4">
        <v>2117361.0</v>
      </c>
      <c r="S1478" s="4">
        <v>6.1</v>
      </c>
      <c r="T1478" s="4">
        <v>5.9</v>
      </c>
      <c r="U1478" s="4">
        <v>0.484</v>
      </c>
      <c r="V1478" s="4">
        <v>11.1</v>
      </c>
    </row>
    <row r="1479">
      <c r="A1479" s="4" t="s">
        <v>118</v>
      </c>
      <c r="B1479" s="4">
        <v>2012.0</v>
      </c>
      <c r="C1479" s="4" t="s">
        <v>23</v>
      </c>
      <c r="D1479" s="4">
        <v>52.2</v>
      </c>
      <c r="E1479" s="4">
        <v>513.0</v>
      </c>
      <c r="F1479" s="4">
        <v>4.0</v>
      </c>
      <c r="G1479" s="4">
        <v>0.01</v>
      </c>
      <c r="H1479" s="5">
        <v>168.1348992</v>
      </c>
      <c r="I1479" s="4">
        <v>95.0</v>
      </c>
      <c r="J1479" s="4">
        <v>179.0</v>
      </c>
      <c r="K1479" s="4">
        <v>3.8</v>
      </c>
      <c r="L1479" s="4">
        <v>6.0</v>
      </c>
      <c r="M1479" s="4">
        <v>93.0</v>
      </c>
      <c r="N1479" s="4">
        <v>11.14</v>
      </c>
      <c r="O1479" s="4">
        <v>95.0</v>
      </c>
      <c r="P1479" s="4">
        <v>9.0</v>
      </c>
      <c r="Q1479" s="5">
        <v>1281.516</v>
      </c>
      <c r="R1479" s="4">
        <v>289928.0</v>
      </c>
      <c r="S1479" s="4">
        <v>6.4</v>
      </c>
      <c r="T1479" s="4">
        <v>6.2</v>
      </c>
      <c r="U1479" s="4">
        <v>0.479</v>
      </c>
      <c r="V1479" s="4">
        <v>11.0</v>
      </c>
    </row>
    <row r="1480">
      <c r="A1480" s="4" t="s">
        <v>118</v>
      </c>
      <c r="B1480" s="4">
        <v>2011.0</v>
      </c>
      <c r="C1480" s="4" t="s">
        <v>23</v>
      </c>
      <c r="D1480" s="4">
        <v>52.3</v>
      </c>
      <c r="E1480" s="4">
        <v>52.0</v>
      </c>
      <c r="F1480" s="4">
        <v>4.0</v>
      </c>
      <c r="G1480" s="4">
        <v>2.39</v>
      </c>
      <c r="H1480" s="5">
        <v>195.825251</v>
      </c>
      <c r="I1480" s="4">
        <v>96.0</v>
      </c>
      <c r="J1480" s="4">
        <v>172.0</v>
      </c>
      <c r="K1480" s="4">
        <v>3.2</v>
      </c>
      <c r="L1480" s="4">
        <v>6.0</v>
      </c>
      <c r="M1480" s="4">
        <v>95.0</v>
      </c>
      <c r="N1480" s="4">
        <v>11.79</v>
      </c>
      <c r="O1480" s="4">
        <v>96.0</v>
      </c>
      <c r="P1480" s="4">
        <v>10.5</v>
      </c>
      <c r="Q1480" s="5">
        <v>1352.38433</v>
      </c>
      <c r="R1480" s="4">
        <v>264166.0</v>
      </c>
      <c r="S1480" s="4">
        <v>6.8</v>
      </c>
      <c r="T1480" s="4">
        <v>6.6</v>
      </c>
      <c r="U1480" s="4">
        <v>0.469</v>
      </c>
      <c r="V1480" s="4">
        <v>11.0</v>
      </c>
    </row>
    <row r="1481">
      <c r="A1481" s="4" t="s">
        <v>118</v>
      </c>
      <c r="B1481" s="4">
        <v>2010.0</v>
      </c>
      <c r="C1481" s="4" t="s">
        <v>23</v>
      </c>
      <c r="D1481" s="4">
        <v>51.1</v>
      </c>
      <c r="E1481" s="4">
        <v>527.0</v>
      </c>
      <c r="F1481" s="4">
        <v>4.0</v>
      </c>
      <c r="G1481" s="4">
        <v>2.71</v>
      </c>
      <c r="H1481" s="5">
        <v>154.8705998</v>
      </c>
      <c r="I1481" s="4">
        <v>93.0</v>
      </c>
      <c r="J1481" s="4">
        <v>2488.0</v>
      </c>
      <c r="K1481" s="4">
        <v>29.7</v>
      </c>
      <c r="L1481" s="4">
        <v>6.0</v>
      </c>
      <c r="M1481" s="4">
        <v>92.0</v>
      </c>
      <c r="N1481" s="4">
        <v>1.87</v>
      </c>
      <c r="O1481" s="4">
        <v>93.0</v>
      </c>
      <c r="P1481" s="4">
        <v>13.4</v>
      </c>
      <c r="Q1481" s="5">
        <v>1173.26212</v>
      </c>
      <c r="R1481" s="4">
        <v>24551.0</v>
      </c>
      <c r="S1481" s="4">
        <v>7.2</v>
      </c>
      <c r="T1481" s="4">
        <v>7.0</v>
      </c>
      <c r="U1481" s="4">
        <v>0.464</v>
      </c>
      <c r="V1481" s="4">
        <v>10.9</v>
      </c>
    </row>
    <row r="1482">
      <c r="A1482" s="4" t="s">
        <v>118</v>
      </c>
      <c r="B1482" s="4">
        <v>2009.0</v>
      </c>
      <c r="C1482" s="4" t="s">
        <v>23</v>
      </c>
      <c r="D1482" s="4">
        <v>49.4</v>
      </c>
      <c r="E1482" s="4">
        <v>566.0</v>
      </c>
      <c r="F1482" s="4">
        <v>4.0</v>
      </c>
      <c r="G1482" s="4">
        <v>2.75</v>
      </c>
      <c r="H1482" s="5">
        <v>104.3144732</v>
      </c>
      <c r="I1482" s="4">
        <v>91.0</v>
      </c>
      <c r="J1482" s="4">
        <v>0.0</v>
      </c>
      <c r="K1482" s="4">
        <v>29.2</v>
      </c>
      <c r="L1482" s="4">
        <v>6.0</v>
      </c>
      <c r="M1482" s="4">
        <v>89.0</v>
      </c>
      <c r="N1482" s="4">
        <v>9.8</v>
      </c>
      <c r="O1482" s="4">
        <v>91.0</v>
      </c>
      <c r="P1482" s="4">
        <v>18.2</v>
      </c>
      <c r="Q1482" s="5">
        <v>923.136931</v>
      </c>
      <c r="R1482" s="4">
        <v>21929.0</v>
      </c>
      <c r="S1482" s="4">
        <v>7.6</v>
      </c>
      <c r="T1482" s="4">
        <v>7.4</v>
      </c>
      <c r="U1482" s="4">
        <v>0.453</v>
      </c>
      <c r="V1482" s="4">
        <v>10.8</v>
      </c>
    </row>
    <row r="1483">
      <c r="A1483" s="4" t="s">
        <v>118</v>
      </c>
      <c r="B1483" s="4">
        <v>2008.0</v>
      </c>
      <c r="C1483" s="4" t="s">
        <v>23</v>
      </c>
      <c r="D1483" s="4">
        <v>47.8</v>
      </c>
      <c r="E1483" s="4">
        <v>592.0</v>
      </c>
      <c r="F1483" s="4">
        <v>5.0</v>
      </c>
      <c r="G1483" s="4">
        <v>2.75</v>
      </c>
      <c r="H1483" s="5">
        <v>91.85432774</v>
      </c>
      <c r="I1483" s="4">
        <v>88.0</v>
      </c>
      <c r="J1483" s="4">
        <v>0.0</v>
      </c>
      <c r="K1483" s="4">
        <v>28.8</v>
      </c>
      <c r="L1483" s="4">
        <v>6.0</v>
      </c>
      <c r="M1483" s="4">
        <v>86.0</v>
      </c>
      <c r="N1483" s="4">
        <v>8.85</v>
      </c>
      <c r="O1483" s="4">
        <v>88.0</v>
      </c>
      <c r="P1483" s="4">
        <v>27.3</v>
      </c>
      <c r="Q1483" s="5">
        <v>934.428563</v>
      </c>
      <c r="R1483" s="4">
        <v>199993.0</v>
      </c>
      <c r="S1483" s="4">
        <v>8.0</v>
      </c>
      <c r="T1483" s="4">
        <v>7.8</v>
      </c>
      <c r="U1483" s="4">
        <v>0.447</v>
      </c>
      <c r="V1483" s="4">
        <v>10.7</v>
      </c>
    </row>
    <row r="1484">
      <c r="A1484" s="4" t="s">
        <v>118</v>
      </c>
      <c r="B1484" s="4">
        <v>2007.0</v>
      </c>
      <c r="C1484" s="4" t="s">
        <v>23</v>
      </c>
      <c r="D1484" s="4">
        <v>46.2</v>
      </c>
      <c r="E1484" s="4">
        <v>633.0</v>
      </c>
      <c r="F1484" s="4">
        <v>4.0</v>
      </c>
      <c r="G1484" s="4">
        <v>2.69</v>
      </c>
      <c r="H1484" s="5">
        <v>9.18432717</v>
      </c>
      <c r="I1484" s="4">
        <v>9.0</v>
      </c>
      <c r="J1484" s="4">
        <v>2.0</v>
      </c>
      <c r="K1484" s="4">
        <v>28.3</v>
      </c>
      <c r="L1484" s="4">
        <v>6.0</v>
      </c>
      <c r="M1484" s="4">
        <v>87.0</v>
      </c>
      <c r="N1484" s="4">
        <v>8.47</v>
      </c>
      <c r="O1484" s="4">
        <v>88.0</v>
      </c>
      <c r="P1484" s="4">
        <v>30.0</v>
      </c>
      <c r="Q1484" s="5">
        <v>918.432717</v>
      </c>
      <c r="R1484" s="4">
        <v>1982287.0</v>
      </c>
      <c r="S1484" s="4">
        <v>8.4</v>
      </c>
      <c r="T1484" s="4">
        <v>8.3</v>
      </c>
      <c r="U1484" s="4">
        <v>0.44</v>
      </c>
      <c r="V1484" s="4">
        <v>10.6</v>
      </c>
    </row>
    <row r="1485">
      <c r="A1485" s="4" t="s">
        <v>118</v>
      </c>
      <c r="B1485" s="4">
        <v>2006.0</v>
      </c>
      <c r="C1485" s="4" t="s">
        <v>23</v>
      </c>
      <c r="D1485" s="4">
        <v>45.3</v>
      </c>
      <c r="E1485" s="4">
        <v>654.0</v>
      </c>
      <c r="F1485" s="4">
        <v>5.0</v>
      </c>
      <c r="G1485" s="4">
        <v>2.61</v>
      </c>
      <c r="H1485" s="5">
        <v>71.15577609</v>
      </c>
      <c r="I1485" s="4">
        <v>91.0</v>
      </c>
      <c r="J1485" s="4">
        <v>1.0</v>
      </c>
      <c r="K1485" s="4">
        <v>27.9</v>
      </c>
      <c r="L1485" s="4">
        <v>6.0</v>
      </c>
      <c r="M1485" s="4">
        <v>88.0</v>
      </c>
      <c r="N1485" s="4">
        <v>7.12</v>
      </c>
      <c r="O1485" s="4">
        <v>89.0</v>
      </c>
      <c r="P1485" s="4">
        <v>34.1</v>
      </c>
      <c r="Q1485" s="5">
        <v>915.775754</v>
      </c>
      <c r="R1485" s="4">
        <v>1965662.0</v>
      </c>
      <c r="S1485" s="4">
        <v>8.8</v>
      </c>
      <c r="T1485" s="4">
        <v>8.7</v>
      </c>
      <c r="U1485" s="4">
        <v>0.437</v>
      </c>
      <c r="V1485" s="4">
        <v>10.7</v>
      </c>
    </row>
    <row r="1486">
      <c r="A1486" s="4" t="s">
        <v>118</v>
      </c>
      <c r="B1486" s="4">
        <v>2005.0</v>
      </c>
      <c r="C1486" s="4" t="s">
        <v>23</v>
      </c>
      <c r="D1486" s="4">
        <v>44.5</v>
      </c>
      <c r="E1486" s="4">
        <v>675.0</v>
      </c>
      <c r="F1486" s="4">
        <v>5.0</v>
      </c>
      <c r="G1486" s="4">
        <v>2.67</v>
      </c>
      <c r="H1486" s="5">
        <v>57.90369752</v>
      </c>
      <c r="I1486" s="4">
        <v>87.0</v>
      </c>
      <c r="J1486" s="4">
        <v>0.0</v>
      </c>
      <c r="K1486" s="4">
        <v>27.4</v>
      </c>
      <c r="L1486" s="4">
        <v>6.0</v>
      </c>
      <c r="M1486" s="4">
        <v>88.0</v>
      </c>
      <c r="N1486" s="4">
        <v>6.3</v>
      </c>
      <c r="O1486" s="4">
        <v>89.0</v>
      </c>
      <c r="P1486" s="4">
        <v>34.8</v>
      </c>
      <c r="Q1486" s="5">
        <v>862.9463118</v>
      </c>
      <c r="R1486" s="4">
        <v>1949543.0</v>
      </c>
      <c r="S1486" s="4">
        <v>9.3</v>
      </c>
      <c r="T1486" s="4">
        <v>9.2</v>
      </c>
      <c r="U1486" s="4">
        <v>0.437</v>
      </c>
      <c r="V1486" s="4">
        <v>10.7</v>
      </c>
    </row>
    <row r="1487">
      <c r="A1487" s="4" t="s">
        <v>118</v>
      </c>
      <c r="B1487" s="4">
        <v>2004.0</v>
      </c>
      <c r="C1487" s="4" t="s">
        <v>23</v>
      </c>
      <c r="D1487" s="4">
        <v>44.8</v>
      </c>
      <c r="E1487" s="4">
        <v>666.0</v>
      </c>
      <c r="F1487" s="4">
        <v>5.0</v>
      </c>
      <c r="G1487" s="4">
        <v>1.8</v>
      </c>
      <c r="H1487" s="5">
        <v>67.91361818</v>
      </c>
      <c r="I1487" s="4">
        <v>6.0</v>
      </c>
      <c r="J1487" s="4">
        <v>31.0</v>
      </c>
      <c r="K1487" s="4">
        <v>26.9</v>
      </c>
      <c r="L1487" s="4">
        <v>7.0</v>
      </c>
      <c r="M1487" s="4">
        <v>89.0</v>
      </c>
      <c r="N1487" s="4">
        <v>6.96</v>
      </c>
      <c r="O1487" s="4">
        <v>9.0</v>
      </c>
      <c r="P1487" s="4">
        <v>34.6</v>
      </c>
      <c r="Q1487" s="5">
        <v>781.5145936</v>
      </c>
      <c r="R1487" s="4">
        <v>1933728.0</v>
      </c>
      <c r="S1487" s="4">
        <v>9.7</v>
      </c>
      <c r="T1487" s="4">
        <v>9.7</v>
      </c>
      <c r="U1487" s="4">
        <v>0.439</v>
      </c>
      <c r="V1487" s="4">
        <v>10.7</v>
      </c>
    </row>
    <row r="1488">
      <c r="A1488" s="4" t="s">
        <v>118</v>
      </c>
      <c r="B1488" s="4">
        <v>2003.0</v>
      </c>
      <c r="C1488" s="4" t="s">
        <v>23</v>
      </c>
      <c r="D1488" s="4">
        <v>45.5</v>
      </c>
      <c r="E1488" s="4">
        <v>648.0</v>
      </c>
      <c r="F1488" s="4">
        <v>5.0</v>
      </c>
      <c r="G1488" s="4">
        <v>1.99</v>
      </c>
      <c r="H1488" s="5">
        <v>5.300902041</v>
      </c>
      <c r="I1488" s="4">
        <v>17.0</v>
      </c>
      <c r="J1488" s="4">
        <v>1.0</v>
      </c>
      <c r="K1488" s="4">
        <v>26.4</v>
      </c>
      <c r="L1488" s="4">
        <v>7.0</v>
      </c>
      <c r="M1488" s="4">
        <v>9.0</v>
      </c>
      <c r="N1488" s="4">
        <v>7.13</v>
      </c>
      <c r="O1488" s="4">
        <v>9.0</v>
      </c>
      <c r="P1488" s="4">
        <v>33.8</v>
      </c>
      <c r="Q1488" s="5">
        <v>63.636279</v>
      </c>
      <c r="R1488" s="4">
        <v>191897.0</v>
      </c>
      <c r="S1488" s="4">
        <v>1.2</v>
      </c>
      <c r="T1488" s="4">
        <v>1.1</v>
      </c>
      <c r="U1488" s="4">
        <v>0.44</v>
      </c>
      <c r="V1488" s="4">
        <v>10.5</v>
      </c>
    </row>
    <row r="1489">
      <c r="A1489" s="4" t="s">
        <v>118</v>
      </c>
      <c r="B1489" s="4">
        <v>2002.0</v>
      </c>
      <c r="C1489" s="4" t="s">
        <v>23</v>
      </c>
      <c r="D1489" s="4">
        <v>46.4</v>
      </c>
      <c r="E1489" s="4">
        <v>622.0</v>
      </c>
      <c r="F1489" s="4">
        <v>5.0</v>
      </c>
      <c r="G1489" s="4">
        <v>2.95</v>
      </c>
      <c r="H1489" s="5">
        <v>3.53457351</v>
      </c>
      <c r="I1489" s="6"/>
      <c r="J1489" s="4">
        <v>0.0</v>
      </c>
      <c r="K1489" s="4">
        <v>25.9</v>
      </c>
      <c r="L1489" s="4">
        <v>7.0</v>
      </c>
      <c r="M1489" s="4">
        <v>84.0</v>
      </c>
      <c r="N1489" s="4">
        <v>6.91</v>
      </c>
      <c r="O1489" s="4">
        <v>84.0</v>
      </c>
      <c r="P1489" s="4">
        <v>32.5</v>
      </c>
      <c r="Q1489" s="5">
        <v>47.89395</v>
      </c>
      <c r="R1489" s="4">
        <v>192312.0</v>
      </c>
      <c r="S1489" s="4">
        <v>1.6</v>
      </c>
      <c r="T1489" s="4">
        <v>1.6</v>
      </c>
      <c r="U1489" s="4">
        <v>0.446</v>
      </c>
      <c r="V1489" s="4">
        <v>10.4</v>
      </c>
    </row>
    <row r="1490">
      <c r="A1490" s="4" t="s">
        <v>118</v>
      </c>
      <c r="B1490" s="4">
        <v>2001.0</v>
      </c>
      <c r="C1490" s="4" t="s">
        <v>23</v>
      </c>
      <c r="D1490" s="4">
        <v>47.8</v>
      </c>
      <c r="E1490" s="4">
        <v>586.0</v>
      </c>
      <c r="F1490" s="4">
        <v>5.0</v>
      </c>
      <c r="G1490" s="4">
        <v>2.86</v>
      </c>
      <c r="H1490" s="5">
        <v>38.57187011</v>
      </c>
      <c r="I1490" s="6"/>
      <c r="J1490" s="4">
        <v>217.0</v>
      </c>
      <c r="K1490" s="4">
        <v>25.4</v>
      </c>
      <c r="L1490" s="4">
        <v>7.0</v>
      </c>
      <c r="M1490" s="4">
        <v>78.0</v>
      </c>
      <c r="N1490" s="4">
        <v>7.53</v>
      </c>
      <c r="O1490" s="4">
        <v>78.0</v>
      </c>
      <c r="P1490" s="4">
        <v>31.2</v>
      </c>
      <c r="Q1490" s="5">
        <v>437.819184</v>
      </c>
      <c r="R1490" s="4">
        <v>1885955.0</v>
      </c>
      <c r="S1490" s="4">
        <v>11.1</v>
      </c>
      <c r="T1490" s="4">
        <v>11.1</v>
      </c>
      <c r="U1490" s="4">
        <v>0.443</v>
      </c>
      <c r="V1490" s="4">
        <v>10.3</v>
      </c>
    </row>
    <row r="1491">
      <c r="A1491" s="4" t="s">
        <v>118</v>
      </c>
      <c r="B1491" s="4">
        <v>2000.0</v>
      </c>
      <c r="C1491" s="4" t="s">
        <v>23</v>
      </c>
      <c r="D1491" s="4">
        <v>49.3</v>
      </c>
      <c r="E1491" s="4">
        <v>543.0</v>
      </c>
      <c r="F1491" s="4">
        <v>5.0</v>
      </c>
      <c r="G1491" s="4">
        <v>3.1</v>
      </c>
      <c r="H1491" s="5">
        <v>29.86616464</v>
      </c>
      <c r="I1491" s="6"/>
      <c r="J1491" s="4">
        <v>660.0</v>
      </c>
      <c r="K1491" s="4">
        <v>24.9</v>
      </c>
      <c r="L1491" s="4">
        <v>7.0</v>
      </c>
      <c r="M1491" s="4">
        <v>82.0</v>
      </c>
      <c r="N1491" s="4">
        <v>6.92</v>
      </c>
      <c r="O1491" s="4">
        <v>83.0</v>
      </c>
      <c r="P1491" s="4">
        <v>29.8</v>
      </c>
      <c r="Q1491" s="5">
        <v>474.8197876</v>
      </c>
      <c r="R1491" s="4">
        <v>1868699.0</v>
      </c>
      <c r="S1491" s="4">
        <v>11.5</v>
      </c>
      <c r="T1491" s="4">
        <v>11.6</v>
      </c>
      <c r="U1491" s="4">
        <v>0.445</v>
      </c>
      <c r="V1491" s="4">
        <v>9.6</v>
      </c>
    </row>
    <row r="1492">
      <c r="A1492" s="4" t="s">
        <v>119</v>
      </c>
      <c r="B1492" s="4">
        <v>2015.0</v>
      </c>
      <c r="C1492" s="4" t="s">
        <v>23</v>
      </c>
      <c r="D1492" s="4">
        <v>61.4</v>
      </c>
      <c r="E1492" s="4">
        <v>259.0</v>
      </c>
      <c r="F1492" s="4">
        <v>8.0</v>
      </c>
      <c r="G1492" s="6"/>
      <c r="H1492" s="5">
        <v>0.0</v>
      </c>
      <c r="I1492" s="4">
        <v>52.0</v>
      </c>
      <c r="J1492" s="4">
        <v>1060.0</v>
      </c>
      <c r="K1492" s="4">
        <v>27.3</v>
      </c>
      <c r="L1492" s="4">
        <v>11.0</v>
      </c>
      <c r="M1492" s="4">
        <v>52.0</v>
      </c>
      <c r="N1492" s="6"/>
      <c r="O1492" s="4">
        <v>52.0</v>
      </c>
      <c r="P1492" s="4">
        <v>0.9</v>
      </c>
      <c r="Q1492" s="5">
        <v>452.38717</v>
      </c>
      <c r="R1492" s="4">
        <v>4499621.0</v>
      </c>
      <c r="S1492" s="4">
        <v>6.5</v>
      </c>
      <c r="T1492" s="4">
        <v>6.4</v>
      </c>
      <c r="U1492" s="4">
        <v>0.427</v>
      </c>
      <c r="V1492" s="4">
        <v>9.9</v>
      </c>
    </row>
    <row r="1493">
      <c r="A1493" s="4" t="s">
        <v>119</v>
      </c>
      <c r="B1493" s="4">
        <v>2014.0</v>
      </c>
      <c r="C1493" s="4" t="s">
        <v>23</v>
      </c>
      <c r="D1493" s="4">
        <v>58.1</v>
      </c>
      <c r="E1493" s="4">
        <v>329.0</v>
      </c>
      <c r="F1493" s="4">
        <v>8.0</v>
      </c>
      <c r="G1493" s="4">
        <v>0.01</v>
      </c>
      <c r="H1493" s="5">
        <v>54.37396957</v>
      </c>
      <c r="I1493" s="4">
        <v>5.0</v>
      </c>
      <c r="J1493" s="4">
        <v>34.0</v>
      </c>
      <c r="K1493" s="4">
        <v>26.7</v>
      </c>
      <c r="L1493" s="4">
        <v>11.0</v>
      </c>
      <c r="M1493" s="4">
        <v>49.0</v>
      </c>
      <c r="N1493" s="4">
        <v>1.4</v>
      </c>
      <c r="O1493" s="4">
        <v>5.0</v>
      </c>
      <c r="P1493" s="4">
        <v>0.9</v>
      </c>
      <c r="Q1493" s="5">
        <v>458.4651734</v>
      </c>
      <c r="R1493" s="4">
        <v>439737.0</v>
      </c>
      <c r="S1493" s="4">
        <v>6.7</v>
      </c>
      <c r="T1493" s="4">
        <v>6.5</v>
      </c>
      <c r="U1493" s="4">
        <v>0.426</v>
      </c>
      <c r="V1493" s="4">
        <v>9.9</v>
      </c>
    </row>
    <row r="1494">
      <c r="A1494" s="4" t="s">
        <v>119</v>
      </c>
      <c r="B1494" s="4">
        <v>2013.0</v>
      </c>
      <c r="C1494" s="4" t="s">
        <v>23</v>
      </c>
      <c r="D1494" s="4">
        <v>61.1</v>
      </c>
      <c r="E1494" s="4">
        <v>258.0</v>
      </c>
      <c r="F1494" s="4">
        <v>9.0</v>
      </c>
      <c r="G1494" s="4">
        <v>0.01</v>
      </c>
      <c r="H1494" s="5">
        <v>45.04892458</v>
      </c>
      <c r="I1494" s="4">
        <v>76.0</v>
      </c>
      <c r="J1494" s="4">
        <v>0.0</v>
      </c>
      <c r="K1494" s="4">
        <v>26.1</v>
      </c>
      <c r="L1494" s="4">
        <v>11.0</v>
      </c>
      <c r="M1494" s="4">
        <v>75.0</v>
      </c>
      <c r="N1494" s="4">
        <v>9.25</v>
      </c>
      <c r="O1494" s="4">
        <v>76.0</v>
      </c>
      <c r="P1494" s="4">
        <v>1.1</v>
      </c>
      <c r="Q1494" s="5">
        <v>454.1222236</v>
      </c>
      <c r="R1494" s="4">
        <v>4286291.0</v>
      </c>
      <c r="S1494" s="4">
        <v>6.8</v>
      </c>
      <c r="T1494" s="4">
        <v>6.7</v>
      </c>
      <c r="U1494" s="4">
        <v>0.419</v>
      </c>
      <c r="V1494" s="4">
        <v>9.8</v>
      </c>
    </row>
    <row r="1495">
      <c r="A1495" s="4" t="s">
        <v>119</v>
      </c>
      <c r="B1495" s="4">
        <v>2012.0</v>
      </c>
      <c r="C1495" s="4" t="s">
        <v>23</v>
      </c>
      <c r="D1495" s="4">
        <v>67.0</v>
      </c>
      <c r="E1495" s="4">
        <v>261.0</v>
      </c>
      <c r="F1495" s="4">
        <v>9.0</v>
      </c>
      <c r="G1495" s="4">
        <v>0.01</v>
      </c>
      <c r="H1495" s="5">
        <v>48.09891474</v>
      </c>
      <c r="I1495" s="4">
        <v>8.0</v>
      </c>
      <c r="J1495" s="4">
        <v>43.0</v>
      </c>
      <c r="K1495" s="4">
        <v>25.6</v>
      </c>
      <c r="L1495" s="4">
        <v>12.0</v>
      </c>
      <c r="M1495" s="4">
        <v>8.0</v>
      </c>
      <c r="N1495" s="4">
        <v>1.19</v>
      </c>
      <c r="O1495" s="4">
        <v>8.0</v>
      </c>
      <c r="P1495" s="4">
        <v>1.2</v>
      </c>
      <c r="Q1495" s="5">
        <v>415.361958</v>
      </c>
      <c r="R1495" s="4">
        <v>4181563.0</v>
      </c>
      <c r="S1495" s="4">
        <v>7.0</v>
      </c>
      <c r="T1495" s="4">
        <v>6.9</v>
      </c>
      <c r="U1495" s="4">
        <v>0.416</v>
      </c>
      <c r="V1495" s="4">
        <v>9.6</v>
      </c>
    </row>
    <row r="1496">
      <c r="A1496" s="4" t="s">
        <v>119</v>
      </c>
      <c r="B1496" s="4">
        <v>2011.0</v>
      </c>
      <c r="C1496" s="4" t="s">
        <v>23</v>
      </c>
      <c r="D1496" s="4">
        <v>62.0</v>
      </c>
      <c r="E1496" s="4">
        <v>266.0</v>
      </c>
      <c r="F1496" s="4">
        <v>9.0</v>
      </c>
      <c r="G1496" s="4">
        <v>3.72</v>
      </c>
      <c r="H1496" s="5">
        <v>60.44658161</v>
      </c>
      <c r="I1496" s="4">
        <v>77.0</v>
      </c>
      <c r="J1496" s="4">
        <v>279.0</v>
      </c>
      <c r="K1496" s="4">
        <v>25.0</v>
      </c>
      <c r="L1496" s="4">
        <v>12.0</v>
      </c>
      <c r="M1496" s="4">
        <v>77.0</v>
      </c>
      <c r="N1496" s="4">
        <v>11.23</v>
      </c>
      <c r="O1496" s="4">
        <v>77.0</v>
      </c>
      <c r="P1496" s="4">
        <v>1.5</v>
      </c>
      <c r="Q1496" s="5">
        <v>379.689583</v>
      </c>
      <c r="R1496" s="4">
        <v>47167.0</v>
      </c>
      <c r="S1496" s="4">
        <v>7.2</v>
      </c>
      <c r="T1496" s="4">
        <v>7.0</v>
      </c>
      <c r="U1496" s="4">
        <v>0.406</v>
      </c>
      <c r="V1496" s="4">
        <v>9.5</v>
      </c>
    </row>
    <row r="1497">
      <c r="A1497" s="4" t="s">
        <v>119</v>
      </c>
      <c r="B1497" s="4">
        <v>2010.0</v>
      </c>
      <c r="C1497" s="4" t="s">
        <v>23</v>
      </c>
      <c r="D1497" s="4">
        <v>59.7</v>
      </c>
      <c r="E1497" s="4">
        <v>272.0</v>
      </c>
      <c r="F1497" s="4">
        <v>9.0</v>
      </c>
      <c r="G1497" s="4">
        <v>3.64</v>
      </c>
      <c r="H1497" s="5">
        <v>41.91052416</v>
      </c>
      <c r="I1497" s="4">
        <v>47.0</v>
      </c>
      <c r="J1497" s="4">
        <v>2200.0</v>
      </c>
      <c r="K1497" s="4">
        <v>24.5</v>
      </c>
      <c r="L1497" s="4">
        <v>13.0</v>
      </c>
      <c r="M1497" s="4">
        <v>71.0</v>
      </c>
      <c r="N1497" s="4">
        <v>11.87</v>
      </c>
      <c r="O1497" s="4">
        <v>7.0</v>
      </c>
      <c r="P1497" s="4">
        <v>1.8</v>
      </c>
      <c r="Q1497" s="5">
        <v>327.42597</v>
      </c>
      <c r="R1497" s="4">
        <v>3948125.0</v>
      </c>
      <c r="S1497" s="4">
        <v>7.4</v>
      </c>
      <c r="T1497" s="4">
        <v>7.2</v>
      </c>
      <c r="U1497" s="4">
        <v>0.403</v>
      </c>
      <c r="V1497" s="4">
        <v>9.6</v>
      </c>
    </row>
    <row r="1498">
      <c r="A1498" s="4" t="s">
        <v>119</v>
      </c>
      <c r="B1498" s="4">
        <v>2009.0</v>
      </c>
      <c r="C1498" s="4" t="s">
        <v>23</v>
      </c>
      <c r="D1498" s="4">
        <v>59.2</v>
      </c>
      <c r="E1498" s="4">
        <v>277.0</v>
      </c>
      <c r="F1498" s="4">
        <v>10.0</v>
      </c>
      <c r="G1498" s="4">
        <v>3.75</v>
      </c>
      <c r="H1498" s="5">
        <v>5.592170255</v>
      </c>
      <c r="I1498" s="4">
        <v>64.0</v>
      </c>
      <c r="J1498" s="4">
        <v>6.0</v>
      </c>
      <c r="K1498" s="4">
        <v>24.0</v>
      </c>
      <c r="L1498" s="4">
        <v>13.0</v>
      </c>
      <c r="M1498" s="4">
        <v>84.0</v>
      </c>
      <c r="N1498" s="4">
        <v>14.39</v>
      </c>
      <c r="O1498" s="4">
        <v>81.0</v>
      </c>
      <c r="P1498" s="4">
        <v>2.1</v>
      </c>
      <c r="Q1498" s="5">
        <v>33.667491</v>
      </c>
      <c r="R1498" s="4">
        <v>3811528.0</v>
      </c>
      <c r="S1498" s="4">
        <v>7.6</v>
      </c>
      <c r="T1498" s="4">
        <v>7.4</v>
      </c>
      <c r="U1498" s="4">
        <v>0.4</v>
      </c>
      <c r="V1498" s="4">
        <v>9.7</v>
      </c>
    </row>
    <row r="1499">
      <c r="A1499" s="4" t="s">
        <v>119</v>
      </c>
      <c r="B1499" s="4">
        <v>2008.0</v>
      </c>
      <c r="C1499" s="4" t="s">
        <v>23</v>
      </c>
      <c r="D1499" s="4">
        <v>58.6</v>
      </c>
      <c r="E1499" s="4">
        <v>281.0</v>
      </c>
      <c r="F1499" s="4">
        <v>10.0</v>
      </c>
      <c r="G1499" s="4">
        <v>3.88</v>
      </c>
      <c r="H1499" s="5">
        <v>40.03344077</v>
      </c>
      <c r="I1499" s="4">
        <v>64.0</v>
      </c>
      <c r="J1499" s="4">
        <v>1.0</v>
      </c>
      <c r="K1499" s="4">
        <v>23.4</v>
      </c>
      <c r="L1499" s="4">
        <v>14.0</v>
      </c>
      <c r="M1499" s="4">
        <v>79.0</v>
      </c>
      <c r="N1499" s="4">
        <v>11.83</v>
      </c>
      <c r="O1499" s="4">
        <v>75.0</v>
      </c>
      <c r="P1499" s="4">
        <v>2.4</v>
      </c>
      <c r="Q1499" s="5">
        <v>232.61732</v>
      </c>
      <c r="R1499" s="4">
        <v>3662993.0</v>
      </c>
      <c r="S1499" s="4">
        <v>7.7</v>
      </c>
      <c r="T1499" s="4">
        <v>7.6</v>
      </c>
      <c r="U1499" s="4">
        <v>0.394</v>
      </c>
      <c r="V1499" s="4">
        <v>9.8</v>
      </c>
    </row>
    <row r="1500">
      <c r="A1500" s="4" t="s">
        <v>119</v>
      </c>
      <c r="B1500" s="4">
        <v>2007.0</v>
      </c>
      <c r="C1500" s="4" t="s">
        <v>23</v>
      </c>
      <c r="D1500" s="4">
        <v>57.9</v>
      </c>
      <c r="E1500" s="4">
        <v>286.0</v>
      </c>
      <c r="F1500" s="4">
        <v>10.0</v>
      </c>
      <c r="G1500" s="4">
        <v>4.03</v>
      </c>
      <c r="H1500" s="5">
        <v>3.686899287</v>
      </c>
      <c r="I1500" s="6"/>
      <c r="J1500" s="4">
        <v>1.0</v>
      </c>
      <c r="K1500" s="4">
        <v>22.9</v>
      </c>
      <c r="L1500" s="4">
        <v>14.0</v>
      </c>
      <c r="M1500" s="4">
        <v>67.0</v>
      </c>
      <c r="N1500" s="4">
        <v>1.24</v>
      </c>
      <c r="O1500" s="4">
        <v>65.0</v>
      </c>
      <c r="P1500" s="4">
        <v>2.8</v>
      </c>
      <c r="Q1500" s="5">
        <v>21.3733292</v>
      </c>
      <c r="R1500" s="4">
        <v>3512932.0</v>
      </c>
      <c r="S1500" s="4">
        <v>7.9</v>
      </c>
      <c r="T1500" s="4">
        <v>7.8</v>
      </c>
      <c r="U1500" s="4">
        <v>0.383</v>
      </c>
      <c r="V1500" s="4">
        <v>9.9</v>
      </c>
    </row>
    <row r="1501">
      <c r="A1501" s="4" t="s">
        <v>119</v>
      </c>
      <c r="B1501" s="4">
        <v>2006.0</v>
      </c>
      <c r="C1501" s="4" t="s">
        <v>23</v>
      </c>
      <c r="D1501" s="4">
        <v>56.7</v>
      </c>
      <c r="E1501" s="4">
        <v>32.0</v>
      </c>
      <c r="F1501" s="4">
        <v>11.0</v>
      </c>
      <c r="G1501" s="4">
        <v>4.05</v>
      </c>
      <c r="H1501" s="5">
        <v>15.79934152</v>
      </c>
      <c r="I1501" s="6"/>
      <c r="J1501" s="4">
        <v>20.0</v>
      </c>
      <c r="K1501" s="4">
        <v>22.4</v>
      </c>
      <c r="L1501" s="4">
        <v>15.0</v>
      </c>
      <c r="M1501" s="4">
        <v>66.0</v>
      </c>
      <c r="N1501" s="4">
        <v>1.9</v>
      </c>
      <c r="O1501" s="4">
        <v>6.0</v>
      </c>
      <c r="P1501" s="4">
        <v>3.0</v>
      </c>
      <c r="Q1501" s="5">
        <v>178.92799</v>
      </c>
      <c r="R1501" s="4">
        <v>3375838.0</v>
      </c>
      <c r="S1501" s="4">
        <v>8.1</v>
      </c>
      <c r="T1501" s="4">
        <v>8.1</v>
      </c>
      <c r="U1501" s="4">
        <v>0.377</v>
      </c>
      <c r="V1501" s="4">
        <v>10.0</v>
      </c>
    </row>
    <row r="1502">
      <c r="A1502" s="4" t="s">
        <v>119</v>
      </c>
      <c r="B1502" s="4">
        <v>2005.0</v>
      </c>
      <c r="C1502" s="4" t="s">
        <v>23</v>
      </c>
      <c r="D1502" s="4">
        <v>55.3</v>
      </c>
      <c r="E1502" s="4">
        <v>316.0</v>
      </c>
      <c r="F1502" s="4">
        <v>12.0</v>
      </c>
      <c r="G1502" s="4">
        <v>4.19</v>
      </c>
      <c r="H1502" s="5">
        <v>22.39648813</v>
      </c>
      <c r="I1502" s="6"/>
      <c r="J1502" s="4">
        <v>8.0</v>
      </c>
      <c r="K1502" s="4">
        <v>22.0</v>
      </c>
      <c r="L1502" s="4">
        <v>16.0</v>
      </c>
      <c r="M1502" s="4">
        <v>66.0</v>
      </c>
      <c r="N1502" s="4">
        <v>8.4</v>
      </c>
      <c r="O1502" s="4">
        <v>6.0</v>
      </c>
      <c r="P1502" s="4">
        <v>3.1</v>
      </c>
      <c r="Q1502" s="5">
        <v>168.648254</v>
      </c>
      <c r="R1502" s="4">
        <v>326123.0</v>
      </c>
      <c r="S1502" s="4">
        <v>8.3</v>
      </c>
      <c r="T1502" s="4">
        <v>8.3</v>
      </c>
      <c r="U1502" s="4">
        <v>0.372</v>
      </c>
      <c r="V1502" s="4">
        <v>10.1</v>
      </c>
    </row>
    <row r="1503">
      <c r="A1503" s="4" t="s">
        <v>119</v>
      </c>
      <c r="B1503" s="4">
        <v>2004.0</v>
      </c>
      <c r="C1503" s="4" t="s">
        <v>23</v>
      </c>
      <c r="D1503" s="4">
        <v>54.0</v>
      </c>
      <c r="E1503" s="4">
        <v>329.0</v>
      </c>
      <c r="F1503" s="4">
        <v>12.0</v>
      </c>
      <c r="G1503" s="4">
        <v>4.24</v>
      </c>
      <c r="H1503" s="5">
        <v>17.85870796</v>
      </c>
      <c r="I1503" s="6"/>
      <c r="J1503" s="4">
        <v>4.0</v>
      </c>
      <c r="K1503" s="4">
        <v>21.5</v>
      </c>
      <c r="L1503" s="4">
        <v>17.0</v>
      </c>
      <c r="M1503" s="4">
        <v>47.0</v>
      </c>
      <c r="N1503" s="4">
        <v>8.77</v>
      </c>
      <c r="O1503" s="4">
        <v>31.0</v>
      </c>
      <c r="P1503" s="4">
        <v>3.2</v>
      </c>
      <c r="Q1503" s="5">
        <v>149.4452549</v>
      </c>
      <c r="R1503" s="4">
        <v>3176414.0</v>
      </c>
      <c r="S1503" s="4">
        <v>8.5</v>
      </c>
      <c r="T1503" s="4">
        <v>8.5</v>
      </c>
      <c r="U1503" s="4">
        <v>0.335</v>
      </c>
      <c r="V1503" s="4">
        <v>10.2</v>
      </c>
    </row>
    <row r="1504">
      <c r="A1504" s="4" t="s">
        <v>119</v>
      </c>
      <c r="B1504" s="4">
        <v>2003.0</v>
      </c>
      <c r="C1504" s="4" t="s">
        <v>23</v>
      </c>
      <c r="D1504" s="4">
        <v>50.0</v>
      </c>
      <c r="E1504" s="4">
        <v>42.0</v>
      </c>
      <c r="F1504" s="4">
        <v>13.0</v>
      </c>
      <c r="G1504" s="4">
        <v>4.21</v>
      </c>
      <c r="H1504" s="5">
        <v>9.758449266</v>
      </c>
      <c r="I1504" s="6"/>
      <c r="J1504" s="4">
        <v>142.0</v>
      </c>
      <c r="K1504" s="4">
        <v>21.1</v>
      </c>
      <c r="L1504" s="4">
        <v>18.0</v>
      </c>
      <c r="M1504" s="4">
        <v>49.0</v>
      </c>
      <c r="N1504" s="4">
        <v>3.44</v>
      </c>
      <c r="O1504" s="4">
        <v>35.0</v>
      </c>
      <c r="P1504" s="4">
        <v>3.2</v>
      </c>
      <c r="Q1504" s="5">
        <v>133.494518</v>
      </c>
      <c r="R1504" s="4">
        <v>3116233.0</v>
      </c>
      <c r="S1504" s="4">
        <v>8.7</v>
      </c>
      <c r="T1504" s="4">
        <v>8.7</v>
      </c>
      <c r="U1504" s="4">
        <v>0.373</v>
      </c>
      <c r="V1504" s="4">
        <v>10.3</v>
      </c>
    </row>
    <row r="1505">
      <c r="A1505" s="4" t="s">
        <v>119</v>
      </c>
      <c r="B1505" s="4">
        <v>2002.0</v>
      </c>
      <c r="C1505" s="4" t="s">
        <v>23</v>
      </c>
      <c r="D1505" s="4">
        <v>56.0</v>
      </c>
      <c r="E1505" s="4">
        <v>371.0</v>
      </c>
      <c r="F1505" s="4">
        <v>13.0</v>
      </c>
      <c r="G1505" s="4">
        <v>4.27</v>
      </c>
      <c r="H1505" s="5">
        <v>10.424369</v>
      </c>
      <c r="I1505" s="6"/>
      <c r="J1505" s="4">
        <v>131.0</v>
      </c>
      <c r="K1505" s="4">
        <v>2.7</v>
      </c>
      <c r="L1505" s="4">
        <v>19.0</v>
      </c>
      <c r="M1505" s="4">
        <v>51.0</v>
      </c>
      <c r="N1505" s="4">
        <v>5.43</v>
      </c>
      <c r="O1505" s="4">
        <v>39.0</v>
      </c>
      <c r="P1505" s="4">
        <v>3.1</v>
      </c>
      <c r="Q1505" s="5">
        <v>177.285187</v>
      </c>
      <c r="R1505" s="4">
        <v>362863.0</v>
      </c>
      <c r="S1505" s="4">
        <v>8.8</v>
      </c>
      <c r="T1505" s="4">
        <v>8.9</v>
      </c>
      <c r="U1505" s="4">
        <v>0.376</v>
      </c>
      <c r="V1505" s="4">
        <v>10.4</v>
      </c>
    </row>
    <row r="1506">
      <c r="A1506" s="4" t="s">
        <v>119</v>
      </c>
      <c r="B1506" s="4">
        <v>2001.0</v>
      </c>
      <c r="C1506" s="4" t="s">
        <v>23</v>
      </c>
      <c r="D1506" s="4">
        <v>51.5</v>
      </c>
      <c r="E1506" s="4">
        <v>333.0</v>
      </c>
      <c r="F1506" s="4">
        <v>14.0</v>
      </c>
      <c r="G1506" s="4">
        <v>4.4</v>
      </c>
      <c r="H1506" s="5">
        <v>16.72142854</v>
      </c>
      <c r="I1506" s="6"/>
      <c r="J1506" s="4">
        <v>1379.0</v>
      </c>
      <c r="K1506" s="4">
        <v>2.4</v>
      </c>
      <c r="L1506" s="4">
        <v>20.0</v>
      </c>
      <c r="M1506" s="4">
        <v>54.0</v>
      </c>
      <c r="N1506" s="4">
        <v>6.41</v>
      </c>
      <c r="O1506" s="4">
        <v>42.0</v>
      </c>
      <c r="P1506" s="4">
        <v>3.1</v>
      </c>
      <c r="Q1506" s="5">
        <v>174.1815473</v>
      </c>
      <c r="R1506" s="4">
        <v>2991132.0</v>
      </c>
      <c r="S1506" s="4">
        <v>9.0</v>
      </c>
      <c r="T1506" s="4">
        <v>9.0</v>
      </c>
      <c r="U1506" s="4">
        <v>0.386</v>
      </c>
      <c r="V1506" s="4">
        <v>10.5</v>
      </c>
    </row>
    <row r="1507">
      <c r="A1507" s="4" t="s">
        <v>119</v>
      </c>
      <c r="B1507" s="4">
        <v>2000.0</v>
      </c>
      <c r="C1507" s="4" t="s">
        <v>23</v>
      </c>
      <c r="D1507" s="4">
        <v>51.9</v>
      </c>
      <c r="E1507" s="4">
        <v>39.0</v>
      </c>
      <c r="F1507" s="4">
        <v>14.0</v>
      </c>
      <c r="G1507" s="4">
        <v>4.46</v>
      </c>
      <c r="H1507" s="5">
        <v>12.19709744</v>
      </c>
      <c r="I1507" s="6"/>
      <c r="J1507" s="4">
        <v>5977.0</v>
      </c>
      <c r="K1507" s="4">
        <v>2.2</v>
      </c>
      <c r="L1507" s="4">
        <v>20.0</v>
      </c>
      <c r="M1507" s="4">
        <v>56.0</v>
      </c>
      <c r="N1507" s="4">
        <v>5.91</v>
      </c>
      <c r="O1507" s="4">
        <v>46.0</v>
      </c>
      <c r="P1507" s="4">
        <v>3.1</v>
      </c>
      <c r="Q1507" s="5">
        <v>183.4149991</v>
      </c>
      <c r="R1507" s="4">
        <v>2884522.0</v>
      </c>
      <c r="S1507" s="4">
        <v>9.2</v>
      </c>
      <c r="T1507" s="4">
        <v>9.2</v>
      </c>
      <c r="U1507" s="4">
        <v>0.338</v>
      </c>
      <c r="V1507" s="4">
        <v>8.7</v>
      </c>
    </row>
    <row r="1508">
      <c r="A1508" s="4" t="s">
        <v>120</v>
      </c>
      <c r="B1508" s="4">
        <v>2015.0</v>
      </c>
      <c r="C1508" s="4" t="s">
        <v>23</v>
      </c>
      <c r="D1508" s="4">
        <v>72.7</v>
      </c>
      <c r="E1508" s="4">
        <v>138.0</v>
      </c>
      <c r="F1508" s="4">
        <v>1.0</v>
      </c>
      <c r="G1508" s="6"/>
      <c r="H1508" s="5">
        <v>0.0</v>
      </c>
      <c r="I1508" s="4">
        <v>97.0</v>
      </c>
      <c r="J1508" s="4">
        <v>82.0</v>
      </c>
      <c r="K1508" s="4">
        <v>64.8</v>
      </c>
      <c r="L1508" s="4">
        <v>2.0</v>
      </c>
      <c r="M1508" s="4">
        <v>97.0</v>
      </c>
      <c r="N1508" s="6"/>
      <c r="O1508" s="4">
        <v>97.0</v>
      </c>
      <c r="P1508" s="4">
        <v>0.1</v>
      </c>
      <c r="Q1508" s="7"/>
      <c r="R1508" s="6"/>
      <c r="S1508" s="4">
        <v>5.8</v>
      </c>
      <c r="T1508" s="4">
        <v>5.5</v>
      </c>
      <c r="U1508" s="4">
        <v>0.719</v>
      </c>
      <c r="V1508" s="4">
        <v>13.4</v>
      </c>
    </row>
    <row r="1509">
      <c r="A1509" s="4" t="s">
        <v>120</v>
      </c>
      <c r="B1509" s="4">
        <v>2014.0</v>
      </c>
      <c r="C1509" s="4" t="s">
        <v>23</v>
      </c>
      <c r="D1509" s="4">
        <v>72.4</v>
      </c>
      <c r="E1509" s="4">
        <v>143.0</v>
      </c>
      <c r="F1509" s="4">
        <v>2.0</v>
      </c>
      <c r="G1509" s="4">
        <v>0.01</v>
      </c>
      <c r="H1509" s="5">
        <v>0.0</v>
      </c>
      <c r="I1509" s="4">
        <v>94.0</v>
      </c>
      <c r="J1509" s="4">
        <v>372.0</v>
      </c>
      <c r="K1509" s="4">
        <v>63.8</v>
      </c>
      <c r="L1509" s="4">
        <v>2.0</v>
      </c>
      <c r="M1509" s="4">
        <v>94.0</v>
      </c>
      <c r="N1509" s="4">
        <v>4.97</v>
      </c>
      <c r="O1509" s="4">
        <v>94.0</v>
      </c>
      <c r="P1509" s="4">
        <v>0.1</v>
      </c>
      <c r="Q1509" s="7"/>
      <c r="R1509" s="6"/>
      <c r="S1509" s="4">
        <v>5.7</v>
      </c>
      <c r="T1509" s="4">
        <v>5.5</v>
      </c>
      <c r="U1509" s="4">
        <v>0.73</v>
      </c>
      <c r="V1509" s="4">
        <v>13.4</v>
      </c>
    </row>
    <row r="1510">
      <c r="A1510" s="4" t="s">
        <v>120</v>
      </c>
      <c r="B1510" s="4">
        <v>2013.0</v>
      </c>
      <c r="C1510" s="4" t="s">
        <v>23</v>
      </c>
      <c r="D1510" s="4">
        <v>72.9</v>
      </c>
      <c r="E1510" s="4">
        <v>134.0</v>
      </c>
      <c r="F1510" s="4">
        <v>2.0</v>
      </c>
      <c r="G1510" s="4">
        <v>0.01</v>
      </c>
      <c r="H1510" s="5">
        <v>0.0</v>
      </c>
      <c r="I1510" s="4">
        <v>96.0</v>
      </c>
      <c r="J1510" s="4">
        <v>0.0</v>
      </c>
      <c r="K1510" s="4">
        <v>62.8</v>
      </c>
      <c r="L1510" s="4">
        <v>2.0</v>
      </c>
      <c r="M1510" s="4">
        <v>96.0</v>
      </c>
      <c r="N1510" s="4">
        <v>4.33</v>
      </c>
      <c r="O1510" s="4">
        <v>96.0</v>
      </c>
      <c r="P1510" s="4">
        <v>0.1</v>
      </c>
      <c r="Q1510" s="7"/>
      <c r="R1510" s="6"/>
      <c r="S1510" s="4">
        <v>5.7</v>
      </c>
      <c r="T1510" s="4">
        <v>5.5</v>
      </c>
      <c r="U1510" s="4">
        <v>0.735</v>
      </c>
      <c r="V1510" s="4">
        <v>13.4</v>
      </c>
    </row>
    <row r="1511">
      <c r="A1511" s="4" t="s">
        <v>120</v>
      </c>
      <c r="B1511" s="4">
        <v>2012.0</v>
      </c>
      <c r="C1511" s="4" t="s">
        <v>23</v>
      </c>
      <c r="D1511" s="4">
        <v>72.9</v>
      </c>
      <c r="E1511" s="4">
        <v>133.0</v>
      </c>
      <c r="F1511" s="4">
        <v>2.0</v>
      </c>
      <c r="G1511" s="4">
        <v>0.01</v>
      </c>
      <c r="H1511" s="5">
        <v>0.0</v>
      </c>
      <c r="I1511" s="4">
        <v>98.0</v>
      </c>
      <c r="J1511" s="4">
        <v>320.0</v>
      </c>
      <c r="K1511" s="4">
        <v>61.8</v>
      </c>
      <c r="L1511" s="4">
        <v>2.0</v>
      </c>
      <c r="M1511" s="4">
        <v>98.0</v>
      </c>
      <c r="N1511" s="4">
        <v>4.3</v>
      </c>
      <c r="O1511" s="4">
        <v>98.0</v>
      </c>
      <c r="P1511" s="4">
        <v>0.1</v>
      </c>
      <c r="Q1511" s="7"/>
      <c r="R1511" s="6"/>
      <c r="S1511" s="4">
        <v>5.6</v>
      </c>
      <c r="T1511" s="4">
        <v>5.4</v>
      </c>
      <c r="U1511" s="4">
        <v>0.706</v>
      </c>
      <c r="V1511" s="4">
        <v>13.7</v>
      </c>
    </row>
    <row r="1512">
      <c r="A1512" s="4" t="s">
        <v>120</v>
      </c>
      <c r="B1512" s="4">
        <v>2011.0</v>
      </c>
      <c r="C1512" s="4" t="s">
        <v>23</v>
      </c>
      <c r="D1512" s="4">
        <v>71.3</v>
      </c>
      <c r="E1512" s="4">
        <v>161.0</v>
      </c>
      <c r="F1512" s="4">
        <v>2.0</v>
      </c>
      <c r="G1512" s="4">
        <v>0.01</v>
      </c>
      <c r="H1512" s="5">
        <v>36.11567366</v>
      </c>
      <c r="I1512" s="4">
        <v>98.0</v>
      </c>
      <c r="J1512" s="4">
        <v>0.0</v>
      </c>
      <c r="K1512" s="4">
        <v>6.9</v>
      </c>
      <c r="L1512" s="4">
        <v>2.0</v>
      </c>
      <c r="M1512" s="4">
        <v>98.0</v>
      </c>
      <c r="N1512" s="4">
        <v>4.77</v>
      </c>
      <c r="O1512" s="4">
        <v>98.0</v>
      </c>
      <c r="P1512" s="4">
        <v>0.1</v>
      </c>
      <c r="Q1512" s="5">
        <v>562.549434</v>
      </c>
      <c r="R1512" s="6"/>
      <c r="S1512" s="4">
        <v>5.6</v>
      </c>
      <c r="T1512" s="4">
        <v>5.4</v>
      </c>
      <c r="U1512" s="4">
        <v>0.756</v>
      </c>
      <c r="V1512" s="4">
        <v>14.0</v>
      </c>
    </row>
    <row r="1513">
      <c r="A1513" s="4" t="s">
        <v>120</v>
      </c>
      <c r="B1513" s="4">
        <v>2010.0</v>
      </c>
      <c r="C1513" s="4" t="s">
        <v>23</v>
      </c>
      <c r="D1513" s="4">
        <v>72.8</v>
      </c>
      <c r="E1513" s="4">
        <v>132.0</v>
      </c>
      <c r="F1513" s="4">
        <v>2.0</v>
      </c>
      <c r="G1513" s="4">
        <v>0.01</v>
      </c>
      <c r="H1513" s="5">
        <v>52.50394196</v>
      </c>
      <c r="I1513" s="4">
        <v>98.0</v>
      </c>
      <c r="J1513" s="4">
        <v>0.0</v>
      </c>
      <c r="K1513" s="4">
        <v>59.9</v>
      </c>
      <c r="L1513" s="4">
        <v>2.0</v>
      </c>
      <c r="M1513" s="4">
        <v>98.0</v>
      </c>
      <c r="N1513" s="4">
        <v>3.5</v>
      </c>
      <c r="O1513" s="4">
        <v>98.0</v>
      </c>
      <c r="P1513" s="4">
        <v>0.1</v>
      </c>
      <c r="Q1513" s="5">
        <v>1212.56217</v>
      </c>
      <c r="R1513" s="6"/>
      <c r="S1513" s="4">
        <v>5.6</v>
      </c>
      <c r="T1513" s="4">
        <v>5.4</v>
      </c>
      <c r="U1513" s="4">
        <v>0.755</v>
      </c>
      <c r="V1513" s="4">
        <v>14.3</v>
      </c>
    </row>
    <row r="1514">
      <c r="A1514" s="4" t="s">
        <v>120</v>
      </c>
      <c r="B1514" s="4">
        <v>2009.0</v>
      </c>
      <c r="C1514" s="4" t="s">
        <v>23</v>
      </c>
      <c r="D1514" s="4">
        <v>72.7</v>
      </c>
      <c r="E1514" s="4">
        <v>132.0</v>
      </c>
      <c r="F1514" s="4">
        <v>2.0</v>
      </c>
      <c r="G1514" s="4">
        <v>0.01</v>
      </c>
      <c r="H1514" s="5">
        <v>63.55170297</v>
      </c>
      <c r="I1514" s="4">
        <v>98.0</v>
      </c>
      <c r="J1514" s="4">
        <v>329.0</v>
      </c>
      <c r="K1514" s="4">
        <v>59.0</v>
      </c>
      <c r="L1514" s="4">
        <v>2.0</v>
      </c>
      <c r="M1514" s="4">
        <v>98.0</v>
      </c>
      <c r="N1514" s="4">
        <v>3.16</v>
      </c>
      <c r="O1514" s="4">
        <v>98.0</v>
      </c>
      <c r="P1514" s="4">
        <v>0.1</v>
      </c>
      <c r="Q1514" s="5">
        <v>1296.97353</v>
      </c>
      <c r="R1514" s="6"/>
      <c r="S1514" s="4">
        <v>5.6</v>
      </c>
      <c r="T1514" s="4">
        <v>5.4</v>
      </c>
      <c r="U1514" s="4">
        <v>0.757</v>
      </c>
      <c r="V1514" s="4">
        <v>14.6</v>
      </c>
    </row>
    <row r="1515">
      <c r="A1515" s="4" t="s">
        <v>120</v>
      </c>
      <c r="B1515" s="4">
        <v>2008.0</v>
      </c>
      <c r="C1515" s="4" t="s">
        <v>23</v>
      </c>
      <c r="D1515" s="4">
        <v>72.6</v>
      </c>
      <c r="E1515" s="4">
        <v>132.0</v>
      </c>
      <c r="F1515" s="4">
        <v>2.0</v>
      </c>
      <c r="G1515" s="4">
        <v>0.01</v>
      </c>
      <c r="H1515" s="5">
        <v>532.6700005</v>
      </c>
      <c r="I1515" s="4">
        <v>98.0</v>
      </c>
      <c r="J1515" s="4">
        <v>8.0</v>
      </c>
      <c r="K1515" s="4">
        <v>58.2</v>
      </c>
      <c r="L1515" s="4">
        <v>2.0</v>
      </c>
      <c r="M1515" s="4">
        <v>98.0</v>
      </c>
      <c r="N1515" s="4">
        <v>2.4</v>
      </c>
      <c r="O1515" s="4">
        <v>98.0</v>
      </c>
      <c r="P1515" s="4">
        <v>0.1</v>
      </c>
      <c r="Q1515" s="5">
        <v>14396.4865</v>
      </c>
      <c r="R1515" s="6"/>
      <c r="S1515" s="4">
        <v>5.5</v>
      </c>
      <c r="T1515" s="4">
        <v>5.4</v>
      </c>
      <c r="U1515" s="4">
        <v>0.757</v>
      </c>
      <c r="V1515" s="4">
        <v>14.8</v>
      </c>
    </row>
    <row r="1516">
      <c r="A1516" s="4" t="s">
        <v>120</v>
      </c>
      <c r="B1516" s="4">
        <v>2007.0</v>
      </c>
      <c r="C1516" s="4" t="s">
        <v>23</v>
      </c>
      <c r="D1516" s="4">
        <v>72.5</v>
      </c>
      <c r="E1516" s="4">
        <v>132.0</v>
      </c>
      <c r="F1516" s="4">
        <v>2.0</v>
      </c>
      <c r="G1516" s="4">
        <v>0.01</v>
      </c>
      <c r="H1516" s="5">
        <v>54.8789106</v>
      </c>
      <c r="I1516" s="4">
        <v>98.0</v>
      </c>
      <c r="J1516" s="4">
        <v>59.0</v>
      </c>
      <c r="K1516" s="4">
        <v>57.4</v>
      </c>
      <c r="L1516" s="4">
        <v>3.0</v>
      </c>
      <c r="M1516" s="4">
        <v>98.0</v>
      </c>
      <c r="N1516" s="4">
        <v>2.63</v>
      </c>
      <c r="O1516" s="4">
        <v>98.0</v>
      </c>
      <c r="P1516" s="4">
        <v>0.1</v>
      </c>
      <c r="Q1516" s="5">
        <v>1138.56661</v>
      </c>
      <c r="R1516" s="6"/>
      <c r="S1516" s="4">
        <v>5.5</v>
      </c>
      <c r="T1516" s="4">
        <v>5.4</v>
      </c>
      <c r="U1516" s="4">
        <v>0.756</v>
      </c>
      <c r="V1516" s="4">
        <v>15.1</v>
      </c>
    </row>
    <row r="1517">
      <c r="A1517" s="4" t="s">
        <v>120</v>
      </c>
      <c r="B1517" s="4">
        <v>2006.0</v>
      </c>
      <c r="C1517" s="4" t="s">
        <v>23</v>
      </c>
      <c r="D1517" s="4">
        <v>72.2</v>
      </c>
      <c r="E1517" s="4">
        <v>134.0</v>
      </c>
      <c r="F1517" s="4">
        <v>2.0</v>
      </c>
      <c r="G1517" s="4">
        <v>0.01</v>
      </c>
      <c r="H1517" s="5">
        <v>493.415341</v>
      </c>
      <c r="I1517" s="4">
        <v>98.0</v>
      </c>
      <c r="J1517" s="4">
        <v>1.0</v>
      </c>
      <c r="K1517" s="4">
        <v>56.7</v>
      </c>
      <c r="L1517" s="4">
        <v>3.0</v>
      </c>
      <c r="M1517" s="4">
        <v>98.0</v>
      </c>
      <c r="N1517" s="4">
        <v>2.51</v>
      </c>
      <c r="O1517" s="4">
        <v>98.0</v>
      </c>
      <c r="P1517" s="4">
        <v>0.1</v>
      </c>
      <c r="Q1517" s="5">
        <v>9344.987518</v>
      </c>
      <c r="R1517" s="6"/>
      <c r="S1517" s="4">
        <v>5.5</v>
      </c>
      <c r="T1517" s="4">
        <v>5.4</v>
      </c>
      <c r="U1517" s="4">
        <v>0.752</v>
      </c>
      <c r="V1517" s="4">
        <v>15.4</v>
      </c>
    </row>
    <row r="1518">
      <c r="A1518" s="4" t="s">
        <v>120</v>
      </c>
      <c r="B1518" s="4">
        <v>2005.0</v>
      </c>
      <c r="C1518" s="4" t="s">
        <v>23</v>
      </c>
      <c r="D1518" s="4">
        <v>71.9</v>
      </c>
      <c r="E1518" s="4">
        <v>138.0</v>
      </c>
      <c r="F1518" s="4">
        <v>2.0</v>
      </c>
      <c r="G1518" s="4">
        <v>0.01</v>
      </c>
      <c r="H1518" s="5">
        <v>472.3047034</v>
      </c>
      <c r="I1518" s="4">
        <v>97.0</v>
      </c>
      <c r="J1518" s="4">
        <v>292.0</v>
      </c>
      <c r="K1518" s="4">
        <v>56.0</v>
      </c>
      <c r="L1518" s="4">
        <v>3.0</v>
      </c>
      <c r="M1518" s="4">
        <v>98.0</v>
      </c>
      <c r="N1518" s="4">
        <v>2.71</v>
      </c>
      <c r="O1518" s="4">
        <v>98.0</v>
      </c>
      <c r="P1518" s="4">
        <v>0.1</v>
      </c>
      <c r="Q1518" s="5">
        <v>8171.361651</v>
      </c>
      <c r="R1518" s="6"/>
      <c r="S1518" s="4">
        <v>5.5</v>
      </c>
      <c r="T1518" s="4">
        <v>5.4</v>
      </c>
      <c r="U1518" s="4">
        <v>0.748</v>
      </c>
      <c r="V1518" s="4">
        <v>15.7</v>
      </c>
    </row>
    <row r="1519">
      <c r="A1519" s="4" t="s">
        <v>120</v>
      </c>
      <c r="B1519" s="4">
        <v>2004.0</v>
      </c>
      <c r="C1519" s="4" t="s">
        <v>23</v>
      </c>
      <c r="D1519" s="4">
        <v>71.5</v>
      </c>
      <c r="E1519" s="4">
        <v>141.0</v>
      </c>
      <c r="F1519" s="4">
        <v>2.0</v>
      </c>
      <c r="G1519" s="4">
        <v>0.01</v>
      </c>
      <c r="H1519" s="5">
        <v>31.80653288</v>
      </c>
      <c r="I1519" s="4">
        <v>99.0</v>
      </c>
      <c r="J1519" s="4">
        <v>2771.0</v>
      </c>
      <c r="K1519" s="4">
        <v>55.3</v>
      </c>
      <c r="L1519" s="4">
        <v>3.0</v>
      </c>
      <c r="M1519" s="4">
        <v>97.0</v>
      </c>
      <c r="N1519" s="4">
        <v>3.46</v>
      </c>
      <c r="O1519" s="4">
        <v>97.0</v>
      </c>
      <c r="P1519" s="4">
        <v>0.1</v>
      </c>
      <c r="Q1519" s="5">
        <v>586.8364</v>
      </c>
      <c r="R1519" s="6"/>
      <c r="S1519" s="4">
        <v>5.5</v>
      </c>
      <c r="T1519" s="4">
        <v>5.4</v>
      </c>
      <c r="U1519" s="4">
        <v>0.747</v>
      </c>
      <c r="V1519" s="4">
        <v>15.9</v>
      </c>
    </row>
    <row r="1520">
      <c r="A1520" s="4" t="s">
        <v>120</v>
      </c>
      <c r="B1520" s="4">
        <v>2003.0</v>
      </c>
      <c r="C1520" s="4" t="s">
        <v>23</v>
      </c>
      <c r="D1520" s="4">
        <v>71.3</v>
      </c>
      <c r="E1520" s="4">
        <v>144.0</v>
      </c>
      <c r="F1520" s="4">
        <v>3.0</v>
      </c>
      <c r="G1520" s="4">
        <v>0.01</v>
      </c>
      <c r="H1520" s="5">
        <v>295.1166511</v>
      </c>
      <c r="I1520" s="4">
        <v>96.0</v>
      </c>
      <c r="J1520" s="4">
        <v>0.0</v>
      </c>
      <c r="K1520" s="4">
        <v>54.6</v>
      </c>
      <c r="L1520" s="4">
        <v>3.0</v>
      </c>
      <c r="M1520" s="4">
        <v>95.0</v>
      </c>
      <c r="N1520" s="4">
        <v>4.6</v>
      </c>
      <c r="O1520" s="4">
        <v>95.0</v>
      </c>
      <c r="P1520" s="4">
        <v>0.1</v>
      </c>
      <c r="Q1520" s="5">
        <v>4676.96753</v>
      </c>
      <c r="R1520" s="6"/>
      <c r="S1520" s="4">
        <v>5.6</v>
      </c>
      <c r="T1520" s="4">
        <v>5.4</v>
      </c>
      <c r="U1520" s="4">
        <v>0.74</v>
      </c>
      <c r="V1520" s="4">
        <v>16.0</v>
      </c>
    </row>
    <row r="1521">
      <c r="A1521" s="4" t="s">
        <v>120</v>
      </c>
      <c r="B1521" s="4">
        <v>2002.0</v>
      </c>
      <c r="C1521" s="4" t="s">
        <v>23</v>
      </c>
      <c r="D1521" s="4">
        <v>71.1</v>
      </c>
      <c r="E1521" s="4">
        <v>146.0</v>
      </c>
      <c r="F1521" s="4">
        <v>3.0</v>
      </c>
      <c r="G1521" s="4">
        <v>0.01</v>
      </c>
      <c r="H1521" s="5">
        <v>29.13434871</v>
      </c>
      <c r="I1521" s="4">
        <v>91.0</v>
      </c>
      <c r="J1521" s="4">
        <v>3890.0</v>
      </c>
      <c r="K1521" s="4">
        <v>54.0</v>
      </c>
      <c r="L1521" s="4">
        <v>3.0</v>
      </c>
      <c r="M1521" s="4">
        <v>93.0</v>
      </c>
      <c r="N1521" s="4">
        <v>4.57</v>
      </c>
      <c r="O1521" s="4">
        <v>93.0</v>
      </c>
      <c r="P1521" s="4">
        <v>0.1</v>
      </c>
      <c r="Q1521" s="5">
        <v>375.442638</v>
      </c>
      <c r="R1521" s="6"/>
      <c r="S1521" s="4">
        <v>5.6</v>
      </c>
      <c r="T1521" s="4">
        <v>5.4</v>
      </c>
      <c r="U1521" s="4">
        <v>0.736</v>
      </c>
      <c r="V1521" s="4">
        <v>15.8</v>
      </c>
    </row>
    <row r="1522">
      <c r="A1522" s="4" t="s">
        <v>120</v>
      </c>
      <c r="B1522" s="4">
        <v>2001.0</v>
      </c>
      <c r="C1522" s="4" t="s">
        <v>23</v>
      </c>
      <c r="D1522" s="4">
        <v>71.0</v>
      </c>
      <c r="E1522" s="4">
        <v>147.0</v>
      </c>
      <c r="F1522" s="4">
        <v>3.0</v>
      </c>
      <c r="G1522" s="4">
        <v>0.01</v>
      </c>
      <c r="H1522" s="5">
        <v>362.3817951</v>
      </c>
      <c r="I1522" s="4">
        <v>93.0</v>
      </c>
      <c r="J1522" s="4">
        <v>633.0</v>
      </c>
      <c r="K1522" s="4">
        <v>53.4</v>
      </c>
      <c r="L1522" s="4">
        <v>3.0</v>
      </c>
      <c r="M1522" s="4">
        <v>94.0</v>
      </c>
      <c r="N1522" s="4">
        <v>4.6</v>
      </c>
      <c r="O1522" s="4">
        <v>94.0</v>
      </c>
      <c r="P1522" s="4">
        <v>0.1</v>
      </c>
      <c r="Q1522" s="5">
        <v>6269.58123</v>
      </c>
      <c r="R1522" s="6"/>
      <c r="S1522" s="4">
        <v>5.6</v>
      </c>
      <c r="T1522" s="4">
        <v>5.5</v>
      </c>
      <c r="U1522" s="4">
        <v>0.732</v>
      </c>
      <c r="V1522" s="4">
        <v>15.7</v>
      </c>
    </row>
    <row r="1523">
      <c r="A1523" s="4" t="s">
        <v>120</v>
      </c>
      <c r="B1523" s="4">
        <v>2000.0</v>
      </c>
      <c r="C1523" s="4" t="s">
        <v>23</v>
      </c>
      <c r="D1523" s="4">
        <v>78.0</v>
      </c>
      <c r="E1523" s="4">
        <v>148.0</v>
      </c>
      <c r="F1523" s="4">
        <v>3.0</v>
      </c>
      <c r="G1523" s="4">
        <v>0.01</v>
      </c>
      <c r="H1523" s="5">
        <v>457.3202236</v>
      </c>
      <c r="I1523" s="4">
        <v>92.0</v>
      </c>
      <c r="J1523" s="4">
        <v>0.0</v>
      </c>
      <c r="K1523" s="4">
        <v>52.8</v>
      </c>
      <c r="L1523" s="4">
        <v>3.0</v>
      </c>
      <c r="M1523" s="4">
        <v>94.0</v>
      </c>
      <c r="N1523" s="4">
        <v>3.41</v>
      </c>
      <c r="O1523" s="4">
        <v>94.0</v>
      </c>
      <c r="P1523" s="4">
        <v>0.1</v>
      </c>
      <c r="Q1523" s="5">
        <v>7145.628494</v>
      </c>
      <c r="R1523" s="6"/>
      <c r="S1523" s="4">
        <v>5.7</v>
      </c>
      <c r="T1523" s="4">
        <v>5.5</v>
      </c>
      <c r="U1523" s="4">
        <v>0.727</v>
      </c>
      <c r="V1523" s="4">
        <v>15.5</v>
      </c>
    </row>
    <row r="1524">
      <c r="A1524" s="4" t="s">
        <v>121</v>
      </c>
      <c r="B1524" s="4">
        <v>2015.0</v>
      </c>
      <c r="C1524" s="4" t="s">
        <v>31</v>
      </c>
      <c r="D1524" s="4">
        <v>73.6</v>
      </c>
      <c r="E1524" s="4">
        <v>165.0</v>
      </c>
      <c r="F1524" s="4">
        <v>0.0</v>
      </c>
      <c r="G1524" s="6"/>
      <c r="H1524" s="5">
        <v>0.0</v>
      </c>
      <c r="I1524" s="4">
        <v>94.0</v>
      </c>
      <c r="J1524" s="4">
        <v>50.0</v>
      </c>
      <c r="K1524" s="4">
        <v>62.4</v>
      </c>
      <c r="L1524" s="4">
        <v>0.0</v>
      </c>
      <c r="M1524" s="4">
        <v>93.0</v>
      </c>
      <c r="N1524" s="6"/>
      <c r="O1524" s="4">
        <v>93.0</v>
      </c>
      <c r="P1524" s="4">
        <v>0.1</v>
      </c>
      <c r="Q1524" s="5">
        <v>14252.42853</v>
      </c>
      <c r="R1524" s="4">
        <v>29491.0</v>
      </c>
      <c r="S1524" s="4">
        <v>2.6</v>
      </c>
      <c r="T1524" s="4">
        <v>2.6</v>
      </c>
      <c r="U1524" s="4">
        <v>0.846</v>
      </c>
      <c r="V1524" s="4">
        <v>16.5</v>
      </c>
    </row>
    <row r="1525">
      <c r="A1525" s="4" t="s">
        <v>121</v>
      </c>
      <c r="B1525" s="4">
        <v>2014.0</v>
      </c>
      <c r="C1525" s="4" t="s">
        <v>31</v>
      </c>
      <c r="D1525" s="4">
        <v>73.4</v>
      </c>
      <c r="E1525" s="4">
        <v>169.0</v>
      </c>
      <c r="F1525" s="4">
        <v>0.0</v>
      </c>
      <c r="G1525" s="4">
        <v>15.19</v>
      </c>
      <c r="H1525" s="5">
        <v>2211.744178</v>
      </c>
      <c r="I1525" s="4">
        <v>94.0</v>
      </c>
      <c r="J1525" s="4">
        <v>11.0</v>
      </c>
      <c r="K1525" s="4">
        <v>61.9</v>
      </c>
      <c r="L1525" s="4">
        <v>0.0</v>
      </c>
      <c r="M1525" s="4">
        <v>93.0</v>
      </c>
      <c r="N1525" s="4">
        <v>6.55</v>
      </c>
      <c r="O1525" s="4">
        <v>93.0</v>
      </c>
      <c r="P1525" s="4">
        <v>0.1</v>
      </c>
      <c r="Q1525" s="5">
        <v>16554.97139</v>
      </c>
      <c r="R1525" s="4">
        <v>2932367.0</v>
      </c>
      <c r="S1525" s="4">
        <v>2.6</v>
      </c>
      <c r="T1525" s="4">
        <v>2.7</v>
      </c>
      <c r="U1525" s="4">
        <v>0.841</v>
      </c>
      <c r="V1525" s="4">
        <v>16.5</v>
      </c>
    </row>
    <row r="1526">
      <c r="A1526" s="4" t="s">
        <v>121</v>
      </c>
      <c r="B1526" s="4">
        <v>2013.0</v>
      </c>
      <c r="C1526" s="4" t="s">
        <v>31</v>
      </c>
      <c r="D1526" s="4">
        <v>73.0</v>
      </c>
      <c r="E1526" s="4">
        <v>178.0</v>
      </c>
      <c r="F1526" s="4">
        <v>0.0</v>
      </c>
      <c r="G1526" s="4">
        <v>15.04</v>
      </c>
      <c r="H1526" s="5">
        <v>1968.816817</v>
      </c>
      <c r="I1526" s="4">
        <v>93.0</v>
      </c>
      <c r="J1526" s="4">
        <v>35.0</v>
      </c>
      <c r="K1526" s="4">
        <v>61.4</v>
      </c>
      <c r="L1526" s="4">
        <v>0.0</v>
      </c>
      <c r="M1526" s="4">
        <v>93.0</v>
      </c>
      <c r="N1526" s="4">
        <v>6.59</v>
      </c>
      <c r="O1526" s="4">
        <v>93.0</v>
      </c>
      <c r="P1526" s="4">
        <v>0.1</v>
      </c>
      <c r="Q1526" s="5">
        <v>15712.82376</v>
      </c>
      <c r="R1526" s="4">
        <v>2957689.0</v>
      </c>
      <c r="S1526" s="4">
        <v>2.7</v>
      </c>
      <c r="T1526" s="4">
        <v>2.7</v>
      </c>
      <c r="U1526" s="4">
        <v>0.834</v>
      </c>
      <c r="V1526" s="4">
        <v>16.4</v>
      </c>
    </row>
    <row r="1527">
      <c r="A1527" s="4" t="s">
        <v>121</v>
      </c>
      <c r="B1527" s="4">
        <v>2012.0</v>
      </c>
      <c r="C1527" s="4" t="s">
        <v>31</v>
      </c>
      <c r="D1527" s="4">
        <v>73.0</v>
      </c>
      <c r="E1527" s="4">
        <v>176.0</v>
      </c>
      <c r="F1527" s="4">
        <v>0.0</v>
      </c>
      <c r="G1527" s="4">
        <v>15.14</v>
      </c>
      <c r="H1527" s="5">
        <v>1807.071336</v>
      </c>
      <c r="I1527" s="4">
        <v>93.0</v>
      </c>
      <c r="J1527" s="4">
        <v>0.0</v>
      </c>
      <c r="K1527" s="4">
        <v>6.9</v>
      </c>
      <c r="L1527" s="4">
        <v>0.0</v>
      </c>
      <c r="M1527" s="4">
        <v>93.0</v>
      </c>
      <c r="N1527" s="4">
        <v>6.67</v>
      </c>
      <c r="O1527" s="4">
        <v>93.0</v>
      </c>
      <c r="P1527" s="4">
        <v>0.1</v>
      </c>
      <c r="Q1527" s="5">
        <v>14341.836</v>
      </c>
      <c r="R1527" s="4">
        <v>2987773.0</v>
      </c>
      <c r="S1527" s="4">
        <v>2.7</v>
      </c>
      <c r="T1527" s="4">
        <v>2.7</v>
      </c>
      <c r="U1527" s="4">
        <v>0.83</v>
      </c>
      <c r="V1527" s="4">
        <v>16.5</v>
      </c>
    </row>
    <row r="1528">
      <c r="A1528" s="4" t="s">
        <v>121</v>
      </c>
      <c r="B1528" s="4">
        <v>2011.0</v>
      </c>
      <c r="C1528" s="4" t="s">
        <v>31</v>
      </c>
      <c r="D1528" s="4">
        <v>72.8</v>
      </c>
      <c r="E1528" s="4">
        <v>18.0</v>
      </c>
      <c r="F1528" s="4">
        <v>0.0</v>
      </c>
      <c r="G1528" s="4">
        <v>12.66</v>
      </c>
      <c r="H1528" s="5">
        <v>1758.822757</v>
      </c>
      <c r="I1528" s="4">
        <v>95.0</v>
      </c>
      <c r="J1528" s="4">
        <v>7.0</v>
      </c>
      <c r="K1528" s="4">
        <v>6.5</v>
      </c>
      <c r="L1528" s="4">
        <v>0.0</v>
      </c>
      <c r="M1528" s="4">
        <v>92.0</v>
      </c>
      <c r="N1528" s="4">
        <v>6.86</v>
      </c>
      <c r="O1528" s="4">
        <v>92.0</v>
      </c>
      <c r="P1528" s="4">
        <v>0.1</v>
      </c>
      <c r="Q1528" s="5">
        <v>14357.73679</v>
      </c>
      <c r="R1528" s="4">
        <v>328115.0</v>
      </c>
      <c r="S1528" s="4">
        <v>2.7</v>
      </c>
      <c r="T1528" s="4">
        <v>2.8</v>
      </c>
      <c r="U1528" s="4">
        <v>0.826</v>
      </c>
      <c r="V1528" s="4">
        <v>16.7</v>
      </c>
    </row>
    <row r="1529">
      <c r="A1529" s="4" t="s">
        <v>121</v>
      </c>
      <c r="B1529" s="4">
        <v>2010.0</v>
      </c>
      <c r="C1529" s="4" t="s">
        <v>31</v>
      </c>
      <c r="D1529" s="4">
        <v>72.4</v>
      </c>
      <c r="E1529" s="4">
        <v>188.0</v>
      </c>
      <c r="F1529" s="4">
        <v>0.0</v>
      </c>
      <c r="G1529" s="4">
        <v>12.9</v>
      </c>
      <c r="H1529" s="5">
        <v>1423.802386</v>
      </c>
      <c r="I1529" s="4">
        <v>94.0</v>
      </c>
      <c r="J1529" s="4">
        <v>2.0</v>
      </c>
      <c r="K1529" s="4">
        <v>6.0</v>
      </c>
      <c r="L1529" s="4">
        <v>0.0</v>
      </c>
      <c r="M1529" s="4">
        <v>95.0</v>
      </c>
      <c r="N1529" s="4">
        <v>7.9</v>
      </c>
      <c r="O1529" s="4">
        <v>95.0</v>
      </c>
      <c r="P1529" s="4">
        <v>0.1</v>
      </c>
      <c r="Q1529" s="5">
        <v>11984.86857</v>
      </c>
      <c r="R1529" s="4">
        <v>397282.0</v>
      </c>
      <c r="S1529" s="4">
        <v>2.8</v>
      </c>
      <c r="T1529" s="4">
        <v>2.8</v>
      </c>
      <c r="U1529" s="4">
        <v>0.824</v>
      </c>
      <c r="V1529" s="4">
        <v>16.8</v>
      </c>
    </row>
    <row r="1530">
      <c r="A1530" s="4" t="s">
        <v>121</v>
      </c>
      <c r="B1530" s="4">
        <v>2009.0</v>
      </c>
      <c r="C1530" s="4" t="s">
        <v>31</v>
      </c>
      <c r="D1530" s="4">
        <v>72.2</v>
      </c>
      <c r="E1530" s="4">
        <v>192.0</v>
      </c>
      <c r="F1530" s="4">
        <v>0.0</v>
      </c>
      <c r="G1530" s="4">
        <v>12.4</v>
      </c>
      <c r="H1530" s="5">
        <v>1446.529217</v>
      </c>
      <c r="I1530" s="4">
        <v>95.0</v>
      </c>
      <c r="J1530" s="4">
        <v>0.0</v>
      </c>
      <c r="K1530" s="4">
        <v>59.7</v>
      </c>
      <c r="L1530" s="4">
        <v>0.0</v>
      </c>
      <c r="M1530" s="4">
        <v>98.0</v>
      </c>
      <c r="N1530" s="4">
        <v>7.53</v>
      </c>
      <c r="O1530" s="4">
        <v>98.0</v>
      </c>
      <c r="P1530" s="4">
        <v>0.1</v>
      </c>
      <c r="Q1530" s="5">
        <v>11837.3913</v>
      </c>
      <c r="R1530" s="4">
        <v>3162916.0</v>
      </c>
      <c r="S1530" s="4">
        <v>2.8</v>
      </c>
      <c r="T1530" s="4">
        <v>2.9</v>
      </c>
      <c r="U1530" s="4">
        <v>0.825</v>
      </c>
      <c r="V1530" s="4">
        <v>16.6</v>
      </c>
    </row>
    <row r="1531">
      <c r="A1531" s="4" t="s">
        <v>121</v>
      </c>
      <c r="B1531" s="4">
        <v>2008.0</v>
      </c>
      <c r="C1531" s="4" t="s">
        <v>31</v>
      </c>
      <c r="D1531" s="4">
        <v>71.1</v>
      </c>
      <c r="E1531" s="4">
        <v>224.0</v>
      </c>
      <c r="F1531" s="4">
        <v>0.0</v>
      </c>
      <c r="G1531" s="4">
        <v>13.3</v>
      </c>
      <c r="H1531" s="5">
        <v>1888.149904</v>
      </c>
      <c r="I1531" s="4">
        <v>96.0</v>
      </c>
      <c r="J1531" s="4">
        <v>1.0</v>
      </c>
      <c r="K1531" s="4">
        <v>59.3</v>
      </c>
      <c r="L1531" s="4">
        <v>0.0</v>
      </c>
      <c r="M1531" s="4">
        <v>96.0</v>
      </c>
      <c r="N1531" s="4">
        <v>6.61</v>
      </c>
      <c r="O1531" s="4">
        <v>96.0</v>
      </c>
      <c r="P1531" s="4">
        <v>0.1</v>
      </c>
      <c r="Q1531" s="5">
        <v>14961.56818</v>
      </c>
      <c r="R1531" s="4">
        <v>3198231.0</v>
      </c>
      <c r="S1531" s="4">
        <v>2.9</v>
      </c>
      <c r="T1531" s="4">
        <v>2.9</v>
      </c>
      <c r="U1531" s="4">
        <v>0.82</v>
      </c>
      <c r="V1531" s="4">
        <v>16.5</v>
      </c>
    </row>
    <row r="1532">
      <c r="A1532" s="4" t="s">
        <v>121</v>
      </c>
      <c r="B1532" s="4">
        <v>2007.0</v>
      </c>
      <c r="C1532" s="4" t="s">
        <v>31</v>
      </c>
      <c r="D1532" s="4">
        <v>72.0</v>
      </c>
      <c r="E1532" s="4">
        <v>24.0</v>
      </c>
      <c r="F1532" s="4">
        <v>0.0</v>
      </c>
      <c r="G1532" s="4">
        <v>13.4</v>
      </c>
      <c r="H1532" s="5">
        <v>1581.511914</v>
      </c>
      <c r="I1532" s="4">
        <v>96.0</v>
      </c>
      <c r="J1532" s="4">
        <v>0.0</v>
      </c>
      <c r="K1532" s="4">
        <v>59.0</v>
      </c>
      <c r="L1532" s="4">
        <v>0.0</v>
      </c>
      <c r="M1532" s="4">
        <v>95.0</v>
      </c>
      <c r="N1532" s="4">
        <v>6.22</v>
      </c>
      <c r="O1532" s="4">
        <v>95.0</v>
      </c>
      <c r="P1532" s="4">
        <v>0.1</v>
      </c>
      <c r="Q1532" s="5">
        <v>12297.91535</v>
      </c>
      <c r="R1532" s="4">
        <v>3231294.0</v>
      </c>
      <c r="S1532" s="4">
        <v>2.9</v>
      </c>
      <c r="T1532" s="4">
        <v>3.0</v>
      </c>
      <c r="U1532" s="4">
        <v>0.812</v>
      </c>
      <c r="V1532" s="4">
        <v>16.4</v>
      </c>
    </row>
    <row r="1533">
      <c r="A1533" s="4" t="s">
        <v>121</v>
      </c>
      <c r="B1533" s="4">
        <v>2006.0</v>
      </c>
      <c r="C1533" s="4" t="s">
        <v>31</v>
      </c>
      <c r="D1533" s="4">
        <v>76.0</v>
      </c>
      <c r="E1533" s="4">
        <v>229.0</v>
      </c>
      <c r="F1533" s="4">
        <v>0.0</v>
      </c>
      <c r="G1533" s="4">
        <v>12.7</v>
      </c>
      <c r="H1533" s="5">
        <v>116.504961</v>
      </c>
      <c r="I1533" s="4">
        <v>95.0</v>
      </c>
      <c r="J1533" s="4">
        <v>1.0</v>
      </c>
      <c r="K1533" s="4">
        <v>58.7</v>
      </c>
      <c r="L1533" s="4">
        <v>0.0</v>
      </c>
      <c r="M1533" s="4">
        <v>94.0</v>
      </c>
      <c r="N1533" s="4">
        <v>6.2</v>
      </c>
      <c r="O1533" s="4">
        <v>94.0</v>
      </c>
      <c r="P1533" s="4">
        <v>0.1</v>
      </c>
      <c r="Q1533" s="5">
        <v>924.642548</v>
      </c>
      <c r="R1533" s="4">
        <v>326999.0</v>
      </c>
      <c r="S1533" s="4">
        <v>3.0</v>
      </c>
      <c r="T1533" s="4">
        <v>3.0</v>
      </c>
      <c r="U1533" s="4">
        <v>0.807</v>
      </c>
      <c r="V1533" s="4">
        <v>16.4</v>
      </c>
    </row>
    <row r="1534">
      <c r="A1534" s="4" t="s">
        <v>121</v>
      </c>
      <c r="B1534" s="4">
        <v>2005.0</v>
      </c>
      <c r="C1534" s="4" t="s">
        <v>31</v>
      </c>
      <c r="D1534" s="4">
        <v>78.0</v>
      </c>
      <c r="E1534" s="4">
        <v>222.0</v>
      </c>
      <c r="F1534" s="4">
        <v>0.0</v>
      </c>
      <c r="G1534" s="4">
        <v>12.3</v>
      </c>
      <c r="H1534" s="5">
        <v>913.699529</v>
      </c>
      <c r="I1534" s="4">
        <v>95.0</v>
      </c>
      <c r="J1534" s="4">
        <v>1.0</v>
      </c>
      <c r="K1534" s="4">
        <v>58.4</v>
      </c>
      <c r="L1534" s="4">
        <v>0.0</v>
      </c>
      <c r="M1534" s="4">
        <v>93.0</v>
      </c>
      <c r="N1534" s="4">
        <v>5.83</v>
      </c>
      <c r="O1534" s="4">
        <v>94.0</v>
      </c>
      <c r="P1534" s="4">
        <v>0.1</v>
      </c>
      <c r="Q1534" s="5">
        <v>7863.1629</v>
      </c>
      <c r="R1534" s="4">
        <v>3322528.0</v>
      </c>
      <c r="S1534" s="4">
        <v>3.0</v>
      </c>
      <c r="T1534" s="4">
        <v>3.1</v>
      </c>
      <c r="U1534" s="4">
        <v>0.798</v>
      </c>
      <c r="V1534" s="4">
        <v>16.2</v>
      </c>
    </row>
    <row r="1535">
      <c r="A1535" s="4" t="s">
        <v>121</v>
      </c>
      <c r="B1535" s="4">
        <v>2004.0</v>
      </c>
      <c r="C1535" s="4" t="s">
        <v>31</v>
      </c>
      <c r="D1535" s="4">
        <v>71.6</v>
      </c>
      <c r="E1535" s="4">
        <v>24.0</v>
      </c>
      <c r="F1535" s="4">
        <v>0.0</v>
      </c>
      <c r="G1535" s="4">
        <v>12.1</v>
      </c>
      <c r="H1535" s="5">
        <v>76.36187737</v>
      </c>
      <c r="I1535" s="4">
        <v>94.0</v>
      </c>
      <c r="J1535" s="4">
        <v>1.0</v>
      </c>
      <c r="K1535" s="4">
        <v>58.1</v>
      </c>
      <c r="L1535" s="4">
        <v>0.0</v>
      </c>
      <c r="M1535" s="4">
        <v>9.0</v>
      </c>
      <c r="N1535" s="4">
        <v>5.67</v>
      </c>
      <c r="O1535" s="4">
        <v>94.0</v>
      </c>
      <c r="P1535" s="4">
        <v>0.1</v>
      </c>
      <c r="Q1535" s="5">
        <v>676.966998</v>
      </c>
      <c r="R1535" s="4">
        <v>337775.0</v>
      </c>
      <c r="S1535" s="4">
        <v>3.1</v>
      </c>
      <c r="T1535" s="4">
        <v>3.1</v>
      </c>
      <c r="U1535" s="4">
        <v>0.792</v>
      </c>
      <c r="V1535" s="4">
        <v>16.3</v>
      </c>
    </row>
    <row r="1536">
      <c r="A1536" s="4" t="s">
        <v>121</v>
      </c>
      <c r="B1536" s="4">
        <v>2003.0</v>
      </c>
      <c r="C1536" s="4" t="s">
        <v>31</v>
      </c>
      <c r="D1536" s="4">
        <v>71.6</v>
      </c>
      <c r="E1536" s="4">
        <v>22.0</v>
      </c>
      <c r="F1536" s="4">
        <v>0.0</v>
      </c>
      <c r="G1536" s="4">
        <v>11.29</v>
      </c>
      <c r="H1536" s="5">
        <v>80.99710054</v>
      </c>
      <c r="I1536" s="4">
        <v>95.0</v>
      </c>
      <c r="J1536" s="4">
        <v>1.0</v>
      </c>
      <c r="K1536" s="4">
        <v>57.8</v>
      </c>
      <c r="L1536" s="4">
        <v>0.0</v>
      </c>
      <c r="M1536" s="4">
        <v>91.0</v>
      </c>
      <c r="N1536" s="4">
        <v>6.46</v>
      </c>
      <c r="O1536" s="4">
        <v>94.0</v>
      </c>
      <c r="P1536" s="4">
        <v>0.1</v>
      </c>
      <c r="Q1536" s="5">
        <v>555.535669</v>
      </c>
      <c r="R1536" s="4">
        <v>3415213.0</v>
      </c>
      <c r="S1536" s="4">
        <v>3.2</v>
      </c>
      <c r="T1536" s="4">
        <v>3.2</v>
      </c>
      <c r="U1536" s="4">
        <v>0.78</v>
      </c>
      <c r="V1536" s="4">
        <v>15.8</v>
      </c>
    </row>
    <row r="1537">
      <c r="A1537" s="4" t="s">
        <v>121</v>
      </c>
      <c r="B1537" s="4">
        <v>2002.0</v>
      </c>
      <c r="C1537" s="4" t="s">
        <v>31</v>
      </c>
      <c r="D1537" s="4">
        <v>71.4</v>
      </c>
      <c r="E1537" s="4">
        <v>22.0</v>
      </c>
      <c r="F1537" s="4">
        <v>0.0</v>
      </c>
      <c r="G1537" s="4">
        <v>11.0</v>
      </c>
      <c r="H1537" s="5">
        <v>561.9168642</v>
      </c>
      <c r="I1537" s="4">
        <v>94.0</v>
      </c>
      <c r="J1537" s="4">
        <v>103.0</v>
      </c>
      <c r="K1537" s="4">
        <v>57.5</v>
      </c>
      <c r="L1537" s="4">
        <v>0.0</v>
      </c>
      <c r="M1537" s="4">
        <v>97.0</v>
      </c>
      <c r="N1537" s="4">
        <v>6.4</v>
      </c>
      <c r="O1537" s="4">
        <v>95.0</v>
      </c>
      <c r="P1537" s="4">
        <v>0.1</v>
      </c>
      <c r="Q1537" s="5">
        <v>4146.987928</v>
      </c>
      <c r="R1537" s="4">
        <v>344367.0</v>
      </c>
      <c r="S1537" s="4">
        <v>3.3</v>
      </c>
      <c r="T1537" s="4">
        <v>3.3</v>
      </c>
      <c r="U1537" s="4">
        <v>0.77</v>
      </c>
      <c r="V1537" s="4">
        <v>15.3</v>
      </c>
    </row>
    <row r="1538">
      <c r="A1538" s="4" t="s">
        <v>121</v>
      </c>
      <c r="B1538" s="4">
        <v>2001.0</v>
      </c>
      <c r="C1538" s="4" t="s">
        <v>31</v>
      </c>
      <c r="D1538" s="4">
        <v>71.2</v>
      </c>
      <c r="E1538" s="4">
        <v>21.0</v>
      </c>
      <c r="F1538" s="4">
        <v>0.0</v>
      </c>
      <c r="G1538" s="4">
        <v>10.2</v>
      </c>
      <c r="H1538" s="5">
        <v>42.87208671</v>
      </c>
      <c r="I1538" s="4">
        <v>95.0</v>
      </c>
      <c r="J1538" s="4">
        <v>7.0</v>
      </c>
      <c r="K1538" s="4">
        <v>57.2</v>
      </c>
      <c r="L1538" s="4">
        <v>0.0</v>
      </c>
      <c r="M1538" s="4">
        <v>97.0</v>
      </c>
      <c r="N1538" s="4">
        <v>6.26</v>
      </c>
      <c r="O1538" s="4">
        <v>95.0</v>
      </c>
      <c r="P1538" s="4">
        <v>0.1</v>
      </c>
      <c r="Q1538" s="5">
        <v>353.147337</v>
      </c>
      <c r="R1538" s="4">
        <v>347818.0</v>
      </c>
      <c r="S1538" s="4">
        <v>3.3</v>
      </c>
      <c r="T1538" s="4">
        <v>3.3</v>
      </c>
      <c r="U1538" s="4">
        <v>0.757</v>
      </c>
      <c r="V1538" s="4">
        <v>14.7</v>
      </c>
    </row>
    <row r="1539">
      <c r="A1539" s="4" t="s">
        <v>121</v>
      </c>
      <c r="B1539" s="4">
        <v>2000.0</v>
      </c>
      <c r="C1539" s="4" t="s">
        <v>31</v>
      </c>
      <c r="D1539" s="4">
        <v>71.6</v>
      </c>
      <c r="E1539" s="4">
        <v>2.0</v>
      </c>
      <c r="F1539" s="4">
        <v>0.0</v>
      </c>
      <c r="G1539" s="4">
        <v>9.87</v>
      </c>
      <c r="H1539" s="5">
        <v>373.2605532</v>
      </c>
      <c r="I1539" s="4">
        <v>98.0</v>
      </c>
      <c r="J1539" s="4">
        <v>19.0</v>
      </c>
      <c r="K1539" s="4">
        <v>56.9</v>
      </c>
      <c r="L1539" s="4">
        <v>0.0</v>
      </c>
      <c r="M1539" s="4">
        <v>92.0</v>
      </c>
      <c r="N1539" s="4">
        <v>6.46</v>
      </c>
      <c r="O1539" s="4">
        <v>94.0</v>
      </c>
      <c r="P1539" s="4">
        <v>0.1</v>
      </c>
      <c r="Q1539" s="5">
        <v>3297.35471</v>
      </c>
      <c r="R1539" s="4">
        <v>3499536.0</v>
      </c>
      <c r="S1539" s="4">
        <v>3.4</v>
      </c>
      <c r="T1539" s="4">
        <v>3.4</v>
      </c>
      <c r="U1539" s="4">
        <v>0.745</v>
      </c>
      <c r="V1539" s="4">
        <v>14.0</v>
      </c>
    </row>
    <row r="1540">
      <c r="A1540" s="4" t="s">
        <v>122</v>
      </c>
      <c r="B1540" s="4">
        <v>2015.0</v>
      </c>
      <c r="C1540" s="4" t="s">
        <v>31</v>
      </c>
      <c r="D1540" s="4">
        <v>82.0</v>
      </c>
      <c r="E1540" s="4">
        <v>63.0</v>
      </c>
      <c r="F1540" s="4">
        <v>0.0</v>
      </c>
      <c r="G1540" s="6"/>
      <c r="H1540" s="5">
        <v>0.0</v>
      </c>
      <c r="I1540" s="4">
        <v>94.0</v>
      </c>
      <c r="J1540" s="4">
        <v>0.0</v>
      </c>
      <c r="K1540" s="4">
        <v>61.3</v>
      </c>
      <c r="L1540" s="4">
        <v>0.0</v>
      </c>
      <c r="M1540" s="4">
        <v>99.0</v>
      </c>
      <c r="N1540" s="6"/>
      <c r="O1540" s="4">
        <v>99.0</v>
      </c>
      <c r="P1540" s="4">
        <v>0.1</v>
      </c>
      <c r="Q1540" s="5">
        <v>1199.8223</v>
      </c>
      <c r="R1540" s="4">
        <v>56964.0</v>
      </c>
      <c r="S1540" s="4">
        <v>1.0</v>
      </c>
      <c r="T1540" s="4">
        <v>0.9</v>
      </c>
      <c r="U1540" s="4">
        <v>0.896</v>
      </c>
      <c r="V1540" s="4">
        <v>13.9</v>
      </c>
    </row>
    <row r="1541">
      <c r="A1541" s="4" t="s">
        <v>122</v>
      </c>
      <c r="B1541" s="4">
        <v>2014.0</v>
      </c>
      <c r="C1541" s="4" t="s">
        <v>31</v>
      </c>
      <c r="D1541" s="4">
        <v>81.7</v>
      </c>
      <c r="E1541" s="4">
        <v>65.0</v>
      </c>
      <c r="F1541" s="4">
        <v>0.0</v>
      </c>
      <c r="G1541" s="4">
        <v>11.12</v>
      </c>
      <c r="H1541" s="5">
        <v>16255.16198</v>
      </c>
      <c r="I1541" s="4">
        <v>94.0</v>
      </c>
      <c r="J1541" s="4">
        <v>0.0</v>
      </c>
      <c r="K1541" s="4">
        <v>6.9</v>
      </c>
      <c r="L1541" s="4">
        <v>0.0</v>
      </c>
      <c r="M1541" s="4">
        <v>99.0</v>
      </c>
      <c r="N1541" s="4">
        <v>6.94</v>
      </c>
      <c r="O1541" s="4">
        <v>99.0</v>
      </c>
      <c r="P1541" s="4">
        <v>0.1</v>
      </c>
      <c r="Q1541" s="5">
        <v>119172.7418</v>
      </c>
      <c r="R1541" s="4">
        <v>556319.0</v>
      </c>
      <c r="S1541" s="4">
        <v>1.0</v>
      </c>
      <c r="T1541" s="4">
        <v>0.9</v>
      </c>
      <c r="U1541" s="4">
        <v>0.892</v>
      </c>
      <c r="V1541" s="4">
        <v>13.9</v>
      </c>
    </row>
    <row r="1542">
      <c r="A1542" s="4" t="s">
        <v>122</v>
      </c>
      <c r="B1542" s="4">
        <v>2013.0</v>
      </c>
      <c r="C1542" s="4" t="s">
        <v>31</v>
      </c>
      <c r="D1542" s="4">
        <v>81.4</v>
      </c>
      <c r="E1542" s="4">
        <v>68.0</v>
      </c>
      <c r="F1542" s="4">
        <v>0.0</v>
      </c>
      <c r="G1542" s="4">
        <v>11.02</v>
      </c>
      <c r="H1542" s="5">
        <v>15515.75234</v>
      </c>
      <c r="I1542" s="4">
        <v>94.0</v>
      </c>
      <c r="J1542" s="4">
        <v>0.0</v>
      </c>
      <c r="K1542" s="4">
        <v>6.5</v>
      </c>
      <c r="L1542" s="4">
        <v>0.0</v>
      </c>
      <c r="M1542" s="4">
        <v>99.0</v>
      </c>
      <c r="N1542" s="4">
        <v>7.1</v>
      </c>
      <c r="O1542" s="4">
        <v>99.0</v>
      </c>
      <c r="P1542" s="4">
        <v>0.1</v>
      </c>
      <c r="Q1542" s="5">
        <v>113751.85</v>
      </c>
      <c r="R1542" s="4">
        <v>54336.0</v>
      </c>
      <c r="S1542" s="4">
        <v>0.9</v>
      </c>
      <c r="T1542" s="4">
        <v>0.9</v>
      </c>
      <c r="U1542" s="4">
        <v>0.892</v>
      </c>
      <c r="V1542" s="4">
        <v>13.9</v>
      </c>
    </row>
    <row r="1543">
      <c r="A1543" s="4" t="s">
        <v>122</v>
      </c>
      <c r="B1543" s="4">
        <v>2012.0</v>
      </c>
      <c r="C1543" s="4" t="s">
        <v>31</v>
      </c>
      <c r="D1543" s="4">
        <v>81.1</v>
      </c>
      <c r="E1543" s="4">
        <v>7.0</v>
      </c>
      <c r="F1543" s="4">
        <v>0.0</v>
      </c>
      <c r="G1543" s="4">
        <v>11.34</v>
      </c>
      <c r="H1543" s="5">
        <v>2284.58215</v>
      </c>
      <c r="I1543" s="4">
        <v>94.0</v>
      </c>
      <c r="J1543" s="4">
        <v>2.0</v>
      </c>
      <c r="K1543" s="4">
        <v>6.1</v>
      </c>
      <c r="L1543" s="4">
        <v>0.0</v>
      </c>
      <c r="M1543" s="4">
        <v>99.0</v>
      </c>
      <c r="N1543" s="4">
        <v>7.18</v>
      </c>
      <c r="O1543" s="4">
        <v>99.0</v>
      </c>
      <c r="P1543" s="4">
        <v>0.1</v>
      </c>
      <c r="Q1543" s="5">
        <v>16749.136</v>
      </c>
      <c r="R1543" s="4">
        <v>53946.0</v>
      </c>
      <c r="S1543" s="4">
        <v>0.9</v>
      </c>
      <c r="T1543" s="4">
        <v>0.9</v>
      </c>
      <c r="U1543" s="4">
        <v>0.892</v>
      </c>
      <c r="V1543" s="4">
        <v>13.9</v>
      </c>
    </row>
    <row r="1544">
      <c r="A1544" s="4" t="s">
        <v>122</v>
      </c>
      <c r="B1544" s="4">
        <v>2011.0</v>
      </c>
      <c r="C1544" s="4" t="s">
        <v>31</v>
      </c>
      <c r="D1544" s="4">
        <v>88.0</v>
      </c>
      <c r="E1544" s="4">
        <v>72.0</v>
      </c>
      <c r="F1544" s="4">
        <v>0.0</v>
      </c>
      <c r="G1544" s="4">
        <v>11.5</v>
      </c>
      <c r="H1544" s="5">
        <v>17028.52798</v>
      </c>
      <c r="I1544" s="4">
        <v>95.0</v>
      </c>
      <c r="J1544" s="4">
        <v>6.0</v>
      </c>
      <c r="K1544" s="4">
        <v>59.6</v>
      </c>
      <c r="L1544" s="4">
        <v>0.0</v>
      </c>
      <c r="M1544" s="4">
        <v>96.0</v>
      </c>
      <c r="N1544" s="4">
        <v>7.34</v>
      </c>
      <c r="O1544" s="4">
        <v>99.0</v>
      </c>
      <c r="P1544" s="4">
        <v>0.1</v>
      </c>
      <c r="Q1544" s="5">
        <v>115761.577</v>
      </c>
      <c r="R1544" s="4">
        <v>518347.0</v>
      </c>
      <c r="S1544" s="4">
        <v>0.9</v>
      </c>
      <c r="T1544" s="4">
        <v>0.9</v>
      </c>
      <c r="U1544" s="4">
        <v>0.894</v>
      </c>
      <c r="V1544" s="4">
        <v>13.9</v>
      </c>
    </row>
    <row r="1545">
      <c r="A1545" s="4" t="s">
        <v>122</v>
      </c>
      <c r="B1545" s="4">
        <v>2010.0</v>
      </c>
      <c r="C1545" s="4" t="s">
        <v>31</v>
      </c>
      <c r="D1545" s="4">
        <v>86.0</v>
      </c>
      <c r="E1545" s="4">
        <v>73.0</v>
      </c>
      <c r="F1545" s="4">
        <v>0.0</v>
      </c>
      <c r="G1545" s="4">
        <v>11.36</v>
      </c>
      <c r="H1545" s="5">
        <v>2267.252192</v>
      </c>
      <c r="I1545" s="4">
        <v>94.0</v>
      </c>
      <c r="J1545" s="4">
        <v>0.0</v>
      </c>
      <c r="K1545" s="4">
        <v>59.2</v>
      </c>
      <c r="L1545" s="4">
        <v>0.0</v>
      </c>
      <c r="M1545" s="4">
        <v>96.0</v>
      </c>
      <c r="N1545" s="4">
        <v>7.68</v>
      </c>
      <c r="O1545" s="4">
        <v>99.0</v>
      </c>
      <c r="P1545" s="4">
        <v>0.1</v>
      </c>
      <c r="Q1545" s="5">
        <v>14965.361</v>
      </c>
      <c r="R1545" s="4">
        <v>56953.0</v>
      </c>
      <c r="S1545" s="4">
        <v>0.9</v>
      </c>
      <c r="T1545" s="4">
        <v>0.9</v>
      </c>
      <c r="U1545" s="4">
        <v>0.884</v>
      </c>
      <c r="V1545" s="4">
        <v>13.7</v>
      </c>
    </row>
    <row r="1546">
      <c r="A1546" s="4" t="s">
        <v>122</v>
      </c>
      <c r="B1546" s="4">
        <v>2009.0</v>
      </c>
      <c r="C1546" s="4" t="s">
        <v>31</v>
      </c>
      <c r="D1546" s="4">
        <v>83.0</v>
      </c>
      <c r="E1546" s="4">
        <v>76.0</v>
      </c>
      <c r="F1546" s="4">
        <v>0.0</v>
      </c>
      <c r="G1546" s="4">
        <v>11.42</v>
      </c>
      <c r="H1546" s="5">
        <v>2052.393076</v>
      </c>
      <c r="I1546" s="4">
        <v>95.0</v>
      </c>
      <c r="J1546" s="4">
        <v>0.0</v>
      </c>
      <c r="K1546" s="4">
        <v>58.8</v>
      </c>
      <c r="L1546" s="4">
        <v>0.0</v>
      </c>
      <c r="M1546" s="4">
        <v>96.0</v>
      </c>
      <c r="N1546" s="4">
        <v>8.11</v>
      </c>
      <c r="O1546" s="4">
        <v>99.0</v>
      </c>
      <c r="P1546" s="4">
        <v>0.1</v>
      </c>
      <c r="Q1546" s="5">
        <v>13198.6693</v>
      </c>
      <c r="R1546" s="4">
        <v>497783.0</v>
      </c>
      <c r="S1546" s="4">
        <v>0.9</v>
      </c>
      <c r="T1546" s="4">
        <v>0.9</v>
      </c>
      <c r="U1546" s="4">
        <v>0.888</v>
      </c>
      <c r="V1546" s="4">
        <v>13.5</v>
      </c>
    </row>
    <row r="1547">
      <c r="A1547" s="4" t="s">
        <v>122</v>
      </c>
      <c r="B1547" s="4">
        <v>2008.0</v>
      </c>
      <c r="C1547" s="4" t="s">
        <v>31</v>
      </c>
      <c r="D1547" s="4">
        <v>80.0</v>
      </c>
      <c r="E1547" s="4">
        <v>8.0</v>
      </c>
      <c r="F1547" s="4">
        <v>0.0</v>
      </c>
      <c r="G1547" s="4">
        <v>11.53</v>
      </c>
      <c r="H1547" s="5">
        <v>18961.3486</v>
      </c>
      <c r="I1547" s="4">
        <v>94.0</v>
      </c>
      <c r="J1547" s="4">
        <v>1.0</v>
      </c>
      <c r="K1547" s="4">
        <v>58.4</v>
      </c>
      <c r="L1547" s="4">
        <v>0.0</v>
      </c>
      <c r="M1547" s="4">
        <v>96.0</v>
      </c>
      <c r="N1547" s="4">
        <v>7.34</v>
      </c>
      <c r="O1547" s="4">
        <v>99.0</v>
      </c>
      <c r="P1547" s="4">
        <v>0.1</v>
      </c>
      <c r="Q1547" s="5">
        <v>114293.8433</v>
      </c>
      <c r="R1547" s="4">
        <v>48865.0</v>
      </c>
      <c r="S1547" s="4">
        <v>0.9</v>
      </c>
      <c r="T1547" s="4">
        <v>0.9</v>
      </c>
      <c r="U1547" s="4">
        <v>0.887</v>
      </c>
      <c r="V1547" s="4">
        <v>13.5</v>
      </c>
    </row>
    <row r="1548">
      <c r="A1548" s="4" t="s">
        <v>122</v>
      </c>
      <c r="B1548" s="4">
        <v>2007.0</v>
      </c>
      <c r="C1548" s="4" t="s">
        <v>31</v>
      </c>
      <c r="D1548" s="4">
        <v>79.7</v>
      </c>
      <c r="E1548" s="4">
        <v>82.0</v>
      </c>
      <c r="F1548" s="4">
        <v>0.0</v>
      </c>
      <c r="G1548" s="4">
        <v>11.75</v>
      </c>
      <c r="H1548" s="5">
        <v>267.051312</v>
      </c>
      <c r="I1548" s="4">
        <v>87.0</v>
      </c>
      <c r="J1548" s="4">
        <v>0.0</v>
      </c>
      <c r="K1548" s="4">
        <v>57.9</v>
      </c>
      <c r="L1548" s="4">
        <v>0.0</v>
      </c>
      <c r="M1548" s="4">
        <v>96.0</v>
      </c>
      <c r="N1548" s="4">
        <v>6.8</v>
      </c>
      <c r="O1548" s="4">
        <v>99.0</v>
      </c>
      <c r="P1548" s="4">
        <v>0.1</v>
      </c>
      <c r="Q1548" s="5">
        <v>1618.4928</v>
      </c>
      <c r="R1548" s="4">
        <v>479993.0</v>
      </c>
      <c r="S1548" s="4">
        <v>0.9</v>
      </c>
      <c r="T1548" s="4">
        <v>0.9</v>
      </c>
      <c r="U1548" s="4">
        <v>0.877</v>
      </c>
      <c r="V1548" s="4">
        <v>13.5</v>
      </c>
    </row>
    <row r="1549">
      <c r="A1549" s="4" t="s">
        <v>122</v>
      </c>
      <c r="B1549" s="4">
        <v>2006.0</v>
      </c>
      <c r="C1549" s="4" t="s">
        <v>31</v>
      </c>
      <c r="D1549" s="4">
        <v>79.4</v>
      </c>
      <c r="E1549" s="4">
        <v>85.0</v>
      </c>
      <c r="F1549" s="4">
        <v>0.0</v>
      </c>
      <c r="G1549" s="4">
        <v>11.98</v>
      </c>
      <c r="H1549" s="5">
        <v>15345.4907</v>
      </c>
      <c r="I1549" s="4">
        <v>95.0</v>
      </c>
      <c r="J1549" s="4">
        <v>8.0</v>
      </c>
      <c r="K1549" s="4">
        <v>57.5</v>
      </c>
      <c r="L1549" s="4">
        <v>0.0</v>
      </c>
      <c r="M1549" s="4">
        <v>99.0</v>
      </c>
      <c r="N1549" s="4">
        <v>7.75</v>
      </c>
      <c r="O1549" s="4">
        <v>99.0</v>
      </c>
      <c r="P1549" s="4">
        <v>0.1</v>
      </c>
      <c r="Q1549" s="5">
        <v>89739.7117</v>
      </c>
      <c r="R1549" s="4">
        <v>472637.0</v>
      </c>
      <c r="S1549" s="4">
        <v>0.9</v>
      </c>
      <c r="T1549" s="4">
        <v>0.9</v>
      </c>
      <c r="U1549" s="4">
        <v>0.88</v>
      </c>
      <c r="V1549" s="4">
        <v>13.5</v>
      </c>
    </row>
    <row r="1550">
      <c r="A1550" s="4" t="s">
        <v>122</v>
      </c>
      <c r="B1550" s="4">
        <v>2005.0</v>
      </c>
      <c r="C1550" s="4" t="s">
        <v>31</v>
      </c>
      <c r="D1550" s="4">
        <v>78.8</v>
      </c>
      <c r="E1550" s="4">
        <v>9.0</v>
      </c>
      <c r="F1550" s="4">
        <v>0.0</v>
      </c>
      <c r="G1550" s="4">
        <v>11.84</v>
      </c>
      <c r="H1550" s="5">
        <v>1346.246697</v>
      </c>
      <c r="I1550" s="4">
        <v>95.0</v>
      </c>
      <c r="J1550" s="4">
        <v>0.0</v>
      </c>
      <c r="K1550" s="4">
        <v>57.0</v>
      </c>
      <c r="L1550" s="4">
        <v>0.0</v>
      </c>
      <c r="M1550" s="4">
        <v>99.0</v>
      </c>
      <c r="N1550" s="4">
        <v>7.95</v>
      </c>
      <c r="O1550" s="4">
        <v>99.0</v>
      </c>
      <c r="P1550" s="4">
        <v>0.1</v>
      </c>
      <c r="Q1550" s="5">
        <v>8289.69641</v>
      </c>
      <c r="R1550" s="4">
        <v>465158.0</v>
      </c>
      <c r="S1550" s="4">
        <v>1.0</v>
      </c>
      <c r="T1550" s="4">
        <v>0.9</v>
      </c>
      <c r="U1550" s="4">
        <v>0.874</v>
      </c>
      <c r="V1550" s="4">
        <v>13.5</v>
      </c>
    </row>
    <row r="1551">
      <c r="A1551" s="4" t="s">
        <v>122</v>
      </c>
      <c r="B1551" s="4">
        <v>2004.0</v>
      </c>
      <c r="C1551" s="4" t="s">
        <v>31</v>
      </c>
      <c r="D1551" s="4">
        <v>78.7</v>
      </c>
      <c r="E1551" s="4">
        <v>92.0</v>
      </c>
      <c r="F1551" s="4">
        <v>0.0</v>
      </c>
      <c r="G1551" s="4">
        <v>12.42</v>
      </c>
      <c r="H1551" s="5">
        <v>12372.05188</v>
      </c>
      <c r="I1551" s="4">
        <v>94.0</v>
      </c>
      <c r="J1551" s="4">
        <v>0.0</v>
      </c>
      <c r="K1551" s="4">
        <v>56.4</v>
      </c>
      <c r="L1551" s="4">
        <v>0.0</v>
      </c>
      <c r="M1551" s="4">
        <v>99.0</v>
      </c>
      <c r="N1551" s="4">
        <v>8.2</v>
      </c>
      <c r="O1551" s="4">
        <v>99.0</v>
      </c>
      <c r="P1551" s="4">
        <v>0.1</v>
      </c>
      <c r="Q1551" s="5">
        <v>75716.3518</v>
      </c>
      <c r="R1551" s="4">
        <v>45895.0</v>
      </c>
      <c r="S1551" s="4">
        <v>1.0</v>
      </c>
      <c r="T1551" s="4">
        <v>0.9</v>
      </c>
      <c r="U1551" s="4">
        <v>0.867</v>
      </c>
      <c r="V1551" s="4">
        <v>13.5</v>
      </c>
    </row>
    <row r="1552">
      <c r="A1552" s="4" t="s">
        <v>122</v>
      </c>
      <c r="B1552" s="4">
        <v>2003.0</v>
      </c>
      <c r="C1552" s="4" t="s">
        <v>31</v>
      </c>
      <c r="D1552" s="4">
        <v>78.6</v>
      </c>
      <c r="E1552" s="4">
        <v>92.0</v>
      </c>
      <c r="F1552" s="4">
        <v>0.0</v>
      </c>
      <c r="G1552" s="4">
        <v>12.61</v>
      </c>
      <c r="H1552" s="5">
        <v>10111.38928</v>
      </c>
      <c r="I1552" s="4">
        <v>95.0</v>
      </c>
      <c r="J1552" s="4">
        <v>1.0</v>
      </c>
      <c r="K1552" s="4">
        <v>55.8</v>
      </c>
      <c r="L1552" s="4">
        <v>0.0</v>
      </c>
      <c r="M1552" s="4">
        <v>99.0</v>
      </c>
      <c r="N1552" s="4">
        <v>7.67</v>
      </c>
      <c r="O1552" s="4">
        <v>98.0</v>
      </c>
      <c r="P1552" s="4">
        <v>0.1</v>
      </c>
      <c r="Q1552" s="5">
        <v>65445.8853</v>
      </c>
      <c r="R1552" s="4">
        <v>45163.0</v>
      </c>
      <c r="S1552" s="4">
        <v>1.0</v>
      </c>
      <c r="T1552" s="4">
        <v>0.9</v>
      </c>
      <c r="U1552" s="4">
        <v>0.865</v>
      </c>
      <c r="V1552" s="4">
        <v>13.6</v>
      </c>
    </row>
    <row r="1553">
      <c r="A1553" s="4" t="s">
        <v>122</v>
      </c>
      <c r="B1553" s="4">
        <v>2002.0</v>
      </c>
      <c r="C1553" s="4" t="s">
        <v>31</v>
      </c>
      <c r="D1553" s="4">
        <v>78.3</v>
      </c>
      <c r="E1553" s="4">
        <v>95.0</v>
      </c>
      <c r="F1553" s="4">
        <v>0.0</v>
      </c>
      <c r="G1553" s="4">
        <v>12.91</v>
      </c>
      <c r="H1553" s="5">
        <v>910.5062778</v>
      </c>
      <c r="I1553" s="4">
        <v>95.0</v>
      </c>
      <c r="J1553" s="4">
        <v>0.0</v>
      </c>
      <c r="K1553" s="4">
        <v>55.2</v>
      </c>
      <c r="L1553" s="4">
        <v>0.0</v>
      </c>
      <c r="M1553" s="4">
        <v>99.0</v>
      </c>
      <c r="N1553" s="4">
        <v>8.27</v>
      </c>
      <c r="O1553" s="4">
        <v>99.0</v>
      </c>
      <c r="P1553" s="4">
        <v>0.1</v>
      </c>
      <c r="Q1553" s="5">
        <v>5293.64115</v>
      </c>
      <c r="R1553" s="4">
        <v>446175.0</v>
      </c>
      <c r="S1553" s="4">
        <v>1.0</v>
      </c>
      <c r="T1553" s="4">
        <v>0.9</v>
      </c>
      <c r="U1553" s="4">
        <v>0.86</v>
      </c>
      <c r="V1553" s="4">
        <v>13.5</v>
      </c>
    </row>
    <row r="1554">
      <c r="A1554" s="4" t="s">
        <v>122</v>
      </c>
      <c r="B1554" s="4">
        <v>2001.0</v>
      </c>
      <c r="C1554" s="4" t="s">
        <v>31</v>
      </c>
      <c r="D1554" s="4">
        <v>78.0</v>
      </c>
      <c r="E1554" s="4">
        <v>96.0</v>
      </c>
      <c r="F1554" s="4">
        <v>0.0</v>
      </c>
      <c r="G1554" s="4">
        <v>12.89</v>
      </c>
      <c r="H1554" s="5">
        <v>7877.33656</v>
      </c>
      <c r="I1554" s="4">
        <v>86.0</v>
      </c>
      <c r="J1554" s="4">
        <v>0.0</v>
      </c>
      <c r="K1554" s="4">
        <v>54.6</v>
      </c>
      <c r="L1554" s="4">
        <v>0.0</v>
      </c>
      <c r="M1554" s="4">
        <v>99.0</v>
      </c>
      <c r="N1554" s="4">
        <v>7.4</v>
      </c>
      <c r="O1554" s="4">
        <v>99.0</v>
      </c>
      <c r="P1554" s="4">
        <v>0.1</v>
      </c>
      <c r="Q1554" s="5">
        <v>48179.4285</v>
      </c>
      <c r="R1554" s="4">
        <v>441525.0</v>
      </c>
      <c r="S1554" s="4">
        <v>1.0</v>
      </c>
      <c r="T1554" s="4">
        <v>1.0</v>
      </c>
      <c r="U1554" s="4">
        <v>0.854</v>
      </c>
      <c r="V1554" s="4">
        <v>13.4</v>
      </c>
    </row>
    <row r="1555">
      <c r="A1555" s="4" t="s">
        <v>122</v>
      </c>
      <c r="B1555" s="4">
        <v>2000.0</v>
      </c>
      <c r="C1555" s="4" t="s">
        <v>31</v>
      </c>
      <c r="D1555" s="4">
        <v>77.8</v>
      </c>
      <c r="E1555" s="4">
        <v>98.0</v>
      </c>
      <c r="F1555" s="4">
        <v>0.0</v>
      </c>
      <c r="G1555" s="4">
        <v>13.14</v>
      </c>
      <c r="H1555" s="5">
        <v>8246.130437</v>
      </c>
      <c r="I1555" s="4">
        <v>77.0</v>
      </c>
      <c r="J1555" s="4">
        <v>0.0</v>
      </c>
      <c r="K1555" s="4">
        <v>54.0</v>
      </c>
      <c r="L1555" s="4">
        <v>0.0</v>
      </c>
      <c r="M1555" s="4">
        <v>99.0</v>
      </c>
      <c r="N1555" s="4">
        <v>7.48</v>
      </c>
      <c r="O1555" s="4">
        <v>99.0</v>
      </c>
      <c r="P1555" s="4">
        <v>0.1</v>
      </c>
      <c r="Q1555" s="5">
        <v>48735.99549</v>
      </c>
      <c r="R1555" s="4">
        <v>4363.0</v>
      </c>
      <c r="S1555" s="4">
        <v>1.0</v>
      </c>
      <c r="T1555" s="4">
        <v>1.0</v>
      </c>
      <c r="U1555" s="4">
        <v>0.848</v>
      </c>
      <c r="V1555" s="4">
        <v>13.5</v>
      </c>
    </row>
    <row r="1556">
      <c r="A1556" s="4" t="s">
        <v>123</v>
      </c>
      <c r="B1556" s="4">
        <v>2015.0</v>
      </c>
      <c r="C1556" s="4" t="s">
        <v>23</v>
      </c>
      <c r="D1556" s="4">
        <v>65.5</v>
      </c>
      <c r="E1556" s="4">
        <v>22.0</v>
      </c>
      <c r="F1556" s="4">
        <v>28.0</v>
      </c>
      <c r="G1556" s="6"/>
      <c r="H1556" s="5">
        <v>0.0</v>
      </c>
      <c r="I1556" s="4">
        <v>69.0</v>
      </c>
      <c r="J1556" s="4">
        <v>3.0</v>
      </c>
      <c r="K1556" s="4">
        <v>2.5</v>
      </c>
      <c r="L1556" s="4">
        <v>38.0</v>
      </c>
      <c r="M1556" s="4">
        <v>71.0</v>
      </c>
      <c r="N1556" s="6"/>
      <c r="O1556" s="4">
        <v>69.0</v>
      </c>
      <c r="P1556" s="4">
        <v>0.3</v>
      </c>
      <c r="Q1556" s="5">
        <v>41.8575951</v>
      </c>
      <c r="R1556" s="4">
        <v>2423488.0</v>
      </c>
      <c r="S1556" s="4">
        <v>7.1</v>
      </c>
      <c r="T1556" s="4">
        <v>7.1</v>
      </c>
      <c r="U1556" s="4">
        <v>0.511</v>
      </c>
      <c r="V1556" s="4">
        <v>10.3</v>
      </c>
    </row>
    <row r="1557">
      <c r="A1557" s="4" t="s">
        <v>123</v>
      </c>
      <c r="B1557" s="4">
        <v>2014.0</v>
      </c>
      <c r="C1557" s="4" t="s">
        <v>23</v>
      </c>
      <c r="D1557" s="4">
        <v>65.1</v>
      </c>
      <c r="E1557" s="4">
        <v>225.0</v>
      </c>
      <c r="F1557" s="4">
        <v>29.0</v>
      </c>
      <c r="G1557" s="4">
        <v>0.01</v>
      </c>
      <c r="H1557" s="5">
        <v>5.339065673</v>
      </c>
      <c r="I1557" s="4">
        <v>73.0</v>
      </c>
      <c r="J1557" s="4">
        <v>3.0</v>
      </c>
      <c r="K1557" s="4">
        <v>2.0</v>
      </c>
      <c r="L1557" s="4">
        <v>39.0</v>
      </c>
      <c r="M1557" s="4">
        <v>73.0</v>
      </c>
      <c r="N1557" s="4">
        <v>3.4</v>
      </c>
      <c r="O1557" s="4">
        <v>73.0</v>
      </c>
      <c r="P1557" s="4">
        <v>0.3</v>
      </c>
      <c r="Q1557" s="5">
        <v>452.4631926</v>
      </c>
      <c r="R1557" s="4">
        <v>2358981.0</v>
      </c>
      <c r="S1557" s="4">
        <v>7.2</v>
      </c>
      <c r="T1557" s="4">
        <v>7.1</v>
      </c>
      <c r="U1557" s="4">
        <v>0.509</v>
      </c>
      <c r="V1557" s="4">
        <v>10.3</v>
      </c>
    </row>
    <row r="1558">
      <c r="A1558" s="4" t="s">
        <v>123</v>
      </c>
      <c r="B1558" s="4">
        <v>2013.0</v>
      </c>
      <c r="C1558" s="4" t="s">
        <v>23</v>
      </c>
      <c r="D1558" s="4">
        <v>64.7</v>
      </c>
      <c r="E1558" s="4">
        <v>23.0</v>
      </c>
      <c r="F1558" s="4">
        <v>29.0</v>
      </c>
      <c r="G1558" s="4">
        <v>0.87</v>
      </c>
      <c r="H1558" s="5">
        <v>79.50882493</v>
      </c>
      <c r="I1558" s="4">
        <v>74.0</v>
      </c>
      <c r="J1558" s="4">
        <v>6.0</v>
      </c>
      <c r="K1558" s="4">
        <v>19.5</v>
      </c>
      <c r="L1558" s="4">
        <v>40.0</v>
      </c>
      <c r="M1558" s="4">
        <v>73.0</v>
      </c>
      <c r="N1558" s="4">
        <v>4.15</v>
      </c>
      <c r="O1558" s="4">
        <v>74.0</v>
      </c>
      <c r="P1558" s="4">
        <v>0.4</v>
      </c>
      <c r="Q1558" s="5">
        <v>461.723722</v>
      </c>
      <c r="R1558" s="4">
        <v>2.2961146E7</v>
      </c>
      <c r="S1558" s="4">
        <v>7.3</v>
      </c>
      <c r="T1558" s="4">
        <v>7.2</v>
      </c>
      <c r="U1558" s="4">
        <v>0.508</v>
      </c>
      <c r="V1558" s="4">
        <v>10.3</v>
      </c>
    </row>
    <row r="1559">
      <c r="A1559" s="4" t="s">
        <v>123</v>
      </c>
      <c r="B1559" s="4">
        <v>2012.0</v>
      </c>
      <c r="C1559" s="4" t="s">
        <v>23</v>
      </c>
      <c r="D1559" s="4">
        <v>64.3</v>
      </c>
      <c r="E1559" s="4">
        <v>235.0</v>
      </c>
      <c r="F1559" s="4">
        <v>30.0</v>
      </c>
      <c r="G1559" s="4">
        <v>0.87</v>
      </c>
      <c r="H1559" s="5">
        <v>59.97914461</v>
      </c>
      <c r="I1559" s="4">
        <v>7.0</v>
      </c>
      <c r="J1559" s="4">
        <v>2.0</v>
      </c>
      <c r="K1559" s="4">
        <v>19.0</v>
      </c>
      <c r="L1559" s="4">
        <v>42.0</v>
      </c>
      <c r="M1559" s="4">
        <v>71.0</v>
      </c>
      <c r="N1559" s="4">
        <v>3.46</v>
      </c>
      <c r="O1559" s="4">
        <v>7.0</v>
      </c>
      <c r="P1559" s="4">
        <v>0.4</v>
      </c>
      <c r="Q1559" s="5">
        <v>443.9611</v>
      </c>
      <c r="R1559" s="4">
        <v>2.2346573E7</v>
      </c>
      <c r="S1559" s="4">
        <v>7.4</v>
      </c>
      <c r="T1559" s="4">
        <v>7.3</v>
      </c>
      <c r="U1559" s="4">
        <v>0.506</v>
      </c>
      <c r="V1559" s="4">
        <v>10.2</v>
      </c>
    </row>
    <row r="1560">
      <c r="A1560" s="4" t="s">
        <v>123</v>
      </c>
      <c r="B1560" s="4">
        <v>2011.0</v>
      </c>
      <c r="C1560" s="4" t="s">
        <v>23</v>
      </c>
      <c r="D1560" s="4">
        <v>63.8</v>
      </c>
      <c r="E1560" s="4">
        <v>241.0</v>
      </c>
      <c r="F1560" s="4">
        <v>31.0</v>
      </c>
      <c r="G1560" s="4">
        <v>0.97</v>
      </c>
      <c r="H1560" s="5">
        <v>78.79967196</v>
      </c>
      <c r="I1560" s="4">
        <v>73.0</v>
      </c>
      <c r="J1560" s="4">
        <v>0.0</v>
      </c>
      <c r="K1560" s="4">
        <v>18.5</v>
      </c>
      <c r="L1560" s="4">
        <v>43.0</v>
      </c>
      <c r="M1560" s="4">
        <v>73.0</v>
      </c>
      <c r="N1560" s="4">
        <v>4.24</v>
      </c>
      <c r="O1560" s="4">
        <v>73.0</v>
      </c>
      <c r="P1560" s="4">
        <v>0.4</v>
      </c>
      <c r="Q1560" s="5">
        <v>454.963464</v>
      </c>
      <c r="R1560" s="4">
        <v>2.1743949E7</v>
      </c>
      <c r="S1560" s="4">
        <v>7.5</v>
      </c>
      <c r="T1560" s="4">
        <v>7.4</v>
      </c>
      <c r="U1560" s="4">
        <v>0.504</v>
      </c>
      <c r="V1560" s="4">
        <v>10.2</v>
      </c>
    </row>
    <row r="1561">
      <c r="A1561" s="4" t="s">
        <v>123</v>
      </c>
      <c r="B1561" s="4">
        <v>2010.0</v>
      </c>
      <c r="C1561" s="4" t="s">
        <v>23</v>
      </c>
      <c r="D1561" s="4">
        <v>63.3</v>
      </c>
      <c r="E1561" s="4">
        <v>248.0</v>
      </c>
      <c r="F1561" s="4">
        <v>32.0</v>
      </c>
      <c r="G1561" s="4">
        <v>1.03</v>
      </c>
      <c r="H1561" s="5">
        <v>76.60442169</v>
      </c>
      <c r="I1561" s="4">
        <v>7.0</v>
      </c>
      <c r="J1561" s="4">
        <v>1.0</v>
      </c>
      <c r="K1561" s="4">
        <v>18.0</v>
      </c>
      <c r="L1561" s="4">
        <v>45.0</v>
      </c>
      <c r="M1561" s="4">
        <v>7.0</v>
      </c>
      <c r="N1561" s="4">
        <v>4.86</v>
      </c>
      <c r="O1561" s="4">
        <v>7.0</v>
      </c>
      <c r="P1561" s="4">
        <v>0.5</v>
      </c>
      <c r="Q1561" s="5">
        <v>412.739341</v>
      </c>
      <c r="R1561" s="4">
        <v>2115164.0</v>
      </c>
      <c r="S1561" s="4">
        <v>7.6</v>
      </c>
      <c r="T1561" s="4">
        <v>7.5</v>
      </c>
      <c r="U1561" s="4">
        <v>0.503</v>
      </c>
      <c r="V1561" s="4">
        <v>10.2</v>
      </c>
    </row>
    <row r="1562">
      <c r="A1562" s="4" t="s">
        <v>123</v>
      </c>
      <c r="B1562" s="4">
        <v>2009.0</v>
      </c>
      <c r="C1562" s="4" t="s">
        <v>23</v>
      </c>
      <c r="D1562" s="4">
        <v>62.8</v>
      </c>
      <c r="E1562" s="4">
        <v>254.0</v>
      </c>
      <c r="F1562" s="4">
        <v>33.0</v>
      </c>
      <c r="G1562" s="4">
        <v>0.91</v>
      </c>
      <c r="H1562" s="5">
        <v>71.16601203</v>
      </c>
      <c r="I1562" s="4">
        <v>77.0</v>
      </c>
      <c r="J1562" s="4">
        <v>0.0</v>
      </c>
      <c r="K1562" s="4">
        <v>17.6</v>
      </c>
      <c r="L1562" s="4">
        <v>47.0</v>
      </c>
      <c r="M1562" s="4">
        <v>76.0</v>
      </c>
      <c r="N1562" s="4">
        <v>4.7</v>
      </c>
      <c r="O1562" s="4">
        <v>77.0</v>
      </c>
      <c r="P1562" s="4">
        <v>0.5</v>
      </c>
      <c r="Q1562" s="5">
        <v>415.6893226</v>
      </c>
      <c r="R1562" s="4">
        <v>2569121.0</v>
      </c>
      <c r="S1562" s="4">
        <v>7.7</v>
      </c>
      <c r="T1562" s="4">
        <v>7.6</v>
      </c>
      <c r="U1562" s="4">
        <v>0.5</v>
      </c>
      <c r="V1562" s="4">
        <v>9.7</v>
      </c>
    </row>
    <row r="1563">
      <c r="A1563" s="4" t="s">
        <v>123</v>
      </c>
      <c r="B1563" s="4">
        <v>2008.0</v>
      </c>
      <c r="C1563" s="4" t="s">
        <v>23</v>
      </c>
      <c r="D1563" s="4">
        <v>62.3</v>
      </c>
      <c r="E1563" s="4">
        <v>259.0</v>
      </c>
      <c r="F1563" s="4">
        <v>34.0</v>
      </c>
      <c r="G1563" s="4">
        <v>0.68</v>
      </c>
      <c r="H1563" s="5">
        <v>6.448762615</v>
      </c>
      <c r="I1563" s="4">
        <v>77.0</v>
      </c>
      <c r="J1563" s="4">
        <v>3.0</v>
      </c>
      <c r="K1563" s="4">
        <v>17.1</v>
      </c>
      <c r="L1563" s="4">
        <v>49.0</v>
      </c>
      <c r="M1563" s="4">
        <v>77.0</v>
      </c>
      <c r="N1563" s="4">
        <v>4.5</v>
      </c>
      <c r="O1563" s="4">
        <v>77.0</v>
      </c>
      <c r="P1563" s="4">
        <v>0.5</v>
      </c>
      <c r="Q1563" s="5">
        <v>47.733254</v>
      </c>
      <c r="R1563" s="4">
        <v>1.9996469E7</v>
      </c>
      <c r="S1563" s="4">
        <v>7.8</v>
      </c>
      <c r="T1563" s="4">
        <v>7.7</v>
      </c>
      <c r="U1563" s="4">
        <v>0.491</v>
      </c>
      <c r="V1563" s="4">
        <v>9.4</v>
      </c>
    </row>
    <row r="1564">
      <c r="A1564" s="4" t="s">
        <v>123</v>
      </c>
      <c r="B1564" s="4">
        <v>2007.0</v>
      </c>
      <c r="C1564" s="4" t="s">
        <v>23</v>
      </c>
      <c r="D1564" s="4">
        <v>61.9</v>
      </c>
      <c r="E1564" s="4">
        <v>261.0</v>
      </c>
      <c r="F1564" s="4">
        <v>35.0</v>
      </c>
      <c r="G1564" s="4">
        <v>0.71</v>
      </c>
      <c r="H1564" s="5">
        <v>55.43034455</v>
      </c>
      <c r="I1564" s="4">
        <v>84.0</v>
      </c>
      <c r="J1564" s="4">
        <v>0.0</v>
      </c>
      <c r="K1564" s="4">
        <v>16.7</v>
      </c>
      <c r="L1564" s="4">
        <v>51.0</v>
      </c>
      <c r="M1564" s="4">
        <v>83.0</v>
      </c>
      <c r="N1564" s="4">
        <v>4.98</v>
      </c>
      <c r="O1564" s="4">
        <v>84.0</v>
      </c>
      <c r="P1564" s="4">
        <v>0.6</v>
      </c>
      <c r="Q1564" s="5">
        <v>377.8482928</v>
      </c>
      <c r="R1564" s="4">
        <v>1.9433523E7</v>
      </c>
      <c r="S1564" s="4">
        <v>7.9</v>
      </c>
      <c r="T1564" s="4">
        <v>7.8</v>
      </c>
      <c r="U1564" s="4">
        <v>0.483</v>
      </c>
      <c r="V1564" s="4">
        <v>9.1</v>
      </c>
    </row>
    <row r="1565">
      <c r="A1565" s="4" t="s">
        <v>123</v>
      </c>
      <c r="B1565" s="4">
        <v>2006.0</v>
      </c>
      <c r="C1565" s="4" t="s">
        <v>23</v>
      </c>
      <c r="D1565" s="4">
        <v>61.4</v>
      </c>
      <c r="E1565" s="4">
        <v>263.0</v>
      </c>
      <c r="F1565" s="4">
        <v>36.0</v>
      </c>
      <c r="G1565" s="4">
        <v>0.68</v>
      </c>
      <c r="H1565" s="5">
        <v>38.41870375</v>
      </c>
      <c r="I1565" s="4">
        <v>82.0</v>
      </c>
      <c r="J1565" s="4">
        <v>2.0</v>
      </c>
      <c r="K1565" s="4">
        <v>16.3</v>
      </c>
      <c r="L1565" s="4">
        <v>54.0</v>
      </c>
      <c r="M1565" s="4">
        <v>83.0</v>
      </c>
      <c r="N1565" s="4">
        <v>5.11</v>
      </c>
      <c r="O1565" s="4">
        <v>85.0</v>
      </c>
      <c r="P1565" s="4">
        <v>0.6</v>
      </c>
      <c r="Q1565" s="5">
        <v>292.157443</v>
      </c>
      <c r="R1565" s="4">
        <v>1888268.0</v>
      </c>
      <c r="S1565" s="4">
        <v>8.0</v>
      </c>
      <c r="T1565" s="4">
        <v>7.9</v>
      </c>
      <c r="U1565" s="4">
        <v>0.478</v>
      </c>
      <c r="V1565" s="4">
        <v>9.0</v>
      </c>
    </row>
    <row r="1566">
      <c r="A1566" s="4" t="s">
        <v>123</v>
      </c>
      <c r="B1566" s="4">
        <v>2005.0</v>
      </c>
      <c r="C1566" s="4" t="s">
        <v>23</v>
      </c>
      <c r="D1566" s="4">
        <v>69.0</v>
      </c>
      <c r="E1566" s="4">
        <v>265.0</v>
      </c>
      <c r="F1566" s="4">
        <v>37.0</v>
      </c>
      <c r="G1566" s="4">
        <v>0.72</v>
      </c>
      <c r="H1566" s="5">
        <v>33.74786198</v>
      </c>
      <c r="I1566" s="4">
        <v>81.0</v>
      </c>
      <c r="J1566" s="4">
        <v>0.0</v>
      </c>
      <c r="K1566" s="4">
        <v>15.8</v>
      </c>
      <c r="L1566" s="4">
        <v>56.0</v>
      </c>
      <c r="M1566" s="4">
        <v>8.0</v>
      </c>
      <c r="N1566" s="4">
        <v>5.3</v>
      </c>
      <c r="O1566" s="4">
        <v>85.0</v>
      </c>
      <c r="P1566" s="4">
        <v>0.6</v>
      </c>
      <c r="Q1566" s="5">
        <v>274.819723</v>
      </c>
      <c r="R1566" s="4">
        <v>1.8336724E7</v>
      </c>
      <c r="S1566" s="4">
        <v>8.1</v>
      </c>
      <c r="T1566" s="4">
        <v>8.0</v>
      </c>
      <c r="U1566" s="4">
        <v>0.473</v>
      </c>
      <c r="V1566" s="4">
        <v>8.9</v>
      </c>
    </row>
    <row r="1567">
      <c r="A1567" s="4" t="s">
        <v>123</v>
      </c>
      <c r="B1567" s="4">
        <v>2004.0</v>
      </c>
      <c r="C1567" s="4" t="s">
        <v>23</v>
      </c>
      <c r="D1567" s="4">
        <v>64.0</v>
      </c>
      <c r="E1567" s="4">
        <v>267.0</v>
      </c>
      <c r="F1567" s="4">
        <v>38.0</v>
      </c>
      <c r="G1567" s="4">
        <v>0.81</v>
      </c>
      <c r="H1567" s="5">
        <v>23.72796328</v>
      </c>
      <c r="I1567" s="4">
        <v>71.0</v>
      </c>
      <c r="J1567" s="4">
        <v>35558.0</v>
      </c>
      <c r="K1567" s="4">
        <v>15.4</v>
      </c>
      <c r="L1567" s="4">
        <v>58.0</v>
      </c>
      <c r="M1567" s="4">
        <v>74.0</v>
      </c>
      <c r="N1567" s="4">
        <v>4.89</v>
      </c>
      <c r="O1567" s="4">
        <v>78.0</v>
      </c>
      <c r="P1567" s="4">
        <v>0.6</v>
      </c>
      <c r="Q1567" s="5">
        <v>245.1235876</v>
      </c>
      <c r="R1567" s="4">
        <v>1782997.0</v>
      </c>
      <c r="S1567" s="4">
        <v>8.2</v>
      </c>
      <c r="T1567" s="4">
        <v>8.1</v>
      </c>
      <c r="U1567" s="4">
        <v>0.466</v>
      </c>
      <c r="V1567" s="4">
        <v>8.7</v>
      </c>
    </row>
    <row r="1568">
      <c r="A1568" s="4" t="s">
        <v>123</v>
      </c>
      <c r="B1568" s="4">
        <v>2003.0</v>
      </c>
      <c r="C1568" s="4" t="s">
        <v>23</v>
      </c>
      <c r="D1568" s="4">
        <v>59.9</v>
      </c>
      <c r="E1568" s="4">
        <v>268.0</v>
      </c>
      <c r="F1568" s="4">
        <v>40.0</v>
      </c>
      <c r="G1568" s="4">
        <v>0.93</v>
      </c>
      <c r="H1568" s="5">
        <v>37.12894787</v>
      </c>
      <c r="I1568" s="4">
        <v>61.0</v>
      </c>
      <c r="J1568" s="4">
        <v>62233.0</v>
      </c>
      <c r="K1568" s="4">
        <v>15.0</v>
      </c>
      <c r="L1568" s="4">
        <v>60.0</v>
      </c>
      <c r="M1568" s="4">
        <v>65.0</v>
      </c>
      <c r="N1568" s="4">
        <v>4.81</v>
      </c>
      <c r="O1568" s="4">
        <v>66.0</v>
      </c>
      <c r="P1568" s="4">
        <v>0.7</v>
      </c>
      <c r="Q1568" s="5">
        <v>316.7998965</v>
      </c>
      <c r="R1568" s="4">
        <v>1.7279141E7</v>
      </c>
      <c r="S1568" s="4">
        <v>8.3</v>
      </c>
      <c r="T1568" s="4">
        <v>8.3</v>
      </c>
      <c r="U1568" s="4">
        <v>0.457</v>
      </c>
      <c r="V1568" s="4">
        <v>8.5</v>
      </c>
    </row>
    <row r="1569">
      <c r="A1569" s="4" t="s">
        <v>123</v>
      </c>
      <c r="B1569" s="4">
        <v>2002.0</v>
      </c>
      <c r="C1569" s="4" t="s">
        <v>23</v>
      </c>
      <c r="D1569" s="4">
        <v>59.3</v>
      </c>
      <c r="E1569" s="4">
        <v>271.0</v>
      </c>
      <c r="F1569" s="4">
        <v>41.0</v>
      </c>
      <c r="G1569" s="4">
        <v>0.9</v>
      </c>
      <c r="H1569" s="5">
        <v>47.5262138</v>
      </c>
      <c r="I1569" s="4">
        <v>51.0</v>
      </c>
      <c r="J1569" s="4">
        <v>10795.0</v>
      </c>
      <c r="K1569" s="4">
        <v>14.7</v>
      </c>
      <c r="L1569" s="4">
        <v>63.0</v>
      </c>
      <c r="M1569" s="4">
        <v>61.0</v>
      </c>
      <c r="N1569" s="4">
        <v>5.29</v>
      </c>
      <c r="O1569" s="4">
        <v>62.0</v>
      </c>
      <c r="P1569" s="4">
        <v>0.7</v>
      </c>
      <c r="Q1569" s="5">
        <v>262.2859481</v>
      </c>
      <c r="R1569" s="4">
        <v>1.6765117E7</v>
      </c>
      <c r="S1569" s="4">
        <v>8.5</v>
      </c>
      <c r="T1569" s="4">
        <v>8.4</v>
      </c>
      <c r="U1569" s="4">
        <v>0.462</v>
      </c>
      <c r="V1569" s="4">
        <v>8.3</v>
      </c>
    </row>
    <row r="1570">
      <c r="A1570" s="4" t="s">
        <v>123</v>
      </c>
      <c r="B1570" s="4">
        <v>2001.0</v>
      </c>
      <c r="C1570" s="4" t="s">
        <v>23</v>
      </c>
      <c r="D1570" s="4">
        <v>58.7</v>
      </c>
      <c r="E1570" s="4">
        <v>276.0</v>
      </c>
      <c r="F1570" s="4">
        <v>42.0</v>
      </c>
      <c r="G1570" s="4">
        <v>1.05</v>
      </c>
      <c r="H1570" s="5">
        <v>42.56331585</v>
      </c>
      <c r="I1570" s="6"/>
      <c r="J1570" s="4">
        <v>9357.0</v>
      </c>
      <c r="K1570" s="4">
        <v>14.3</v>
      </c>
      <c r="L1570" s="4">
        <v>65.0</v>
      </c>
      <c r="M1570" s="4">
        <v>6.0</v>
      </c>
      <c r="N1570" s="4">
        <v>5.17</v>
      </c>
      <c r="O1570" s="4">
        <v>6.0</v>
      </c>
      <c r="P1570" s="4">
        <v>0.7</v>
      </c>
      <c r="Q1570" s="5">
        <v>278.555732</v>
      </c>
      <c r="R1570" s="4">
        <v>1626932.0</v>
      </c>
      <c r="S1570" s="4">
        <v>8.6</v>
      </c>
      <c r="T1570" s="4">
        <v>8.5</v>
      </c>
      <c r="U1570" s="4">
        <v>0.456</v>
      </c>
      <c r="V1570" s="4">
        <v>8.2</v>
      </c>
    </row>
    <row r="1571">
      <c r="A1571" s="4" t="s">
        <v>123</v>
      </c>
      <c r="B1571" s="4">
        <v>2000.0</v>
      </c>
      <c r="C1571" s="4" t="s">
        <v>23</v>
      </c>
      <c r="D1571" s="4">
        <v>57.9</v>
      </c>
      <c r="E1571" s="4">
        <v>283.0</v>
      </c>
      <c r="F1571" s="4">
        <v>44.0</v>
      </c>
      <c r="G1571" s="4">
        <v>1.16</v>
      </c>
      <c r="H1571" s="5">
        <v>35.66125056</v>
      </c>
      <c r="I1571" s="6"/>
      <c r="J1571" s="4">
        <v>35256.0</v>
      </c>
      <c r="K1571" s="4">
        <v>13.9</v>
      </c>
      <c r="L1571" s="4">
        <v>68.0</v>
      </c>
      <c r="M1571" s="4">
        <v>58.0</v>
      </c>
      <c r="N1571" s="4">
        <v>5.8</v>
      </c>
      <c r="O1571" s="4">
        <v>57.0</v>
      </c>
      <c r="P1571" s="4">
        <v>0.6</v>
      </c>
      <c r="Q1571" s="5">
        <v>245.939659</v>
      </c>
      <c r="R1571" s="4">
        <v>1576686.0</v>
      </c>
      <c r="S1571" s="4">
        <v>8.7</v>
      </c>
      <c r="T1571" s="4">
        <v>8.6</v>
      </c>
      <c r="U1571" s="4">
        <v>0.0</v>
      </c>
      <c r="V1571" s="4">
        <v>8.0</v>
      </c>
    </row>
    <row r="1572">
      <c r="A1572" s="4" t="s">
        <v>124</v>
      </c>
      <c r="B1572" s="4">
        <v>2015.0</v>
      </c>
      <c r="C1572" s="4" t="s">
        <v>23</v>
      </c>
      <c r="D1572" s="4">
        <v>58.3</v>
      </c>
      <c r="E1572" s="4">
        <v>365.0</v>
      </c>
      <c r="F1572" s="4">
        <v>26.0</v>
      </c>
      <c r="G1572" s="6"/>
      <c r="H1572" s="5">
        <v>0.0</v>
      </c>
      <c r="I1572" s="4">
        <v>88.0</v>
      </c>
      <c r="J1572" s="4">
        <v>0.0</v>
      </c>
      <c r="K1572" s="4">
        <v>19.6</v>
      </c>
      <c r="L1572" s="4">
        <v>38.0</v>
      </c>
      <c r="M1572" s="4">
        <v>88.0</v>
      </c>
      <c r="N1572" s="6"/>
      <c r="O1572" s="4">
        <v>88.0</v>
      </c>
      <c r="P1572" s="4">
        <v>4.8</v>
      </c>
      <c r="Q1572" s="5">
        <v>362.6575444</v>
      </c>
      <c r="R1572" s="4">
        <v>1757367.0</v>
      </c>
      <c r="S1572" s="4">
        <v>6.4</v>
      </c>
      <c r="T1572" s="4">
        <v>6.2</v>
      </c>
      <c r="U1572" s="4">
        <v>0.473</v>
      </c>
      <c r="V1572" s="4">
        <v>10.8</v>
      </c>
    </row>
    <row r="1573">
      <c r="A1573" s="4" t="s">
        <v>124</v>
      </c>
      <c r="B1573" s="4">
        <v>2014.0</v>
      </c>
      <c r="C1573" s="4" t="s">
        <v>23</v>
      </c>
      <c r="D1573" s="4">
        <v>57.6</v>
      </c>
      <c r="E1573" s="4">
        <v>377.0</v>
      </c>
      <c r="F1573" s="4">
        <v>27.0</v>
      </c>
      <c r="G1573" s="4">
        <v>0.01</v>
      </c>
      <c r="H1573" s="5">
        <v>59.48744893</v>
      </c>
      <c r="I1573" s="4">
        <v>91.0</v>
      </c>
      <c r="J1573" s="4">
        <v>3.0</v>
      </c>
      <c r="K1573" s="4">
        <v>19.2</v>
      </c>
      <c r="L1573" s="4">
        <v>40.0</v>
      </c>
      <c r="M1573" s="4">
        <v>87.0</v>
      </c>
      <c r="N1573" s="4">
        <v>11.38</v>
      </c>
      <c r="O1573" s="4">
        <v>91.0</v>
      </c>
      <c r="P1573" s="4">
        <v>5.1</v>
      </c>
      <c r="Q1573" s="5">
        <v>354.7253961</v>
      </c>
      <c r="R1573" s="4">
        <v>1768838.0</v>
      </c>
      <c r="S1573" s="4">
        <v>6.5</v>
      </c>
      <c r="T1573" s="4">
        <v>6.3</v>
      </c>
      <c r="U1573" s="4">
        <v>0.466</v>
      </c>
      <c r="V1573" s="4">
        <v>10.7</v>
      </c>
    </row>
    <row r="1574">
      <c r="A1574" s="4" t="s">
        <v>124</v>
      </c>
      <c r="B1574" s="4">
        <v>2013.0</v>
      </c>
      <c r="C1574" s="4" t="s">
        <v>23</v>
      </c>
      <c r="D1574" s="4">
        <v>56.7</v>
      </c>
      <c r="E1574" s="4">
        <v>394.0</v>
      </c>
      <c r="F1574" s="4">
        <v>29.0</v>
      </c>
      <c r="G1574" s="4">
        <v>0.01</v>
      </c>
      <c r="H1574" s="5">
        <v>55.83107625</v>
      </c>
      <c r="I1574" s="4">
        <v>89.0</v>
      </c>
      <c r="J1574" s="4">
        <v>1.0</v>
      </c>
      <c r="K1574" s="4">
        <v>18.8</v>
      </c>
      <c r="L1574" s="4">
        <v>42.0</v>
      </c>
      <c r="M1574" s="4">
        <v>89.0</v>
      </c>
      <c r="N1574" s="4">
        <v>1.96</v>
      </c>
      <c r="O1574" s="4">
        <v>89.0</v>
      </c>
      <c r="P1574" s="4">
        <v>6.3</v>
      </c>
      <c r="Q1574" s="5">
        <v>332.922339</v>
      </c>
      <c r="R1574" s="4">
        <v>1.6577147E7</v>
      </c>
      <c r="S1574" s="4">
        <v>6.5</v>
      </c>
      <c r="T1574" s="4">
        <v>6.4</v>
      </c>
      <c r="U1574" s="4">
        <v>0.459</v>
      </c>
      <c r="V1574" s="4">
        <v>10.7</v>
      </c>
    </row>
    <row r="1575">
      <c r="A1575" s="4" t="s">
        <v>124</v>
      </c>
      <c r="B1575" s="4">
        <v>2012.0</v>
      </c>
      <c r="C1575" s="4" t="s">
        <v>23</v>
      </c>
      <c r="D1575" s="4">
        <v>55.3</v>
      </c>
      <c r="E1575" s="4">
        <v>42.0</v>
      </c>
      <c r="F1575" s="4">
        <v>31.0</v>
      </c>
      <c r="G1575" s="4">
        <v>0.01</v>
      </c>
      <c r="H1575" s="5">
        <v>82.76865922</v>
      </c>
      <c r="I1575" s="4">
        <v>96.0</v>
      </c>
      <c r="J1575" s="4">
        <v>11.0</v>
      </c>
      <c r="K1575" s="4">
        <v>18.4</v>
      </c>
      <c r="L1575" s="4">
        <v>46.0</v>
      </c>
      <c r="M1575" s="4">
        <v>95.0</v>
      </c>
      <c r="N1575" s="4">
        <v>12.6</v>
      </c>
      <c r="O1575" s="4">
        <v>96.0</v>
      </c>
      <c r="P1575" s="4">
        <v>8.3</v>
      </c>
      <c r="Q1575" s="5">
        <v>374.51882</v>
      </c>
      <c r="R1575" s="4">
        <v>169735.0</v>
      </c>
      <c r="S1575" s="4">
        <v>6.6</v>
      </c>
      <c r="T1575" s="4">
        <v>6.5</v>
      </c>
      <c r="U1575" s="4">
        <v>0.454</v>
      </c>
      <c r="V1575" s="4">
        <v>10.7</v>
      </c>
    </row>
    <row r="1576">
      <c r="A1576" s="4" t="s">
        <v>124</v>
      </c>
      <c r="B1576" s="4">
        <v>2011.0</v>
      </c>
      <c r="C1576" s="4" t="s">
        <v>23</v>
      </c>
      <c r="D1576" s="4">
        <v>54.1</v>
      </c>
      <c r="E1576" s="4">
        <v>441.0</v>
      </c>
      <c r="F1576" s="4">
        <v>32.0</v>
      </c>
      <c r="G1576" s="4">
        <v>1.23</v>
      </c>
      <c r="H1576" s="5">
        <v>13.77617463</v>
      </c>
      <c r="I1576" s="4">
        <v>97.0</v>
      </c>
      <c r="J1576" s="4">
        <v>26.0</v>
      </c>
      <c r="K1576" s="4">
        <v>18.0</v>
      </c>
      <c r="L1576" s="4">
        <v>50.0</v>
      </c>
      <c r="M1576" s="4">
        <v>97.0</v>
      </c>
      <c r="N1576" s="4">
        <v>11.67</v>
      </c>
      <c r="O1576" s="4">
        <v>97.0</v>
      </c>
      <c r="P1576" s="4">
        <v>11.2</v>
      </c>
      <c r="Q1576" s="5">
        <v>512.125451</v>
      </c>
      <c r="R1576" s="4">
        <v>1.5627618E7</v>
      </c>
      <c r="S1576" s="4">
        <v>6.7</v>
      </c>
      <c r="T1576" s="4">
        <v>6.6</v>
      </c>
      <c r="U1576" s="4">
        <v>0.444</v>
      </c>
      <c r="V1576" s="4">
        <v>10.6</v>
      </c>
    </row>
    <row r="1577">
      <c r="A1577" s="4" t="s">
        <v>124</v>
      </c>
      <c r="B1577" s="4">
        <v>2010.0</v>
      </c>
      <c r="C1577" s="4" t="s">
        <v>23</v>
      </c>
      <c r="D1577" s="4">
        <v>52.9</v>
      </c>
      <c r="E1577" s="4">
        <v>462.0</v>
      </c>
      <c r="F1577" s="4">
        <v>35.0</v>
      </c>
      <c r="G1577" s="4">
        <v>1.08</v>
      </c>
      <c r="H1577" s="5">
        <v>9.728005297</v>
      </c>
      <c r="I1577" s="4">
        <v>93.0</v>
      </c>
      <c r="J1577" s="4">
        <v>118712.0</v>
      </c>
      <c r="K1577" s="4">
        <v>17.6</v>
      </c>
      <c r="L1577" s="4">
        <v>54.0</v>
      </c>
      <c r="M1577" s="4">
        <v>86.0</v>
      </c>
      <c r="N1577" s="4">
        <v>1.5</v>
      </c>
      <c r="O1577" s="4">
        <v>93.0</v>
      </c>
      <c r="P1577" s="4">
        <v>13.7</v>
      </c>
      <c r="Q1577" s="5">
        <v>458.8681744</v>
      </c>
      <c r="R1577" s="4">
        <v>1516795.0</v>
      </c>
      <c r="S1577" s="4">
        <v>6.8</v>
      </c>
      <c r="T1577" s="4">
        <v>6.7</v>
      </c>
      <c r="U1577" s="4">
        <v>0.43</v>
      </c>
      <c r="V1577" s="4">
        <v>10.2</v>
      </c>
    </row>
    <row r="1578">
      <c r="A1578" s="4" t="s">
        <v>124</v>
      </c>
      <c r="B1578" s="4">
        <v>2009.0</v>
      </c>
      <c r="C1578" s="4" t="s">
        <v>23</v>
      </c>
      <c r="D1578" s="4">
        <v>51.5</v>
      </c>
      <c r="E1578" s="4">
        <v>491.0</v>
      </c>
      <c r="F1578" s="4">
        <v>36.0</v>
      </c>
      <c r="G1578" s="4">
        <v>1.16</v>
      </c>
      <c r="H1578" s="5">
        <v>7.915071248</v>
      </c>
      <c r="I1578" s="4">
        <v>93.0</v>
      </c>
      <c r="J1578" s="4">
        <v>21.0</v>
      </c>
      <c r="K1578" s="4">
        <v>17.3</v>
      </c>
      <c r="L1578" s="4">
        <v>56.0</v>
      </c>
      <c r="M1578" s="4">
        <v>93.0</v>
      </c>
      <c r="N1578" s="4">
        <v>1.18</v>
      </c>
      <c r="O1578" s="4">
        <v>93.0</v>
      </c>
      <c r="P1578" s="4">
        <v>14.9</v>
      </c>
      <c r="Q1578" s="5">
        <v>42.7379657</v>
      </c>
      <c r="R1578" s="4">
        <v>1471462.0</v>
      </c>
      <c r="S1578" s="4">
        <v>6.9</v>
      </c>
      <c r="T1578" s="4">
        <v>6.8</v>
      </c>
      <c r="U1578" s="4">
        <v>0.415</v>
      </c>
      <c r="V1578" s="4">
        <v>9.9</v>
      </c>
    </row>
    <row r="1579">
      <c r="A1579" s="4" t="s">
        <v>124</v>
      </c>
      <c r="B1579" s="4">
        <v>2008.0</v>
      </c>
      <c r="C1579" s="4" t="s">
        <v>23</v>
      </c>
      <c r="D1579" s="4">
        <v>50.0</v>
      </c>
      <c r="E1579" s="4">
        <v>525.0</v>
      </c>
      <c r="F1579" s="4">
        <v>36.0</v>
      </c>
      <c r="G1579" s="4">
        <v>1.27</v>
      </c>
      <c r="H1579" s="5">
        <v>74.34482999</v>
      </c>
      <c r="I1579" s="4">
        <v>91.0</v>
      </c>
      <c r="J1579" s="4">
        <v>20.0</v>
      </c>
      <c r="K1579" s="4">
        <v>16.9</v>
      </c>
      <c r="L1579" s="4">
        <v>58.0</v>
      </c>
      <c r="M1579" s="4">
        <v>92.0</v>
      </c>
      <c r="N1579" s="4">
        <v>1.7</v>
      </c>
      <c r="O1579" s="4">
        <v>91.0</v>
      </c>
      <c r="P1579" s="4">
        <v>16.9</v>
      </c>
      <c r="Q1579" s="5">
        <v>372.842678</v>
      </c>
      <c r="R1579" s="4">
        <v>1.4271234E7</v>
      </c>
      <c r="S1579" s="4">
        <v>7.0</v>
      </c>
      <c r="T1579" s="4">
        <v>6.9</v>
      </c>
      <c r="U1579" s="4">
        <v>0.4</v>
      </c>
      <c r="V1579" s="4">
        <v>9.6</v>
      </c>
    </row>
    <row r="1580">
      <c r="A1580" s="4" t="s">
        <v>124</v>
      </c>
      <c r="B1580" s="4">
        <v>2007.0</v>
      </c>
      <c r="C1580" s="4" t="s">
        <v>23</v>
      </c>
      <c r="D1580" s="4">
        <v>48.5</v>
      </c>
      <c r="E1580" s="4">
        <v>559.0</v>
      </c>
      <c r="F1580" s="4">
        <v>37.0</v>
      </c>
      <c r="G1580" s="4">
        <v>1.18</v>
      </c>
      <c r="H1580" s="5">
        <v>4.269511381</v>
      </c>
      <c r="I1580" s="4">
        <v>87.0</v>
      </c>
      <c r="J1580" s="4">
        <v>143.0</v>
      </c>
      <c r="K1580" s="4">
        <v>16.6</v>
      </c>
      <c r="L1580" s="4">
        <v>59.0</v>
      </c>
      <c r="M1580" s="4">
        <v>88.0</v>
      </c>
      <c r="N1580" s="4">
        <v>9.31</v>
      </c>
      <c r="O1580" s="4">
        <v>87.0</v>
      </c>
      <c r="P1580" s="4">
        <v>19.3</v>
      </c>
      <c r="Q1580" s="5">
        <v>32.2227274</v>
      </c>
      <c r="R1580" s="4">
        <v>1384969.0</v>
      </c>
      <c r="S1580" s="4">
        <v>7.1</v>
      </c>
      <c r="T1580" s="4">
        <v>7.0</v>
      </c>
      <c r="U1580" s="4">
        <v>0.387</v>
      </c>
      <c r="V1580" s="4">
        <v>9.7</v>
      </c>
    </row>
    <row r="1581">
      <c r="A1581" s="4" t="s">
        <v>124</v>
      </c>
      <c r="B1581" s="4">
        <v>2006.0</v>
      </c>
      <c r="C1581" s="4" t="s">
        <v>23</v>
      </c>
      <c r="D1581" s="4">
        <v>47.1</v>
      </c>
      <c r="E1581" s="4">
        <v>587.0</v>
      </c>
      <c r="F1581" s="4">
        <v>38.0</v>
      </c>
      <c r="G1581" s="4">
        <v>1.18</v>
      </c>
      <c r="H1581" s="5">
        <v>6.847033785</v>
      </c>
      <c r="I1581" s="4">
        <v>99.0</v>
      </c>
      <c r="J1581" s="4">
        <v>1.0</v>
      </c>
      <c r="K1581" s="4">
        <v>16.2</v>
      </c>
      <c r="L1581" s="4">
        <v>61.0</v>
      </c>
      <c r="M1581" s="4">
        <v>99.0</v>
      </c>
      <c r="N1581" s="4">
        <v>8.99</v>
      </c>
      <c r="O1581" s="4">
        <v>99.0</v>
      </c>
      <c r="P1581" s="4">
        <v>21.1</v>
      </c>
      <c r="Q1581" s="5">
        <v>297.6971211</v>
      </c>
      <c r="R1581" s="4">
        <v>1.3429262E7</v>
      </c>
      <c r="S1581" s="4">
        <v>7.3</v>
      </c>
      <c r="T1581" s="4">
        <v>7.1</v>
      </c>
      <c r="U1581" s="4">
        <v>0.377</v>
      </c>
      <c r="V1581" s="4">
        <v>9.6</v>
      </c>
    </row>
    <row r="1582">
      <c r="A1582" s="4" t="s">
        <v>124</v>
      </c>
      <c r="B1582" s="4">
        <v>2005.0</v>
      </c>
      <c r="C1582" s="4" t="s">
        <v>23</v>
      </c>
      <c r="D1582" s="4">
        <v>46.0</v>
      </c>
      <c r="E1582" s="4">
        <v>66.0</v>
      </c>
      <c r="F1582" s="4">
        <v>39.0</v>
      </c>
      <c r="G1582" s="4">
        <v>1.04</v>
      </c>
      <c r="H1582" s="5">
        <v>5.670640102</v>
      </c>
      <c r="I1582" s="4">
        <v>93.0</v>
      </c>
      <c r="J1582" s="4">
        <v>184.0</v>
      </c>
      <c r="K1582" s="4">
        <v>15.9</v>
      </c>
      <c r="L1582" s="4">
        <v>62.0</v>
      </c>
      <c r="M1582" s="4">
        <v>94.0</v>
      </c>
      <c r="N1582" s="4">
        <v>8.2</v>
      </c>
      <c r="O1582" s="4">
        <v>93.0</v>
      </c>
      <c r="P1582" s="4">
        <v>22.4</v>
      </c>
      <c r="Q1582" s="5">
        <v>28.3673842</v>
      </c>
      <c r="R1582" s="4">
        <v>1339711.0</v>
      </c>
      <c r="S1582" s="4">
        <v>7.4</v>
      </c>
      <c r="T1582" s="4">
        <v>7.2</v>
      </c>
      <c r="U1582" s="4">
        <v>0.371</v>
      </c>
      <c r="V1582" s="4">
        <v>9.7</v>
      </c>
    </row>
    <row r="1583">
      <c r="A1583" s="4" t="s">
        <v>124</v>
      </c>
      <c r="B1583" s="4">
        <v>2004.0</v>
      </c>
      <c r="C1583" s="4" t="s">
        <v>23</v>
      </c>
      <c r="D1583" s="4">
        <v>45.1</v>
      </c>
      <c r="E1583" s="4">
        <v>615.0</v>
      </c>
      <c r="F1583" s="4">
        <v>40.0</v>
      </c>
      <c r="G1583" s="4">
        <v>1.11</v>
      </c>
      <c r="H1583" s="5">
        <v>58.13583343</v>
      </c>
      <c r="I1583" s="4">
        <v>89.0</v>
      </c>
      <c r="J1583" s="4">
        <v>1116.0</v>
      </c>
      <c r="K1583" s="4">
        <v>15.5</v>
      </c>
      <c r="L1583" s="4">
        <v>65.0</v>
      </c>
      <c r="M1583" s="4">
        <v>94.0</v>
      </c>
      <c r="N1583" s="4">
        <v>7.82</v>
      </c>
      <c r="O1583" s="4">
        <v>89.0</v>
      </c>
      <c r="P1583" s="4">
        <v>23.4</v>
      </c>
      <c r="Q1583" s="5">
        <v>274.2256294</v>
      </c>
      <c r="R1583" s="4">
        <v>1267638.0</v>
      </c>
      <c r="S1583" s="4">
        <v>7.5</v>
      </c>
      <c r="T1583" s="4">
        <v>7.4</v>
      </c>
      <c r="U1583" s="4">
        <v>0.366</v>
      </c>
      <c r="V1583" s="4">
        <v>10.0</v>
      </c>
    </row>
    <row r="1584">
      <c r="A1584" s="4" t="s">
        <v>124</v>
      </c>
      <c r="B1584" s="4">
        <v>2003.0</v>
      </c>
      <c r="C1584" s="4" t="s">
        <v>23</v>
      </c>
      <c r="D1584" s="4">
        <v>44.6</v>
      </c>
      <c r="E1584" s="4">
        <v>613.0</v>
      </c>
      <c r="F1584" s="4">
        <v>43.0</v>
      </c>
      <c r="G1584" s="4">
        <v>1.08</v>
      </c>
      <c r="H1584" s="5">
        <v>4.375316094</v>
      </c>
      <c r="I1584" s="4">
        <v>84.0</v>
      </c>
      <c r="J1584" s="4">
        <v>167.0</v>
      </c>
      <c r="K1584" s="4">
        <v>15.2</v>
      </c>
      <c r="L1584" s="4">
        <v>70.0</v>
      </c>
      <c r="M1584" s="4">
        <v>85.0</v>
      </c>
      <c r="N1584" s="4">
        <v>6.35</v>
      </c>
      <c r="O1584" s="4">
        <v>84.0</v>
      </c>
      <c r="P1584" s="4">
        <v>24.2</v>
      </c>
      <c r="Q1584" s="5">
        <v>26.152517</v>
      </c>
      <c r="R1584" s="4">
        <v>1.2336687E7</v>
      </c>
      <c r="S1584" s="4">
        <v>7.6</v>
      </c>
      <c r="T1584" s="4">
        <v>7.5</v>
      </c>
      <c r="U1584" s="4">
        <v>0.362</v>
      </c>
      <c r="V1584" s="4">
        <v>10.3</v>
      </c>
    </row>
    <row r="1585">
      <c r="A1585" s="4" t="s">
        <v>124</v>
      </c>
      <c r="B1585" s="4">
        <v>2002.0</v>
      </c>
      <c r="C1585" s="4" t="s">
        <v>23</v>
      </c>
      <c r="D1585" s="4">
        <v>44.0</v>
      </c>
      <c r="E1585" s="4">
        <v>67.0</v>
      </c>
      <c r="F1585" s="4">
        <v>46.0</v>
      </c>
      <c r="G1585" s="4">
        <v>1.1</v>
      </c>
      <c r="H1585" s="5">
        <v>3.885394742</v>
      </c>
      <c r="I1585" s="4">
        <v>64.0</v>
      </c>
      <c r="J1585" s="4">
        <v>92.0</v>
      </c>
      <c r="K1585" s="4">
        <v>14.8</v>
      </c>
      <c r="L1585" s="4">
        <v>75.0</v>
      </c>
      <c r="M1585" s="4">
        <v>79.0</v>
      </c>
      <c r="N1585" s="4">
        <v>4.82</v>
      </c>
      <c r="O1585" s="4">
        <v>64.0</v>
      </c>
      <c r="P1585" s="4">
        <v>24.7</v>
      </c>
      <c r="Q1585" s="5">
        <v>29.9798977</v>
      </c>
      <c r="R1585" s="4">
        <v>1213711.0</v>
      </c>
      <c r="S1585" s="4">
        <v>7.7</v>
      </c>
      <c r="T1585" s="4">
        <v>7.6</v>
      </c>
      <c r="U1585" s="4">
        <v>0.388</v>
      </c>
      <c r="V1585" s="4">
        <v>10.4</v>
      </c>
    </row>
    <row r="1586">
      <c r="A1586" s="4" t="s">
        <v>124</v>
      </c>
      <c r="B1586" s="4">
        <v>2001.0</v>
      </c>
      <c r="C1586" s="4" t="s">
        <v>23</v>
      </c>
      <c r="D1586" s="4">
        <v>43.5</v>
      </c>
      <c r="E1586" s="4">
        <v>599.0</v>
      </c>
      <c r="F1586" s="4">
        <v>48.0</v>
      </c>
      <c r="G1586" s="4">
        <v>1.15</v>
      </c>
      <c r="H1586" s="5">
        <v>12.79760626</v>
      </c>
      <c r="I1586" s="6"/>
      <c r="J1586" s="4">
        <v>150.0</v>
      </c>
      <c r="K1586" s="4">
        <v>14.4</v>
      </c>
      <c r="L1586" s="4">
        <v>80.0</v>
      </c>
      <c r="M1586" s="4">
        <v>86.0</v>
      </c>
      <c r="N1586" s="4">
        <v>5.7</v>
      </c>
      <c r="O1586" s="4">
        <v>9.0</v>
      </c>
      <c r="P1586" s="4">
        <v>25.1</v>
      </c>
      <c r="Q1586" s="5">
        <v>146.7615397</v>
      </c>
      <c r="R1586" s="4">
        <v>1.1695863E7</v>
      </c>
      <c r="S1586" s="4">
        <v>7.9</v>
      </c>
      <c r="T1586" s="4">
        <v>7.7</v>
      </c>
      <c r="U1586" s="4">
        <v>0.387</v>
      </c>
      <c r="V1586" s="4">
        <v>10.1</v>
      </c>
    </row>
    <row r="1587">
      <c r="A1587" s="4" t="s">
        <v>124</v>
      </c>
      <c r="B1587" s="4">
        <v>2000.0</v>
      </c>
      <c r="C1587" s="4" t="s">
        <v>23</v>
      </c>
      <c r="D1587" s="4">
        <v>43.1</v>
      </c>
      <c r="E1587" s="4">
        <v>588.0</v>
      </c>
      <c r="F1587" s="4">
        <v>51.0</v>
      </c>
      <c r="G1587" s="4">
        <v>1.18</v>
      </c>
      <c r="H1587" s="5">
        <v>13.76270195</v>
      </c>
      <c r="I1587" s="6"/>
      <c r="J1587" s="4">
        <v>304.0</v>
      </c>
      <c r="K1587" s="4">
        <v>14.1</v>
      </c>
      <c r="L1587" s="4">
        <v>84.0</v>
      </c>
      <c r="M1587" s="4">
        <v>73.0</v>
      </c>
      <c r="N1587" s="4">
        <v>6.7</v>
      </c>
      <c r="O1587" s="4">
        <v>75.0</v>
      </c>
      <c r="P1587" s="4">
        <v>25.5</v>
      </c>
      <c r="Q1587" s="5">
        <v>153.2594872</v>
      </c>
      <c r="R1587" s="4">
        <v>1.1376172E7</v>
      </c>
      <c r="S1587" s="4">
        <v>8.0</v>
      </c>
      <c r="T1587" s="4">
        <v>7.9</v>
      </c>
      <c r="U1587" s="4">
        <v>0.391</v>
      </c>
      <c r="V1587" s="4">
        <v>10.7</v>
      </c>
    </row>
    <row r="1588">
      <c r="A1588" s="4" t="s">
        <v>125</v>
      </c>
      <c r="B1588" s="4">
        <v>2015.0</v>
      </c>
      <c r="C1588" s="4" t="s">
        <v>23</v>
      </c>
      <c r="D1588" s="4">
        <v>75.0</v>
      </c>
      <c r="E1588" s="4">
        <v>123.0</v>
      </c>
      <c r="F1588" s="4">
        <v>4.0</v>
      </c>
      <c r="G1588" s="6"/>
      <c r="H1588" s="5">
        <v>0.0</v>
      </c>
      <c r="I1588" s="4">
        <v>99.0</v>
      </c>
      <c r="J1588" s="4">
        <v>1318.0</v>
      </c>
      <c r="K1588" s="4">
        <v>4.6</v>
      </c>
      <c r="L1588" s="4">
        <v>4.0</v>
      </c>
      <c r="M1588" s="4">
        <v>99.0</v>
      </c>
      <c r="N1588" s="6"/>
      <c r="O1588" s="4">
        <v>99.0</v>
      </c>
      <c r="P1588" s="4">
        <v>0.1</v>
      </c>
      <c r="Q1588" s="5">
        <v>9643.644683</v>
      </c>
      <c r="R1588" s="4">
        <v>3723155.0</v>
      </c>
      <c r="S1588" s="4">
        <v>7.5</v>
      </c>
      <c r="T1588" s="4">
        <v>7.3</v>
      </c>
      <c r="U1588" s="4">
        <v>0.787</v>
      </c>
      <c r="V1588" s="4">
        <v>13.1</v>
      </c>
    </row>
    <row r="1589">
      <c r="A1589" s="4" t="s">
        <v>125</v>
      </c>
      <c r="B1589" s="4">
        <v>2014.0</v>
      </c>
      <c r="C1589" s="4" t="s">
        <v>23</v>
      </c>
      <c r="D1589" s="4">
        <v>74.8</v>
      </c>
      <c r="E1589" s="4">
        <v>126.0</v>
      </c>
      <c r="F1589" s="4">
        <v>4.0</v>
      </c>
      <c r="G1589" s="4">
        <v>0.52</v>
      </c>
      <c r="H1589" s="5">
        <v>721.3655432</v>
      </c>
      <c r="I1589" s="4">
        <v>96.0</v>
      </c>
      <c r="J1589" s="4">
        <v>221.0</v>
      </c>
      <c r="K1589" s="4">
        <v>39.5</v>
      </c>
      <c r="L1589" s="4">
        <v>4.0</v>
      </c>
      <c r="M1589" s="4">
        <v>97.0</v>
      </c>
      <c r="N1589" s="4">
        <v>4.17</v>
      </c>
      <c r="O1589" s="4">
        <v>97.0</v>
      </c>
      <c r="P1589" s="4">
        <v>0.1</v>
      </c>
      <c r="Q1589" s="5">
        <v>11183.96191</v>
      </c>
      <c r="R1589" s="4">
        <v>322817.0</v>
      </c>
      <c r="S1589" s="4">
        <v>7.6</v>
      </c>
      <c r="T1589" s="4">
        <v>7.4</v>
      </c>
      <c r="U1589" s="4">
        <v>0.783</v>
      </c>
      <c r="V1589" s="4">
        <v>13.0</v>
      </c>
    </row>
    <row r="1590">
      <c r="A1590" s="4" t="s">
        <v>125</v>
      </c>
      <c r="B1590" s="4">
        <v>2013.0</v>
      </c>
      <c r="C1590" s="4" t="s">
        <v>23</v>
      </c>
      <c r="D1590" s="4">
        <v>74.6</v>
      </c>
      <c r="E1590" s="4">
        <v>128.0</v>
      </c>
      <c r="F1590" s="4">
        <v>3.0</v>
      </c>
      <c r="G1590" s="4">
        <v>0.53</v>
      </c>
      <c r="H1590" s="5">
        <v>110.6779711</v>
      </c>
      <c r="I1590" s="4">
        <v>96.0</v>
      </c>
      <c r="J1590" s="4">
        <v>195.0</v>
      </c>
      <c r="K1590" s="4">
        <v>38.5</v>
      </c>
      <c r="L1590" s="4">
        <v>4.0</v>
      </c>
      <c r="M1590" s="4">
        <v>97.0</v>
      </c>
      <c r="N1590" s="4">
        <v>4.2</v>
      </c>
      <c r="O1590" s="4">
        <v>97.0</v>
      </c>
      <c r="P1590" s="4">
        <v>0.1</v>
      </c>
      <c r="Q1590" s="5">
        <v>1882.27842</v>
      </c>
      <c r="R1590" s="4">
        <v>2976724.0</v>
      </c>
      <c r="S1590" s="4">
        <v>7.8</v>
      </c>
      <c r="T1590" s="4">
        <v>7.6</v>
      </c>
      <c r="U1590" s="4">
        <v>0.779</v>
      </c>
      <c r="V1590" s="4">
        <v>12.9</v>
      </c>
    </row>
    <row r="1591">
      <c r="A1591" s="4" t="s">
        <v>125</v>
      </c>
      <c r="B1591" s="4">
        <v>2012.0</v>
      </c>
      <c r="C1591" s="4" t="s">
        <v>23</v>
      </c>
      <c r="D1591" s="4">
        <v>74.5</v>
      </c>
      <c r="E1591" s="4">
        <v>129.0</v>
      </c>
      <c r="F1591" s="4">
        <v>3.0</v>
      </c>
      <c r="G1591" s="4">
        <v>0.53</v>
      </c>
      <c r="H1591" s="5">
        <v>101.609245</v>
      </c>
      <c r="I1591" s="4">
        <v>97.0</v>
      </c>
      <c r="J1591" s="4">
        <v>1868.0</v>
      </c>
      <c r="K1591" s="4">
        <v>37.4</v>
      </c>
      <c r="L1591" s="4">
        <v>4.0</v>
      </c>
      <c r="M1591" s="4">
        <v>97.0</v>
      </c>
      <c r="N1591" s="4">
        <v>4.1</v>
      </c>
      <c r="O1591" s="4">
        <v>97.0</v>
      </c>
      <c r="P1591" s="4">
        <v>0.1</v>
      </c>
      <c r="Q1591" s="5">
        <v>1779.49641</v>
      </c>
      <c r="R1591" s="4">
        <v>2917456.0</v>
      </c>
      <c r="S1591" s="4">
        <v>7.9</v>
      </c>
      <c r="T1591" s="4">
        <v>7.7</v>
      </c>
      <c r="U1591" s="4">
        <v>0.776</v>
      </c>
      <c r="V1591" s="4">
        <v>12.9</v>
      </c>
    </row>
    <row r="1592">
      <c r="A1592" s="4" t="s">
        <v>125</v>
      </c>
      <c r="B1592" s="4">
        <v>2011.0</v>
      </c>
      <c r="C1592" s="4" t="s">
        <v>23</v>
      </c>
      <c r="D1592" s="4">
        <v>74.3</v>
      </c>
      <c r="E1592" s="4">
        <v>13.0</v>
      </c>
      <c r="F1592" s="4">
        <v>3.0</v>
      </c>
      <c r="G1592" s="4">
        <v>0.51</v>
      </c>
      <c r="H1592" s="5">
        <v>9.23002632</v>
      </c>
      <c r="I1592" s="4">
        <v>96.0</v>
      </c>
      <c r="J1592" s="4">
        <v>1569.0</v>
      </c>
      <c r="K1592" s="4">
        <v>36.3</v>
      </c>
      <c r="L1592" s="4">
        <v>4.0</v>
      </c>
      <c r="M1592" s="4">
        <v>96.0</v>
      </c>
      <c r="N1592" s="4">
        <v>3.89</v>
      </c>
      <c r="O1592" s="4">
        <v>96.0</v>
      </c>
      <c r="P1592" s="4">
        <v>0.1</v>
      </c>
      <c r="Q1592" s="5">
        <v>145.1262</v>
      </c>
      <c r="R1592" s="4">
        <v>2.8635128E7</v>
      </c>
      <c r="S1592" s="4">
        <v>8.0</v>
      </c>
      <c r="T1592" s="4">
        <v>7.8</v>
      </c>
      <c r="U1592" s="4">
        <v>0.774</v>
      </c>
      <c r="V1592" s="4">
        <v>13.0</v>
      </c>
    </row>
    <row r="1593">
      <c r="A1593" s="4" t="s">
        <v>125</v>
      </c>
      <c r="B1593" s="4">
        <v>2010.0</v>
      </c>
      <c r="C1593" s="4" t="s">
        <v>23</v>
      </c>
      <c r="D1593" s="4">
        <v>74.1</v>
      </c>
      <c r="E1593" s="4">
        <v>131.0</v>
      </c>
      <c r="F1593" s="4">
        <v>3.0</v>
      </c>
      <c r="G1593" s="4">
        <v>0.49</v>
      </c>
      <c r="H1593" s="5">
        <v>65.56659662</v>
      </c>
      <c r="I1593" s="4">
        <v>96.0</v>
      </c>
      <c r="J1593" s="4">
        <v>73.0</v>
      </c>
      <c r="K1593" s="4">
        <v>35.3</v>
      </c>
      <c r="L1593" s="4">
        <v>4.0</v>
      </c>
      <c r="M1593" s="4">
        <v>96.0</v>
      </c>
      <c r="N1593" s="4">
        <v>3.99</v>
      </c>
      <c r="O1593" s="4">
        <v>96.0</v>
      </c>
      <c r="P1593" s="4">
        <v>0.1</v>
      </c>
      <c r="Q1593" s="5">
        <v>971.356987</v>
      </c>
      <c r="R1593" s="4">
        <v>2.8112289E7</v>
      </c>
      <c r="S1593" s="4">
        <v>8.2</v>
      </c>
      <c r="T1593" s="4">
        <v>8.0</v>
      </c>
      <c r="U1593" s="4">
        <v>0.764</v>
      </c>
      <c r="V1593" s="4">
        <v>12.8</v>
      </c>
    </row>
    <row r="1594">
      <c r="A1594" s="4" t="s">
        <v>125</v>
      </c>
      <c r="B1594" s="4">
        <v>2009.0</v>
      </c>
      <c r="C1594" s="4" t="s">
        <v>23</v>
      </c>
      <c r="D1594" s="4">
        <v>74.0</v>
      </c>
      <c r="E1594" s="4">
        <v>131.0</v>
      </c>
      <c r="F1594" s="4">
        <v>3.0</v>
      </c>
      <c r="G1594" s="4">
        <v>0.47</v>
      </c>
      <c r="H1594" s="5">
        <v>431.5452472</v>
      </c>
      <c r="I1594" s="4">
        <v>96.0</v>
      </c>
      <c r="J1594" s="4">
        <v>153.0</v>
      </c>
      <c r="K1594" s="4">
        <v>34.4</v>
      </c>
      <c r="L1594" s="4">
        <v>4.0</v>
      </c>
      <c r="M1594" s="4">
        <v>97.0</v>
      </c>
      <c r="N1594" s="4">
        <v>3.97</v>
      </c>
      <c r="O1594" s="4">
        <v>97.0</v>
      </c>
      <c r="P1594" s="4">
        <v>0.1</v>
      </c>
      <c r="Q1594" s="5">
        <v>7326.744435</v>
      </c>
      <c r="R1594" s="4">
        <v>2765383.0</v>
      </c>
      <c r="S1594" s="4">
        <v>8.3</v>
      </c>
      <c r="T1594" s="4">
        <v>8.2</v>
      </c>
      <c r="U1594" s="4">
        <v>0.756</v>
      </c>
      <c r="V1594" s="4">
        <v>12.6</v>
      </c>
    </row>
    <row r="1595">
      <c r="A1595" s="4" t="s">
        <v>125</v>
      </c>
      <c r="B1595" s="4">
        <v>2008.0</v>
      </c>
      <c r="C1595" s="4" t="s">
        <v>23</v>
      </c>
      <c r="D1595" s="4">
        <v>73.8</v>
      </c>
      <c r="E1595" s="4">
        <v>132.0</v>
      </c>
      <c r="F1595" s="4">
        <v>3.0</v>
      </c>
      <c r="G1595" s="4">
        <v>0.47</v>
      </c>
      <c r="H1595" s="5">
        <v>438.4519214</v>
      </c>
      <c r="I1595" s="4">
        <v>97.0</v>
      </c>
      <c r="J1595" s="4">
        <v>334.0</v>
      </c>
      <c r="K1595" s="4">
        <v>33.4</v>
      </c>
      <c r="L1595" s="4">
        <v>4.0</v>
      </c>
      <c r="M1595" s="4">
        <v>97.0</v>
      </c>
      <c r="N1595" s="4">
        <v>3.47</v>
      </c>
      <c r="O1595" s="4">
        <v>97.0</v>
      </c>
      <c r="P1595" s="4">
        <v>0.1</v>
      </c>
      <c r="Q1595" s="5">
        <v>8513.629541</v>
      </c>
      <c r="R1595" s="4">
        <v>2711169.0</v>
      </c>
      <c r="S1595" s="4">
        <v>8.5</v>
      </c>
      <c r="T1595" s="4">
        <v>8.3</v>
      </c>
      <c r="U1595" s="4">
        <v>0.747</v>
      </c>
      <c r="V1595" s="4">
        <v>12.5</v>
      </c>
    </row>
    <row r="1596">
      <c r="A1596" s="4" t="s">
        <v>125</v>
      </c>
      <c r="B1596" s="4">
        <v>2007.0</v>
      </c>
      <c r="C1596" s="4" t="s">
        <v>23</v>
      </c>
      <c r="D1596" s="4">
        <v>73.7</v>
      </c>
      <c r="E1596" s="4">
        <v>133.0</v>
      </c>
      <c r="F1596" s="4">
        <v>3.0</v>
      </c>
      <c r="G1596" s="4">
        <v>0.43</v>
      </c>
      <c r="H1596" s="5">
        <v>409.9812523</v>
      </c>
      <c r="I1596" s="4">
        <v>96.0</v>
      </c>
      <c r="J1596" s="4">
        <v>394.0</v>
      </c>
      <c r="K1596" s="4">
        <v>32.5</v>
      </c>
      <c r="L1596" s="4">
        <v>4.0</v>
      </c>
      <c r="M1596" s="4">
        <v>97.0</v>
      </c>
      <c r="N1596" s="4">
        <v>3.61</v>
      </c>
      <c r="O1596" s="4">
        <v>97.0</v>
      </c>
      <c r="P1596" s="4">
        <v>0.1</v>
      </c>
      <c r="Q1596" s="5">
        <v>7269.17114</v>
      </c>
      <c r="R1596" s="4">
        <v>2.6625845E7</v>
      </c>
      <c r="S1596" s="4">
        <v>8.7</v>
      </c>
      <c r="T1596" s="4">
        <v>8.5</v>
      </c>
      <c r="U1596" s="4">
        <v>0.736</v>
      </c>
      <c r="V1596" s="4">
        <v>12.3</v>
      </c>
    </row>
    <row r="1597">
      <c r="A1597" s="4" t="s">
        <v>125</v>
      </c>
      <c r="B1597" s="4">
        <v>2006.0</v>
      </c>
      <c r="C1597" s="4" t="s">
        <v>23</v>
      </c>
      <c r="D1597" s="4">
        <v>73.6</v>
      </c>
      <c r="E1597" s="4">
        <v>134.0</v>
      </c>
      <c r="F1597" s="4">
        <v>3.0</v>
      </c>
      <c r="G1597" s="4">
        <v>0.42</v>
      </c>
      <c r="H1597" s="5">
        <v>365.9113978</v>
      </c>
      <c r="I1597" s="4">
        <v>95.0</v>
      </c>
      <c r="J1597" s="4">
        <v>564.0</v>
      </c>
      <c r="K1597" s="4">
        <v>31.6</v>
      </c>
      <c r="L1597" s="4">
        <v>4.0</v>
      </c>
      <c r="M1597" s="4">
        <v>95.0</v>
      </c>
      <c r="N1597" s="4">
        <v>3.65</v>
      </c>
      <c r="O1597" s="4">
        <v>95.0</v>
      </c>
      <c r="P1597" s="4">
        <v>0.1</v>
      </c>
      <c r="Q1597" s="5">
        <v>6222.982955</v>
      </c>
      <c r="R1597" s="4">
        <v>2.6143566E7</v>
      </c>
      <c r="S1597" s="4">
        <v>8.8</v>
      </c>
      <c r="T1597" s="4">
        <v>8.6</v>
      </c>
      <c r="U1597" s="4">
        <v>0.732</v>
      </c>
      <c r="V1597" s="4">
        <v>12.7</v>
      </c>
    </row>
    <row r="1598">
      <c r="A1598" s="4" t="s">
        <v>125</v>
      </c>
      <c r="B1598" s="4">
        <v>2005.0</v>
      </c>
      <c r="C1598" s="4" t="s">
        <v>23</v>
      </c>
      <c r="D1598" s="4">
        <v>73.4</v>
      </c>
      <c r="E1598" s="4">
        <v>135.0</v>
      </c>
      <c r="F1598" s="4">
        <v>3.0</v>
      </c>
      <c r="G1598" s="4">
        <v>0.46</v>
      </c>
      <c r="H1598" s="5">
        <v>297.5913833</v>
      </c>
      <c r="I1598" s="4">
        <v>96.0</v>
      </c>
      <c r="J1598" s="4">
        <v>1407.0</v>
      </c>
      <c r="K1598" s="4">
        <v>3.7</v>
      </c>
      <c r="L1598" s="4">
        <v>4.0</v>
      </c>
      <c r="M1598" s="4">
        <v>96.0</v>
      </c>
      <c r="N1598" s="4">
        <v>3.29</v>
      </c>
      <c r="O1598" s="4">
        <v>96.0</v>
      </c>
      <c r="P1598" s="4">
        <v>0.1</v>
      </c>
      <c r="Q1598" s="5">
        <v>5593.822995</v>
      </c>
      <c r="R1598" s="4">
        <v>2.5659393E7</v>
      </c>
      <c r="S1598" s="4">
        <v>9.0</v>
      </c>
      <c r="T1598" s="4">
        <v>8.8</v>
      </c>
      <c r="U1598" s="4">
        <v>0.734</v>
      </c>
      <c r="V1598" s="4">
        <v>12.9</v>
      </c>
    </row>
    <row r="1599">
      <c r="A1599" s="4" t="s">
        <v>125</v>
      </c>
      <c r="B1599" s="4">
        <v>2004.0</v>
      </c>
      <c r="C1599" s="4" t="s">
        <v>23</v>
      </c>
      <c r="D1599" s="4">
        <v>73.2</v>
      </c>
      <c r="E1599" s="4">
        <v>137.0</v>
      </c>
      <c r="F1599" s="4">
        <v>3.0</v>
      </c>
      <c r="G1599" s="4">
        <v>0.49</v>
      </c>
      <c r="H1599" s="5">
        <v>315.6639322</v>
      </c>
      <c r="I1599" s="4">
        <v>94.0</v>
      </c>
      <c r="J1599" s="4">
        <v>5729.0</v>
      </c>
      <c r="K1599" s="4">
        <v>29.8</v>
      </c>
      <c r="L1599" s="4">
        <v>4.0</v>
      </c>
      <c r="M1599" s="4">
        <v>95.0</v>
      </c>
      <c r="N1599" s="4">
        <v>3.74</v>
      </c>
      <c r="O1599" s="4">
        <v>95.0</v>
      </c>
      <c r="P1599" s="4">
        <v>0.1</v>
      </c>
      <c r="Q1599" s="5">
        <v>4955.477743</v>
      </c>
      <c r="R1599" s="4">
        <v>2517419.0</v>
      </c>
      <c r="S1599" s="4">
        <v>9.2</v>
      </c>
      <c r="T1599" s="4">
        <v>8.9</v>
      </c>
      <c r="U1599" s="4">
        <v>0.731</v>
      </c>
      <c r="V1599" s="4">
        <v>12.7</v>
      </c>
    </row>
    <row r="1600">
      <c r="A1600" s="4" t="s">
        <v>125</v>
      </c>
      <c r="B1600" s="4">
        <v>2003.0</v>
      </c>
      <c r="C1600" s="4" t="s">
        <v>23</v>
      </c>
      <c r="D1600" s="4">
        <v>73.1</v>
      </c>
      <c r="E1600" s="4">
        <v>138.0</v>
      </c>
      <c r="F1600" s="4">
        <v>3.0</v>
      </c>
      <c r="G1600" s="4">
        <v>0.48</v>
      </c>
      <c r="H1600" s="5">
        <v>264.2496129</v>
      </c>
      <c r="I1600" s="4">
        <v>95.0</v>
      </c>
      <c r="J1600" s="4">
        <v>632.0</v>
      </c>
      <c r="K1600" s="4">
        <v>28.8</v>
      </c>
      <c r="L1600" s="4">
        <v>4.0</v>
      </c>
      <c r="M1600" s="4">
        <v>96.0</v>
      </c>
      <c r="N1600" s="4">
        <v>3.95</v>
      </c>
      <c r="O1600" s="4">
        <v>96.0</v>
      </c>
      <c r="P1600" s="4">
        <v>0.1</v>
      </c>
      <c r="Q1600" s="5">
        <v>4463.675893</v>
      </c>
      <c r="R1600" s="4">
        <v>2468873.0</v>
      </c>
      <c r="S1600" s="4">
        <v>9.3</v>
      </c>
      <c r="T1600" s="4">
        <v>9.1</v>
      </c>
      <c r="U1600" s="4">
        <v>0.724</v>
      </c>
      <c r="V1600" s="4">
        <v>12.1</v>
      </c>
    </row>
    <row r="1601">
      <c r="A1601" s="4" t="s">
        <v>125</v>
      </c>
      <c r="B1601" s="4">
        <v>2002.0</v>
      </c>
      <c r="C1601" s="4" t="s">
        <v>23</v>
      </c>
      <c r="D1601" s="4">
        <v>72.9</v>
      </c>
      <c r="E1601" s="4">
        <v>14.0</v>
      </c>
      <c r="F1601" s="4">
        <v>4.0</v>
      </c>
      <c r="G1601" s="4">
        <v>0.49</v>
      </c>
      <c r="H1601" s="5">
        <v>216.7029481</v>
      </c>
      <c r="I1601" s="4">
        <v>95.0</v>
      </c>
      <c r="J1601" s="4">
        <v>408.0</v>
      </c>
      <c r="K1601" s="4">
        <v>27.9</v>
      </c>
      <c r="L1601" s="4">
        <v>4.0</v>
      </c>
      <c r="M1601" s="4">
        <v>94.0</v>
      </c>
      <c r="N1601" s="4">
        <v>3.4</v>
      </c>
      <c r="O1601" s="4">
        <v>94.0</v>
      </c>
      <c r="P1601" s="4">
        <v>0.1</v>
      </c>
      <c r="Q1601" s="5">
        <v>4167.364387</v>
      </c>
      <c r="R1601" s="4">
        <v>2.4198811E7</v>
      </c>
      <c r="S1601" s="4">
        <v>9.5</v>
      </c>
      <c r="T1601" s="4">
        <v>9.3</v>
      </c>
      <c r="U1601" s="4">
        <v>0.723</v>
      </c>
      <c r="V1601" s="4">
        <v>12.0</v>
      </c>
    </row>
    <row r="1602">
      <c r="A1602" s="4" t="s">
        <v>125</v>
      </c>
      <c r="B1602" s="4">
        <v>2001.0</v>
      </c>
      <c r="C1602" s="4" t="s">
        <v>23</v>
      </c>
      <c r="D1602" s="4">
        <v>72.7</v>
      </c>
      <c r="E1602" s="4">
        <v>144.0</v>
      </c>
      <c r="F1602" s="4">
        <v>4.0</v>
      </c>
      <c r="G1602" s="4">
        <v>0.53</v>
      </c>
      <c r="H1602" s="5">
        <v>210.2417002</v>
      </c>
      <c r="I1602" s="4">
        <v>95.0</v>
      </c>
      <c r="J1602" s="4">
        <v>2198.0</v>
      </c>
      <c r="K1602" s="4">
        <v>27.0</v>
      </c>
      <c r="L1602" s="4">
        <v>5.0</v>
      </c>
      <c r="M1602" s="4">
        <v>95.0</v>
      </c>
      <c r="N1602" s="4">
        <v>3.4</v>
      </c>
      <c r="O1602" s="4">
        <v>96.0</v>
      </c>
      <c r="P1602" s="4">
        <v>0.1</v>
      </c>
      <c r="Q1602" s="5">
        <v>3915.11546</v>
      </c>
      <c r="R1602" s="4">
        <v>2369897.0</v>
      </c>
      <c r="S1602" s="4">
        <v>9.7</v>
      </c>
      <c r="T1602" s="4">
        <v>9.4</v>
      </c>
      <c r="U1602" s="4">
        <v>0.725</v>
      </c>
      <c r="V1602" s="4">
        <v>11.9</v>
      </c>
    </row>
    <row r="1603">
      <c r="A1603" s="4" t="s">
        <v>125</v>
      </c>
      <c r="B1603" s="4">
        <v>2000.0</v>
      </c>
      <c r="C1603" s="4" t="s">
        <v>23</v>
      </c>
      <c r="D1603" s="4">
        <v>72.4</v>
      </c>
      <c r="E1603" s="4">
        <v>149.0</v>
      </c>
      <c r="F1603" s="4">
        <v>4.0</v>
      </c>
      <c r="G1603" s="4">
        <v>0.54</v>
      </c>
      <c r="H1603" s="5">
        <v>23.37167228</v>
      </c>
      <c r="I1603" s="4">
        <v>97.0</v>
      </c>
      <c r="J1603" s="4">
        <v>6187.0</v>
      </c>
      <c r="K1603" s="4">
        <v>26.0</v>
      </c>
      <c r="L1603" s="4">
        <v>5.0</v>
      </c>
      <c r="M1603" s="4">
        <v>98.0</v>
      </c>
      <c r="N1603" s="4">
        <v>3.4</v>
      </c>
      <c r="O1603" s="4">
        <v>98.0</v>
      </c>
      <c r="P1603" s="4">
        <v>0.1</v>
      </c>
      <c r="Q1603" s="5">
        <v>445.17471</v>
      </c>
      <c r="R1603" s="4">
        <v>2318568.0</v>
      </c>
      <c r="S1603" s="4">
        <v>9.8</v>
      </c>
      <c r="T1603" s="4">
        <v>9.6</v>
      </c>
      <c r="U1603" s="4">
        <v>0.715</v>
      </c>
      <c r="V1603" s="4">
        <v>11.6</v>
      </c>
    </row>
    <row r="1604">
      <c r="A1604" s="4" t="s">
        <v>126</v>
      </c>
      <c r="B1604" s="4">
        <v>2015.0</v>
      </c>
      <c r="C1604" s="4" t="s">
        <v>23</v>
      </c>
      <c r="D1604" s="4">
        <v>78.5</v>
      </c>
      <c r="E1604" s="4">
        <v>61.0</v>
      </c>
      <c r="F1604" s="4">
        <v>0.0</v>
      </c>
      <c r="G1604" s="6"/>
      <c r="H1604" s="5">
        <v>0.0</v>
      </c>
      <c r="I1604" s="4">
        <v>99.0</v>
      </c>
      <c r="J1604" s="4">
        <v>0.0</v>
      </c>
      <c r="K1604" s="4">
        <v>27.4</v>
      </c>
      <c r="L1604" s="4">
        <v>0.0</v>
      </c>
      <c r="M1604" s="4">
        <v>99.0</v>
      </c>
      <c r="N1604" s="6"/>
      <c r="O1604" s="4">
        <v>99.0</v>
      </c>
      <c r="P1604" s="4">
        <v>0.1</v>
      </c>
      <c r="Q1604" s="5">
        <v>8395.785198</v>
      </c>
      <c r="R1604" s="4">
        <v>49163.0</v>
      </c>
      <c r="S1604" s="4">
        <v>13.6</v>
      </c>
      <c r="T1604" s="4">
        <v>13.6</v>
      </c>
      <c r="U1604" s="4">
        <v>0.701</v>
      </c>
      <c r="V1604" s="4">
        <v>12.7</v>
      </c>
    </row>
    <row r="1605">
      <c r="A1605" s="4" t="s">
        <v>126</v>
      </c>
      <c r="B1605" s="4">
        <v>2014.0</v>
      </c>
      <c r="C1605" s="4" t="s">
        <v>23</v>
      </c>
      <c r="D1605" s="4">
        <v>78.2</v>
      </c>
      <c r="E1605" s="4">
        <v>62.0</v>
      </c>
      <c r="F1605" s="4">
        <v>0.0</v>
      </c>
      <c r="G1605" s="4">
        <v>0.01</v>
      </c>
      <c r="H1605" s="5">
        <v>2051.748615</v>
      </c>
      <c r="I1605" s="4">
        <v>99.0</v>
      </c>
      <c r="J1605" s="4">
        <v>0.0</v>
      </c>
      <c r="K1605" s="4">
        <v>26.2</v>
      </c>
      <c r="L1605" s="4">
        <v>0.0</v>
      </c>
      <c r="M1605" s="4">
        <v>99.0</v>
      </c>
      <c r="N1605" s="4">
        <v>13.73</v>
      </c>
      <c r="O1605" s="4">
        <v>99.0</v>
      </c>
      <c r="P1605" s="4">
        <v>0.1</v>
      </c>
      <c r="Q1605" s="5">
        <v>7716.2415</v>
      </c>
      <c r="R1605" s="4">
        <v>41.0</v>
      </c>
      <c r="S1605" s="4">
        <v>13.6</v>
      </c>
      <c r="T1605" s="4">
        <v>13.7</v>
      </c>
      <c r="U1605" s="4">
        <v>0.693</v>
      </c>
      <c r="V1605" s="4">
        <v>12.7</v>
      </c>
    </row>
    <row r="1606">
      <c r="A1606" s="4" t="s">
        <v>126</v>
      </c>
      <c r="B1606" s="4">
        <v>2013.0</v>
      </c>
      <c r="C1606" s="4" t="s">
        <v>23</v>
      </c>
      <c r="D1606" s="4">
        <v>77.9</v>
      </c>
      <c r="E1606" s="4">
        <v>64.0</v>
      </c>
      <c r="F1606" s="4">
        <v>0.0</v>
      </c>
      <c r="G1606" s="4">
        <v>0.01</v>
      </c>
      <c r="H1606" s="5">
        <v>1626.591186</v>
      </c>
      <c r="I1606" s="4">
        <v>99.0</v>
      </c>
      <c r="J1606" s="4">
        <v>0.0</v>
      </c>
      <c r="K1606" s="4">
        <v>25.1</v>
      </c>
      <c r="L1606" s="4">
        <v>0.0</v>
      </c>
      <c r="M1606" s="4">
        <v>99.0</v>
      </c>
      <c r="N1606" s="4">
        <v>11.16</v>
      </c>
      <c r="O1606" s="4">
        <v>99.0</v>
      </c>
      <c r="P1606" s="4">
        <v>0.1</v>
      </c>
      <c r="Q1606" s="5">
        <v>7112.33575</v>
      </c>
      <c r="R1606" s="4">
        <v>393.0</v>
      </c>
      <c r="S1606" s="4">
        <v>13.7</v>
      </c>
      <c r="T1606" s="4">
        <v>13.8</v>
      </c>
      <c r="U1606" s="4">
        <v>0.683</v>
      </c>
      <c r="V1606" s="4">
        <v>12.4</v>
      </c>
    </row>
    <row r="1607">
      <c r="A1607" s="4" t="s">
        <v>126</v>
      </c>
      <c r="B1607" s="4">
        <v>2012.0</v>
      </c>
      <c r="C1607" s="4" t="s">
        <v>23</v>
      </c>
      <c r="D1607" s="4">
        <v>77.6</v>
      </c>
      <c r="E1607" s="4">
        <v>65.0</v>
      </c>
      <c r="F1607" s="4">
        <v>0.0</v>
      </c>
      <c r="G1607" s="4">
        <v>0.01</v>
      </c>
      <c r="H1607" s="5">
        <v>1259.940376</v>
      </c>
      <c r="I1607" s="4">
        <v>99.0</v>
      </c>
      <c r="J1607" s="4">
        <v>0.0</v>
      </c>
      <c r="K1607" s="4">
        <v>24.1</v>
      </c>
      <c r="L1607" s="4">
        <v>0.0</v>
      </c>
      <c r="M1607" s="4">
        <v>99.0</v>
      </c>
      <c r="N1607" s="4">
        <v>9.16</v>
      </c>
      <c r="O1607" s="4">
        <v>99.0</v>
      </c>
      <c r="P1607" s="4">
        <v>0.1</v>
      </c>
      <c r="Q1607" s="5">
        <v>6541.7465</v>
      </c>
      <c r="R1607" s="4">
        <v>385.0</v>
      </c>
      <c r="S1607" s="4">
        <v>13.8</v>
      </c>
      <c r="T1607" s="4">
        <v>13.9</v>
      </c>
      <c r="U1607" s="4">
        <v>0.675</v>
      </c>
      <c r="V1607" s="4">
        <v>12.1</v>
      </c>
    </row>
    <row r="1608">
      <c r="A1608" s="4" t="s">
        <v>126</v>
      </c>
      <c r="B1608" s="4">
        <v>2011.0</v>
      </c>
      <c r="C1608" s="4" t="s">
        <v>23</v>
      </c>
      <c r="D1608" s="4">
        <v>77.3</v>
      </c>
      <c r="E1608" s="4">
        <v>67.0</v>
      </c>
      <c r="F1608" s="4">
        <v>0.0</v>
      </c>
      <c r="G1608" s="4">
        <v>1.92</v>
      </c>
      <c r="H1608" s="5">
        <v>1079.893546</v>
      </c>
      <c r="I1608" s="4">
        <v>96.0</v>
      </c>
      <c r="J1608" s="4">
        <v>0.0</v>
      </c>
      <c r="K1608" s="4">
        <v>23.1</v>
      </c>
      <c r="L1608" s="4">
        <v>0.0</v>
      </c>
      <c r="M1608" s="4">
        <v>96.0</v>
      </c>
      <c r="N1608" s="4">
        <v>8.11</v>
      </c>
      <c r="O1608" s="4">
        <v>96.0</v>
      </c>
      <c r="P1608" s="4">
        <v>0.1</v>
      </c>
      <c r="Q1608" s="5">
        <v>6497.55443</v>
      </c>
      <c r="R1608" s="4">
        <v>377.0</v>
      </c>
      <c r="S1608" s="4">
        <v>13.9</v>
      </c>
      <c r="T1608" s="4">
        <v>14.0</v>
      </c>
      <c r="U1608" s="4">
        <v>0.663</v>
      </c>
      <c r="V1608" s="4">
        <v>11.8</v>
      </c>
    </row>
    <row r="1609">
      <c r="A1609" s="4" t="s">
        <v>126</v>
      </c>
      <c r="B1609" s="4">
        <v>2010.0</v>
      </c>
      <c r="C1609" s="4" t="s">
        <v>23</v>
      </c>
      <c r="D1609" s="4">
        <v>76.7</v>
      </c>
      <c r="E1609" s="4">
        <v>73.0</v>
      </c>
      <c r="F1609" s="4">
        <v>0.0</v>
      </c>
      <c r="G1609" s="4">
        <v>1.83</v>
      </c>
      <c r="H1609" s="5">
        <v>91.13971812</v>
      </c>
      <c r="I1609" s="4">
        <v>97.0</v>
      </c>
      <c r="J1609" s="4">
        <v>0.0</v>
      </c>
      <c r="K1609" s="4">
        <v>22.1</v>
      </c>
      <c r="L1609" s="4">
        <v>0.0</v>
      </c>
      <c r="M1609" s="4">
        <v>97.0</v>
      </c>
      <c r="N1609" s="4">
        <v>7.93</v>
      </c>
      <c r="O1609" s="4">
        <v>96.0</v>
      </c>
      <c r="P1609" s="4">
        <v>0.1</v>
      </c>
      <c r="Q1609" s="5">
        <v>633.79498</v>
      </c>
      <c r="R1609" s="4">
        <v>367.0</v>
      </c>
      <c r="S1609" s="4">
        <v>14.0</v>
      </c>
      <c r="T1609" s="4">
        <v>14.1</v>
      </c>
      <c r="U1609" s="4">
        <v>0.653</v>
      </c>
      <c r="V1609" s="4">
        <v>11.6</v>
      </c>
    </row>
    <row r="1610">
      <c r="A1610" s="4" t="s">
        <v>126</v>
      </c>
      <c r="B1610" s="4">
        <v>2009.0</v>
      </c>
      <c r="C1610" s="4" t="s">
        <v>23</v>
      </c>
      <c r="D1610" s="4">
        <v>76.3</v>
      </c>
      <c r="E1610" s="4">
        <v>75.0</v>
      </c>
      <c r="F1610" s="4">
        <v>0.0</v>
      </c>
      <c r="G1610" s="4">
        <v>1.59</v>
      </c>
      <c r="H1610" s="5">
        <v>100.503021</v>
      </c>
      <c r="I1610" s="4">
        <v>98.0</v>
      </c>
      <c r="J1610" s="4">
        <v>6.0</v>
      </c>
      <c r="K1610" s="4">
        <v>21.2</v>
      </c>
      <c r="L1610" s="4">
        <v>0.0</v>
      </c>
      <c r="M1610" s="4">
        <v>98.0</v>
      </c>
      <c r="N1610" s="4">
        <v>9.22</v>
      </c>
      <c r="O1610" s="4">
        <v>98.0</v>
      </c>
      <c r="P1610" s="4">
        <v>0.1</v>
      </c>
      <c r="Q1610" s="5">
        <v>597.1659</v>
      </c>
      <c r="R1610" s="4">
        <v>36.0</v>
      </c>
      <c r="S1610" s="4">
        <v>14.1</v>
      </c>
      <c r="T1610" s="4">
        <v>14.2</v>
      </c>
      <c r="U1610" s="4">
        <v>0.651</v>
      </c>
      <c r="V1610" s="4">
        <v>11.8</v>
      </c>
    </row>
    <row r="1611">
      <c r="A1611" s="4" t="s">
        <v>126</v>
      </c>
      <c r="B1611" s="4">
        <v>2008.0</v>
      </c>
      <c r="C1611" s="4" t="s">
        <v>23</v>
      </c>
      <c r="D1611" s="4">
        <v>75.9</v>
      </c>
      <c r="E1611" s="4">
        <v>81.0</v>
      </c>
      <c r="F1611" s="4">
        <v>0.0</v>
      </c>
      <c r="G1611" s="4">
        <v>1.76</v>
      </c>
      <c r="H1611" s="5">
        <v>1077.712092</v>
      </c>
      <c r="I1611" s="4">
        <v>98.0</v>
      </c>
      <c r="J1611" s="4">
        <v>0.0</v>
      </c>
      <c r="K1611" s="4">
        <v>2.3</v>
      </c>
      <c r="L1611" s="4">
        <v>0.0</v>
      </c>
      <c r="M1611" s="4">
        <v>98.0</v>
      </c>
      <c r="N1611" s="4">
        <v>9.3</v>
      </c>
      <c r="O1611" s="4">
        <v>98.0</v>
      </c>
      <c r="P1611" s="4">
        <v>0.1</v>
      </c>
      <c r="Q1611" s="5">
        <v>5828.621374</v>
      </c>
      <c r="R1611" s="4">
        <v>362.0</v>
      </c>
      <c r="S1611" s="4">
        <v>14.2</v>
      </c>
      <c r="T1611" s="4">
        <v>14.3</v>
      </c>
      <c r="U1611" s="4">
        <v>0.641</v>
      </c>
      <c r="V1611" s="4">
        <v>11.8</v>
      </c>
    </row>
    <row r="1612">
      <c r="A1612" s="4" t="s">
        <v>126</v>
      </c>
      <c r="B1612" s="4">
        <v>2007.0</v>
      </c>
      <c r="C1612" s="4" t="s">
        <v>23</v>
      </c>
      <c r="D1612" s="4">
        <v>75.4</v>
      </c>
      <c r="E1612" s="4">
        <v>82.0</v>
      </c>
      <c r="F1612" s="4">
        <v>0.0</v>
      </c>
      <c r="G1612" s="4">
        <v>1.78</v>
      </c>
      <c r="H1612" s="5">
        <v>6.491488598</v>
      </c>
      <c r="I1612" s="4">
        <v>98.0</v>
      </c>
      <c r="J1612" s="4">
        <v>20.0</v>
      </c>
      <c r="K1612" s="4">
        <v>19.5</v>
      </c>
      <c r="L1612" s="4">
        <v>0.0</v>
      </c>
      <c r="M1612" s="4">
        <v>98.0</v>
      </c>
      <c r="N1612" s="4">
        <v>6.64</v>
      </c>
      <c r="O1612" s="4">
        <v>98.0</v>
      </c>
      <c r="P1612" s="4">
        <v>0.1</v>
      </c>
      <c r="Q1612" s="5">
        <v>52.862285</v>
      </c>
      <c r="R1612" s="4">
        <v>349.0</v>
      </c>
      <c r="S1612" s="4">
        <v>14.3</v>
      </c>
      <c r="T1612" s="4">
        <v>14.4</v>
      </c>
      <c r="U1612" s="4">
        <v>0.632</v>
      </c>
      <c r="V1612" s="4">
        <v>11.9</v>
      </c>
    </row>
    <row r="1613">
      <c r="A1613" s="4" t="s">
        <v>126</v>
      </c>
      <c r="B1613" s="4">
        <v>2006.0</v>
      </c>
      <c r="C1613" s="4" t="s">
        <v>23</v>
      </c>
      <c r="D1613" s="4">
        <v>75.0</v>
      </c>
      <c r="E1613" s="4">
        <v>88.0</v>
      </c>
      <c r="F1613" s="4">
        <v>0.0</v>
      </c>
      <c r="G1613" s="4">
        <v>1.62</v>
      </c>
      <c r="H1613" s="5">
        <v>659.8499118</v>
      </c>
      <c r="I1613" s="4">
        <v>98.0</v>
      </c>
      <c r="J1613" s="4">
        <v>47.0</v>
      </c>
      <c r="K1613" s="4">
        <v>18.7</v>
      </c>
      <c r="L1613" s="4">
        <v>0.0</v>
      </c>
      <c r="M1613" s="4">
        <v>98.0</v>
      </c>
      <c r="N1613" s="4">
        <v>7.37</v>
      </c>
      <c r="O1613" s="4">
        <v>98.0</v>
      </c>
      <c r="P1613" s="4">
        <v>0.1</v>
      </c>
      <c r="Q1613" s="5">
        <v>4428.522898</v>
      </c>
      <c r="R1613" s="4">
        <v>333.0</v>
      </c>
      <c r="S1613" s="4">
        <v>14.3</v>
      </c>
      <c r="T1613" s="4">
        <v>14.5</v>
      </c>
      <c r="U1613" s="4">
        <v>0.622</v>
      </c>
      <c r="V1613" s="4">
        <v>12.0</v>
      </c>
    </row>
    <row r="1614">
      <c r="A1614" s="4" t="s">
        <v>126</v>
      </c>
      <c r="B1614" s="4">
        <v>2005.0</v>
      </c>
      <c r="C1614" s="4" t="s">
        <v>23</v>
      </c>
      <c r="D1614" s="4">
        <v>74.3</v>
      </c>
      <c r="E1614" s="4">
        <v>93.0</v>
      </c>
      <c r="F1614" s="4">
        <v>0.0</v>
      </c>
      <c r="G1614" s="4">
        <v>1.47</v>
      </c>
      <c r="H1614" s="5">
        <v>620.9518909</v>
      </c>
      <c r="I1614" s="4">
        <v>98.0</v>
      </c>
      <c r="J1614" s="4">
        <v>1395.0</v>
      </c>
      <c r="K1614" s="4">
        <v>18.0</v>
      </c>
      <c r="L1614" s="4">
        <v>0.0</v>
      </c>
      <c r="M1614" s="4">
        <v>98.0</v>
      </c>
      <c r="N1614" s="4">
        <v>9.52</v>
      </c>
      <c r="O1614" s="4">
        <v>98.0</v>
      </c>
      <c r="P1614" s="4">
        <v>0.1</v>
      </c>
      <c r="Q1614" s="5">
        <v>3488.493769</v>
      </c>
      <c r="R1614" s="4">
        <v>321.0</v>
      </c>
      <c r="S1614" s="4">
        <v>14.4</v>
      </c>
      <c r="T1614" s="4">
        <v>14.5</v>
      </c>
      <c r="U1614" s="4">
        <v>0.625</v>
      </c>
      <c r="V1614" s="4">
        <v>12.1</v>
      </c>
    </row>
    <row r="1615">
      <c r="A1615" s="4" t="s">
        <v>126</v>
      </c>
      <c r="B1615" s="4">
        <v>2004.0</v>
      </c>
      <c r="C1615" s="4" t="s">
        <v>23</v>
      </c>
      <c r="D1615" s="4">
        <v>73.4</v>
      </c>
      <c r="E1615" s="4">
        <v>16.0</v>
      </c>
      <c r="F1615" s="4">
        <v>0.0</v>
      </c>
      <c r="G1615" s="4">
        <v>1.6</v>
      </c>
      <c r="H1615" s="5">
        <v>611.9093566</v>
      </c>
      <c r="I1615" s="4">
        <v>97.0</v>
      </c>
      <c r="J1615" s="4">
        <v>37.0</v>
      </c>
      <c r="K1615" s="4">
        <v>17.3</v>
      </c>
      <c r="L1615" s="4">
        <v>0.0</v>
      </c>
      <c r="M1615" s="4">
        <v>96.0</v>
      </c>
      <c r="N1615" s="4">
        <v>5.89</v>
      </c>
      <c r="O1615" s="4">
        <v>96.0</v>
      </c>
      <c r="P1615" s="4">
        <v>0.1</v>
      </c>
      <c r="Q1615" s="5">
        <v>3853.33348</v>
      </c>
      <c r="R1615" s="4">
        <v>312.0</v>
      </c>
      <c r="S1615" s="4">
        <v>14.5</v>
      </c>
      <c r="T1615" s="4">
        <v>14.6</v>
      </c>
      <c r="U1615" s="4">
        <v>0.617</v>
      </c>
      <c r="V1615" s="4">
        <v>12.2</v>
      </c>
    </row>
    <row r="1616">
      <c r="A1616" s="4" t="s">
        <v>126</v>
      </c>
      <c r="B1616" s="4">
        <v>2003.0</v>
      </c>
      <c r="C1616" s="4" t="s">
        <v>23</v>
      </c>
      <c r="D1616" s="4">
        <v>72.7</v>
      </c>
      <c r="E1616" s="4">
        <v>112.0</v>
      </c>
      <c r="F1616" s="4">
        <v>0.0</v>
      </c>
      <c r="G1616" s="4">
        <v>1.75</v>
      </c>
      <c r="H1616" s="5">
        <v>491.4978908</v>
      </c>
      <c r="I1616" s="4">
        <v>98.0</v>
      </c>
      <c r="J1616" s="4">
        <v>75.0</v>
      </c>
      <c r="K1616" s="4">
        <v>16.7</v>
      </c>
      <c r="L1616" s="4">
        <v>0.0</v>
      </c>
      <c r="M1616" s="4">
        <v>98.0</v>
      </c>
      <c r="N1616" s="4">
        <v>5.9</v>
      </c>
      <c r="O1616" s="4">
        <v>98.0</v>
      </c>
      <c r="P1616" s="4">
        <v>0.1</v>
      </c>
      <c r="Q1616" s="5">
        <v>3432.247841</v>
      </c>
      <c r="R1616" s="4">
        <v>34.0</v>
      </c>
      <c r="S1616" s="4">
        <v>14.6</v>
      </c>
      <c r="T1616" s="4">
        <v>14.7</v>
      </c>
      <c r="U1616" s="4">
        <v>0.601</v>
      </c>
      <c r="V1616" s="4">
        <v>11.8</v>
      </c>
    </row>
    <row r="1617">
      <c r="A1617" s="4" t="s">
        <v>126</v>
      </c>
      <c r="B1617" s="4">
        <v>2002.0</v>
      </c>
      <c r="C1617" s="4" t="s">
        <v>23</v>
      </c>
      <c r="D1617" s="4">
        <v>71.8</v>
      </c>
      <c r="E1617" s="4">
        <v>124.0</v>
      </c>
      <c r="F1617" s="4">
        <v>0.0</v>
      </c>
      <c r="G1617" s="4">
        <v>1.95</v>
      </c>
      <c r="H1617" s="5">
        <v>4.299053392</v>
      </c>
      <c r="I1617" s="4">
        <v>98.0</v>
      </c>
      <c r="J1617" s="4">
        <v>926.0</v>
      </c>
      <c r="K1617" s="4">
        <v>16.2</v>
      </c>
      <c r="L1617" s="4">
        <v>0.0</v>
      </c>
      <c r="M1617" s="4">
        <v>98.0</v>
      </c>
      <c r="N1617" s="4">
        <v>5.78</v>
      </c>
      <c r="O1617" s="4">
        <v>98.0</v>
      </c>
      <c r="P1617" s="4">
        <v>0.1</v>
      </c>
      <c r="Q1617" s="5">
        <v>32.37239</v>
      </c>
      <c r="R1617" s="4">
        <v>297.0</v>
      </c>
      <c r="S1617" s="4">
        <v>14.6</v>
      </c>
      <c r="T1617" s="4">
        <v>14.7</v>
      </c>
      <c r="U1617" s="4">
        <v>0.597</v>
      </c>
      <c r="V1617" s="4">
        <v>12.0</v>
      </c>
    </row>
    <row r="1618">
      <c r="A1618" s="4" t="s">
        <v>126</v>
      </c>
      <c r="B1618" s="4">
        <v>2001.0</v>
      </c>
      <c r="C1618" s="4" t="s">
        <v>23</v>
      </c>
      <c r="D1618" s="4">
        <v>78.0</v>
      </c>
      <c r="E1618" s="4">
        <v>129.0</v>
      </c>
      <c r="F1618" s="4">
        <v>0.0</v>
      </c>
      <c r="G1618" s="4">
        <v>1.98</v>
      </c>
      <c r="H1618" s="5">
        <v>41.30688803</v>
      </c>
      <c r="I1618" s="4">
        <v>98.0</v>
      </c>
      <c r="J1618" s="4">
        <v>0.0</v>
      </c>
      <c r="K1618" s="4">
        <v>15.6</v>
      </c>
      <c r="L1618" s="4">
        <v>0.0</v>
      </c>
      <c r="M1618" s="4">
        <v>97.0</v>
      </c>
      <c r="N1618" s="4">
        <v>5.84</v>
      </c>
      <c r="O1618" s="4">
        <v>98.0</v>
      </c>
      <c r="P1618" s="4">
        <v>0.1</v>
      </c>
      <c r="Q1618" s="5">
        <v>298.67598</v>
      </c>
      <c r="R1618" s="4">
        <v>292.0</v>
      </c>
      <c r="S1618" s="4">
        <v>14.7</v>
      </c>
      <c r="T1618" s="4">
        <v>14.8</v>
      </c>
      <c r="U1618" s="4">
        <v>0.587</v>
      </c>
      <c r="V1618" s="4">
        <v>11.8</v>
      </c>
    </row>
    <row r="1619">
      <c r="A1619" s="4" t="s">
        <v>126</v>
      </c>
      <c r="B1619" s="4">
        <v>2000.0</v>
      </c>
      <c r="C1619" s="4" t="s">
        <v>23</v>
      </c>
      <c r="D1619" s="4">
        <v>69.6</v>
      </c>
      <c r="E1619" s="4">
        <v>139.0</v>
      </c>
      <c r="F1619" s="4">
        <v>0.0</v>
      </c>
      <c r="G1619" s="4">
        <v>1.83</v>
      </c>
      <c r="H1619" s="5">
        <v>300.1621026</v>
      </c>
      <c r="I1619" s="4">
        <v>96.0</v>
      </c>
      <c r="J1619" s="4">
        <v>20.0</v>
      </c>
      <c r="K1619" s="4">
        <v>15.2</v>
      </c>
      <c r="L1619" s="4">
        <v>0.0</v>
      </c>
      <c r="M1619" s="4">
        <v>98.0</v>
      </c>
      <c r="N1619" s="4">
        <v>8.0</v>
      </c>
      <c r="O1619" s="4">
        <v>98.0</v>
      </c>
      <c r="P1619" s="4">
        <v>0.1</v>
      </c>
      <c r="Q1619" s="5">
        <v>2182.99711</v>
      </c>
      <c r="R1619" s="4">
        <v>286.0</v>
      </c>
      <c r="S1619" s="4">
        <v>14.8</v>
      </c>
      <c r="T1619" s="4">
        <v>14.8</v>
      </c>
      <c r="U1619" s="4">
        <v>0.577</v>
      </c>
      <c r="V1619" s="4">
        <v>11.3</v>
      </c>
    </row>
    <row r="1620">
      <c r="A1620" s="4" t="s">
        <v>127</v>
      </c>
      <c r="B1620" s="4">
        <v>2015.0</v>
      </c>
      <c r="C1620" s="4" t="s">
        <v>23</v>
      </c>
      <c r="D1620" s="4">
        <v>58.2</v>
      </c>
      <c r="E1620" s="4">
        <v>266.0</v>
      </c>
      <c r="F1620" s="4">
        <v>52.0</v>
      </c>
      <c r="G1620" s="6"/>
      <c r="H1620" s="5">
        <v>0.0</v>
      </c>
      <c r="I1620" s="4">
        <v>64.0</v>
      </c>
      <c r="J1620" s="4">
        <v>215.0</v>
      </c>
      <c r="K1620" s="4">
        <v>23.8</v>
      </c>
      <c r="L1620" s="4">
        <v>84.0</v>
      </c>
      <c r="M1620" s="4">
        <v>66.0</v>
      </c>
      <c r="N1620" s="6"/>
      <c r="O1620" s="4">
        <v>64.0</v>
      </c>
      <c r="P1620" s="4">
        <v>1.5</v>
      </c>
      <c r="Q1620" s="5">
        <v>729.725338</v>
      </c>
      <c r="R1620" s="4">
        <v>1746795.0</v>
      </c>
      <c r="S1620" s="4">
        <v>7.7</v>
      </c>
      <c r="T1620" s="4">
        <v>7.5</v>
      </c>
      <c r="U1620" s="4">
        <v>0.438</v>
      </c>
      <c r="V1620" s="4">
        <v>8.4</v>
      </c>
    </row>
    <row r="1621">
      <c r="A1621" s="4" t="s">
        <v>127</v>
      </c>
      <c r="B1621" s="4">
        <v>2014.0</v>
      </c>
      <c r="C1621" s="4" t="s">
        <v>23</v>
      </c>
      <c r="D1621" s="4">
        <v>57.8</v>
      </c>
      <c r="E1621" s="4">
        <v>272.0</v>
      </c>
      <c r="F1621" s="4">
        <v>52.0</v>
      </c>
      <c r="G1621" s="4">
        <v>0.01</v>
      </c>
      <c r="H1621" s="5">
        <v>46.56231672</v>
      </c>
      <c r="I1621" s="4">
        <v>73.0</v>
      </c>
      <c r="J1621" s="4">
        <v>290.0</v>
      </c>
      <c r="K1621" s="4">
        <v>23.2</v>
      </c>
      <c r="L1621" s="4">
        <v>85.0</v>
      </c>
      <c r="M1621" s="4">
        <v>74.0</v>
      </c>
      <c r="N1621" s="4">
        <v>6.86</v>
      </c>
      <c r="O1621" s="4">
        <v>73.0</v>
      </c>
      <c r="P1621" s="4">
        <v>1.6</v>
      </c>
      <c r="Q1621" s="5">
        <v>825.5729915</v>
      </c>
      <c r="R1621" s="4">
        <v>1.6962846E7</v>
      </c>
      <c r="S1621" s="4">
        <v>7.9</v>
      </c>
      <c r="T1621" s="4">
        <v>7.7</v>
      </c>
      <c r="U1621" s="4">
        <v>0.43</v>
      </c>
      <c r="V1621" s="4">
        <v>8.2</v>
      </c>
    </row>
    <row r="1622">
      <c r="A1622" s="4" t="s">
        <v>127</v>
      </c>
      <c r="B1622" s="4">
        <v>2013.0</v>
      </c>
      <c r="C1622" s="4" t="s">
        <v>23</v>
      </c>
      <c r="D1622" s="4">
        <v>57.3</v>
      </c>
      <c r="E1622" s="4">
        <v>275.0</v>
      </c>
      <c r="F1622" s="4">
        <v>53.0</v>
      </c>
      <c r="G1622" s="4">
        <v>0.01</v>
      </c>
      <c r="H1622" s="5">
        <v>36.86104319</v>
      </c>
      <c r="I1622" s="4">
        <v>69.0</v>
      </c>
      <c r="J1622" s="4">
        <v>221.0</v>
      </c>
      <c r="K1622" s="4">
        <v>22.5</v>
      </c>
      <c r="L1622" s="4">
        <v>86.0</v>
      </c>
      <c r="M1622" s="4">
        <v>7.0</v>
      </c>
      <c r="N1622" s="4">
        <v>6.58</v>
      </c>
      <c r="O1622" s="4">
        <v>69.0</v>
      </c>
      <c r="P1622" s="4">
        <v>1.6</v>
      </c>
      <c r="Q1622" s="5">
        <v>777.659139</v>
      </c>
      <c r="R1622" s="4">
        <v>1.6477818E7</v>
      </c>
      <c r="S1622" s="4">
        <v>8.1</v>
      </c>
      <c r="T1622" s="4">
        <v>7.9</v>
      </c>
      <c r="U1622" s="4">
        <v>0.421</v>
      </c>
      <c r="V1622" s="4">
        <v>8.0</v>
      </c>
    </row>
    <row r="1623">
      <c r="A1623" s="4" t="s">
        <v>127</v>
      </c>
      <c r="B1623" s="4">
        <v>2012.0</v>
      </c>
      <c r="C1623" s="4" t="s">
        <v>23</v>
      </c>
      <c r="D1623" s="4">
        <v>57.2</v>
      </c>
      <c r="E1623" s="4">
        <v>27.0</v>
      </c>
      <c r="F1623" s="4">
        <v>53.0</v>
      </c>
      <c r="G1623" s="4">
        <v>0.01</v>
      </c>
      <c r="H1623" s="5">
        <v>96.5465827</v>
      </c>
      <c r="I1623" s="4">
        <v>66.0</v>
      </c>
      <c r="J1623" s="4">
        <v>341.0</v>
      </c>
      <c r="K1623" s="4">
        <v>21.9</v>
      </c>
      <c r="L1623" s="4">
        <v>88.0</v>
      </c>
      <c r="M1623" s="4">
        <v>72.0</v>
      </c>
      <c r="N1623" s="4">
        <v>6.47</v>
      </c>
      <c r="O1623" s="4">
        <v>66.0</v>
      </c>
      <c r="P1623" s="4">
        <v>1.5</v>
      </c>
      <c r="Q1623" s="5">
        <v>777.3476868</v>
      </c>
      <c r="R1623" s="4">
        <v>16667.0</v>
      </c>
      <c r="S1623" s="4">
        <v>8.3</v>
      </c>
      <c r="T1623" s="4">
        <v>8.1</v>
      </c>
      <c r="U1623" s="4">
        <v>0.411</v>
      </c>
      <c r="V1623" s="4">
        <v>7.7</v>
      </c>
    </row>
    <row r="1624">
      <c r="A1624" s="4" t="s">
        <v>127</v>
      </c>
      <c r="B1624" s="4">
        <v>2011.0</v>
      </c>
      <c r="C1624" s="4" t="s">
        <v>23</v>
      </c>
      <c r="D1624" s="4">
        <v>56.8</v>
      </c>
      <c r="E1624" s="4">
        <v>271.0</v>
      </c>
      <c r="F1624" s="4">
        <v>54.0</v>
      </c>
      <c r="G1624" s="4">
        <v>0.61</v>
      </c>
      <c r="H1624" s="5">
        <v>101.8113996</v>
      </c>
      <c r="I1624" s="4">
        <v>66.0</v>
      </c>
      <c r="J1624" s="4">
        <v>24.0</v>
      </c>
      <c r="K1624" s="4">
        <v>21.3</v>
      </c>
      <c r="L1624" s="4">
        <v>90.0</v>
      </c>
      <c r="M1624" s="4">
        <v>72.0</v>
      </c>
      <c r="N1624" s="4">
        <v>6.59</v>
      </c>
      <c r="O1624" s="4">
        <v>66.0</v>
      </c>
      <c r="P1624" s="4">
        <v>1.5</v>
      </c>
      <c r="Q1624" s="5">
        <v>835.88998</v>
      </c>
      <c r="R1624" s="4">
        <v>1554989.0</v>
      </c>
      <c r="S1624" s="4">
        <v>8.5</v>
      </c>
      <c r="T1624" s="4">
        <v>8.3</v>
      </c>
      <c r="U1624" s="4">
        <v>0.404</v>
      </c>
      <c r="V1624" s="4">
        <v>7.5</v>
      </c>
    </row>
    <row r="1625">
      <c r="A1625" s="4" t="s">
        <v>127</v>
      </c>
      <c r="B1625" s="4">
        <v>2010.0</v>
      </c>
      <c r="C1625" s="4" t="s">
        <v>23</v>
      </c>
      <c r="D1625" s="4">
        <v>56.5</v>
      </c>
      <c r="E1625" s="4">
        <v>273.0</v>
      </c>
      <c r="F1625" s="4">
        <v>54.0</v>
      </c>
      <c r="G1625" s="4">
        <v>0.6</v>
      </c>
      <c r="H1625" s="5">
        <v>9.585584394</v>
      </c>
      <c r="I1625" s="4">
        <v>72.0</v>
      </c>
      <c r="J1625" s="4">
        <v>1719.0</v>
      </c>
      <c r="K1625" s="4">
        <v>2.7</v>
      </c>
      <c r="L1625" s="4">
        <v>91.0</v>
      </c>
      <c r="M1625" s="4">
        <v>77.0</v>
      </c>
      <c r="N1625" s="4">
        <v>6.35</v>
      </c>
      <c r="O1625" s="4">
        <v>73.0</v>
      </c>
      <c r="P1625" s="4">
        <v>1.5</v>
      </c>
      <c r="Q1625" s="5">
        <v>78.377632</v>
      </c>
      <c r="R1625" s="4">
        <v>157585.0</v>
      </c>
      <c r="S1625" s="4">
        <v>8.8</v>
      </c>
      <c r="T1625" s="4">
        <v>8.5</v>
      </c>
      <c r="U1625" s="4">
        <v>0.396</v>
      </c>
      <c r="V1625" s="4">
        <v>7.3</v>
      </c>
    </row>
    <row r="1626">
      <c r="A1626" s="4" t="s">
        <v>127</v>
      </c>
      <c r="B1626" s="4">
        <v>2009.0</v>
      </c>
      <c r="C1626" s="4" t="s">
        <v>23</v>
      </c>
      <c r="D1626" s="4">
        <v>56.0</v>
      </c>
      <c r="E1626" s="4">
        <v>276.0</v>
      </c>
      <c r="F1626" s="4">
        <v>55.0</v>
      </c>
      <c r="G1626" s="4">
        <v>0.59</v>
      </c>
      <c r="H1626" s="5">
        <v>84.63438925</v>
      </c>
      <c r="I1626" s="4">
        <v>71.0</v>
      </c>
      <c r="J1626" s="4">
        <v>2939.0</v>
      </c>
      <c r="K1626" s="4">
        <v>2.2</v>
      </c>
      <c r="L1626" s="4">
        <v>93.0</v>
      </c>
      <c r="M1626" s="4">
        <v>77.0</v>
      </c>
      <c r="N1626" s="4">
        <v>6.85</v>
      </c>
      <c r="O1626" s="4">
        <v>73.0</v>
      </c>
      <c r="P1626" s="4">
        <v>1.6</v>
      </c>
      <c r="Q1626" s="5">
        <v>697.153124</v>
      </c>
      <c r="R1626" s="4">
        <v>1466597.0</v>
      </c>
      <c r="S1626" s="4">
        <v>9.0</v>
      </c>
      <c r="T1626" s="4">
        <v>8.8</v>
      </c>
      <c r="U1626" s="4">
        <v>0.385</v>
      </c>
      <c r="V1626" s="4">
        <v>7.1</v>
      </c>
    </row>
    <row r="1627">
      <c r="A1627" s="4" t="s">
        <v>127</v>
      </c>
      <c r="B1627" s="4">
        <v>2008.0</v>
      </c>
      <c r="C1627" s="4" t="s">
        <v>23</v>
      </c>
      <c r="D1627" s="4">
        <v>55.5</v>
      </c>
      <c r="E1627" s="4">
        <v>278.0</v>
      </c>
      <c r="F1627" s="4">
        <v>55.0</v>
      </c>
      <c r="G1627" s="4">
        <v>0.57</v>
      </c>
      <c r="H1627" s="5">
        <v>102.1413744</v>
      </c>
      <c r="I1627" s="4">
        <v>74.0</v>
      </c>
      <c r="J1627" s="4">
        <v>98.0</v>
      </c>
      <c r="K1627" s="4">
        <v>19.6</v>
      </c>
      <c r="L1627" s="4">
        <v>94.0</v>
      </c>
      <c r="M1627" s="4">
        <v>74.0</v>
      </c>
      <c r="N1627" s="4">
        <v>6.74</v>
      </c>
      <c r="O1627" s="4">
        <v>74.0</v>
      </c>
      <c r="P1627" s="4">
        <v>1.6</v>
      </c>
      <c r="Q1627" s="5">
        <v>689.6784228</v>
      </c>
      <c r="R1627" s="4">
        <v>1.4138216E7</v>
      </c>
      <c r="S1627" s="4">
        <v>9.2</v>
      </c>
      <c r="T1627" s="4">
        <v>9.0</v>
      </c>
      <c r="U1627" s="4">
        <v>0.36</v>
      </c>
      <c r="V1627" s="4">
        <v>5.8</v>
      </c>
    </row>
    <row r="1628">
      <c r="A1628" s="4" t="s">
        <v>127</v>
      </c>
      <c r="B1628" s="4">
        <v>2007.0</v>
      </c>
      <c r="C1628" s="4" t="s">
        <v>23</v>
      </c>
      <c r="D1628" s="4">
        <v>55.0</v>
      </c>
      <c r="E1628" s="4">
        <v>282.0</v>
      </c>
      <c r="F1628" s="4">
        <v>56.0</v>
      </c>
      <c r="G1628" s="4">
        <v>0.55</v>
      </c>
      <c r="H1628" s="5">
        <v>81.8405007</v>
      </c>
      <c r="I1628" s="4">
        <v>74.0</v>
      </c>
      <c r="J1628" s="4">
        <v>2.0</v>
      </c>
      <c r="K1628" s="4">
        <v>19.0</v>
      </c>
      <c r="L1628" s="4">
        <v>96.0</v>
      </c>
      <c r="M1628" s="4">
        <v>76.0</v>
      </c>
      <c r="N1628" s="4">
        <v>6.97</v>
      </c>
      <c r="O1628" s="4">
        <v>74.0</v>
      </c>
      <c r="P1628" s="4">
        <v>1.7</v>
      </c>
      <c r="Q1628" s="5">
        <v>595.6368319</v>
      </c>
      <c r="R1628" s="4">
        <v>1367566.0</v>
      </c>
      <c r="S1628" s="4">
        <v>9.4</v>
      </c>
      <c r="T1628" s="4">
        <v>9.3</v>
      </c>
      <c r="U1628" s="4">
        <v>0.363</v>
      </c>
      <c r="V1628" s="4">
        <v>6.4</v>
      </c>
    </row>
    <row r="1629">
      <c r="A1629" s="4" t="s">
        <v>127</v>
      </c>
      <c r="B1629" s="4">
        <v>2006.0</v>
      </c>
      <c r="C1629" s="4" t="s">
        <v>23</v>
      </c>
      <c r="D1629" s="4">
        <v>54.3</v>
      </c>
      <c r="E1629" s="4">
        <v>288.0</v>
      </c>
      <c r="F1629" s="4">
        <v>57.0</v>
      </c>
      <c r="G1629" s="4">
        <v>0.53</v>
      </c>
      <c r="H1629" s="5">
        <v>67.70920683</v>
      </c>
      <c r="I1629" s="4">
        <v>9.0</v>
      </c>
      <c r="J1629" s="4">
        <v>128.0</v>
      </c>
      <c r="K1629" s="4">
        <v>18.5</v>
      </c>
      <c r="L1629" s="4">
        <v>98.0</v>
      </c>
      <c r="M1629" s="4">
        <v>79.0</v>
      </c>
      <c r="N1629" s="4">
        <v>6.56</v>
      </c>
      <c r="O1629" s="4">
        <v>78.0</v>
      </c>
      <c r="P1629" s="4">
        <v>1.8</v>
      </c>
      <c r="Q1629" s="5">
        <v>521.6425796</v>
      </c>
      <c r="R1629" s="4">
        <v>1322764.0</v>
      </c>
      <c r="S1629" s="4">
        <v>9.7</v>
      </c>
      <c r="T1629" s="4">
        <v>9.5</v>
      </c>
      <c r="U1629" s="4">
        <v>0.35</v>
      </c>
      <c r="V1629" s="4">
        <v>6.1</v>
      </c>
    </row>
    <row r="1630">
      <c r="A1630" s="4" t="s">
        <v>127</v>
      </c>
      <c r="B1630" s="4">
        <v>2005.0</v>
      </c>
      <c r="C1630" s="4" t="s">
        <v>23</v>
      </c>
      <c r="D1630" s="4">
        <v>53.6</v>
      </c>
      <c r="E1630" s="4">
        <v>29.0</v>
      </c>
      <c r="F1630" s="4">
        <v>57.0</v>
      </c>
      <c r="G1630" s="4">
        <v>0.55</v>
      </c>
      <c r="H1630" s="5">
        <v>60.21211141</v>
      </c>
      <c r="I1630" s="4">
        <v>83.0</v>
      </c>
      <c r="J1630" s="4">
        <v>33.0</v>
      </c>
      <c r="K1630" s="4">
        <v>18.0</v>
      </c>
      <c r="L1630" s="4">
        <v>101.0</v>
      </c>
      <c r="M1630" s="4">
        <v>78.0</v>
      </c>
      <c r="N1630" s="4">
        <v>6.34</v>
      </c>
      <c r="O1630" s="4">
        <v>77.0</v>
      </c>
      <c r="P1630" s="4">
        <v>1.9</v>
      </c>
      <c r="Q1630" s="5">
        <v>487.942556</v>
      </c>
      <c r="R1630" s="4">
        <v>1.2798763E7</v>
      </c>
      <c r="S1630" s="4">
        <v>9.9</v>
      </c>
      <c r="T1630" s="4">
        <v>9.7</v>
      </c>
      <c r="U1630" s="4">
        <v>0.338</v>
      </c>
      <c r="V1630" s="4">
        <v>5.8</v>
      </c>
    </row>
    <row r="1631">
      <c r="A1631" s="4" t="s">
        <v>127</v>
      </c>
      <c r="B1631" s="4">
        <v>2004.0</v>
      </c>
      <c r="C1631" s="4" t="s">
        <v>23</v>
      </c>
      <c r="D1631" s="4">
        <v>52.8</v>
      </c>
      <c r="E1631" s="4">
        <v>296.0</v>
      </c>
      <c r="F1631" s="4">
        <v>58.0</v>
      </c>
      <c r="G1631" s="4">
        <v>0.49</v>
      </c>
      <c r="H1631" s="5">
        <v>57.11644801</v>
      </c>
      <c r="I1631" s="4">
        <v>73.0</v>
      </c>
      <c r="J1631" s="4">
        <v>172.0</v>
      </c>
      <c r="K1631" s="4">
        <v>17.5</v>
      </c>
      <c r="L1631" s="4">
        <v>103.0</v>
      </c>
      <c r="M1631" s="4">
        <v>7.0</v>
      </c>
      <c r="N1631" s="4">
        <v>6.28</v>
      </c>
      <c r="O1631" s="4">
        <v>69.0</v>
      </c>
      <c r="P1631" s="4">
        <v>2.0</v>
      </c>
      <c r="Q1631" s="5">
        <v>439.3572924</v>
      </c>
      <c r="R1631" s="4">
        <v>1239196.0</v>
      </c>
      <c r="S1631" s="4">
        <v>1.1</v>
      </c>
      <c r="T1631" s="4">
        <v>1.0</v>
      </c>
      <c r="U1631" s="4">
        <v>0.333</v>
      </c>
      <c r="V1631" s="4">
        <v>5.5</v>
      </c>
    </row>
    <row r="1632">
      <c r="A1632" s="4" t="s">
        <v>127</v>
      </c>
      <c r="B1632" s="4">
        <v>2003.0</v>
      </c>
      <c r="C1632" s="4" t="s">
        <v>23</v>
      </c>
      <c r="D1632" s="4">
        <v>52.0</v>
      </c>
      <c r="E1632" s="4">
        <v>299.0</v>
      </c>
      <c r="F1632" s="4">
        <v>59.0</v>
      </c>
      <c r="G1632" s="4">
        <v>0.54</v>
      </c>
      <c r="H1632" s="5">
        <v>6.660451777</v>
      </c>
      <c r="I1632" s="4">
        <v>79.0</v>
      </c>
      <c r="J1632" s="4">
        <v>232.0</v>
      </c>
      <c r="K1632" s="4">
        <v>17.0</v>
      </c>
      <c r="L1632" s="4">
        <v>106.0</v>
      </c>
      <c r="M1632" s="4">
        <v>67.0</v>
      </c>
      <c r="N1632" s="4">
        <v>6.25</v>
      </c>
      <c r="O1632" s="4">
        <v>63.0</v>
      </c>
      <c r="P1632" s="4">
        <v>2.2</v>
      </c>
      <c r="Q1632" s="5">
        <v>391.791281</v>
      </c>
      <c r="R1632" s="4">
        <v>125128.0</v>
      </c>
      <c r="S1632" s="4">
        <v>1.3</v>
      </c>
      <c r="T1632" s="4">
        <v>1.2</v>
      </c>
      <c r="U1632" s="4">
        <v>0.318</v>
      </c>
      <c r="V1632" s="4">
        <v>5.2</v>
      </c>
    </row>
    <row r="1633">
      <c r="A1633" s="4" t="s">
        <v>127</v>
      </c>
      <c r="B1633" s="4">
        <v>2002.0</v>
      </c>
      <c r="C1633" s="4" t="s">
        <v>23</v>
      </c>
      <c r="D1633" s="4">
        <v>51.2</v>
      </c>
      <c r="E1633" s="4">
        <v>31.0</v>
      </c>
      <c r="F1633" s="4">
        <v>60.0</v>
      </c>
      <c r="G1633" s="4">
        <v>0.53</v>
      </c>
      <c r="H1633" s="5">
        <v>3.67646576</v>
      </c>
      <c r="I1633" s="6"/>
      <c r="J1633" s="4">
        <v>717.0</v>
      </c>
      <c r="K1633" s="4">
        <v>16.5</v>
      </c>
      <c r="L1633" s="4">
        <v>108.0</v>
      </c>
      <c r="M1633" s="4">
        <v>65.0</v>
      </c>
      <c r="N1633" s="4">
        <v>6.32</v>
      </c>
      <c r="O1633" s="4">
        <v>61.0</v>
      </c>
      <c r="P1633" s="4">
        <v>2.3</v>
      </c>
      <c r="Q1633" s="5">
        <v>334.22416</v>
      </c>
      <c r="R1633" s="4">
        <v>1.1638929E7</v>
      </c>
      <c r="S1633" s="4">
        <v>1.5</v>
      </c>
      <c r="T1633" s="4">
        <v>1.5</v>
      </c>
      <c r="U1633" s="4">
        <v>0.308</v>
      </c>
      <c r="V1633" s="4">
        <v>4.9</v>
      </c>
    </row>
    <row r="1634">
      <c r="A1634" s="4" t="s">
        <v>127</v>
      </c>
      <c r="B1634" s="4">
        <v>2001.0</v>
      </c>
      <c r="C1634" s="4" t="s">
        <v>23</v>
      </c>
      <c r="D1634" s="4">
        <v>55.0</v>
      </c>
      <c r="E1634" s="4">
        <v>34.0</v>
      </c>
      <c r="F1634" s="4">
        <v>60.0</v>
      </c>
      <c r="G1634" s="4">
        <v>0.51</v>
      </c>
      <c r="H1634" s="5">
        <v>4.395885717</v>
      </c>
      <c r="I1634" s="6"/>
      <c r="J1634" s="4">
        <v>4464.0</v>
      </c>
      <c r="K1634" s="4">
        <v>16.1</v>
      </c>
      <c r="L1634" s="4">
        <v>110.0</v>
      </c>
      <c r="M1634" s="4">
        <v>56.0</v>
      </c>
      <c r="N1634" s="4">
        <v>6.39</v>
      </c>
      <c r="O1634" s="4">
        <v>49.0</v>
      </c>
      <c r="P1634" s="4">
        <v>2.4</v>
      </c>
      <c r="Q1634" s="5">
        <v>36.8473237</v>
      </c>
      <c r="R1634" s="4">
        <v>1.1293258E7</v>
      </c>
      <c r="S1634" s="4">
        <v>1.8</v>
      </c>
      <c r="T1634" s="4">
        <v>1.7</v>
      </c>
      <c r="U1634" s="4">
        <v>0.297</v>
      </c>
      <c r="V1634" s="4">
        <v>4.6</v>
      </c>
    </row>
    <row r="1635">
      <c r="A1635" s="4" t="s">
        <v>127</v>
      </c>
      <c r="B1635" s="4">
        <v>2000.0</v>
      </c>
      <c r="C1635" s="4" t="s">
        <v>23</v>
      </c>
      <c r="D1635" s="4">
        <v>49.8</v>
      </c>
      <c r="E1635" s="4">
        <v>37.0</v>
      </c>
      <c r="F1635" s="4">
        <v>60.0</v>
      </c>
      <c r="G1635" s="4">
        <v>0.47</v>
      </c>
      <c r="H1635" s="5">
        <v>23.94507124</v>
      </c>
      <c r="I1635" s="6"/>
      <c r="J1635" s="4">
        <v>1578.0</v>
      </c>
      <c r="K1635" s="4">
        <v>15.6</v>
      </c>
      <c r="L1635" s="4">
        <v>111.0</v>
      </c>
      <c r="M1635" s="4">
        <v>53.0</v>
      </c>
      <c r="N1635" s="4">
        <v>6.29</v>
      </c>
      <c r="O1635" s="4">
        <v>43.0</v>
      </c>
      <c r="P1635" s="4">
        <v>2.5</v>
      </c>
      <c r="Q1635" s="5">
        <v>269.3483829</v>
      </c>
      <c r="R1635" s="4">
        <v>196769.0</v>
      </c>
      <c r="S1635" s="4">
        <v>11.0</v>
      </c>
      <c r="T1635" s="4">
        <v>1.9</v>
      </c>
      <c r="U1635" s="4">
        <v>0.291</v>
      </c>
      <c r="V1635" s="4">
        <v>4.4</v>
      </c>
    </row>
    <row r="1636">
      <c r="A1636" s="4" t="s">
        <v>128</v>
      </c>
      <c r="B1636" s="4">
        <v>2015.0</v>
      </c>
      <c r="C1636" s="4" t="s">
        <v>31</v>
      </c>
      <c r="D1636" s="4">
        <v>81.7</v>
      </c>
      <c r="E1636" s="4">
        <v>54.0</v>
      </c>
      <c r="F1636" s="4">
        <v>0.0</v>
      </c>
      <c r="G1636" s="6"/>
      <c r="H1636" s="5">
        <v>0.0</v>
      </c>
      <c r="I1636" s="4">
        <v>95.0</v>
      </c>
      <c r="J1636" s="4">
        <v>2.0</v>
      </c>
      <c r="K1636" s="4">
        <v>69.6</v>
      </c>
      <c r="L1636" s="4">
        <v>0.0</v>
      </c>
      <c r="M1636" s="4">
        <v>97.0</v>
      </c>
      <c r="N1636" s="6"/>
      <c r="O1636" s="4">
        <v>97.0</v>
      </c>
      <c r="P1636" s="4">
        <v>0.1</v>
      </c>
      <c r="Q1636" s="5">
        <v>23819.4636</v>
      </c>
      <c r="R1636" s="4">
        <v>431874.0</v>
      </c>
      <c r="S1636" s="4">
        <v>0.8</v>
      </c>
      <c r="T1636" s="4">
        <v>0.8</v>
      </c>
      <c r="U1636" s="4">
        <v>0.853</v>
      </c>
      <c r="V1636" s="4">
        <v>14.6</v>
      </c>
    </row>
    <row r="1637">
      <c r="A1637" s="4" t="s">
        <v>128</v>
      </c>
      <c r="B1637" s="4">
        <v>2014.0</v>
      </c>
      <c r="C1637" s="4" t="s">
        <v>31</v>
      </c>
      <c r="D1637" s="4">
        <v>81.4</v>
      </c>
      <c r="E1637" s="4">
        <v>55.0</v>
      </c>
      <c r="F1637" s="4">
        <v>0.0</v>
      </c>
      <c r="G1637" s="4">
        <v>8.49</v>
      </c>
      <c r="H1637" s="5">
        <v>409.6000248</v>
      </c>
      <c r="I1637" s="4">
        <v>9.0</v>
      </c>
      <c r="J1637" s="4">
        <v>0.0</v>
      </c>
      <c r="K1637" s="4">
        <v>69.2</v>
      </c>
      <c r="L1637" s="4">
        <v>0.0</v>
      </c>
      <c r="M1637" s="4">
        <v>99.0</v>
      </c>
      <c r="N1637" s="4">
        <v>9.75</v>
      </c>
      <c r="O1637" s="4">
        <v>99.0</v>
      </c>
      <c r="P1637" s="4">
        <v>0.1</v>
      </c>
      <c r="Q1637" s="5">
        <v>2618.92599</v>
      </c>
      <c r="R1637" s="4">
        <v>427364.0</v>
      </c>
      <c r="S1637" s="4">
        <v>0.8</v>
      </c>
      <c r="T1637" s="4">
        <v>0.8</v>
      </c>
      <c r="U1637" s="4">
        <v>0.847</v>
      </c>
      <c r="V1637" s="4">
        <v>14.3</v>
      </c>
    </row>
    <row r="1638">
      <c r="A1638" s="4" t="s">
        <v>128</v>
      </c>
      <c r="B1638" s="4">
        <v>2013.0</v>
      </c>
      <c r="C1638" s="4" t="s">
        <v>31</v>
      </c>
      <c r="D1638" s="4">
        <v>81.1</v>
      </c>
      <c r="E1638" s="4">
        <v>57.0</v>
      </c>
      <c r="F1638" s="4">
        <v>0.0</v>
      </c>
      <c r="G1638" s="4">
        <v>8.58</v>
      </c>
      <c r="H1638" s="5">
        <v>374.2947283</v>
      </c>
      <c r="I1638" s="4">
        <v>94.0</v>
      </c>
      <c r="J1638" s="4">
        <v>0.0</v>
      </c>
      <c r="K1638" s="4">
        <v>68.8</v>
      </c>
      <c r="L1638" s="4">
        <v>0.0</v>
      </c>
      <c r="M1638" s="4">
        <v>99.0</v>
      </c>
      <c r="N1638" s="4">
        <v>9.89</v>
      </c>
      <c r="O1638" s="4">
        <v>99.0</v>
      </c>
      <c r="P1638" s="4">
        <v>0.1</v>
      </c>
      <c r="Q1638" s="5">
        <v>2393.1888</v>
      </c>
      <c r="R1638" s="4">
        <v>423374.0</v>
      </c>
      <c r="S1638" s="4">
        <v>0.8</v>
      </c>
      <c r="T1638" s="4">
        <v>0.7</v>
      </c>
      <c r="U1638" s="4">
        <v>0.828</v>
      </c>
      <c r="V1638" s="4">
        <v>14.2</v>
      </c>
    </row>
    <row r="1639">
      <c r="A1639" s="4" t="s">
        <v>128</v>
      </c>
      <c r="B1639" s="4">
        <v>2012.0</v>
      </c>
      <c r="C1639" s="4" t="s">
        <v>31</v>
      </c>
      <c r="D1639" s="4">
        <v>81.0</v>
      </c>
      <c r="E1639" s="4">
        <v>58.0</v>
      </c>
      <c r="F1639" s="4">
        <v>0.0</v>
      </c>
      <c r="G1639" s="4">
        <v>7.67</v>
      </c>
      <c r="H1639" s="5">
        <v>343.123395</v>
      </c>
      <c r="I1639" s="4">
        <v>93.0</v>
      </c>
      <c r="J1639" s="4">
        <v>0.0</v>
      </c>
      <c r="K1639" s="4">
        <v>68.4</v>
      </c>
      <c r="L1639" s="4">
        <v>0.0</v>
      </c>
      <c r="M1639" s="4">
        <v>99.0</v>
      </c>
      <c r="N1639" s="4">
        <v>9.95</v>
      </c>
      <c r="O1639" s="4">
        <v>99.0</v>
      </c>
      <c r="P1639" s="4">
        <v>0.1</v>
      </c>
      <c r="Q1639" s="5">
        <v>2193.8836</v>
      </c>
      <c r="R1639" s="4">
        <v>419455.0</v>
      </c>
      <c r="S1639" s="4">
        <v>0.8</v>
      </c>
      <c r="T1639" s="4">
        <v>0.7</v>
      </c>
      <c r="U1639" s="4">
        <v>0.821</v>
      </c>
      <c r="V1639" s="4">
        <v>14.1</v>
      </c>
    </row>
    <row r="1640">
      <c r="A1640" s="4" t="s">
        <v>128</v>
      </c>
      <c r="B1640" s="4">
        <v>2011.0</v>
      </c>
      <c r="C1640" s="4" t="s">
        <v>31</v>
      </c>
      <c r="D1640" s="4">
        <v>87.0</v>
      </c>
      <c r="E1640" s="4">
        <v>59.0</v>
      </c>
      <c r="F1640" s="4">
        <v>0.0</v>
      </c>
      <c r="G1640" s="4">
        <v>6.91</v>
      </c>
      <c r="H1640" s="5">
        <v>3601.287457</v>
      </c>
      <c r="I1640" s="4">
        <v>82.0</v>
      </c>
      <c r="J1640" s="4">
        <v>3.0</v>
      </c>
      <c r="K1640" s="4">
        <v>68.0</v>
      </c>
      <c r="L1640" s="4">
        <v>0.0</v>
      </c>
      <c r="M1640" s="4">
        <v>96.0</v>
      </c>
      <c r="N1640" s="4">
        <v>9.6</v>
      </c>
      <c r="O1640" s="4">
        <v>96.0</v>
      </c>
      <c r="P1640" s="4">
        <v>0.1</v>
      </c>
      <c r="Q1640" s="5">
        <v>22821.847</v>
      </c>
      <c r="R1640" s="4">
        <v>416268.0</v>
      </c>
      <c r="S1640" s="4">
        <v>0.8</v>
      </c>
      <c r="T1640" s="4">
        <v>0.7</v>
      </c>
      <c r="U1640" s="4">
        <v>0.826</v>
      </c>
      <c r="V1640" s="4">
        <v>14.8</v>
      </c>
    </row>
    <row r="1641">
      <c r="A1641" s="4" t="s">
        <v>128</v>
      </c>
      <c r="B1641" s="4">
        <v>2010.0</v>
      </c>
      <c r="C1641" s="4" t="s">
        <v>31</v>
      </c>
      <c r="D1641" s="4">
        <v>83.0</v>
      </c>
      <c r="E1641" s="4">
        <v>62.0</v>
      </c>
      <c r="F1641" s="4">
        <v>0.0</v>
      </c>
      <c r="G1641" s="4">
        <v>7.91</v>
      </c>
      <c r="H1641" s="5">
        <v>278.0687051</v>
      </c>
      <c r="I1641" s="4">
        <v>75.0</v>
      </c>
      <c r="J1641" s="4">
        <v>0.0</v>
      </c>
      <c r="K1641" s="4">
        <v>67.6</v>
      </c>
      <c r="L1641" s="4">
        <v>0.0</v>
      </c>
      <c r="M1641" s="4">
        <v>76.0</v>
      </c>
      <c r="N1641" s="4">
        <v>8.3</v>
      </c>
      <c r="O1641" s="4">
        <v>76.0</v>
      </c>
      <c r="P1641" s="4">
        <v>0.1</v>
      </c>
      <c r="Q1641" s="5">
        <v>2187.79469</v>
      </c>
      <c r="R1641" s="4">
        <v>41458.0</v>
      </c>
      <c r="S1641" s="4">
        <v>0.8</v>
      </c>
      <c r="T1641" s="4">
        <v>0.7</v>
      </c>
      <c r="U1641" s="4">
        <v>0.819</v>
      </c>
      <c r="V1641" s="4">
        <v>14.6</v>
      </c>
    </row>
    <row r="1642">
      <c r="A1642" s="4" t="s">
        <v>128</v>
      </c>
      <c r="B1642" s="4">
        <v>2009.0</v>
      </c>
      <c r="C1642" s="4" t="s">
        <v>31</v>
      </c>
      <c r="D1642" s="4">
        <v>82.0</v>
      </c>
      <c r="E1642" s="4">
        <v>63.0</v>
      </c>
      <c r="F1642" s="4">
        <v>0.0</v>
      </c>
      <c r="G1642" s="4">
        <v>7.38</v>
      </c>
      <c r="H1642" s="5">
        <v>335.5180568</v>
      </c>
      <c r="I1642" s="4">
        <v>86.0</v>
      </c>
      <c r="J1642" s="4">
        <v>1.0</v>
      </c>
      <c r="K1642" s="4">
        <v>67.1</v>
      </c>
      <c r="L1642" s="4">
        <v>0.0</v>
      </c>
      <c r="M1642" s="4">
        <v>73.0</v>
      </c>
      <c r="N1642" s="4">
        <v>8.33</v>
      </c>
      <c r="O1642" s="4">
        <v>73.0</v>
      </c>
      <c r="P1642" s="4">
        <v>0.1</v>
      </c>
      <c r="Q1642" s="5">
        <v>2675.58259</v>
      </c>
      <c r="R1642" s="4">
        <v>412477.0</v>
      </c>
      <c r="S1642" s="4">
        <v>0.8</v>
      </c>
      <c r="T1642" s="4">
        <v>0.7</v>
      </c>
      <c r="U1642" s="4">
        <v>0.815</v>
      </c>
      <c r="V1642" s="4">
        <v>14.4</v>
      </c>
    </row>
    <row r="1643">
      <c r="A1643" s="4" t="s">
        <v>128</v>
      </c>
      <c r="B1643" s="4">
        <v>2008.0</v>
      </c>
      <c r="C1643" s="4" t="s">
        <v>31</v>
      </c>
      <c r="D1643" s="4">
        <v>80.0</v>
      </c>
      <c r="E1643" s="4">
        <v>64.0</v>
      </c>
      <c r="F1643" s="4">
        <v>0.0</v>
      </c>
      <c r="G1643" s="4">
        <v>7.14</v>
      </c>
      <c r="H1643" s="5">
        <v>2655.573684</v>
      </c>
      <c r="I1643" s="4">
        <v>86.0</v>
      </c>
      <c r="J1643" s="4">
        <v>1.0</v>
      </c>
      <c r="K1643" s="4">
        <v>66.6</v>
      </c>
      <c r="L1643" s="4">
        <v>0.0</v>
      </c>
      <c r="M1643" s="4">
        <v>72.0</v>
      </c>
      <c r="N1643" s="4">
        <v>8.15</v>
      </c>
      <c r="O1643" s="4">
        <v>72.0</v>
      </c>
      <c r="P1643" s="4">
        <v>0.1</v>
      </c>
      <c r="Q1643" s="5">
        <v>21928.767</v>
      </c>
      <c r="R1643" s="4">
        <v>49379.0</v>
      </c>
      <c r="S1643" s="4">
        <v>0.7</v>
      </c>
      <c r="T1643" s="4">
        <v>0.7</v>
      </c>
      <c r="U1643" s="4">
        <v>0.813</v>
      </c>
      <c r="V1643" s="4">
        <v>14.6</v>
      </c>
    </row>
    <row r="1644">
      <c r="A1644" s="4" t="s">
        <v>128</v>
      </c>
      <c r="B1644" s="4">
        <v>2007.0</v>
      </c>
      <c r="C1644" s="4" t="s">
        <v>31</v>
      </c>
      <c r="D1644" s="4">
        <v>79.6</v>
      </c>
      <c r="E1644" s="4">
        <v>65.0</v>
      </c>
      <c r="F1644" s="4">
        <v>0.0</v>
      </c>
      <c r="G1644" s="4">
        <v>7.45</v>
      </c>
      <c r="H1644" s="5">
        <v>2578.888314</v>
      </c>
      <c r="I1644" s="4">
        <v>82.0</v>
      </c>
      <c r="J1644" s="4">
        <v>2.0</v>
      </c>
      <c r="K1644" s="4">
        <v>66.1</v>
      </c>
      <c r="L1644" s="4">
        <v>0.0</v>
      </c>
      <c r="M1644" s="4">
        <v>76.0</v>
      </c>
      <c r="N1644" s="4">
        <v>8.36</v>
      </c>
      <c r="O1644" s="4">
        <v>74.0</v>
      </c>
      <c r="P1644" s="4">
        <v>0.1</v>
      </c>
      <c r="Q1644" s="5">
        <v>19375.5696</v>
      </c>
      <c r="R1644" s="4">
        <v>46724.0</v>
      </c>
      <c r="S1644" s="4">
        <v>0.7</v>
      </c>
      <c r="T1644" s="4">
        <v>0.7</v>
      </c>
      <c r="U1644" s="4">
        <v>0.808</v>
      </c>
      <c r="V1644" s="4">
        <v>14.4</v>
      </c>
    </row>
    <row r="1645">
      <c r="A1645" s="4" t="s">
        <v>128</v>
      </c>
      <c r="B1645" s="4">
        <v>2006.0</v>
      </c>
      <c r="C1645" s="4" t="s">
        <v>31</v>
      </c>
      <c r="D1645" s="4">
        <v>79.3</v>
      </c>
      <c r="E1645" s="4">
        <v>66.0</v>
      </c>
      <c r="F1645" s="4">
        <v>0.0</v>
      </c>
      <c r="G1645" s="4">
        <v>8.84</v>
      </c>
      <c r="H1645" s="5">
        <v>2380.699796</v>
      </c>
      <c r="I1645" s="4">
        <v>86.0</v>
      </c>
      <c r="J1645" s="4">
        <v>1.0</v>
      </c>
      <c r="K1645" s="4">
        <v>65.6</v>
      </c>
      <c r="L1645" s="4">
        <v>0.0</v>
      </c>
      <c r="M1645" s="4">
        <v>83.0</v>
      </c>
      <c r="N1645" s="4">
        <v>8.93</v>
      </c>
      <c r="O1645" s="4">
        <v>85.0</v>
      </c>
      <c r="P1645" s="4">
        <v>0.1</v>
      </c>
      <c r="Q1645" s="5">
        <v>16671.5672</v>
      </c>
      <c r="R1645" s="4">
        <v>4538.0</v>
      </c>
      <c r="S1645" s="4">
        <v>0.7</v>
      </c>
      <c r="T1645" s="4">
        <v>0.7</v>
      </c>
      <c r="U1645" s="4">
        <v>0.809</v>
      </c>
      <c r="V1645" s="4">
        <v>14.8</v>
      </c>
    </row>
    <row r="1646">
      <c r="A1646" s="4" t="s">
        <v>128</v>
      </c>
      <c r="B1646" s="4">
        <v>2005.0</v>
      </c>
      <c r="C1646" s="4" t="s">
        <v>31</v>
      </c>
      <c r="D1646" s="4">
        <v>79.0</v>
      </c>
      <c r="E1646" s="4">
        <v>67.0</v>
      </c>
      <c r="F1646" s="4">
        <v>0.0</v>
      </c>
      <c r="G1646" s="4">
        <v>6.41</v>
      </c>
      <c r="H1646" s="5">
        <v>2247.035692</v>
      </c>
      <c r="I1646" s="4">
        <v>85.0</v>
      </c>
      <c r="J1646" s="4">
        <v>6.0</v>
      </c>
      <c r="K1646" s="4">
        <v>65.0</v>
      </c>
      <c r="L1646" s="4">
        <v>0.0</v>
      </c>
      <c r="M1646" s="4">
        <v>94.0</v>
      </c>
      <c r="N1646" s="4">
        <v>8.83</v>
      </c>
      <c r="O1646" s="4">
        <v>92.0</v>
      </c>
      <c r="P1646" s="4">
        <v>0.1</v>
      </c>
      <c r="Q1646" s="5">
        <v>15835.34667</v>
      </c>
      <c r="R1646" s="4">
        <v>43834.0</v>
      </c>
      <c r="S1646" s="4">
        <v>0.7</v>
      </c>
      <c r="T1646" s="4">
        <v>0.7</v>
      </c>
      <c r="U1646" s="4">
        <v>0.805</v>
      </c>
      <c r="V1646" s="4">
        <v>14.8</v>
      </c>
    </row>
    <row r="1647">
      <c r="A1647" s="4" t="s">
        <v>128</v>
      </c>
      <c r="B1647" s="4">
        <v>2004.0</v>
      </c>
      <c r="C1647" s="4" t="s">
        <v>31</v>
      </c>
      <c r="D1647" s="4">
        <v>78.7</v>
      </c>
      <c r="E1647" s="4">
        <v>69.0</v>
      </c>
      <c r="F1647" s="4">
        <v>0.0</v>
      </c>
      <c r="G1647" s="4">
        <v>6.53</v>
      </c>
      <c r="H1647" s="5">
        <v>203.3157499</v>
      </c>
      <c r="I1647" s="4">
        <v>85.0</v>
      </c>
      <c r="J1647" s="4">
        <v>4.0</v>
      </c>
      <c r="K1647" s="4">
        <v>64.5</v>
      </c>
      <c r="L1647" s="4">
        <v>0.0</v>
      </c>
      <c r="M1647" s="4">
        <v>89.0</v>
      </c>
      <c r="N1647" s="4">
        <v>8.46</v>
      </c>
      <c r="O1647" s="4">
        <v>89.0</v>
      </c>
      <c r="P1647" s="4">
        <v>0.1</v>
      </c>
      <c r="Q1647" s="5">
        <v>1519.5497</v>
      </c>
      <c r="R1647" s="4">
        <v>41268.0</v>
      </c>
      <c r="S1647" s="4">
        <v>0.7</v>
      </c>
      <c r="T1647" s="4">
        <v>0.7</v>
      </c>
      <c r="U1647" s="4">
        <v>0.797</v>
      </c>
      <c r="V1647" s="4">
        <v>14.2</v>
      </c>
    </row>
    <row r="1648">
      <c r="A1648" s="4" t="s">
        <v>128</v>
      </c>
      <c r="B1648" s="4">
        <v>2003.0</v>
      </c>
      <c r="C1648" s="4" t="s">
        <v>31</v>
      </c>
      <c r="D1648" s="4">
        <v>78.5</v>
      </c>
      <c r="E1648" s="4">
        <v>71.0</v>
      </c>
      <c r="F1648" s="4">
        <v>0.0</v>
      </c>
      <c r="G1648" s="4">
        <v>6.7</v>
      </c>
      <c r="H1648" s="5">
        <v>1678.392773</v>
      </c>
      <c r="I1648" s="4">
        <v>89.0</v>
      </c>
      <c r="J1648" s="4">
        <v>4.0</v>
      </c>
      <c r="K1648" s="4">
        <v>63.9</v>
      </c>
      <c r="L1648" s="4">
        <v>0.0</v>
      </c>
      <c r="M1648" s="4">
        <v>94.0</v>
      </c>
      <c r="N1648" s="4">
        <v>8.6</v>
      </c>
      <c r="O1648" s="4">
        <v>94.0</v>
      </c>
      <c r="P1648" s="4">
        <v>0.1</v>
      </c>
      <c r="Q1648" s="5">
        <v>13689.98999</v>
      </c>
      <c r="R1648" s="4">
        <v>398582.0</v>
      </c>
      <c r="S1648" s="4">
        <v>0.7</v>
      </c>
      <c r="T1648" s="4">
        <v>0.7</v>
      </c>
      <c r="U1648" s="4">
        <v>0.79</v>
      </c>
      <c r="V1648" s="4">
        <v>13.8</v>
      </c>
    </row>
    <row r="1649">
      <c r="A1649" s="4" t="s">
        <v>128</v>
      </c>
      <c r="B1649" s="4">
        <v>2002.0</v>
      </c>
      <c r="C1649" s="4" t="s">
        <v>31</v>
      </c>
      <c r="D1649" s="4">
        <v>78.2</v>
      </c>
      <c r="E1649" s="4">
        <v>75.0</v>
      </c>
      <c r="F1649" s="4">
        <v>0.0</v>
      </c>
      <c r="G1649" s="4">
        <v>5.73</v>
      </c>
      <c r="H1649" s="5">
        <v>1552.740429</v>
      </c>
      <c r="I1649" s="6"/>
      <c r="J1649" s="4">
        <v>7.0</v>
      </c>
      <c r="K1649" s="4">
        <v>63.4</v>
      </c>
      <c r="L1649" s="4">
        <v>0.0</v>
      </c>
      <c r="M1649" s="4">
        <v>95.0</v>
      </c>
      <c r="N1649" s="4">
        <v>7.86</v>
      </c>
      <c r="O1649" s="4">
        <v>95.0</v>
      </c>
      <c r="P1649" s="4">
        <v>0.1</v>
      </c>
      <c r="Q1649" s="5">
        <v>11843.9392</v>
      </c>
      <c r="R1649" s="4">
        <v>395969.0</v>
      </c>
      <c r="S1649" s="4">
        <v>0.7</v>
      </c>
      <c r="T1649" s="4">
        <v>0.7</v>
      </c>
      <c r="U1649" s="4">
        <v>0.786</v>
      </c>
      <c r="V1649" s="4">
        <v>13.8</v>
      </c>
    </row>
    <row r="1650">
      <c r="A1650" s="4" t="s">
        <v>128</v>
      </c>
      <c r="B1650" s="4">
        <v>2001.0</v>
      </c>
      <c r="C1650" s="4" t="s">
        <v>31</v>
      </c>
      <c r="D1650" s="4">
        <v>77.8</v>
      </c>
      <c r="E1650" s="4">
        <v>79.0</v>
      </c>
      <c r="F1650" s="4">
        <v>0.0</v>
      </c>
      <c r="G1650" s="4">
        <v>5.62</v>
      </c>
      <c r="H1650" s="5">
        <v>130.0150391</v>
      </c>
      <c r="I1650" s="6"/>
      <c r="J1650" s="4">
        <v>2.0</v>
      </c>
      <c r="K1650" s="4">
        <v>62.8</v>
      </c>
      <c r="L1650" s="4">
        <v>0.0</v>
      </c>
      <c r="M1650" s="4">
        <v>95.0</v>
      </c>
      <c r="N1650" s="4">
        <v>7.11</v>
      </c>
      <c r="O1650" s="4">
        <v>95.0</v>
      </c>
      <c r="P1650" s="4">
        <v>0.1</v>
      </c>
      <c r="Q1650" s="5">
        <v>1121.78636</v>
      </c>
      <c r="R1650" s="4">
        <v>39328.0</v>
      </c>
      <c r="S1650" s="4">
        <v>0.7</v>
      </c>
      <c r="T1650" s="4">
        <v>0.7</v>
      </c>
      <c r="U1650" s="4">
        <v>0.783</v>
      </c>
      <c r="V1650" s="4">
        <v>13.7</v>
      </c>
    </row>
    <row r="1651">
      <c r="A1651" s="4" t="s">
        <v>128</v>
      </c>
      <c r="B1651" s="4">
        <v>2000.0</v>
      </c>
      <c r="C1651" s="4" t="s">
        <v>31</v>
      </c>
      <c r="D1651" s="4">
        <v>77.5</v>
      </c>
      <c r="E1651" s="4">
        <v>8.0</v>
      </c>
      <c r="F1651" s="4">
        <v>0.0</v>
      </c>
      <c r="G1651" s="4">
        <v>5.59</v>
      </c>
      <c r="H1651" s="5">
        <v>134.3547253</v>
      </c>
      <c r="I1651" s="6"/>
      <c r="J1651" s="4">
        <v>2.0</v>
      </c>
      <c r="K1651" s="4">
        <v>62.3</v>
      </c>
      <c r="L1651" s="4">
        <v>0.0</v>
      </c>
      <c r="M1651" s="4">
        <v>94.0</v>
      </c>
      <c r="N1651" s="4">
        <v>6.83</v>
      </c>
      <c r="O1651" s="4">
        <v>94.0</v>
      </c>
      <c r="P1651" s="4">
        <v>0.1</v>
      </c>
      <c r="Q1651" s="5">
        <v>1139.5651</v>
      </c>
      <c r="R1651" s="4">
        <v>3987.0</v>
      </c>
      <c r="S1651" s="4">
        <v>0.8</v>
      </c>
      <c r="T1651" s="4">
        <v>0.7</v>
      </c>
      <c r="U1651" s="4">
        <v>0.779</v>
      </c>
      <c r="V1651" s="4">
        <v>13.8</v>
      </c>
    </row>
    <row r="1652">
      <c r="A1652" s="4" t="s">
        <v>129</v>
      </c>
      <c r="B1652" s="4">
        <v>2013.0</v>
      </c>
      <c r="C1652" s="4" t="s">
        <v>23</v>
      </c>
      <c r="D1652" s="6"/>
      <c r="E1652" s="6"/>
      <c r="F1652" s="4">
        <v>0.0</v>
      </c>
      <c r="G1652" s="4">
        <v>0.01</v>
      </c>
      <c r="H1652" s="5">
        <v>871.8783173</v>
      </c>
      <c r="I1652" s="4">
        <v>8.0</v>
      </c>
      <c r="J1652" s="4">
        <v>0.0</v>
      </c>
      <c r="K1652" s="4">
        <v>81.6</v>
      </c>
      <c r="L1652" s="4">
        <v>0.0</v>
      </c>
      <c r="M1652" s="4">
        <v>79.0</v>
      </c>
      <c r="N1652" s="4">
        <v>17.24</v>
      </c>
      <c r="O1652" s="4">
        <v>79.0</v>
      </c>
      <c r="P1652" s="4">
        <v>0.1</v>
      </c>
      <c r="Q1652" s="5">
        <v>3617.752354</v>
      </c>
      <c r="R1652" s="6"/>
      <c r="S1652" s="4">
        <v>0.1</v>
      </c>
      <c r="T1652" s="4">
        <v>0.1</v>
      </c>
      <c r="U1652" s="6"/>
      <c r="V1652" s="4">
        <v>0.0</v>
      </c>
    </row>
    <row r="1653">
      <c r="A1653" s="4" t="s">
        <v>130</v>
      </c>
      <c r="B1653" s="4">
        <v>2015.0</v>
      </c>
      <c r="C1653" s="4" t="s">
        <v>23</v>
      </c>
      <c r="D1653" s="4">
        <v>63.1</v>
      </c>
      <c r="E1653" s="4">
        <v>25.0</v>
      </c>
      <c r="F1653" s="4">
        <v>8.0</v>
      </c>
      <c r="G1653" s="6"/>
      <c r="H1653" s="5">
        <v>0.0</v>
      </c>
      <c r="I1653" s="4">
        <v>73.0</v>
      </c>
      <c r="J1653" s="4">
        <v>1.0</v>
      </c>
      <c r="K1653" s="4">
        <v>3.8</v>
      </c>
      <c r="L1653" s="4">
        <v>12.0</v>
      </c>
      <c r="M1653" s="4">
        <v>67.0</v>
      </c>
      <c r="N1653" s="6"/>
      <c r="O1653" s="4">
        <v>73.0</v>
      </c>
      <c r="P1653" s="4">
        <v>0.9</v>
      </c>
      <c r="Q1653" s="5">
        <v>1158.256469</v>
      </c>
      <c r="R1653" s="4">
        <v>4182341.0</v>
      </c>
      <c r="S1653" s="4">
        <v>7.8</v>
      </c>
      <c r="T1653" s="4">
        <v>7.5</v>
      </c>
      <c r="U1653" s="4">
        <v>0.513</v>
      </c>
      <c r="V1653" s="4">
        <v>8.5</v>
      </c>
    </row>
    <row r="1654">
      <c r="A1654" s="4" t="s">
        <v>130</v>
      </c>
      <c r="B1654" s="4">
        <v>2014.0</v>
      </c>
      <c r="C1654" s="4" t="s">
        <v>23</v>
      </c>
      <c r="D1654" s="4">
        <v>63.0</v>
      </c>
      <c r="E1654" s="4">
        <v>26.0</v>
      </c>
      <c r="F1654" s="4">
        <v>8.0</v>
      </c>
      <c r="G1654" s="4">
        <v>0.01</v>
      </c>
      <c r="H1654" s="5">
        <v>80.92679802</v>
      </c>
      <c r="I1654" s="4">
        <v>84.0</v>
      </c>
      <c r="J1654" s="4">
        <v>14.0</v>
      </c>
      <c r="K1654" s="4">
        <v>3.1</v>
      </c>
      <c r="L1654" s="4">
        <v>12.0</v>
      </c>
      <c r="M1654" s="4">
        <v>84.0</v>
      </c>
      <c r="N1654" s="4">
        <v>3.77</v>
      </c>
      <c r="O1654" s="4">
        <v>84.0</v>
      </c>
      <c r="P1654" s="4">
        <v>0.9</v>
      </c>
      <c r="Q1654" s="5">
        <v>1326.66882</v>
      </c>
      <c r="R1654" s="4">
        <v>46392.0</v>
      </c>
      <c r="S1654" s="4">
        <v>8.0</v>
      </c>
      <c r="T1654" s="4">
        <v>7.7</v>
      </c>
      <c r="U1654" s="4">
        <v>0.509</v>
      </c>
      <c r="V1654" s="4">
        <v>8.5</v>
      </c>
    </row>
    <row r="1655">
      <c r="A1655" s="4" t="s">
        <v>130</v>
      </c>
      <c r="B1655" s="4">
        <v>2013.0</v>
      </c>
      <c r="C1655" s="4" t="s">
        <v>23</v>
      </c>
      <c r="D1655" s="4">
        <v>62.7</v>
      </c>
      <c r="E1655" s="4">
        <v>28.0</v>
      </c>
      <c r="F1655" s="4">
        <v>8.0</v>
      </c>
      <c r="G1655" s="4">
        <v>0.01</v>
      </c>
      <c r="H1655" s="5">
        <v>8.88028118</v>
      </c>
      <c r="I1655" s="4">
        <v>8.0</v>
      </c>
      <c r="J1655" s="4">
        <v>62.0</v>
      </c>
      <c r="K1655" s="4">
        <v>29.4</v>
      </c>
      <c r="L1655" s="4">
        <v>12.0</v>
      </c>
      <c r="M1655" s="4">
        <v>8.0</v>
      </c>
      <c r="N1655" s="4">
        <v>3.63</v>
      </c>
      <c r="O1655" s="4">
        <v>8.0</v>
      </c>
      <c r="P1655" s="4">
        <v>1.1</v>
      </c>
      <c r="Q1655" s="5">
        <v>145.57838</v>
      </c>
      <c r="R1655" s="4">
        <v>394617.0</v>
      </c>
      <c r="S1655" s="4">
        <v>8.1</v>
      </c>
      <c r="T1655" s="4">
        <v>7.9</v>
      </c>
      <c r="U1655" s="4">
        <v>0.501</v>
      </c>
      <c r="V1655" s="4">
        <v>8.2</v>
      </c>
    </row>
    <row r="1656">
      <c r="A1656" s="4" t="s">
        <v>130</v>
      </c>
      <c r="B1656" s="4">
        <v>2012.0</v>
      </c>
      <c r="C1656" s="4" t="s">
        <v>23</v>
      </c>
      <c r="D1656" s="4">
        <v>62.5</v>
      </c>
      <c r="E1656" s="4">
        <v>29.0</v>
      </c>
      <c r="F1656" s="4">
        <v>8.0</v>
      </c>
      <c r="G1656" s="4">
        <v>0.01</v>
      </c>
      <c r="H1656" s="5">
        <v>62.48419552</v>
      </c>
      <c r="I1656" s="4">
        <v>8.0</v>
      </c>
      <c r="J1656" s="4">
        <v>35.0</v>
      </c>
      <c r="K1656" s="4">
        <v>28.8</v>
      </c>
      <c r="L1656" s="4">
        <v>12.0</v>
      </c>
      <c r="M1656" s="4">
        <v>8.0</v>
      </c>
      <c r="N1656" s="4">
        <v>3.36</v>
      </c>
      <c r="O1656" s="4">
        <v>8.0</v>
      </c>
      <c r="P1656" s="4">
        <v>1.2</v>
      </c>
      <c r="Q1656" s="5">
        <v>1364.283745</v>
      </c>
      <c r="R1656" s="4">
        <v>383239.0</v>
      </c>
      <c r="S1656" s="4">
        <v>8.3</v>
      </c>
      <c r="T1656" s="4">
        <v>8.1</v>
      </c>
      <c r="U1656" s="4">
        <v>0.491</v>
      </c>
      <c r="V1656" s="4">
        <v>7.8</v>
      </c>
    </row>
    <row r="1657">
      <c r="A1657" s="4" t="s">
        <v>130</v>
      </c>
      <c r="B1657" s="4">
        <v>2011.0</v>
      </c>
      <c r="C1657" s="4" t="s">
        <v>23</v>
      </c>
      <c r="D1657" s="4">
        <v>62.2</v>
      </c>
      <c r="E1657" s="4">
        <v>212.0</v>
      </c>
      <c r="F1657" s="4">
        <v>8.0</v>
      </c>
      <c r="G1657" s="4">
        <v>0.01</v>
      </c>
      <c r="H1657" s="5">
        <v>79.27658464</v>
      </c>
      <c r="I1657" s="4">
        <v>75.0</v>
      </c>
      <c r="J1657" s="4">
        <v>234.0</v>
      </c>
      <c r="K1657" s="4">
        <v>28.1</v>
      </c>
      <c r="L1657" s="4">
        <v>12.0</v>
      </c>
      <c r="M1657" s="4">
        <v>73.0</v>
      </c>
      <c r="N1657" s="4">
        <v>2.87</v>
      </c>
      <c r="O1657" s="4">
        <v>75.0</v>
      </c>
      <c r="P1657" s="4">
        <v>1.2</v>
      </c>
      <c r="Q1657" s="5">
        <v>1393.261593</v>
      </c>
      <c r="R1657" s="4">
        <v>3717672.0</v>
      </c>
      <c r="S1657" s="4">
        <v>8.5</v>
      </c>
      <c r="T1657" s="4">
        <v>8.3</v>
      </c>
      <c r="U1657" s="4">
        <v>0.487</v>
      </c>
      <c r="V1657" s="4">
        <v>7.7</v>
      </c>
    </row>
    <row r="1658">
      <c r="A1658" s="4" t="s">
        <v>130</v>
      </c>
      <c r="B1658" s="4">
        <v>2010.0</v>
      </c>
      <c r="C1658" s="4" t="s">
        <v>23</v>
      </c>
      <c r="D1658" s="4">
        <v>62.0</v>
      </c>
      <c r="E1658" s="4">
        <v>214.0</v>
      </c>
      <c r="F1658" s="4">
        <v>8.0</v>
      </c>
      <c r="G1658" s="4">
        <v>0.01</v>
      </c>
      <c r="H1658" s="5">
        <v>8.353074798</v>
      </c>
      <c r="I1658" s="4">
        <v>64.0</v>
      </c>
      <c r="J1658" s="4">
        <v>1292.0</v>
      </c>
      <c r="K1658" s="4">
        <v>27.4</v>
      </c>
      <c r="L1658" s="4">
        <v>12.0</v>
      </c>
      <c r="M1658" s="4">
        <v>52.0</v>
      </c>
      <c r="N1658" s="4">
        <v>3.28</v>
      </c>
      <c r="O1658" s="4">
        <v>64.0</v>
      </c>
      <c r="P1658" s="4">
        <v>1.2</v>
      </c>
      <c r="Q1658" s="5">
        <v>123.383675</v>
      </c>
      <c r="R1658" s="4">
        <v>369543.0</v>
      </c>
      <c r="S1658" s="4">
        <v>8.7</v>
      </c>
      <c r="T1658" s="4">
        <v>8.5</v>
      </c>
      <c r="U1658" s="4">
        <v>0.484</v>
      </c>
      <c r="V1658" s="4">
        <v>7.6</v>
      </c>
    </row>
    <row r="1659">
      <c r="A1659" s="4" t="s">
        <v>130</v>
      </c>
      <c r="B1659" s="4">
        <v>2009.0</v>
      </c>
      <c r="C1659" s="4" t="s">
        <v>23</v>
      </c>
      <c r="D1659" s="4">
        <v>61.7</v>
      </c>
      <c r="E1659" s="4">
        <v>215.0</v>
      </c>
      <c r="F1659" s="4">
        <v>8.0</v>
      </c>
      <c r="G1659" s="4">
        <v>0.01</v>
      </c>
      <c r="H1659" s="5">
        <v>11.14504291</v>
      </c>
      <c r="I1659" s="4">
        <v>64.0</v>
      </c>
      <c r="J1659" s="4">
        <v>322.0</v>
      </c>
      <c r="K1659" s="4">
        <v>26.8</v>
      </c>
      <c r="L1659" s="4">
        <v>12.0</v>
      </c>
      <c r="M1659" s="4">
        <v>63.0</v>
      </c>
      <c r="N1659" s="4">
        <v>3.79</v>
      </c>
      <c r="O1659" s="4">
        <v>64.0</v>
      </c>
      <c r="P1659" s="4">
        <v>1.2</v>
      </c>
      <c r="Q1659" s="5">
        <v>146.83851</v>
      </c>
      <c r="R1659" s="4">
        <v>356288.0</v>
      </c>
      <c r="S1659" s="4">
        <v>8.9</v>
      </c>
      <c r="T1659" s="4">
        <v>8.7</v>
      </c>
      <c r="U1659" s="4">
        <v>0.476</v>
      </c>
      <c r="V1659" s="4">
        <v>7.1</v>
      </c>
    </row>
    <row r="1660">
      <c r="A1660" s="4" t="s">
        <v>130</v>
      </c>
      <c r="B1660" s="4">
        <v>2008.0</v>
      </c>
      <c r="C1660" s="4" t="s">
        <v>23</v>
      </c>
      <c r="D1660" s="4">
        <v>61.4</v>
      </c>
      <c r="E1660" s="4">
        <v>217.0</v>
      </c>
      <c r="F1660" s="4">
        <v>8.0</v>
      </c>
      <c r="G1660" s="4">
        <v>0.02</v>
      </c>
      <c r="H1660" s="5">
        <v>61.76263795</v>
      </c>
      <c r="I1660" s="4">
        <v>74.0</v>
      </c>
      <c r="J1660" s="4">
        <v>4.0</v>
      </c>
      <c r="K1660" s="4">
        <v>26.1</v>
      </c>
      <c r="L1660" s="4">
        <v>12.0</v>
      </c>
      <c r="M1660" s="4">
        <v>73.0</v>
      </c>
      <c r="N1660" s="4">
        <v>3.23</v>
      </c>
      <c r="O1660" s="4">
        <v>74.0</v>
      </c>
      <c r="P1660" s="4">
        <v>1.3</v>
      </c>
      <c r="Q1660" s="5">
        <v>1167.535689</v>
      </c>
      <c r="R1660" s="4">
        <v>347541.0</v>
      </c>
      <c r="S1660" s="4">
        <v>9.2</v>
      </c>
      <c r="T1660" s="4">
        <v>8.9</v>
      </c>
      <c r="U1660" s="4">
        <v>0.475</v>
      </c>
      <c r="V1660" s="4">
        <v>7.2</v>
      </c>
    </row>
    <row r="1661">
      <c r="A1661" s="4" t="s">
        <v>130</v>
      </c>
      <c r="B1661" s="4">
        <v>2007.0</v>
      </c>
      <c r="C1661" s="4" t="s">
        <v>23</v>
      </c>
      <c r="D1661" s="4">
        <v>61.2</v>
      </c>
      <c r="E1661" s="4">
        <v>219.0</v>
      </c>
      <c r="F1661" s="4">
        <v>8.0</v>
      </c>
      <c r="G1661" s="4">
        <v>0.02</v>
      </c>
      <c r="H1661" s="5">
        <v>7.35400072</v>
      </c>
      <c r="I1661" s="4">
        <v>74.0</v>
      </c>
      <c r="J1661" s="4">
        <v>11.0</v>
      </c>
      <c r="K1661" s="4">
        <v>25.5</v>
      </c>
      <c r="L1661" s="4">
        <v>12.0</v>
      </c>
      <c r="M1661" s="4">
        <v>75.0</v>
      </c>
      <c r="N1661" s="4">
        <v>3.54</v>
      </c>
      <c r="O1661" s="4">
        <v>75.0</v>
      </c>
      <c r="P1661" s="4">
        <v>1.3</v>
      </c>
      <c r="Q1661" s="5">
        <v>113.3128</v>
      </c>
      <c r="R1661" s="4">
        <v>3312665.0</v>
      </c>
      <c r="S1661" s="4">
        <v>9.4</v>
      </c>
      <c r="T1661" s="4">
        <v>9.1</v>
      </c>
      <c r="U1661" s="4">
        <v>0.475</v>
      </c>
      <c r="V1661" s="4">
        <v>7.4</v>
      </c>
    </row>
    <row r="1662">
      <c r="A1662" s="4" t="s">
        <v>130</v>
      </c>
      <c r="B1662" s="4">
        <v>2006.0</v>
      </c>
      <c r="C1662" s="4" t="s">
        <v>23</v>
      </c>
      <c r="D1662" s="4">
        <v>69.0</v>
      </c>
      <c r="E1662" s="4">
        <v>221.0</v>
      </c>
      <c r="F1662" s="4">
        <v>8.0</v>
      </c>
      <c r="G1662" s="4">
        <v>0.01</v>
      </c>
      <c r="H1662" s="5">
        <v>55.79836969</v>
      </c>
      <c r="I1662" s="4">
        <v>68.0</v>
      </c>
      <c r="J1662" s="4">
        <v>22.0</v>
      </c>
      <c r="K1662" s="4">
        <v>24.8</v>
      </c>
      <c r="L1662" s="4">
        <v>12.0</v>
      </c>
      <c r="M1662" s="4">
        <v>68.0</v>
      </c>
      <c r="N1662" s="4">
        <v>3.21</v>
      </c>
      <c r="O1662" s="4">
        <v>68.0</v>
      </c>
      <c r="P1662" s="4">
        <v>1.3</v>
      </c>
      <c r="Q1662" s="5">
        <v>944.134851</v>
      </c>
      <c r="R1662" s="4">
        <v>322653.0</v>
      </c>
      <c r="S1662" s="4">
        <v>9.6</v>
      </c>
      <c r="T1662" s="4">
        <v>9.4</v>
      </c>
      <c r="U1662" s="4">
        <v>0.466</v>
      </c>
      <c r="V1662" s="4">
        <v>7.2</v>
      </c>
    </row>
    <row r="1663">
      <c r="A1663" s="4" t="s">
        <v>130</v>
      </c>
      <c r="B1663" s="4">
        <v>2005.0</v>
      </c>
      <c r="C1663" s="4" t="s">
        <v>23</v>
      </c>
      <c r="D1663" s="4">
        <v>66.0</v>
      </c>
      <c r="E1663" s="4">
        <v>223.0</v>
      </c>
      <c r="F1663" s="4">
        <v>8.0</v>
      </c>
      <c r="G1663" s="4">
        <v>0.01</v>
      </c>
      <c r="H1663" s="5">
        <v>55.12187071</v>
      </c>
      <c r="I1663" s="4">
        <v>42.0</v>
      </c>
      <c r="J1663" s="4">
        <v>127.0</v>
      </c>
      <c r="K1663" s="4">
        <v>24.2</v>
      </c>
      <c r="L1663" s="4">
        <v>12.0</v>
      </c>
      <c r="M1663" s="4">
        <v>71.0</v>
      </c>
      <c r="N1663" s="4">
        <v>4.21</v>
      </c>
      <c r="O1663" s="4">
        <v>71.0</v>
      </c>
      <c r="P1663" s="4">
        <v>1.3</v>
      </c>
      <c r="Q1663" s="5">
        <v>697.7451989</v>
      </c>
      <c r="R1663" s="4">
        <v>31372.0</v>
      </c>
      <c r="S1663" s="4">
        <v>9.8</v>
      </c>
      <c r="T1663" s="4">
        <v>9.6</v>
      </c>
      <c r="U1663" s="4">
        <v>0.461</v>
      </c>
      <c r="V1663" s="4">
        <v>7.2</v>
      </c>
    </row>
    <row r="1664">
      <c r="A1664" s="4" t="s">
        <v>130</v>
      </c>
      <c r="B1664" s="4">
        <v>2004.0</v>
      </c>
      <c r="C1664" s="4" t="s">
        <v>23</v>
      </c>
      <c r="D1664" s="4">
        <v>64.0</v>
      </c>
      <c r="E1664" s="4">
        <v>224.0</v>
      </c>
      <c r="F1664" s="4">
        <v>8.0</v>
      </c>
      <c r="G1664" s="4">
        <v>0.01</v>
      </c>
      <c r="H1664" s="5">
        <v>5.00378288</v>
      </c>
      <c r="I1664" s="6"/>
      <c r="J1664" s="4">
        <v>5039.0</v>
      </c>
      <c r="K1664" s="4">
        <v>23.6</v>
      </c>
      <c r="L1664" s="4">
        <v>12.0</v>
      </c>
      <c r="M1664" s="4">
        <v>68.0</v>
      </c>
      <c r="N1664" s="4">
        <v>4.7</v>
      </c>
      <c r="O1664" s="4">
        <v>7.0</v>
      </c>
      <c r="P1664" s="4">
        <v>1.3</v>
      </c>
      <c r="Q1664" s="5">
        <v>62.547286</v>
      </c>
      <c r="R1664" s="4">
        <v>342823.0</v>
      </c>
      <c r="S1664" s="4">
        <v>1.0</v>
      </c>
      <c r="T1664" s="4">
        <v>9.8</v>
      </c>
      <c r="U1664" s="4">
        <v>0.451</v>
      </c>
      <c r="V1664" s="4">
        <v>6.7</v>
      </c>
    </row>
    <row r="1665">
      <c r="A1665" s="4" t="s">
        <v>130</v>
      </c>
      <c r="B1665" s="4">
        <v>2003.0</v>
      </c>
      <c r="C1665" s="4" t="s">
        <v>23</v>
      </c>
      <c r="D1665" s="4">
        <v>63.0</v>
      </c>
      <c r="E1665" s="4">
        <v>226.0</v>
      </c>
      <c r="F1665" s="4">
        <v>8.0</v>
      </c>
      <c r="G1665" s="4">
        <v>0.01</v>
      </c>
      <c r="H1665" s="5">
        <v>29.65370899</v>
      </c>
      <c r="I1665" s="6"/>
      <c r="J1665" s="4">
        <v>3611.0</v>
      </c>
      <c r="K1665" s="4">
        <v>22.9</v>
      </c>
      <c r="L1665" s="4">
        <v>12.0</v>
      </c>
      <c r="M1665" s="4">
        <v>75.0</v>
      </c>
      <c r="N1665" s="4">
        <v>4.53</v>
      </c>
      <c r="O1665" s="4">
        <v>76.0</v>
      </c>
      <c r="P1665" s="4">
        <v>1.3</v>
      </c>
      <c r="Q1665" s="5">
        <v>528.586613</v>
      </c>
      <c r="R1665" s="4">
        <v>2957117.0</v>
      </c>
      <c r="S1665" s="4">
        <v>1.3</v>
      </c>
      <c r="T1665" s="4">
        <v>1.1</v>
      </c>
      <c r="U1665" s="4">
        <v>0.447</v>
      </c>
      <c r="V1665" s="4">
        <v>6.6</v>
      </c>
    </row>
    <row r="1666">
      <c r="A1666" s="4" t="s">
        <v>130</v>
      </c>
      <c r="B1666" s="4">
        <v>2002.0</v>
      </c>
      <c r="C1666" s="4" t="s">
        <v>23</v>
      </c>
      <c r="D1666" s="4">
        <v>62.0</v>
      </c>
      <c r="E1666" s="4">
        <v>228.0</v>
      </c>
      <c r="F1666" s="4">
        <v>7.0</v>
      </c>
      <c r="G1666" s="4">
        <v>0.02</v>
      </c>
      <c r="H1666" s="5">
        <v>4.113190741</v>
      </c>
      <c r="I1666" s="6"/>
      <c r="J1666" s="4">
        <v>883.0</v>
      </c>
      <c r="K1666" s="4">
        <v>22.3</v>
      </c>
      <c r="L1666" s="4">
        <v>12.0</v>
      </c>
      <c r="M1666" s="4">
        <v>91.0</v>
      </c>
      <c r="N1666" s="4">
        <v>5.31</v>
      </c>
      <c r="O1666" s="4">
        <v>89.0</v>
      </c>
      <c r="P1666" s="4">
        <v>1.2</v>
      </c>
      <c r="Q1666" s="5">
        <v>46.9542322</v>
      </c>
      <c r="R1666" s="4">
        <v>2873228.0</v>
      </c>
      <c r="S1666" s="4">
        <v>1.5</v>
      </c>
      <c r="T1666" s="4">
        <v>1.3</v>
      </c>
      <c r="U1666" s="4">
        <v>0.446</v>
      </c>
      <c r="V1666" s="4">
        <v>6.5</v>
      </c>
    </row>
    <row r="1667">
      <c r="A1667" s="4" t="s">
        <v>130</v>
      </c>
      <c r="B1667" s="4">
        <v>2001.0</v>
      </c>
      <c r="C1667" s="4" t="s">
        <v>23</v>
      </c>
      <c r="D1667" s="4">
        <v>61.0</v>
      </c>
      <c r="E1667" s="4">
        <v>229.0</v>
      </c>
      <c r="F1667" s="4">
        <v>7.0</v>
      </c>
      <c r="G1667" s="4">
        <v>0.01</v>
      </c>
      <c r="H1667" s="5">
        <v>28.782245</v>
      </c>
      <c r="I1667" s="6"/>
      <c r="J1667" s="4">
        <v>1398.0</v>
      </c>
      <c r="K1667" s="4">
        <v>21.7</v>
      </c>
      <c r="L1667" s="4">
        <v>12.0</v>
      </c>
      <c r="M1667" s="4">
        <v>75.0</v>
      </c>
      <c r="N1667" s="4">
        <v>4.34</v>
      </c>
      <c r="O1667" s="4">
        <v>75.0</v>
      </c>
      <c r="P1667" s="4">
        <v>1.2</v>
      </c>
      <c r="Q1667" s="5">
        <v>464.229758</v>
      </c>
      <c r="R1667" s="4">
        <v>279729.0</v>
      </c>
      <c r="S1667" s="4">
        <v>1.7</v>
      </c>
      <c r="T1667" s="4">
        <v>1.5</v>
      </c>
      <c r="U1667" s="4">
        <v>0.444</v>
      </c>
      <c r="V1667" s="4">
        <v>6.5</v>
      </c>
    </row>
    <row r="1668">
      <c r="A1668" s="4" t="s">
        <v>130</v>
      </c>
      <c r="B1668" s="4">
        <v>2000.0</v>
      </c>
      <c r="C1668" s="4" t="s">
        <v>23</v>
      </c>
      <c r="D1668" s="4">
        <v>60.0</v>
      </c>
      <c r="E1668" s="4">
        <v>23.0</v>
      </c>
      <c r="F1668" s="4">
        <v>7.0</v>
      </c>
      <c r="G1668" s="4">
        <v>0.03</v>
      </c>
      <c r="H1668" s="5">
        <v>8.594570232</v>
      </c>
      <c r="I1668" s="6"/>
      <c r="J1668" s="4">
        <v>0.0</v>
      </c>
      <c r="K1668" s="4">
        <v>21.1</v>
      </c>
      <c r="L1668" s="4">
        <v>11.0</v>
      </c>
      <c r="M1668" s="4">
        <v>58.0</v>
      </c>
      <c r="N1668" s="4">
        <v>5.26</v>
      </c>
      <c r="O1668" s="4">
        <v>51.0</v>
      </c>
      <c r="P1668" s="4">
        <v>1.1</v>
      </c>
      <c r="Q1668" s="5">
        <v>477.476124</v>
      </c>
      <c r="R1668" s="4">
        <v>279359.0</v>
      </c>
      <c r="S1668" s="4">
        <v>1.9</v>
      </c>
      <c r="T1668" s="4">
        <v>1.7</v>
      </c>
      <c r="U1668" s="4">
        <v>0.443</v>
      </c>
      <c r="V1668" s="4">
        <v>6.4</v>
      </c>
    </row>
    <row r="1669">
      <c r="A1669" s="4" t="s">
        <v>131</v>
      </c>
      <c r="B1669" s="4">
        <v>2015.0</v>
      </c>
      <c r="C1669" s="4" t="s">
        <v>23</v>
      </c>
      <c r="D1669" s="4">
        <v>74.6</v>
      </c>
      <c r="E1669" s="4">
        <v>146.0</v>
      </c>
      <c r="F1669" s="4">
        <v>0.0</v>
      </c>
      <c r="G1669" s="6"/>
      <c r="H1669" s="5">
        <v>0.0</v>
      </c>
      <c r="I1669" s="4">
        <v>97.0</v>
      </c>
      <c r="J1669" s="4">
        <v>0.0</v>
      </c>
      <c r="K1669" s="4">
        <v>33.3</v>
      </c>
      <c r="L1669" s="4">
        <v>0.0</v>
      </c>
      <c r="M1669" s="4">
        <v>98.0</v>
      </c>
      <c r="N1669" s="6"/>
      <c r="O1669" s="4">
        <v>97.0</v>
      </c>
      <c r="P1669" s="4">
        <v>0.1</v>
      </c>
      <c r="Q1669" s="5">
        <v>9252.11724</v>
      </c>
      <c r="R1669" s="4">
        <v>126265.0</v>
      </c>
      <c r="S1669" s="4">
        <v>6.9</v>
      </c>
      <c r="T1669" s="4">
        <v>6.8</v>
      </c>
      <c r="U1669" s="4">
        <v>0.779</v>
      </c>
      <c r="V1669" s="4">
        <v>15.2</v>
      </c>
    </row>
    <row r="1670">
      <c r="A1670" s="4" t="s">
        <v>131</v>
      </c>
      <c r="B1670" s="4">
        <v>2014.0</v>
      </c>
      <c r="C1670" s="4" t="s">
        <v>23</v>
      </c>
      <c r="D1670" s="4">
        <v>74.2</v>
      </c>
      <c r="E1670" s="4">
        <v>148.0</v>
      </c>
      <c r="F1670" s="4">
        <v>0.0</v>
      </c>
      <c r="G1670" s="4">
        <v>0.01</v>
      </c>
      <c r="H1670" s="5">
        <v>115.2784282</v>
      </c>
      <c r="I1670" s="4">
        <v>97.0</v>
      </c>
      <c r="J1670" s="4">
        <v>0.0</v>
      </c>
      <c r="K1670" s="4">
        <v>32.8</v>
      </c>
      <c r="L1670" s="4">
        <v>0.0</v>
      </c>
      <c r="M1670" s="4">
        <v>98.0</v>
      </c>
      <c r="N1670" s="4">
        <v>4.81</v>
      </c>
      <c r="O1670" s="4">
        <v>97.0</v>
      </c>
      <c r="P1670" s="4">
        <v>0.1</v>
      </c>
      <c r="Q1670" s="5">
        <v>1153.93822</v>
      </c>
      <c r="R1670" s="4">
        <v>126934.0</v>
      </c>
      <c r="S1670" s="4">
        <v>7.0</v>
      </c>
      <c r="T1670" s="4">
        <v>6.9</v>
      </c>
      <c r="U1670" s="4">
        <v>0.769</v>
      </c>
      <c r="V1670" s="4">
        <v>14.7</v>
      </c>
    </row>
    <row r="1671">
      <c r="A1671" s="4" t="s">
        <v>131</v>
      </c>
      <c r="B1671" s="4">
        <v>2013.0</v>
      </c>
      <c r="C1671" s="4" t="s">
        <v>23</v>
      </c>
      <c r="D1671" s="4">
        <v>74.1</v>
      </c>
      <c r="E1671" s="4">
        <v>147.0</v>
      </c>
      <c r="F1671" s="4">
        <v>0.0</v>
      </c>
      <c r="G1671" s="4">
        <v>0.01</v>
      </c>
      <c r="H1671" s="5">
        <v>917.467628</v>
      </c>
      <c r="I1671" s="4">
        <v>98.0</v>
      </c>
      <c r="J1671" s="4">
        <v>0.0</v>
      </c>
      <c r="K1671" s="4">
        <v>32.3</v>
      </c>
      <c r="L1671" s="4">
        <v>0.0</v>
      </c>
      <c r="M1671" s="4">
        <v>98.0</v>
      </c>
      <c r="N1671" s="4">
        <v>4.82</v>
      </c>
      <c r="O1671" s="4">
        <v>98.0</v>
      </c>
      <c r="P1671" s="4">
        <v>0.1</v>
      </c>
      <c r="Q1671" s="5">
        <v>9637.265</v>
      </c>
      <c r="R1671" s="4">
        <v>1258653.0</v>
      </c>
      <c r="S1671" s="4">
        <v>7.0</v>
      </c>
      <c r="T1671" s="4">
        <v>7.0</v>
      </c>
      <c r="U1671" s="4">
        <v>0.765</v>
      </c>
      <c r="V1671" s="4">
        <v>14.7</v>
      </c>
    </row>
    <row r="1672">
      <c r="A1672" s="4" t="s">
        <v>131</v>
      </c>
      <c r="B1672" s="4">
        <v>2012.0</v>
      </c>
      <c r="C1672" s="4" t="s">
        <v>23</v>
      </c>
      <c r="D1672" s="4">
        <v>73.9</v>
      </c>
      <c r="E1672" s="4">
        <v>154.0</v>
      </c>
      <c r="F1672" s="4">
        <v>0.0</v>
      </c>
      <c r="G1672" s="4">
        <v>0.01</v>
      </c>
      <c r="H1672" s="5">
        <v>915.1859205</v>
      </c>
      <c r="I1672" s="4">
        <v>98.0</v>
      </c>
      <c r="J1672" s="4">
        <v>0.0</v>
      </c>
      <c r="K1672" s="4">
        <v>31.8</v>
      </c>
      <c r="L1672" s="4">
        <v>0.0</v>
      </c>
      <c r="M1672" s="4">
        <v>98.0</v>
      </c>
      <c r="N1672" s="4">
        <v>4.76</v>
      </c>
      <c r="O1672" s="4">
        <v>98.0</v>
      </c>
      <c r="P1672" s="4">
        <v>0.1</v>
      </c>
      <c r="Q1672" s="5">
        <v>9291.227619</v>
      </c>
      <c r="R1672" s="4">
        <v>1255882.0</v>
      </c>
      <c r="S1672" s="4">
        <v>7.1</v>
      </c>
      <c r="T1672" s="4">
        <v>7.0</v>
      </c>
      <c r="U1672" s="4">
        <v>0.756</v>
      </c>
      <c r="V1672" s="4">
        <v>14.3</v>
      </c>
    </row>
    <row r="1673">
      <c r="A1673" s="4" t="s">
        <v>131</v>
      </c>
      <c r="B1673" s="4">
        <v>2011.0</v>
      </c>
      <c r="C1673" s="4" t="s">
        <v>23</v>
      </c>
      <c r="D1673" s="4">
        <v>73.6</v>
      </c>
      <c r="E1673" s="4">
        <v>158.0</v>
      </c>
      <c r="F1673" s="4">
        <v>0.0</v>
      </c>
      <c r="G1673" s="4">
        <v>3.03</v>
      </c>
      <c r="H1673" s="5">
        <v>918.807245</v>
      </c>
      <c r="I1673" s="4">
        <v>98.0</v>
      </c>
      <c r="J1673" s="4">
        <v>2.0</v>
      </c>
      <c r="K1673" s="4">
        <v>31.3</v>
      </c>
      <c r="L1673" s="4">
        <v>0.0</v>
      </c>
      <c r="M1673" s="4">
        <v>98.0</v>
      </c>
      <c r="N1673" s="4">
        <v>5.2</v>
      </c>
      <c r="O1673" s="4">
        <v>98.0</v>
      </c>
      <c r="P1673" s="4">
        <v>0.1</v>
      </c>
      <c r="Q1673" s="5">
        <v>9197.26972</v>
      </c>
      <c r="R1673" s="4">
        <v>125244.0</v>
      </c>
      <c r="S1673" s="4">
        <v>7.1</v>
      </c>
      <c r="T1673" s="4">
        <v>7.1</v>
      </c>
      <c r="U1673" s="4">
        <v>0.748</v>
      </c>
      <c r="V1673" s="4">
        <v>14.1</v>
      </c>
    </row>
    <row r="1674">
      <c r="A1674" s="4" t="s">
        <v>131</v>
      </c>
      <c r="B1674" s="4">
        <v>2010.0</v>
      </c>
      <c r="C1674" s="4" t="s">
        <v>23</v>
      </c>
      <c r="D1674" s="4">
        <v>73.3</v>
      </c>
      <c r="E1674" s="4">
        <v>163.0</v>
      </c>
      <c r="F1674" s="4">
        <v>0.0</v>
      </c>
      <c r="G1674" s="4">
        <v>2.95</v>
      </c>
      <c r="H1674" s="5">
        <v>0.108055973</v>
      </c>
      <c r="I1674" s="4">
        <v>99.0</v>
      </c>
      <c r="J1674" s="4">
        <v>12.0</v>
      </c>
      <c r="K1674" s="4">
        <v>3.7</v>
      </c>
      <c r="L1674" s="4">
        <v>0.0</v>
      </c>
      <c r="M1674" s="4">
        <v>99.0</v>
      </c>
      <c r="N1674" s="4">
        <v>5.29</v>
      </c>
      <c r="O1674" s="4">
        <v>99.0</v>
      </c>
      <c r="P1674" s="4">
        <v>0.2</v>
      </c>
      <c r="Q1674" s="5">
        <v>8.376432</v>
      </c>
      <c r="R1674" s="4">
        <v>1254.0</v>
      </c>
      <c r="S1674" s="4">
        <v>7.2</v>
      </c>
      <c r="T1674" s="4">
        <v>7.2</v>
      </c>
      <c r="U1674" s="4">
        <v>0.74</v>
      </c>
      <c r="V1674" s="4">
        <v>14.0</v>
      </c>
    </row>
    <row r="1675">
      <c r="A1675" s="4" t="s">
        <v>131</v>
      </c>
      <c r="B1675" s="4">
        <v>2009.0</v>
      </c>
      <c r="C1675" s="4" t="s">
        <v>23</v>
      </c>
      <c r="D1675" s="4">
        <v>72.8</v>
      </c>
      <c r="E1675" s="4">
        <v>166.0</v>
      </c>
      <c r="F1675" s="4">
        <v>0.0</v>
      </c>
      <c r="G1675" s="4">
        <v>2.83</v>
      </c>
      <c r="H1675" s="5">
        <v>624.2361828</v>
      </c>
      <c r="I1675" s="4">
        <v>99.0</v>
      </c>
      <c r="J1675" s="4">
        <v>15.0</v>
      </c>
      <c r="K1675" s="4">
        <v>3.2</v>
      </c>
      <c r="L1675" s="4">
        <v>0.0</v>
      </c>
      <c r="M1675" s="4">
        <v>99.0</v>
      </c>
      <c r="N1675" s="4">
        <v>4.97</v>
      </c>
      <c r="O1675" s="4">
        <v>99.0</v>
      </c>
      <c r="P1675" s="4">
        <v>0.1</v>
      </c>
      <c r="Q1675" s="5">
        <v>7318.12641</v>
      </c>
      <c r="R1675" s="4">
        <v>1247429.0</v>
      </c>
      <c r="S1675" s="4">
        <v>7.3</v>
      </c>
      <c r="T1675" s="4">
        <v>7.3</v>
      </c>
      <c r="U1675" s="4">
        <v>0.734</v>
      </c>
      <c r="V1675" s="4">
        <v>13.8</v>
      </c>
    </row>
    <row r="1676">
      <c r="A1676" s="4" t="s">
        <v>131</v>
      </c>
      <c r="B1676" s="4">
        <v>2008.0</v>
      </c>
      <c r="C1676" s="4" t="s">
        <v>23</v>
      </c>
      <c r="D1676" s="4">
        <v>72.7</v>
      </c>
      <c r="E1676" s="4">
        <v>166.0</v>
      </c>
      <c r="F1676" s="4">
        <v>0.0</v>
      </c>
      <c r="G1676" s="4">
        <v>2.49</v>
      </c>
      <c r="H1676" s="5">
        <v>6.6489825</v>
      </c>
      <c r="I1676" s="4">
        <v>99.0</v>
      </c>
      <c r="J1676" s="4">
        <v>12.0</v>
      </c>
      <c r="K1676" s="4">
        <v>29.7</v>
      </c>
      <c r="L1676" s="4">
        <v>0.0</v>
      </c>
      <c r="M1676" s="4">
        <v>99.0</v>
      </c>
      <c r="N1676" s="4">
        <v>4.6</v>
      </c>
      <c r="O1676" s="4">
        <v>99.0</v>
      </c>
      <c r="P1676" s="4">
        <v>0.1</v>
      </c>
      <c r="Q1676" s="5">
        <v>83.635</v>
      </c>
      <c r="R1676" s="4">
        <v>1244121.0</v>
      </c>
      <c r="S1676" s="4">
        <v>7.4</v>
      </c>
      <c r="T1676" s="4">
        <v>7.3</v>
      </c>
      <c r="U1676" s="4">
        <v>0.728</v>
      </c>
      <c r="V1676" s="4">
        <v>13.6</v>
      </c>
    </row>
    <row r="1677">
      <c r="A1677" s="4" t="s">
        <v>131</v>
      </c>
      <c r="B1677" s="4">
        <v>2007.0</v>
      </c>
      <c r="C1677" s="4" t="s">
        <v>23</v>
      </c>
      <c r="D1677" s="4">
        <v>72.9</v>
      </c>
      <c r="E1677" s="4">
        <v>161.0</v>
      </c>
      <c r="F1677" s="4">
        <v>0.0</v>
      </c>
      <c r="G1677" s="4">
        <v>3.24</v>
      </c>
      <c r="H1677" s="5">
        <v>582.5143743</v>
      </c>
      <c r="I1677" s="4">
        <v>97.0</v>
      </c>
      <c r="J1677" s="4">
        <v>13.0</v>
      </c>
      <c r="K1677" s="4">
        <v>29.1</v>
      </c>
      <c r="L1677" s="4">
        <v>0.0</v>
      </c>
      <c r="M1677" s="4">
        <v>96.0</v>
      </c>
      <c r="N1677" s="4">
        <v>4.24</v>
      </c>
      <c r="O1677" s="4">
        <v>97.0</v>
      </c>
      <c r="P1677" s="4">
        <v>0.1</v>
      </c>
      <c r="Q1677" s="5">
        <v>6574.654338</v>
      </c>
      <c r="R1677" s="4">
        <v>123963.0</v>
      </c>
      <c r="S1677" s="4">
        <v>7.5</v>
      </c>
      <c r="T1677" s="4">
        <v>7.4</v>
      </c>
      <c r="U1677" s="4">
        <v>0.72</v>
      </c>
      <c r="V1677" s="4">
        <v>13.5</v>
      </c>
    </row>
    <row r="1678">
      <c r="A1678" s="4" t="s">
        <v>131</v>
      </c>
      <c r="B1678" s="4">
        <v>2006.0</v>
      </c>
      <c r="C1678" s="4" t="s">
        <v>23</v>
      </c>
      <c r="D1678" s="4">
        <v>71.8</v>
      </c>
      <c r="E1678" s="4">
        <v>165.0</v>
      </c>
      <c r="F1678" s="4">
        <v>0.0</v>
      </c>
      <c r="G1678" s="4">
        <v>3.73</v>
      </c>
      <c r="H1678" s="5">
        <v>502.3844946</v>
      </c>
      <c r="I1678" s="4">
        <v>97.0</v>
      </c>
      <c r="J1678" s="4">
        <v>3.0</v>
      </c>
      <c r="K1678" s="4">
        <v>28.6</v>
      </c>
      <c r="L1678" s="4">
        <v>0.0</v>
      </c>
      <c r="M1678" s="4">
        <v>98.0</v>
      </c>
      <c r="N1678" s="4">
        <v>4.38</v>
      </c>
      <c r="O1678" s="4">
        <v>97.0</v>
      </c>
      <c r="P1678" s="4">
        <v>0.1</v>
      </c>
      <c r="Q1678" s="5">
        <v>5695.969327</v>
      </c>
      <c r="R1678" s="4">
        <v>1233996.0</v>
      </c>
      <c r="S1678" s="4">
        <v>7.6</v>
      </c>
      <c r="T1678" s="4">
        <v>7.5</v>
      </c>
      <c r="U1678" s="4">
        <v>0.713</v>
      </c>
      <c r="V1678" s="4">
        <v>13.4</v>
      </c>
    </row>
    <row r="1679">
      <c r="A1679" s="4" t="s">
        <v>131</v>
      </c>
      <c r="B1679" s="4">
        <v>2005.0</v>
      </c>
      <c r="C1679" s="4" t="s">
        <v>23</v>
      </c>
      <c r="D1679" s="4">
        <v>72.1</v>
      </c>
      <c r="E1679" s="4">
        <v>168.0</v>
      </c>
      <c r="F1679" s="4">
        <v>0.0</v>
      </c>
      <c r="G1679" s="4">
        <v>3.94</v>
      </c>
      <c r="H1679" s="5">
        <v>479.9234077</v>
      </c>
      <c r="I1679" s="4">
        <v>97.0</v>
      </c>
      <c r="J1679" s="4">
        <v>7.0</v>
      </c>
      <c r="K1679" s="4">
        <v>28.0</v>
      </c>
      <c r="L1679" s="4">
        <v>0.0</v>
      </c>
      <c r="M1679" s="4">
        <v>97.0</v>
      </c>
      <c r="N1679" s="4">
        <v>4.47</v>
      </c>
      <c r="O1679" s="4">
        <v>97.0</v>
      </c>
      <c r="P1679" s="4">
        <v>0.1</v>
      </c>
      <c r="Q1679" s="5">
        <v>5116.45424</v>
      </c>
      <c r="R1679" s="4">
        <v>1228254.0</v>
      </c>
      <c r="S1679" s="4">
        <v>7.7</v>
      </c>
      <c r="T1679" s="4">
        <v>7.6</v>
      </c>
      <c r="U1679" s="4">
        <v>0.704</v>
      </c>
      <c r="V1679" s="4">
        <v>13.0</v>
      </c>
    </row>
    <row r="1680">
      <c r="A1680" s="4" t="s">
        <v>131</v>
      </c>
      <c r="B1680" s="4">
        <v>2004.0</v>
      </c>
      <c r="C1680" s="4" t="s">
        <v>23</v>
      </c>
      <c r="D1680" s="4">
        <v>71.9</v>
      </c>
      <c r="E1680" s="4">
        <v>168.0</v>
      </c>
      <c r="F1680" s="4">
        <v>0.0</v>
      </c>
      <c r="G1680" s="4">
        <v>4.16</v>
      </c>
      <c r="H1680" s="5">
        <v>509.3899943</v>
      </c>
      <c r="I1680" s="4">
        <v>98.0</v>
      </c>
      <c r="J1680" s="4">
        <v>28.0</v>
      </c>
      <c r="K1680" s="4">
        <v>27.5</v>
      </c>
      <c r="L1680" s="4">
        <v>0.0</v>
      </c>
      <c r="M1680" s="4">
        <v>98.0</v>
      </c>
      <c r="N1680" s="4">
        <v>4.29</v>
      </c>
      <c r="O1680" s="4">
        <v>98.0</v>
      </c>
      <c r="P1680" s="4">
        <v>0.1</v>
      </c>
      <c r="Q1680" s="5">
        <v>5229.876738</v>
      </c>
      <c r="R1680" s="4">
        <v>12213.0</v>
      </c>
      <c r="S1680" s="4">
        <v>7.8</v>
      </c>
      <c r="T1680" s="4">
        <v>7.7</v>
      </c>
      <c r="U1680" s="4">
        <v>0.696</v>
      </c>
      <c r="V1680" s="4">
        <v>12.8</v>
      </c>
    </row>
    <row r="1681">
      <c r="A1681" s="4" t="s">
        <v>131</v>
      </c>
      <c r="B1681" s="4">
        <v>2003.0</v>
      </c>
      <c r="C1681" s="4" t="s">
        <v>23</v>
      </c>
      <c r="D1681" s="4">
        <v>71.5</v>
      </c>
      <c r="E1681" s="4">
        <v>174.0</v>
      </c>
      <c r="F1681" s="4">
        <v>0.0</v>
      </c>
      <c r="G1681" s="4">
        <v>4.08</v>
      </c>
      <c r="H1681" s="5">
        <v>407.779262</v>
      </c>
      <c r="I1681" s="4">
        <v>97.0</v>
      </c>
      <c r="J1681" s="4">
        <v>777.0</v>
      </c>
      <c r="K1681" s="4">
        <v>26.9</v>
      </c>
      <c r="L1681" s="4">
        <v>0.0</v>
      </c>
      <c r="M1681" s="4">
        <v>99.0</v>
      </c>
      <c r="N1681" s="4">
        <v>4.15</v>
      </c>
      <c r="O1681" s="4">
        <v>99.0</v>
      </c>
      <c r="P1681" s="4">
        <v>0.1</v>
      </c>
      <c r="Q1681" s="5">
        <v>4623.347642</v>
      </c>
      <c r="R1681" s="4">
        <v>121337.0</v>
      </c>
      <c r="S1681" s="4">
        <v>7.9</v>
      </c>
      <c r="T1681" s="4">
        <v>7.8</v>
      </c>
      <c r="U1681" s="4">
        <v>0.687</v>
      </c>
      <c r="V1681" s="4">
        <v>12.6</v>
      </c>
    </row>
    <row r="1682">
      <c r="A1682" s="4" t="s">
        <v>131</v>
      </c>
      <c r="B1682" s="4">
        <v>2002.0</v>
      </c>
      <c r="C1682" s="4" t="s">
        <v>23</v>
      </c>
      <c r="D1682" s="4">
        <v>71.5</v>
      </c>
      <c r="E1682" s="4">
        <v>179.0</v>
      </c>
      <c r="F1682" s="4">
        <v>0.0</v>
      </c>
      <c r="G1682" s="4">
        <v>4.14</v>
      </c>
      <c r="H1682" s="5">
        <v>369.6317105</v>
      </c>
      <c r="I1682" s="4">
        <v>88.0</v>
      </c>
      <c r="J1682" s="4">
        <v>0.0</v>
      </c>
      <c r="K1682" s="4">
        <v>26.4</v>
      </c>
      <c r="L1682" s="4">
        <v>0.0</v>
      </c>
      <c r="M1682" s="4">
        <v>88.0</v>
      </c>
      <c r="N1682" s="4">
        <v>4.24</v>
      </c>
      <c r="O1682" s="4">
        <v>88.0</v>
      </c>
      <c r="P1682" s="4">
        <v>0.1</v>
      </c>
      <c r="Q1682" s="5">
        <v>3957.51296</v>
      </c>
      <c r="R1682" s="4">
        <v>124621.0</v>
      </c>
      <c r="S1682" s="4">
        <v>7.9</v>
      </c>
      <c r="T1682" s="4">
        <v>7.9</v>
      </c>
      <c r="U1682" s="4">
        <v>0.683</v>
      </c>
      <c r="V1682" s="4">
        <v>12.5</v>
      </c>
    </row>
    <row r="1683">
      <c r="A1683" s="4" t="s">
        <v>131</v>
      </c>
      <c r="B1683" s="4">
        <v>2001.0</v>
      </c>
      <c r="C1683" s="4" t="s">
        <v>23</v>
      </c>
      <c r="D1683" s="4">
        <v>71.5</v>
      </c>
      <c r="E1683" s="4">
        <v>177.0</v>
      </c>
      <c r="F1683" s="4">
        <v>0.0</v>
      </c>
      <c r="G1683" s="4">
        <v>4.38</v>
      </c>
      <c r="H1683" s="5">
        <v>70.15536981</v>
      </c>
      <c r="I1683" s="4">
        <v>92.0</v>
      </c>
      <c r="J1683" s="4">
        <v>0.0</v>
      </c>
      <c r="K1683" s="4">
        <v>25.8</v>
      </c>
      <c r="L1683" s="4">
        <v>0.0</v>
      </c>
      <c r="M1683" s="4">
        <v>93.0</v>
      </c>
      <c r="N1683" s="4">
        <v>3.87</v>
      </c>
      <c r="O1683" s="4">
        <v>92.0</v>
      </c>
      <c r="P1683" s="4">
        <v>0.1</v>
      </c>
      <c r="Q1683" s="5">
        <v>3792.182152</v>
      </c>
      <c r="R1683" s="4">
        <v>1196287.0</v>
      </c>
      <c r="S1683" s="4">
        <v>8.0</v>
      </c>
      <c r="T1683" s="4">
        <v>8.0</v>
      </c>
      <c r="U1683" s="4">
        <v>0.673</v>
      </c>
      <c r="V1683" s="4">
        <v>12.2</v>
      </c>
    </row>
    <row r="1684">
      <c r="A1684" s="4" t="s">
        <v>131</v>
      </c>
      <c r="B1684" s="4">
        <v>2000.0</v>
      </c>
      <c r="C1684" s="4" t="s">
        <v>23</v>
      </c>
      <c r="D1684" s="4">
        <v>71.0</v>
      </c>
      <c r="E1684" s="4">
        <v>177.0</v>
      </c>
      <c r="F1684" s="4">
        <v>0.0</v>
      </c>
      <c r="G1684" s="4">
        <v>4.6</v>
      </c>
      <c r="H1684" s="5">
        <v>336.3213326</v>
      </c>
      <c r="I1684" s="4">
        <v>88.0</v>
      </c>
      <c r="J1684" s="4">
        <v>0.0</v>
      </c>
      <c r="K1684" s="4">
        <v>25.3</v>
      </c>
      <c r="L1684" s="4">
        <v>0.0</v>
      </c>
      <c r="M1684" s="4">
        <v>88.0</v>
      </c>
      <c r="N1684" s="4">
        <v>3.78</v>
      </c>
      <c r="O1684" s="4">
        <v>88.0</v>
      </c>
      <c r="P1684" s="4">
        <v>0.1</v>
      </c>
      <c r="Q1684" s="5">
        <v>3861.32414</v>
      </c>
      <c r="R1684" s="4">
        <v>1186873.0</v>
      </c>
      <c r="S1684" s="4">
        <v>8.1</v>
      </c>
      <c r="T1684" s="4">
        <v>8.1</v>
      </c>
      <c r="U1684" s="4">
        <v>0.667</v>
      </c>
      <c r="V1684" s="4">
        <v>12.1</v>
      </c>
    </row>
    <row r="1685">
      <c r="A1685" s="4" t="s">
        <v>132</v>
      </c>
      <c r="B1685" s="4">
        <v>2015.0</v>
      </c>
      <c r="C1685" s="4" t="s">
        <v>23</v>
      </c>
      <c r="D1685" s="4">
        <v>76.7</v>
      </c>
      <c r="E1685" s="4">
        <v>122.0</v>
      </c>
      <c r="F1685" s="4">
        <v>30.0</v>
      </c>
      <c r="G1685" s="6"/>
      <c r="H1685" s="5">
        <v>0.0</v>
      </c>
      <c r="I1685" s="4">
        <v>82.0</v>
      </c>
      <c r="J1685" s="4">
        <v>0.0</v>
      </c>
      <c r="K1685" s="4">
        <v>63.5</v>
      </c>
      <c r="L1685" s="4">
        <v>35.0</v>
      </c>
      <c r="M1685" s="4">
        <v>87.0</v>
      </c>
      <c r="N1685" s="6"/>
      <c r="O1685" s="4">
        <v>87.0</v>
      </c>
      <c r="P1685" s="4">
        <v>0.1</v>
      </c>
      <c r="Q1685" s="5">
        <v>9143.128494</v>
      </c>
      <c r="R1685" s="4">
        <v>1.2589949E7</v>
      </c>
      <c r="S1685" s="4">
        <v>1.5</v>
      </c>
      <c r="T1685" s="4">
        <v>1.5</v>
      </c>
      <c r="U1685" s="4">
        <v>0.758</v>
      </c>
      <c r="V1685" s="4">
        <v>13.3</v>
      </c>
    </row>
    <row r="1686">
      <c r="A1686" s="4" t="s">
        <v>132</v>
      </c>
      <c r="B1686" s="4">
        <v>2014.0</v>
      </c>
      <c r="C1686" s="4" t="s">
        <v>23</v>
      </c>
      <c r="D1686" s="4">
        <v>76.6</v>
      </c>
      <c r="E1686" s="4">
        <v>122.0</v>
      </c>
      <c r="F1686" s="4">
        <v>31.0</v>
      </c>
      <c r="G1686" s="4">
        <v>5.26</v>
      </c>
      <c r="H1686" s="5">
        <v>168.173753</v>
      </c>
      <c r="I1686" s="4">
        <v>84.0</v>
      </c>
      <c r="J1686" s="4">
        <v>3.0</v>
      </c>
      <c r="K1686" s="4">
        <v>62.8</v>
      </c>
      <c r="L1686" s="4">
        <v>36.0</v>
      </c>
      <c r="M1686" s="4">
        <v>87.0</v>
      </c>
      <c r="N1686" s="4">
        <v>6.3</v>
      </c>
      <c r="O1686" s="4">
        <v>87.0</v>
      </c>
      <c r="P1686" s="4">
        <v>0.1</v>
      </c>
      <c r="Q1686" s="5">
        <v>1452.27766</v>
      </c>
      <c r="R1686" s="4">
        <v>1242216.0</v>
      </c>
      <c r="S1686" s="4">
        <v>1.6</v>
      </c>
      <c r="T1686" s="4">
        <v>1.5</v>
      </c>
      <c r="U1686" s="4">
        <v>0.754</v>
      </c>
      <c r="V1686" s="4">
        <v>13.1</v>
      </c>
    </row>
    <row r="1687">
      <c r="A1687" s="4" t="s">
        <v>132</v>
      </c>
      <c r="B1687" s="4">
        <v>2013.0</v>
      </c>
      <c r="C1687" s="4" t="s">
        <v>23</v>
      </c>
      <c r="D1687" s="4">
        <v>76.6</v>
      </c>
      <c r="E1687" s="4">
        <v>12.0</v>
      </c>
      <c r="F1687" s="4">
        <v>32.0</v>
      </c>
      <c r="G1687" s="4">
        <v>5.23</v>
      </c>
      <c r="H1687" s="5">
        <v>150.408875</v>
      </c>
      <c r="I1687" s="4">
        <v>82.0</v>
      </c>
      <c r="J1687" s="4">
        <v>0.0</v>
      </c>
      <c r="K1687" s="4">
        <v>62.1</v>
      </c>
      <c r="L1687" s="4">
        <v>37.0</v>
      </c>
      <c r="M1687" s="4">
        <v>83.0</v>
      </c>
      <c r="N1687" s="4">
        <v>6.3</v>
      </c>
      <c r="O1687" s="4">
        <v>83.0</v>
      </c>
      <c r="P1687" s="4">
        <v>0.1</v>
      </c>
      <c r="Q1687" s="5">
        <v>1298.86766</v>
      </c>
      <c r="R1687" s="4">
        <v>1.22535969E8</v>
      </c>
      <c r="S1687" s="4">
        <v>1.6</v>
      </c>
      <c r="T1687" s="4">
        <v>1.5</v>
      </c>
      <c r="U1687" s="4">
        <v>0.753</v>
      </c>
      <c r="V1687" s="4">
        <v>12.9</v>
      </c>
    </row>
    <row r="1688">
      <c r="A1688" s="4" t="s">
        <v>132</v>
      </c>
      <c r="B1688" s="4">
        <v>2012.0</v>
      </c>
      <c r="C1688" s="4" t="s">
        <v>23</v>
      </c>
      <c r="D1688" s="4">
        <v>76.3</v>
      </c>
      <c r="E1688" s="4">
        <v>123.0</v>
      </c>
      <c r="F1688" s="4">
        <v>33.0</v>
      </c>
      <c r="G1688" s="4">
        <v>5.29</v>
      </c>
      <c r="H1688" s="5">
        <v>112.696486</v>
      </c>
      <c r="I1688" s="4">
        <v>99.0</v>
      </c>
      <c r="J1688" s="4">
        <v>0.0</v>
      </c>
      <c r="K1688" s="4">
        <v>61.5</v>
      </c>
      <c r="L1688" s="4">
        <v>38.0</v>
      </c>
      <c r="M1688" s="4">
        <v>99.0</v>
      </c>
      <c r="N1688" s="4">
        <v>6.21</v>
      </c>
      <c r="O1688" s="4">
        <v>99.0</v>
      </c>
      <c r="P1688" s="4">
        <v>0.1</v>
      </c>
      <c r="Q1688" s="5">
        <v>982.532572</v>
      </c>
      <c r="R1688" s="4">
        <v>1282837.0</v>
      </c>
      <c r="S1688" s="4">
        <v>1.6</v>
      </c>
      <c r="T1688" s="4">
        <v>1.5</v>
      </c>
      <c r="U1688" s="4">
        <v>0.748</v>
      </c>
      <c r="V1688" s="4">
        <v>12.7</v>
      </c>
    </row>
    <row r="1689">
      <c r="A1689" s="4" t="s">
        <v>132</v>
      </c>
      <c r="B1689" s="4">
        <v>2011.0</v>
      </c>
      <c r="C1689" s="4" t="s">
        <v>23</v>
      </c>
      <c r="D1689" s="4">
        <v>76.1</v>
      </c>
      <c r="E1689" s="4">
        <v>124.0</v>
      </c>
      <c r="F1689" s="4">
        <v>34.0</v>
      </c>
      <c r="G1689" s="4">
        <v>5.3</v>
      </c>
      <c r="H1689" s="5">
        <v>1117.196097</v>
      </c>
      <c r="I1689" s="4">
        <v>98.0</v>
      </c>
      <c r="J1689" s="4">
        <v>3.0</v>
      </c>
      <c r="K1689" s="4">
        <v>6.8</v>
      </c>
      <c r="L1689" s="4">
        <v>39.0</v>
      </c>
      <c r="M1689" s="4">
        <v>97.0</v>
      </c>
      <c r="N1689" s="4">
        <v>6.4</v>
      </c>
      <c r="O1689" s="4">
        <v>97.0</v>
      </c>
      <c r="P1689" s="4">
        <v>0.1</v>
      </c>
      <c r="Q1689" s="5">
        <v>9834.472689</v>
      </c>
      <c r="R1689" s="4">
        <v>119917.0</v>
      </c>
      <c r="S1689" s="4">
        <v>1.6</v>
      </c>
      <c r="T1689" s="4">
        <v>1.6</v>
      </c>
      <c r="U1689" s="4">
        <v>0.745</v>
      </c>
      <c r="V1689" s="4">
        <v>12.6</v>
      </c>
    </row>
    <row r="1690">
      <c r="A1690" s="4" t="s">
        <v>132</v>
      </c>
      <c r="B1690" s="4">
        <v>2010.0</v>
      </c>
      <c r="C1690" s="4" t="s">
        <v>23</v>
      </c>
      <c r="D1690" s="4">
        <v>75.6</v>
      </c>
      <c r="E1690" s="4">
        <v>127.0</v>
      </c>
      <c r="F1690" s="4">
        <v>35.0</v>
      </c>
      <c r="G1690" s="4">
        <v>5.21</v>
      </c>
      <c r="H1690" s="5">
        <v>1033.039737</v>
      </c>
      <c r="I1690" s="4">
        <v>93.0</v>
      </c>
      <c r="J1690" s="4">
        <v>0.0</v>
      </c>
      <c r="K1690" s="4">
        <v>6.1</v>
      </c>
      <c r="L1690" s="4">
        <v>40.0</v>
      </c>
      <c r="M1690" s="4">
        <v>95.0</v>
      </c>
      <c r="N1690" s="4">
        <v>6.39</v>
      </c>
      <c r="O1690" s="4">
        <v>95.0</v>
      </c>
      <c r="P1690" s="4">
        <v>0.1</v>
      </c>
      <c r="Q1690" s="5">
        <v>8959.581416</v>
      </c>
      <c r="R1690" s="4">
        <v>1.17318941E8</v>
      </c>
      <c r="S1690" s="4">
        <v>1.6</v>
      </c>
      <c r="T1690" s="4">
        <v>1.6</v>
      </c>
      <c r="U1690" s="4">
        <v>0.739</v>
      </c>
      <c r="V1690" s="4">
        <v>12.5</v>
      </c>
    </row>
    <row r="1691">
      <c r="A1691" s="4" t="s">
        <v>132</v>
      </c>
      <c r="B1691" s="4">
        <v>2009.0</v>
      </c>
      <c r="C1691" s="4" t="s">
        <v>23</v>
      </c>
      <c r="D1691" s="4">
        <v>75.7</v>
      </c>
      <c r="E1691" s="4">
        <v>13.0</v>
      </c>
      <c r="F1691" s="4">
        <v>36.0</v>
      </c>
      <c r="G1691" s="4">
        <v>5.27</v>
      </c>
      <c r="H1691" s="5">
        <v>881.7364327</v>
      </c>
      <c r="I1691" s="4">
        <v>95.0</v>
      </c>
      <c r="J1691" s="4">
        <v>0.0</v>
      </c>
      <c r="K1691" s="4">
        <v>59.4</v>
      </c>
      <c r="L1691" s="4">
        <v>42.0</v>
      </c>
      <c r="M1691" s="4">
        <v>95.0</v>
      </c>
      <c r="N1691" s="4">
        <v>6.6</v>
      </c>
      <c r="O1691" s="4">
        <v>95.0</v>
      </c>
      <c r="P1691" s="4">
        <v>0.1</v>
      </c>
      <c r="Q1691" s="5">
        <v>7748.12331</v>
      </c>
      <c r="R1691" s="4">
        <v>1.1555228E7</v>
      </c>
      <c r="S1691" s="4">
        <v>1.7</v>
      </c>
      <c r="T1691" s="4">
        <v>1.6</v>
      </c>
      <c r="U1691" s="4">
        <v>0.738</v>
      </c>
      <c r="V1691" s="4">
        <v>12.5</v>
      </c>
    </row>
    <row r="1692">
      <c r="A1692" s="4" t="s">
        <v>132</v>
      </c>
      <c r="B1692" s="4">
        <v>2008.0</v>
      </c>
      <c r="C1692" s="4" t="s">
        <v>23</v>
      </c>
      <c r="D1692" s="4">
        <v>75.6</v>
      </c>
      <c r="E1692" s="4">
        <v>127.0</v>
      </c>
      <c r="F1692" s="4">
        <v>37.0</v>
      </c>
      <c r="G1692" s="4">
        <v>5.36</v>
      </c>
      <c r="H1692" s="5">
        <v>159.8772264</v>
      </c>
      <c r="I1692" s="4">
        <v>97.0</v>
      </c>
      <c r="J1692" s="4">
        <v>0.0</v>
      </c>
      <c r="K1692" s="4">
        <v>58.7</v>
      </c>
      <c r="L1692" s="4">
        <v>43.0</v>
      </c>
      <c r="M1692" s="4">
        <v>96.0</v>
      </c>
      <c r="N1692" s="4">
        <v>6.6</v>
      </c>
      <c r="O1692" s="4">
        <v>96.0</v>
      </c>
      <c r="P1692" s="4">
        <v>0.1</v>
      </c>
      <c r="Q1692" s="5">
        <v>9689.52887</v>
      </c>
      <c r="R1692" s="4">
        <v>1.1366189E7</v>
      </c>
      <c r="S1692" s="4">
        <v>1.7</v>
      </c>
      <c r="T1692" s="4">
        <v>1.6</v>
      </c>
      <c r="U1692" s="4">
        <v>0.735</v>
      </c>
      <c r="V1692" s="4">
        <v>12.3</v>
      </c>
    </row>
    <row r="1693">
      <c r="A1693" s="4" t="s">
        <v>132</v>
      </c>
      <c r="B1693" s="4">
        <v>2007.0</v>
      </c>
      <c r="C1693" s="4" t="s">
        <v>23</v>
      </c>
      <c r="D1693" s="4">
        <v>76.0</v>
      </c>
      <c r="E1693" s="4">
        <v>123.0</v>
      </c>
      <c r="F1693" s="4">
        <v>38.0</v>
      </c>
      <c r="G1693" s="4">
        <v>5.35</v>
      </c>
      <c r="H1693" s="5">
        <v>105.7476131</v>
      </c>
      <c r="I1693" s="4">
        <v>98.0</v>
      </c>
      <c r="J1693" s="4">
        <v>0.0</v>
      </c>
      <c r="K1693" s="4">
        <v>57.9</v>
      </c>
      <c r="L1693" s="4">
        <v>45.0</v>
      </c>
      <c r="M1693" s="4">
        <v>98.0</v>
      </c>
      <c r="N1693" s="4">
        <v>5.92</v>
      </c>
      <c r="O1693" s="4">
        <v>98.0</v>
      </c>
      <c r="P1693" s="4">
        <v>0.1</v>
      </c>
      <c r="Q1693" s="5">
        <v>933.341687</v>
      </c>
      <c r="R1693" s="4">
        <v>1.11836346E8</v>
      </c>
      <c r="S1693" s="4">
        <v>1.7</v>
      </c>
      <c r="T1693" s="4">
        <v>1.7</v>
      </c>
      <c r="U1693" s="4">
        <v>0.731</v>
      </c>
      <c r="V1693" s="4">
        <v>12.3</v>
      </c>
    </row>
    <row r="1694">
      <c r="A1694" s="4" t="s">
        <v>132</v>
      </c>
      <c r="B1694" s="4">
        <v>2006.0</v>
      </c>
      <c r="C1694" s="4" t="s">
        <v>23</v>
      </c>
      <c r="D1694" s="4">
        <v>75.8</v>
      </c>
      <c r="E1694" s="4">
        <v>125.0</v>
      </c>
      <c r="F1694" s="4">
        <v>40.0</v>
      </c>
      <c r="G1694" s="4">
        <v>5.11</v>
      </c>
      <c r="H1694" s="5">
        <v>980.2537444</v>
      </c>
      <c r="I1694" s="4">
        <v>98.0</v>
      </c>
      <c r="J1694" s="4">
        <v>23.0</v>
      </c>
      <c r="K1694" s="4">
        <v>57.2</v>
      </c>
      <c r="L1694" s="4">
        <v>47.0</v>
      </c>
      <c r="M1694" s="4">
        <v>98.0</v>
      </c>
      <c r="N1694" s="4">
        <v>5.83</v>
      </c>
      <c r="O1694" s="4">
        <v>98.0</v>
      </c>
      <c r="P1694" s="4">
        <v>0.1</v>
      </c>
      <c r="Q1694" s="5">
        <v>8767.92258</v>
      </c>
      <c r="R1694" s="4">
        <v>1192378.0</v>
      </c>
      <c r="S1694" s="4">
        <v>1.8</v>
      </c>
      <c r="T1694" s="4">
        <v>1.7</v>
      </c>
      <c r="U1694" s="4">
        <v>0.723</v>
      </c>
      <c r="V1694" s="4">
        <v>12.2</v>
      </c>
    </row>
    <row r="1695">
      <c r="A1695" s="4" t="s">
        <v>132</v>
      </c>
      <c r="B1695" s="4">
        <v>2005.0</v>
      </c>
      <c r="C1695" s="4" t="s">
        <v>23</v>
      </c>
      <c r="D1695" s="4">
        <v>75.3</v>
      </c>
      <c r="E1695" s="4">
        <v>126.0</v>
      </c>
      <c r="F1695" s="4">
        <v>42.0</v>
      </c>
      <c r="G1695" s="4">
        <v>4.93</v>
      </c>
      <c r="H1695" s="5">
        <v>998.3498049</v>
      </c>
      <c r="I1695" s="4">
        <v>98.0</v>
      </c>
      <c r="J1695" s="4">
        <v>6.0</v>
      </c>
      <c r="K1695" s="4">
        <v>56.4</v>
      </c>
      <c r="L1695" s="4">
        <v>49.0</v>
      </c>
      <c r="M1695" s="4">
        <v>98.0</v>
      </c>
      <c r="N1695" s="4">
        <v>6.4</v>
      </c>
      <c r="O1695" s="4">
        <v>98.0</v>
      </c>
      <c r="P1695" s="4">
        <v>0.1</v>
      </c>
      <c r="Q1695" s="5">
        <v>7986.798439</v>
      </c>
      <c r="R1695" s="4">
        <v>1.8472228E7</v>
      </c>
      <c r="S1695" s="4">
        <v>1.8</v>
      </c>
      <c r="T1695" s="4">
        <v>1.7</v>
      </c>
      <c r="U1695" s="4">
        <v>0.719</v>
      </c>
      <c r="V1695" s="4">
        <v>12.2</v>
      </c>
    </row>
    <row r="1696">
      <c r="A1696" s="4" t="s">
        <v>132</v>
      </c>
      <c r="B1696" s="4">
        <v>2004.0</v>
      </c>
      <c r="C1696" s="4" t="s">
        <v>23</v>
      </c>
      <c r="D1696" s="4">
        <v>75.4</v>
      </c>
      <c r="E1696" s="4">
        <v>124.0</v>
      </c>
      <c r="F1696" s="4">
        <v>44.0</v>
      </c>
      <c r="G1696" s="4">
        <v>4.9</v>
      </c>
      <c r="H1696" s="5">
        <v>920.8284115</v>
      </c>
      <c r="I1696" s="4">
        <v>98.0</v>
      </c>
      <c r="J1696" s="4">
        <v>64.0</v>
      </c>
      <c r="K1696" s="4">
        <v>55.7</v>
      </c>
      <c r="L1696" s="4">
        <v>52.0</v>
      </c>
      <c r="M1696" s="4">
        <v>98.0</v>
      </c>
      <c r="N1696" s="4">
        <v>6.11</v>
      </c>
      <c r="O1696" s="4">
        <v>98.0</v>
      </c>
      <c r="P1696" s="4">
        <v>0.1</v>
      </c>
      <c r="Q1696" s="5">
        <v>7199.59665</v>
      </c>
      <c r="R1696" s="4">
        <v>1.6995583E7</v>
      </c>
      <c r="S1696" s="4">
        <v>1.8</v>
      </c>
      <c r="T1696" s="4">
        <v>1.8</v>
      </c>
      <c r="U1696" s="4">
        <v>0.714</v>
      </c>
      <c r="V1696" s="4">
        <v>12.1</v>
      </c>
    </row>
    <row r="1697">
      <c r="A1697" s="4" t="s">
        <v>132</v>
      </c>
      <c r="B1697" s="4">
        <v>2003.0</v>
      </c>
      <c r="C1697" s="4" t="s">
        <v>23</v>
      </c>
      <c r="D1697" s="4">
        <v>75.0</v>
      </c>
      <c r="E1697" s="4">
        <v>127.0</v>
      </c>
      <c r="F1697" s="4">
        <v>46.0</v>
      </c>
      <c r="G1697" s="4">
        <v>4.88</v>
      </c>
      <c r="H1697" s="5">
        <v>781.2062828</v>
      </c>
      <c r="I1697" s="4">
        <v>98.0</v>
      </c>
      <c r="J1697" s="4">
        <v>44.0</v>
      </c>
      <c r="K1697" s="4">
        <v>54.9</v>
      </c>
      <c r="L1697" s="4">
        <v>55.0</v>
      </c>
      <c r="M1697" s="4">
        <v>98.0</v>
      </c>
      <c r="N1697" s="4">
        <v>6.2</v>
      </c>
      <c r="O1697" s="4">
        <v>98.0</v>
      </c>
      <c r="P1697" s="4">
        <v>0.1</v>
      </c>
      <c r="Q1697" s="5">
        <v>6751.998987</v>
      </c>
      <c r="R1697" s="4">
        <v>1564453.0</v>
      </c>
      <c r="S1697" s="4">
        <v>1.9</v>
      </c>
      <c r="T1697" s="4">
        <v>1.8</v>
      </c>
      <c r="U1697" s="4">
        <v>0.708</v>
      </c>
      <c r="V1697" s="4">
        <v>11.9</v>
      </c>
    </row>
    <row r="1698">
      <c r="A1698" s="4" t="s">
        <v>132</v>
      </c>
      <c r="B1698" s="4">
        <v>2002.0</v>
      </c>
      <c r="C1698" s="4" t="s">
        <v>23</v>
      </c>
      <c r="D1698" s="4">
        <v>75.0</v>
      </c>
      <c r="E1698" s="4">
        <v>127.0</v>
      </c>
      <c r="F1698" s="4">
        <v>49.0</v>
      </c>
      <c r="G1698" s="4">
        <v>4.77</v>
      </c>
      <c r="H1698" s="5">
        <v>12.1859723</v>
      </c>
      <c r="I1698" s="4">
        <v>97.0</v>
      </c>
      <c r="J1698" s="4">
        <v>0.0</v>
      </c>
      <c r="K1698" s="4">
        <v>54.1</v>
      </c>
      <c r="L1698" s="4">
        <v>58.0</v>
      </c>
      <c r="M1698" s="4">
        <v>98.0</v>
      </c>
      <c r="N1698" s="4">
        <v>5.52</v>
      </c>
      <c r="O1698" s="4">
        <v>97.0</v>
      </c>
      <c r="P1698" s="4">
        <v>0.1</v>
      </c>
      <c r="Q1698" s="5">
        <v>716.8219</v>
      </c>
      <c r="R1698" s="4">
        <v>1435568.0</v>
      </c>
      <c r="S1698" s="4">
        <v>1.9</v>
      </c>
      <c r="T1698" s="4">
        <v>1.8</v>
      </c>
      <c r="U1698" s="4">
        <v>0.703</v>
      </c>
      <c r="V1698" s="4">
        <v>11.6</v>
      </c>
    </row>
    <row r="1699">
      <c r="A1699" s="4" t="s">
        <v>132</v>
      </c>
      <c r="B1699" s="4">
        <v>2001.0</v>
      </c>
      <c r="C1699" s="4" t="s">
        <v>23</v>
      </c>
      <c r="D1699" s="4">
        <v>75.0</v>
      </c>
      <c r="E1699" s="4">
        <v>126.0</v>
      </c>
      <c r="F1699" s="4">
        <v>52.0</v>
      </c>
      <c r="G1699" s="4">
        <v>4.86</v>
      </c>
      <c r="H1699" s="5">
        <v>13.31109532</v>
      </c>
      <c r="I1699" s="4">
        <v>97.0</v>
      </c>
      <c r="J1699" s="4">
        <v>3.0</v>
      </c>
      <c r="K1699" s="4">
        <v>53.2</v>
      </c>
      <c r="L1699" s="4">
        <v>62.0</v>
      </c>
      <c r="M1699" s="4">
        <v>97.0</v>
      </c>
      <c r="N1699" s="4">
        <v>5.35</v>
      </c>
      <c r="O1699" s="4">
        <v>97.0</v>
      </c>
      <c r="P1699" s="4">
        <v>0.1</v>
      </c>
      <c r="Q1699" s="5">
        <v>731.378864</v>
      </c>
      <c r="R1699" s="4">
        <v>136768.0</v>
      </c>
      <c r="S1699" s="4">
        <v>1.9</v>
      </c>
      <c r="T1699" s="4">
        <v>1.9</v>
      </c>
      <c r="U1699" s="4">
        <v>0.7</v>
      </c>
      <c r="V1699" s="4">
        <v>11.6</v>
      </c>
    </row>
    <row r="1700">
      <c r="A1700" s="4" t="s">
        <v>132</v>
      </c>
      <c r="B1700" s="4">
        <v>2000.0</v>
      </c>
      <c r="C1700" s="4" t="s">
        <v>23</v>
      </c>
      <c r="D1700" s="4">
        <v>74.8</v>
      </c>
      <c r="E1700" s="4">
        <v>129.0</v>
      </c>
      <c r="F1700" s="4">
        <v>55.0</v>
      </c>
      <c r="G1700" s="4">
        <v>4.99</v>
      </c>
      <c r="H1700" s="5">
        <v>10.22840118</v>
      </c>
      <c r="I1700" s="4">
        <v>97.0</v>
      </c>
      <c r="J1700" s="4">
        <v>30.0</v>
      </c>
      <c r="K1700" s="4">
        <v>52.4</v>
      </c>
      <c r="L1700" s="4">
        <v>66.0</v>
      </c>
      <c r="M1700" s="4">
        <v>97.0</v>
      </c>
      <c r="N1700" s="4">
        <v>4.98</v>
      </c>
      <c r="O1700" s="4">
        <v>97.0</v>
      </c>
      <c r="P1700" s="4">
        <v>0.1</v>
      </c>
      <c r="Q1700" s="5">
        <v>672.92113</v>
      </c>
      <c r="R1700" s="4">
        <v>1.1719673E7</v>
      </c>
      <c r="S1700" s="4">
        <v>2.0</v>
      </c>
      <c r="T1700" s="4">
        <v>1.9</v>
      </c>
      <c r="U1700" s="4">
        <v>0.694</v>
      </c>
      <c r="V1700" s="4">
        <v>11.4</v>
      </c>
    </row>
    <row r="1701">
      <c r="A1701" s="4" t="s">
        <v>133</v>
      </c>
      <c r="B1701" s="4">
        <v>2015.0</v>
      </c>
      <c r="C1701" s="4" t="s">
        <v>23</v>
      </c>
      <c r="D1701" s="4">
        <v>69.4</v>
      </c>
      <c r="E1701" s="4">
        <v>166.0</v>
      </c>
      <c r="F1701" s="4">
        <v>0.0</v>
      </c>
      <c r="G1701" s="6"/>
      <c r="H1701" s="5">
        <v>0.0</v>
      </c>
      <c r="I1701" s="4">
        <v>78.0</v>
      </c>
      <c r="J1701" s="4">
        <v>0.0</v>
      </c>
      <c r="K1701" s="4">
        <v>69.4</v>
      </c>
      <c r="L1701" s="4">
        <v>0.0</v>
      </c>
      <c r="M1701" s="4">
        <v>71.0</v>
      </c>
      <c r="N1701" s="6"/>
      <c r="O1701" s="4">
        <v>72.0</v>
      </c>
      <c r="P1701" s="4">
        <v>0.1</v>
      </c>
      <c r="Q1701" s="7"/>
      <c r="R1701" s="6"/>
      <c r="S1701" s="4">
        <v>0.2</v>
      </c>
      <c r="T1701" s="4">
        <v>0.2</v>
      </c>
      <c r="U1701" s="4">
        <v>0.637</v>
      </c>
      <c r="V1701" s="4">
        <v>11.7</v>
      </c>
    </row>
    <row r="1702">
      <c r="A1702" s="4" t="s">
        <v>133</v>
      </c>
      <c r="B1702" s="4">
        <v>2014.0</v>
      </c>
      <c r="C1702" s="4" t="s">
        <v>23</v>
      </c>
      <c r="D1702" s="4">
        <v>69.4</v>
      </c>
      <c r="E1702" s="4">
        <v>164.0</v>
      </c>
      <c r="F1702" s="4">
        <v>0.0</v>
      </c>
      <c r="G1702" s="4">
        <v>1.58</v>
      </c>
      <c r="H1702" s="5">
        <v>0.0</v>
      </c>
      <c r="I1702" s="4">
        <v>81.0</v>
      </c>
      <c r="J1702" s="4">
        <v>140.0</v>
      </c>
      <c r="K1702" s="4">
        <v>68.7</v>
      </c>
      <c r="L1702" s="4">
        <v>0.0</v>
      </c>
      <c r="M1702" s="4">
        <v>76.0</v>
      </c>
      <c r="N1702" s="4">
        <v>13.71</v>
      </c>
      <c r="O1702" s="4">
        <v>77.0</v>
      </c>
      <c r="P1702" s="4">
        <v>0.1</v>
      </c>
      <c r="Q1702" s="7"/>
      <c r="R1702" s="6"/>
      <c r="S1702" s="4">
        <v>0.2</v>
      </c>
      <c r="T1702" s="4">
        <v>0.2</v>
      </c>
      <c r="U1702" s="4">
        <v>0.639</v>
      </c>
      <c r="V1702" s="4">
        <v>11.7</v>
      </c>
    </row>
    <row r="1703">
      <c r="A1703" s="4" t="s">
        <v>133</v>
      </c>
      <c r="B1703" s="4">
        <v>2013.0</v>
      </c>
      <c r="C1703" s="4" t="s">
        <v>23</v>
      </c>
      <c r="D1703" s="4">
        <v>69.2</v>
      </c>
      <c r="E1703" s="4">
        <v>166.0</v>
      </c>
      <c r="F1703" s="4">
        <v>0.0</v>
      </c>
      <c r="G1703" s="4">
        <v>1.67</v>
      </c>
      <c r="H1703" s="5">
        <v>0.0</v>
      </c>
      <c r="I1703" s="4">
        <v>83.0</v>
      </c>
      <c r="J1703" s="4">
        <v>0.0</v>
      </c>
      <c r="K1703" s="4">
        <v>68.1</v>
      </c>
      <c r="L1703" s="4">
        <v>0.0</v>
      </c>
      <c r="M1703" s="4">
        <v>81.0</v>
      </c>
      <c r="N1703" s="4">
        <v>13.38</v>
      </c>
      <c r="O1703" s="4">
        <v>81.0</v>
      </c>
      <c r="P1703" s="4">
        <v>0.1</v>
      </c>
      <c r="Q1703" s="7"/>
      <c r="R1703" s="6"/>
      <c r="S1703" s="4">
        <v>0.2</v>
      </c>
      <c r="T1703" s="4">
        <v>0.2</v>
      </c>
      <c r="U1703" s="4">
        <v>0.641</v>
      </c>
      <c r="V1703" s="4">
        <v>11.7</v>
      </c>
    </row>
    <row r="1704">
      <c r="A1704" s="4" t="s">
        <v>133</v>
      </c>
      <c r="B1704" s="4">
        <v>2012.0</v>
      </c>
      <c r="C1704" s="4" t="s">
        <v>23</v>
      </c>
      <c r="D1704" s="4">
        <v>69.0</v>
      </c>
      <c r="E1704" s="4">
        <v>168.0</v>
      </c>
      <c r="F1704" s="4">
        <v>0.0</v>
      </c>
      <c r="G1704" s="4">
        <v>2.98</v>
      </c>
      <c r="H1704" s="5">
        <v>0.0</v>
      </c>
      <c r="I1704" s="4">
        <v>82.0</v>
      </c>
      <c r="J1704" s="4">
        <v>0.0</v>
      </c>
      <c r="K1704" s="4">
        <v>67.5</v>
      </c>
      <c r="L1704" s="4">
        <v>0.0</v>
      </c>
      <c r="M1704" s="4">
        <v>81.0</v>
      </c>
      <c r="N1704" s="4">
        <v>12.77</v>
      </c>
      <c r="O1704" s="4">
        <v>81.0</v>
      </c>
      <c r="P1704" s="4">
        <v>0.1</v>
      </c>
      <c r="Q1704" s="7"/>
      <c r="R1704" s="6"/>
      <c r="S1704" s="4">
        <v>0.2</v>
      </c>
      <c r="T1704" s="4">
        <v>0.2</v>
      </c>
      <c r="U1704" s="4">
        <v>0.64</v>
      </c>
      <c r="V1704" s="4">
        <v>11.7</v>
      </c>
    </row>
    <row r="1705">
      <c r="A1705" s="4" t="s">
        <v>133</v>
      </c>
      <c r="B1705" s="4">
        <v>2011.0</v>
      </c>
      <c r="C1705" s="4" t="s">
        <v>23</v>
      </c>
      <c r="D1705" s="4">
        <v>68.9</v>
      </c>
      <c r="E1705" s="4">
        <v>169.0</v>
      </c>
      <c r="F1705" s="4">
        <v>0.0</v>
      </c>
      <c r="G1705" s="4">
        <v>1.89</v>
      </c>
      <c r="H1705" s="5">
        <v>0.0</v>
      </c>
      <c r="I1705" s="4">
        <v>83.0</v>
      </c>
      <c r="J1705" s="4">
        <v>0.0</v>
      </c>
      <c r="K1705" s="4">
        <v>67.0</v>
      </c>
      <c r="L1705" s="4">
        <v>0.0</v>
      </c>
      <c r="M1705" s="4">
        <v>83.0</v>
      </c>
      <c r="N1705" s="4">
        <v>13.76</v>
      </c>
      <c r="O1705" s="4">
        <v>84.0</v>
      </c>
      <c r="P1705" s="4">
        <v>0.1</v>
      </c>
      <c r="Q1705" s="7"/>
      <c r="R1705" s="6"/>
      <c r="S1705" s="4">
        <v>0.2</v>
      </c>
      <c r="T1705" s="4">
        <v>0.2</v>
      </c>
      <c r="U1705" s="4">
        <v>0.638</v>
      </c>
      <c r="V1705" s="4">
        <v>11.7</v>
      </c>
    </row>
    <row r="1706">
      <c r="A1706" s="4" t="s">
        <v>133</v>
      </c>
      <c r="B1706" s="4">
        <v>2010.0</v>
      </c>
      <c r="C1706" s="4" t="s">
        <v>23</v>
      </c>
      <c r="D1706" s="4">
        <v>68.7</v>
      </c>
      <c r="E1706" s="4">
        <v>171.0</v>
      </c>
      <c r="F1706" s="4">
        <v>0.0</v>
      </c>
      <c r="G1706" s="4">
        <v>1.76</v>
      </c>
      <c r="H1706" s="5">
        <v>0.0</v>
      </c>
      <c r="I1706" s="4">
        <v>88.0</v>
      </c>
      <c r="J1706" s="4">
        <v>0.0</v>
      </c>
      <c r="K1706" s="4">
        <v>66.4</v>
      </c>
      <c r="L1706" s="4">
        <v>0.0</v>
      </c>
      <c r="M1706" s="4">
        <v>85.0</v>
      </c>
      <c r="N1706" s="4">
        <v>13.83</v>
      </c>
      <c r="O1706" s="4">
        <v>85.0</v>
      </c>
      <c r="P1706" s="4">
        <v>0.1</v>
      </c>
      <c r="Q1706" s="7"/>
      <c r="R1706" s="6"/>
      <c r="S1706" s="4">
        <v>0.2</v>
      </c>
      <c r="T1706" s="4">
        <v>0.2</v>
      </c>
      <c r="U1706" s="4">
        <v>0.633</v>
      </c>
      <c r="V1706" s="4">
        <v>11.5</v>
      </c>
    </row>
    <row r="1707">
      <c r="A1707" s="4" t="s">
        <v>133</v>
      </c>
      <c r="B1707" s="4">
        <v>2009.0</v>
      </c>
      <c r="C1707" s="4" t="s">
        <v>23</v>
      </c>
      <c r="D1707" s="4">
        <v>68.5</v>
      </c>
      <c r="E1707" s="4">
        <v>172.0</v>
      </c>
      <c r="F1707" s="4">
        <v>0.0</v>
      </c>
      <c r="G1707" s="4">
        <v>2.06</v>
      </c>
      <c r="H1707" s="5">
        <v>0.0</v>
      </c>
      <c r="I1707" s="4">
        <v>89.0</v>
      </c>
      <c r="J1707" s="4">
        <v>0.0</v>
      </c>
      <c r="K1707" s="4">
        <v>65.8</v>
      </c>
      <c r="L1707" s="4">
        <v>0.0</v>
      </c>
      <c r="M1707" s="4">
        <v>81.0</v>
      </c>
      <c r="N1707" s="4">
        <v>13.44</v>
      </c>
      <c r="O1707" s="4">
        <v>91.0</v>
      </c>
      <c r="P1707" s="4">
        <v>0.1</v>
      </c>
      <c r="Q1707" s="7"/>
      <c r="R1707" s="6"/>
      <c r="S1707" s="4">
        <v>0.2</v>
      </c>
      <c r="T1707" s="4">
        <v>0.2</v>
      </c>
      <c r="U1707" s="4">
        <v>0.629</v>
      </c>
      <c r="V1707" s="4">
        <v>11.4</v>
      </c>
    </row>
    <row r="1708">
      <c r="A1708" s="4" t="s">
        <v>133</v>
      </c>
      <c r="B1708" s="4">
        <v>2008.0</v>
      </c>
      <c r="C1708" s="4" t="s">
        <v>23</v>
      </c>
      <c r="D1708" s="4">
        <v>68.4</v>
      </c>
      <c r="E1708" s="4">
        <v>174.0</v>
      </c>
      <c r="F1708" s="4">
        <v>0.0</v>
      </c>
      <c r="G1708" s="4">
        <v>1.97</v>
      </c>
      <c r="H1708" s="5">
        <v>0.0</v>
      </c>
      <c r="I1708" s="4">
        <v>89.0</v>
      </c>
      <c r="J1708" s="4">
        <v>0.0</v>
      </c>
      <c r="K1708" s="4">
        <v>65.2</v>
      </c>
      <c r="L1708" s="4">
        <v>0.0</v>
      </c>
      <c r="M1708" s="4">
        <v>88.0</v>
      </c>
      <c r="N1708" s="4">
        <v>12.94</v>
      </c>
      <c r="O1708" s="4">
        <v>85.0</v>
      </c>
      <c r="P1708" s="4">
        <v>0.1</v>
      </c>
      <c r="Q1708" s="7"/>
      <c r="R1708" s="6"/>
      <c r="S1708" s="4">
        <v>0.2</v>
      </c>
      <c r="T1708" s="4">
        <v>0.2</v>
      </c>
      <c r="U1708" s="4">
        <v>0.628</v>
      </c>
      <c r="V1708" s="4">
        <v>11.2</v>
      </c>
    </row>
    <row r="1709">
      <c r="A1709" s="4" t="s">
        <v>133</v>
      </c>
      <c r="B1709" s="4">
        <v>2007.0</v>
      </c>
      <c r="C1709" s="4" t="s">
        <v>23</v>
      </c>
      <c r="D1709" s="4">
        <v>68.2</v>
      </c>
      <c r="E1709" s="4">
        <v>175.0</v>
      </c>
      <c r="F1709" s="4">
        <v>0.0</v>
      </c>
      <c r="G1709" s="4">
        <v>1.64</v>
      </c>
      <c r="H1709" s="5">
        <v>0.0</v>
      </c>
      <c r="I1709" s="4">
        <v>9.0</v>
      </c>
      <c r="J1709" s="4">
        <v>0.0</v>
      </c>
      <c r="K1709" s="4">
        <v>64.7</v>
      </c>
      <c r="L1709" s="4">
        <v>0.0</v>
      </c>
      <c r="M1709" s="4">
        <v>79.0</v>
      </c>
      <c r="N1709" s="4">
        <v>11.99</v>
      </c>
      <c r="O1709" s="4">
        <v>79.0</v>
      </c>
      <c r="P1709" s="4">
        <v>0.1</v>
      </c>
      <c r="Q1709" s="7"/>
      <c r="R1709" s="6"/>
      <c r="S1709" s="4">
        <v>0.2</v>
      </c>
      <c r="T1709" s="4">
        <v>0.2</v>
      </c>
      <c r="U1709" s="4">
        <v>0.625</v>
      </c>
      <c r="V1709" s="4">
        <v>11.0</v>
      </c>
    </row>
    <row r="1710">
      <c r="A1710" s="4" t="s">
        <v>133</v>
      </c>
      <c r="B1710" s="4">
        <v>2006.0</v>
      </c>
      <c r="C1710" s="4" t="s">
        <v>23</v>
      </c>
      <c r="D1710" s="4">
        <v>68.0</v>
      </c>
      <c r="E1710" s="4">
        <v>176.0</v>
      </c>
      <c r="F1710" s="4">
        <v>0.0</v>
      </c>
      <c r="G1710" s="4">
        <v>1.73</v>
      </c>
      <c r="H1710" s="5">
        <v>0.0</v>
      </c>
      <c r="I1710" s="4">
        <v>84.0</v>
      </c>
      <c r="J1710" s="4">
        <v>0.0</v>
      </c>
      <c r="K1710" s="4">
        <v>64.1</v>
      </c>
      <c r="L1710" s="4">
        <v>0.0</v>
      </c>
      <c r="M1710" s="4">
        <v>81.0</v>
      </c>
      <c r="N1710" s="4">
        <v>11.92</v>
      </c>
      <c r="O1710" s="4">
        <v>67.0</v>
      </c>
      <c r="P1710" s="4">
        <v>0.1</v>
      </c>
      <c r="Q1710" s="7"/>
      <c r="R1710" s="6"/>
      <c r="S1710" s="4">
        <v>0.2</v>
      </c>
      <c r="T1710" s="4">
        <v>0.2</v>
      </c>
      <c r="U1710" s="4">
        <v>0.622</v>
      </c>
      <c r="V1710" s="4">
        <v>10.9</v>
      </c>
    </row>
    <row r="1711">
      <c r="A1711" s="4" t="s">
        <v>133</v>
      </c>
      <c r="B1711" s="4">
        <v>2005.0</v>
      </c>
      <c r="C1711" s="4" t="s">
        <v>23</v>
      </c>
      <c r="D1711" s="4">
        <v>67.9</v>
      </c>
      <c r="E1711" s="4">
        <v>178.0</v>
      </c>
      <c r="F1711" s="4">
        <v>0.0</v>
      </c>
      <c r="G1711" s="4">
        <v>1.9</v>
      </c>
      <c r="H1711" s="5">
        <v>0.0</v>
      </c>
      <c r="I1711" s="4">
        <v>91.0</v>
      </c>
      <c r="J1711" s="4">
        <v>0.0</v>
      </c>
      <c r="K1711" s="4">
        <v>63.6</v>
      </c>
      <c r="L1711" s="4">
        <v>0.0</v>
      </c>
      <c r="M1711" s="4">
        <v>94.0</v>
      </c>
      <c r="N1711" s="4">
        <v>12.11</v>
      </c>
      <c r="O1711" s="4">
        <v>94.0</v>
      </c>
      <c r="P1711" s="4">
        <v>0.1</v>
      </c>
      <c r="Q1711" s="7"/>
      <c r="R1711" s="6"/>
      <c r="S1711" s="4">
        <v>0.2</v>
      </c>
      <c r="T1711" s="4">
        <v>0.2</v>
      </c>
      <c r="U1711" s="4">
        <v>0.617</v>
      </c>
      <c r="V1711" s="4">
        <v>10.7</v>
      </c>
    </row>
    <row r="1712">
      <c r="A1712" s="4" t="s">
        <v>133</v>
      </c>
      <c r="B1712" s="4">
        <v>2004.0</v>
      </c>
      <c r="C1712" s="4" t="s">
        <v>23</v>
      </c>
      <c r="D1712" s="4">
        <v>67.7</v>
      </c>
      <c r="E1712" s="4">
        <v>179.0</v>
      </c>
      <c r="F1712" s="4">
        <v>0.0</v>
      </c>
      <c r="G1712" s="4">
        <v>2.02</v>
      </c>
      <c r="H1712" s="5">
        <v>0.0</v>
      </c>
      <c r="I1712" s="4">
        <v>8.0</v>
      </c>
      <c r="J1712" s="4">
        <v>0.0</v>
      </c>
      <c r="K1712" s="4">
        <v>63.2</v>
      </c>
      <c r="L1712" s="4">
        <v>0.0</v>
      </c>
      <c r="M1712" s="4">
        <v>82.0</v>
      </c>
      <c r="N1712" s="4">
        <v>1.64</v>
      </c>
      <c r="O1712" s="4">
        <v>78.0</v>
      </c>
      <c r="P1712" s="4">
        <v>0.1</v>
      </c>
      <c r="Q1712" s="7"/>
      <c r="R1712" s="6"/>
      <c r="S1712" s="4">
        <v>0.2</v>
      </c>
      <c r="T1712" s="4">
        <v>0.2</v>
      </c>
      <c r="U1712" s="4">
        <v>0.616</v>
      </c>
      <c r="V1712" s="4">
        <v>10.5</v>
      </c>
    </row>
    <row r="1713">
      <c r="A1713" s="4" t="s">
        <v>133</v>
      </c>
      <c r="B1713" s="4">
        <v>2003.0</v>
      </c>
      <c r="C1713" s="4" t="s">
        <v>23</v>
      </c>
      <c r="D1713" s="4">
        <v>67.5</v>
      </c>
      <c r="E1713" s="4">
        <v>18.0</v>
      </c>
      <c r="F1713" s="4">
        <v>0.0</v>
      </c>
      <c r="G1713" s="4">
        <v>3.15</v>
      </c>
      <c r="H1713" s="5">
        <v>0.0</v>
      </c>
      <c r="I1713" s="4">
        <v>89.0</v>
      </c>
      <c r="J1713" s="4">
        <v>0.0</v>
      </c>
      <c r="K1713" s="4">
        <v>62.8</v>
      </c>
      <c r="L1713" s="4">
        <v>0.0</v>
      </c>
      <c r="M1713" s="4">
        <v>88.0</v>
      </c>
      <c r="N1713" s="4">
        <v>9.69</v>
      </c>
      <c r="O1713" s="4">
        <v>92.0</v>
      </c>
      <c r="P1713" s="4">
        <v>0.1</v>
      </c>
      <c r="Q1713" s="7"/>
      <c r="R1713" s="6"/>
      <c r="S1713" s="4">
        <v>0.2</v>
      </c>
      <c r="T1713" s="4">
        <v>0.2</v>
      </c>
      <c r="U1713" s="4">
        <v>0.612</v>
      </c>
      <c r="V1713" s="4">
        <v>10.4</v>
      </c>
    </row>
    <row r="1714">
      <c r="A1714" s="4" t="s">
        <v>133</v>
      </c>
      <c r="B1714" s="4">
        <v>2002.0</v>
      </c>
      <c r="C1714" s="4" t="s">
        <v>23</v>
      </c>
      <c r="D1714" s="4">
        <v>66.2</v>
      </c>
      <c r="E1714" s="4">
        <v>21.0</v>
      </c>
      <c r="F1714" s="4">
        <v>0.0</v>
      </c>
      <c r="G1714" s="4">
        <v>2.78</v>
      </c>
      <c r="H1714" s="5">
        <v>0.0</v>
      </c>
      <c r="I1714" s="4">
        <v>85.0</v>
      </c>
      <c r="J1714" s="4">
        <v>0.0</v>
      </c>
      <c r="K1714" s="4">
        <v>62.4</v>
      </c>
      <c r="L1714" s="4">
        <v>0.0</v>
      </c>
      <c r="M1714" s="4">
        <v>84.0</v>
      </c>
      <c r="N1714" s="4">
        <v>8.2</v>
      </c>
      <c r="O1714" s="4">
        <v>84.0</v>
      </c>
      <c r="P1714" s="4">
        <v>0.1</v>
      </c>
      <c r="Q1714" s="7"/>
      <c r="R1714" s="6"/>
      <c r="S1714" s="4">
        <v>0.2</v>
      </c>
      <c r="T1714" s="4">
        <v>0.2</v>
      </c>
      <c r="U1714" s="4">
        <v>0.608</v>
      </c>
      <c r="V1714" s="4">
        <v>10.2</v>
      </c>
    </row>
    <row r="1715">
      <c r="A1715" s="4" t="s">
        <v>133</v>
      </c>
      <c r="B1715" s="4">
        <v>2001.0</v>
      </c>
      <c r="C1715" s="4" t="s">
        <v>23</v>
      </c>
      <c r="D1715" s="4">
        <v>67.2</v>
      </c>
      <c r="E1715" s="4">
        <v>183.0</v>
      </c>
      <c r="F1715" s="4">
        <v>0.0</v>
      </c>
      <c r="G1715" s="4">
        <v>2.82</v>
      </c>
      <c r="H1715" s="5">
        <v>0.0</v>
      </c>
      <c r="I1715" s="4">
        <v>81.0</v>
      </c>
      <c r="J1715" s="4">
        <v>0.0</v>
      </c>
      <c r="K1715" s="4">
        <v>62.0</v>
      </c>
      <c r="L1715" s="4">
        <v>0.0</v>
      </c>
      <c r="M1715" s="4">
        <v>79.0</v>
      </c>
      <c r="N1715" s="4">
        <v>8.58</v>
      </c>
      <c r="O1715" s="4">
        <v>75.0</v>
      </c>
      <c r="P1715" s="4">
        <v>0.1</v>
      </c>
      <c r="Q1715" s="7"/>
      <c r="R1715" s="6"/>
      <c r="S1715" s="4">
        <v>0.3</v>
      </c>
      <c r="T1715" s="4">
        <v>0.2</v>
      </c>
      <c r="U1715" s="4">
        <v>0.604</v>
      </c>
      <c r="V1715" s="4">
        <v>10.1</v>
      </c>
    </row>
    <row r="1716">
      <c r="A1716" s="4" t="s">
        <v>133</v>
      </c>
      <c r="B1716" s="4">
        <v>2000.0</v>
      </c>
      <c r="C1716" s="4" t="s">
        <v>23</v>
      </c>
      <c r="D1716" s="4">
        <v>67.0</v>
      </c>
      <c r="E1716" s="4">
        <v>185.0</v>
      </c>
      <c r="F1716" s="4">
        <v>0.0</v>
      </c>
      <c r="G1716" s="4">
        <v>2.23</v>
      </c>
      <c r="H1716" s="5">
        <v>0.0</v>
      </c>
      <c r="I1716" s="4">
        <v>87.0</v>
      </c>
      <c r="J1716" s="4">
        <v>0.0</v>
      </c>
      <c r="K1716" s="4">
        <v>61.5</v>
      </c>
      <c r="L1716" s="4">
        <v>0.0</v>
      </c>
      <c r="M1716" s="4">
        <v>85.0</v>
      </c>
      <c r="N1716" s="4">
        <v>7.88</v>
      </c>
      <c r="O1716" s="4">
        <v>85.0</v>
      </c>
      <c r="P1716" s="4">
        <v>0.1</v>
      </c>
      <c r="Q1716" s="7"/>
      <c r="R1716" s="6"/>
      <c r="S1716" s="4">
        <v>0.3</v>
      </c>
      <c r="T1716" s="4">
        <v>0.3</v>
      </c>
      <c r="U1716" s="4">
        <v>0.0</v>
      </c>
      <c r="V1716" s="4">
        <v>0.0</v>
      </c>
    </row>
    <row r="1717">
      <c r="A1717" s="4" t="s">
        <v>134</v>
      </c>
      <c r="B1717" s="4">
        <v>2013.0</v>
      </c>
      <c r="C1717" s="4" t="s">
        <v>23</v>
      </c>
      <c r="D1717" s="6"/>
      <c r="E1717" s="6"/>
      <c r="F1717" s="4">
        <v>0.0</v>
      </c>
      <c r="G1717" s="4">
        <v>0.01</v>
      </c>
      <c r="H1717" s="5">
        <v>0.0</v>
      </c>
      <c r="I1717" s="4">
        <v>99.0</v>
      </c>
      <c r="J1717" s="4">
        <v>0.0</v>
      </c>
      <c r="K1717" s="6"/>
      <c r="L1717" s="4">
        <v>0.0</v>
      </c>
      <c r="M1717" s="4">
        <v>99.0</v>
      </c>
      <c r="N1717" s="4">
        <v>4.3</v>
      </c>
      <c r="O1717" s="4">
        <v>99.0</v>
      </c>
      <c r="P1717" s="4">
        <v>0.1</v>
      </c>
      <c r="Q1717" s="7"/>
      <c r="R1717" s="6"/>
      <c r="S1717" s="6"/>
      <c r="T1717" s="6"/>
      <c r="U1717" s="6"/>
      <c r="V1717" s="6"/>
    </row>
    <row r="1718">
      <c r="A1718" s="4" t="s">
        <v>135</v>
      </c>
      <c r="B1718" s="4">
        <v>2015.0</v>
      </c>
      <c r="C1718" s="4" t="s">
        <v>23</v>
      </c>
      <c r="D1718" s="4">
        <v>68.8</v>
      </c>
      <c r="E1718" s="4">
        <v>222.0</v>
      </c>
      <c r="F1718" s="4">
        <v>1.0</v>
      </c>
      <c r="G1718" s="6"/>
      <c r="H1718" s="5">
        <v>0.0</v>
      </c>
      <c r="I1718" s="4">
        <v>99.0</v>
      </c>
      <c r="J1718" s="4">
        <v>20359.0</v>
      </c>
      <c r="K1718" s="4">
        <v>52.7</v>
      </c>
      <c r="L1718" s="4">
        <v>1.0</v>
      </c>
      <c r="M1718" s="4">
        <v>99.0</v>
      </c>
      <c r="N1718" s="6"/>
      <c r="O1718" s="4">
        <v>99.0</v>
      </c>
      <c r="P1718" s="4">
        <v>0.1</v>
      </c>
      <c r="Q1718" s="5">
        <v>3944.1839</v>
      </c>
      <c r="R1718" s="4">
        <v>2976877.0</v>
      </c>
      <c r="S1718" s="4">
        <v>2.2</v>
      </c>
      <c r="T1718" s="4">
        <v>2.3</v>
      </c>
      <c r="U1718" s="4">
        <v>0.733</v>
      </c>
      <c r="V1718" s="4">
        <v>14.8</v>
      </c>
    </row>
    <row r="1719">
      <c r="A1719" s="4" t="s">
        <v>135</v>
      </c>
      <c r="B1719" s="4">
        <v>2014.0</v>
      </c>
      <c r="C1719" s="4" t="s">
        <v>23</v>
      </c>
      <c r="D1719" s="4">
        <v>68.4</v>
      </c>
      <c r="E1719" s="4">
        <v>225.0</v>
      </c>
      <c r="F1719" s="4">
        <v>1.0</v>
      </c>
      <c r="G1719" s="4">
        <v>0.01</v>
      </c>
      <c r="H1719" s="5">
        <v>281.0023992</v>
      </c>
      <c r="I1719" s="4">
        <v>99.0</v>
      </c>
      <c r="J1719" s="4">
        <v>0.0</v>
      </c>
      <c r="K1719" s="4">
        <v>51.5</v>
      </c>
      <c r="L1719" s="4">
        <v>1.0</v>
      </c>
      <c r="M1719" s="4">
        <v>99.0</v>
      </c>
      <c r="N1719" s="4">
        <v>4.73</v>
      </c>
      <c r="O1719" s="4">
        <v>99.0</v>
      </c>
      <c r="P1719" s="4">
        <v>0.1</v>
      </c>
      <c r="Q1719" s="5">
        <v>4181.583321</v>
      </c>
      <c r="R1719" s="4">
        <v>2923896.0</v>
      </c>
      <c r="S1719" s="4">
        <v>2.2</v>
      </c>
      <c r="T1719" s="4">
        <v>2.3</v>
      </c>
      <c r="U1719" s="4">
        <v>0.729</v>
      </c>
      <c r="V1719" s="4">
        <v>14.8</v>
      </c>
    </row>
    <row r="1720">
      <c r="A1720" s="4" t="s">
        <v>135</v>
      </c>
      <c r="B1720" s="4">
        <v>2013.0</v>
      </c>
      <c r="C1720" s="4" t="s">
        <v>23</v>
      </c>
      <c r="D1720" s="4">
        <v>68.1</v>
      </c>
      <c r="E1720" s="4">
        <v>227.0</v>
      </c>
      <c r="F1720" s="4">
        <v>1.0</v>
      </c>
      <c r="G1720" s="4">
        <v>0.01</v>
      </c>
      <c r="H1720" s="5">
        <v>241.1958645</v>
      </c>
      <c r="I1720" s="4">
        <v>98.0</v>
      </c>
      <c r="J1720" s="4">
        <v>0.0</v>
      </c>
      <c r="K1720" s="4">
        <v>5.4</v>
      </c>
      <c r="L1720" s="4">
        <v>1.0</v>
      </c>
      <c r="M1720" s="4">
        <v>98.0</v>
      </c>
      <c r="N1720" s="4">
        <v>4.21</v>
      </c>
      <c r="O1720" s="4">
        <v>98.0</v>
      </c>
      <c r="P1720" s="4">
        <v>0.1</v>
      </c>
      <c r="Q1720" s="5">
        <v>4385.379355</v>
      </c>
      <c r="R1720" s="4">
        <v>286917.0</v>
      </c>
      <c r="S1720" s="4">
        <v>2.2</v>
      </c>
      <c r="T1720" s="4">
        <v>2.3</v>
      </c>
      <c r="U1720" s="4">
        <v>0.72</v>
      </c>
      <c r="V1720" s="4">
        <v>14.7</v>
      </c>
    </row>
    <row r="1721">
      <c r="A1721" s="4" t="s">
        <v>135</v>
      </c>
      <c r="B1721" s="4">
        <v>2012.0</v>
      </c>
      <c r="C1721" s="4" t="s">
        <v>23</v>
      </c>
      <c r="D1721" s="4">
        <v>67.8</v>
      </c>
      <c r="E1721" s="4">
        <v>231.0</v>
      </c>
      <c r="F1721" s="4">
        <v>1.0</v>
      </c>
      <c r="G1721" s="4">
        <v>0.01</v>
      </c>
      <c r="H1721" s="5">
        <v>253.8285861</v>
      </c>
      <c r="I1721" s="4">
        <v>99.0</v>
      </c>
      <c r="J1721" s="4">
        <v>0.0</v>
      </c>
      <c r="K1721" s="4">
        <v>49.2</v>
      </c>
      <c r="L1721" s="4">
        <v>2.0</v>
      </c>
      <c r="M1721" s="4">
        <v>99.0</v>
      </c>
      <c r="N1721" s="4">
        <v>4.22</v>
      </c>
      <c r="O1721" s="4">
        <v>99.0</v>
      </c>
      <c r="P1721" s="4">
        <v>0.1</v>
      </c>
      <c r="Q1721" s="5">
        <v>4368.82248</v>
      </c>
      <c r="R1721" s="4">
        <v>2814226.0</v>
      </c>
      <c r="S1721" s="4">
        <v>2.2</v>
      </c>
      <c r="T1721" s="4">
        <v>2.3</v>
      </c>
      <c r="U1721" s="4">
        <v>0.712</v>
      </c>
      <c r="V1721" s="4">
        <v>14.7</v>
      </c>
    </row>
    <row r="1722">
      <c r="A1722" s="4" t="s">
        <v>135</v>
      </c>
      <c r="B1722" s="4">
        <v>2011.0</v>
      </c>
      <c r="C1722" s="4" t="s">
        <v>23</v>
      </c>
      <c r="D1722" s="4">
        <v>67.3</v>
      </c>
      <c r="E1722" s="4">
        <v>235.0</v>
      </c>
      <c r="F1722" s="4">
        <v>1.0</v>
      </c>
      <c r="G1722" s="4">
        <v>0.01</v>
      </c>
      <c r="H1722" s="5">
        <v>257.8403154</v>
      </c>
      <c r="I1722" s="4">
        <v>99.0</v>
      </c>
      <c r="J1722" s="4">
        <v>0.0</v>
      </c>
      <c r="K1722" s="4">
        <v>48.0</v>
      </c>
      <c r="L1722" s="4">
        <v>2.0</v>
      </c>
      <c r="M1722" s="4">
        <v>99.0</v>
      </c>
      <c r="N1722" s="4">
        <v>4.45</v>
      </c>
      <c r="O1722" s="4">
        <v>99.0</v>
      </c>
      <c r="P1722" s="4">
        <v>0.1</v>
      </c>
      <c r="Q1722" s="5">
        <v>3769.595255</v>
      </c>
      <c r="R1722" s="4">
        <v>2761516.0</v>
      </c>
      <c r="S1722" s="4">
        <v>2.2</v>
      </c>
      <c r="T1722" s="4">
        <v>2.3</v>
      </c>
      <c r="U1722" s="4">
        <v>0.701</v>
      </c>
      <c r="V1722" s="4">
        <v>14.6</v>
      </c>
    </row>
    <row r="1723">
      <c r="A1723" s="4" t="s">
        <v>135</v>
      </c>
      <c r="B1723" s="4">
        <v>2010.0</v>
      </c>
      <c r="C1723" s="4" t="s">
        <v>23</v>
      </c>
      <c r="D1723" s="4">
        <v>66.3</v>
      </c>
      <c r="E1723" s="4">
        <v>25.0</v>
      </c>
      <c r="F1723" s="4">
        <v>1.0</v>
      </c>
      <c r="G1723" s="4">
        <v>5.8</v>
      </c>
      <c r="H1723" s="5">
        <v>22.31624272</v>
      </c>
      <c r="I1723" s="4">
        <v>96.0</v>
      </c>
      <c r="J1723" s="4">
        <v>7.0</v>
      </c>
      <c r="K1723" s="4">
        <v>46.9</v>
      </c>
      <c r="L1723" s="4">
        <v>2.0</v>
      </c>
      <c r="M1723" s="4">
        <v>96.0</v>
      </c>
      <c r="N1723" s="4">
        <v>4.7</v>
      </c>
      <c r="O1723" s="4">
        <v>96.0</v>
      </c>
      <c r="P1723" s="4">
        <v>0.1</v>
      </c>
      <c r="Q1723" s="5">
        <v>265.353659</v>
      </c>
      <c r="R1723" s="4">
        <v>271265.0</v>
      </c>
      <c r="S1723" s="4">
        <v>2.2</v>
      </c>
      <c r="T1723" s="4">
        <v>2.3</v>
      </c>
      <c r="U1723" s="4">
        <v>0.693</v>
      </c>
      <c r="V1723" s="4">
        <v>14.3</v>
      </c>
    </row>
    <row r="1724">
      <c r="A1724" s="4" t="s">
        <v>135</v>
      </c>
      <c r="B1724" s="4">
        <v>2009.0</v>
      </c>
      <c r="C1724" s="4" t="s">
        <v>23</v>
      </c>
      <c r="D1724" s="4">
        <v>66.9</v>
      </c>
      <c r="E1724" s="4">
        <v>235.0</v>
      </c>
      <c r="F1724" s="4">
        <v>1.0</v>
      </c>
      <c r="G1724" s="4">
        <v>4.61</v>
      </c>
      <c r="H1724" s="5">
        <v>134.1678932</v>
      </c>
      <c r="I1724" s="4">
        <v>97.0</v>
      </c>
      <c r="J1724" s="4">
        <v>8.0</v>
      </c>
      <c r="K1724" s="4">
        <v>45.9</v>
      </c>
      <c r="L1724" s="4">
        <v>2.0</v>
      </c>
      <c r="M1724" s="4">
        <v>96.0</v>
      </c>
      <c r="N1724" s="4">
        <v>5.29</v>
      </c>
      <c r="O1724" s="4">
        <v>95.0</v>
      </c>
      <c r="P1724" s="4">
        <v>0.1</v>
      </c>
      <c r="Q1724" s="5">
        <v>1717.898761</v>
      </c>
      <c r="R1724" s="4">
        <v>2668289.0</v>
      </c>
      <c r="S1724" s="4">
        <v>2.2</v>
      </c>
      <c r="T1724" s="4">
        <v>2.3</v>
      </c>
      <c r="U1724" s="4">
        <v>0.686</v>
      </c>
      <c r="V1724" s="4">
        <v>13.8</v>
      </c>
    </row>
    <row r="1725">
      <c r="A1725" s="4" t="s">
        <v>135</v>
      </c>
      <c r="B1725" s="4">
        <v>2008.0</v>
      </c>
      <c r="C1725" s="4" t="s">
        <v>23</v>
      </c>
      <c r="D1725" s="4">
        <v>67.4</v>
      </c>
      <c r="E1725" s="4">
        <v>225.0</v>
      </c>
      <c r="F1725" s="4">
        <v>2.0</v>
      </c>
      <c r="G1725" s="4">
        <v>4.26</v>
      </c>
      <c r="H1725" s="5">
        <v>181.0123284</v>
      </c>
      <c r="I1725" s="4">
        <v>96.0</v>
      </c>
      <c r="J1725" s="4">
        <v>31.0</v>
      </c>
      <c r="K1725" s="4">
        <v>44.9</v>
      </c>
      <c r="L1725" s="4">
        <v>2.0</v>
      </c>
      <c r="M1725" s="4">
        <v>95.0</v>
      </c>
      <c r="N1725" s="4">
        <v>5.58</v>
      </c>
      <c r="O1725" s="4">
        <v>96.0</v>
      </c>
      <c r="P1725" s="4">
        <v>0.1</v>
      </c>
      <c r="Q1725" s="5">
        <v>2139.625631</v>
      </c>
      <c r="R1725" s="4">
        <v>2628131.0</v>
      </c>
      <c r="S1725" s="4">
        <v>2.2</v>
      </c>
      <c r="T1725" s="4">
        <v>2.3</v>
      </c>
      <c r="U1725" s="4">
        <v>0.673</v>
      </c>
      <c r="V1725" s="4">
        <v>13.4</v>
      </c>
    </row>
    <row r="1726">
      <c r="A1726" s="4" t="s">
        <v>135</v>
      </c>
      <c r="B1726" s="4">
        <v>2007.0</v>
      </c>
      <c r="C1726" s="4" t="s">
        <v>23</v>
      </c>
      <c r="D1726" s="4">
        <v>65.9</v>
      </c>
      <c r="E1726" s="4">
        <v>26.0</v>
      </c>
      <c r="F1726" s="4">
        <v>2.0</v>
      </c>
      <c r="G1726" s="4">
        <v>3.79</v>
      </c>
      <c r="H1726" s="5">
        <v>126.698109</v>
      </c>
      <c r="I1726" s="4">
        <v>98.0</v>
      </c>
      <c r="J1726" s="4">
        <v>12.0</v>
      </c>
      <c r="K1726" s="4">
        <v>43.9</v>
      </c>
      <c r="L1726" s="4">
        <v>2.0</v>
      </c>
      <c r="M1726" s="4">
        <v>99.0</v>
      </c>
      <c r="N1726" s="4">
        <v>5.6</v>
      </c>
      <c r="O1726" s="4">
        <v>95.0</v>
      </c>
      <c r="P1726" s="4">
        <v>0.1</v>
      </c>
      <c r="Q1726" s="5">
        <v>1634.81431</v>
      </c>
      <c r="R1726" s="4">
        <v>259167.0</v>
      </c>
      <c r="S1726" s="4">
        <v>2.2</v>
      </c>
      <c r="T1726" s="4">
        <v>2.4</v>
      </c>
      <c r="U1726" s="4">
        <v>0.661</v>
      </c>
      <c r="V1726" s="4">
        <v>13.0</v>
      </c>
    </row>
    <row r="1727">
      <c r="A1727" s="4" t="s">
        <v>135</v>
      </c>
      <c r="B1727" s="4">
        <v>2006.0</v>
      </c>
      <c r="C1727" s="4" t="s">
        <v>23</v>
      </c>
      <c r="D1727" s="4">
        <v>65.0</v>
      </c>
      <c r="E1727" s="4">
        <v>271.0</v>
      </c>
      <c r="F1727" s="4">
        <v>2.0</v>
      </c>
      <c r="G1727" s="4">
        <v>2.91</v>
      </c>
      <c r="H1727" s="5">
        <v>122.1206485</v>
      </c>
      <c r="I1727" s="4">
        <v>98.0</v>
      </c>
      <c r="J1727" s="4">
        <v>26.0</v>
      </c>
      <c r="K1727" s="4">
        <v>43.0</v>
      </c>
      <c r="L1727" s="4">
        <v>2.0</v>
      </c>
      <c r="M1727" s="4">
        <v>98.0</v>
      </c>
      <c r="N1727" s="4">
        <v>4.68</v>
      </c>
      <c r="O1727" s="4">
        <v>99.0</v>
      </c>
      <c r="P1727" s="4">
        <v>0.1</v>
      </c>
      <c r="Q1727" s="5">
        <v>1334.651896</v>
      </c>
      <c r="R1727" s="4">
        <v>255812.0</v>
      </c>
      <c r="S1727" s="4">
        <v>2.2</v>
      </c>
      <c r="T1727" s="4">
        <v>2.4</v>
      </c>
      <c r="U1727" s="4">
        <v>0.649</v>
      </c>
      <c r="V1727" s="4">
        <v>12.7</v>
      </c>
    </row>
    <row r="1728">
      <c r="A1728" s="4" t="s">
        <v>135</v>
      </c>
      <c r="B1728" s="4">
        <v>2005.0</v>
      </c>
      <c r="C1728" s="4" t="s">
        <v>23</v>
      </c>
      <c r="D1728" s="4">
        <v>64.5</v>
      </c>
      <c r="E1728" s="4">
        <v>274.0</v>
      </c>
      <c r="F1728" s="4">
        <v>2.0</v>
      </c>
      <c r="G1728" s="4">
        <v>2.75</v>
      </c>
      <c r="H1728" s="5">
        <v>98.68367951</v>
      </c>
      <c r="I1728" s="4">
        <v>98.0</v>
      </c>
      <c r="J1728" s="4">
        <v>0.0</v>
      </c>
      <c r="K1728" s="4">
        <v>42.1</v>
      </c>
      <c r="L1728" s="4">
        <v>2.0</v>
      </c>
      <c r="M1728" s="4">
        <v>99.0</v>
      </c>
      <c r="N1728" s="4">
        <v>5.9</v>
      </c>
      <c r="O1728" s="4">
        <v>99.0</v>
      </c>
      <c r="P1728" s="4">
        <v>0.1</v>
      </c>
      <c r="Q1728" s="5">
        <v>998.8226671</v>
      </c>
      <c r="R1728" s="4">
        <v>2526446.0</v>
      </c>
      <c r="S1728" s="4">
        <v>2.3</v>
      </c>
      <c r="T1728" s="4">
        <v>2.4</v>
      </c>
      <c r="U1728" s="4">
        <v>0.637</v>
      </c>
      <c r="V1728" s="4">
        <v>11.8</v>
      </c>
    </row>
    <row r="1729">
      <c r="A1729" s="4" t="s">
        <v>135</v>
      </c>
      <c r="B1729" s="4">
        <v>2004.0</v>
      </c>
      <c r="C1729" s="4" t="s">
        <v>23</v>
      </c>
      <c r="D1729" s="4">
        <v>64.0</v>
      </c>
      <c r="E1729" s="4">
        <v>284.0</v>
      </c>
      <c r="F1729" s="4">
        <v>2.0</v>
      </c>
      <c r="G1729" s="4">
        <v>1.75</v>
      </c>
      <c r="H1729" s="5">
        <v>73.24150483</v>
      </c>
      <c r="I1729" s="4">
        <v>98.0</v>
      </c>
      <c r="J1729" s="4">
        <v>0.0</v>
      </c>
      <c r="K1729" s="4">
        <v>41.3</v>
      </c>
      <c r="L1729" s="4">
        <v>2.0</v>
      </c>
      <c r="M1729" s="4">
        <v>99.0</v>
      </c>
      <c r="N1729" s="4">
        <v>5.99</v>
      </c>
      <c r="O1729" s="4">
        <v>99.0</v>
      </c>
      <c r="P1729" s="4">
        <v>0.1</v>
      </c>
      <c r="Q1729" s="5">
        <v>797.8377432</v>
      </c>
      <c r="R1729" s="4">
        <v>2496832.0</v>
      </c>
      <c r="S1729" s="4">
        <v>2.3</v>
      </c>
      <c r="T1729" s="4">
        <v>2.4</v>
      </c>
      <c r="U1729" s="4">
        <v>0.621</v>
      </c>
      <c r="V1729" s="4">
        <v>11.2</v>
      </c>
    </row>
    <row r="1730">
      <c r="A1730" s="4" t="s">
        <v>135</v>
      </c>
      <c r="B1730" s="4">
        <v>2003.0</v>
      </c>
      <c r="C1730" s="4" t="s">
        <v>23</v>
      </c>
      <c r="D1730" s="4">
        <v>64.0</v>
      </c>
      <c r="E1730" s="4">
        <v>271.0</v>
      </c>
      <c r="F1730" s="4">
        <v>2.0</v>
      </c>
      <c r="G1730" s="4">
        <v>1.31</v>
      </c>
      <c r="H1730" s="5">
        <v>56.05686428</v>
      </c>
      <c r="I1730" s="4">
        <v>98.0</v>
      </c>
      <c r="J1730" s="4">
        <v>18.0</v>
      </c>
      <c r="K1730" s="4">
        <v>4.5</v>
      </c>
      <c r="L1730" s="4">
        <v>2.0</v>
      </c>
      <c r="M1730" s="4">
        <v>98.0</v>
      </c>
      <c r="N1730" s="4">
        <v>6.18</v>
      </c>
      <c r="O1730" s="4">
        <v>98.0</v>
      </c>
      <c r="P1730" s="4">
        <v>0.1</v>
      </c>
      <c r="Q1730" s="5">
        <v>646.561295</v>
      </c>
      <c r="R1730" s="4">
        <v>2469286.0</v>
      </c>
      <c r="S1730" s="4">
        <v>2.4</v>
      </c>
      <c r="T1730" s="4">
        <v>2.5</v>
      </c>
      <c r="U1730" s="4">
        <v>0.609</v>
      </c>
      <c r="V1730" s="4">
        <v>10.5</v>
      </c>
    </row>
    <row r="1731">
      <c r="A1731" s="4" t="s">
        <v>135</v>
      </c>
      <c r="B1731" s="4">
        <v>2002.0</v>
      </c>
      <c r="C1731" s="4" t="s">
        <v>23</v>
      </c>
      <c r="D1731" s="4">
        <v>63.8</v>
      </c>
      <c r="E1731" s="4">
        <v>263.0</v>
      </c>
      <c r="F1731" s="4">
        <v>2.0</v>
      </c>
      <c r="G1731" s="4">
        <v>2.43</v>
      </c>
      <c r="H1731" s="5">
        <v>55.60878216</v>
      </c>
      <c r="I1731" s="4">
        <v>98.0</v>
      </c>
      <c r="J1731" s="4">
        <v>1205.0</v>
      </c>
      <c r="K1731" s="4">
        <v>39.8</v>
      </c>
      <c r="L1731" s="4">
        <v>2.0</v>
      </c>
      <c r="M1731" s="4">
        <v>98.0</v>
      </c>
      <c r="N1731" s="4">
        <v>5.81</v>
      </c>
      <c r="O1731" s="4">
        <v>98.0</v>
      </c>
      <c r="P1731" s="4">
        <v>0.1</v>
      </c>
      <c r="Q1731" s="5">
        <v>571.51883</v>
      </c>
      <c r="R1731" s="4">
        <v>2443659.0</v>
      </c>
      <c r="S1731" s="4">
        <v>2.4</v>
      </c>
      <c r="T1731" s="4">
        <v>2.5</v>
      </c>
      <c r="U1731" s="4">
        <v>0.599</v>
      </c>
      <c r="V1731" s="4">
        <v>10.1</v>
      </c>
    </row>
    <row r="1732">
      <c r="A1732" s="4" t="s">
        <v>135</v>
      </c>
      <c r="B1732" s="4">
        <v>2001.0</v>
      </c>
      <c r="C1732" s="4" t="s">
        <v>23</v>
      </c>
      <c r="D1732" s="4">
        <v>63.2</v>
      </c>
      <c r="E1732" s="4">
        <v>266.0</v>
      </c>
      <c r="F1732" s="4">
        <v>2.0</v>
      </c>
      <c r="G1732" s="4">
        <v>2.87</v>
      </c>
      <c r="H1732" s="5">
        <v>61.84921903</v>
      </c>
      <c r="I1732" s="4">
        <v>95.0</v>
      </c>
      <c r="J1732" s="4">
        <v>10677.0</v>
      </c>
      <c r="K1732" s="4">
        <v>39.1</v>
      </c>
      <c r="L1732" s="4">
        <v>3.0</v>
      </c>
      <c r="M1732" s="4">
        <v>95.0</v>
      </c>
      <c r="N1732" s="4">
        <v>5.45</v>
      </c>
      <c r="O1732" s="4">
        <v>95.0</v>
      </c>
      <c r="P1732" s="4">
        <v>0.1</v>
      </c>
      <c r="Q1732" s="5">
        <v>524.145924</v>
      </c>
      <c r="R1732" s="4">
        <v>2419776.0</v>
      </c>
      <c r="S1732" s="4">
        <v>2.5</v>
      </c>
      <c r="T1732" s="4">
        <v>2.6</v>
      </c>
      <c r="U1732" s="4">
        <v>0.588</v>
      </c>
      <c r="V1732" s="4">
        <v>9.4</v>
      </c>
    </row>
    <row r="1733">
      <c r="A1733" s="4" t="s">
        <v>135</v>
      </c>
      <c r="B1733" s="4">
        <v>2000.0</v>
      </c>
      <c r="C1733" s="4" t="s">
        <v>23</v>
      </c>
      <c r="D1733" s="4">
        <v>62.8</v>
      </c>
      <c r="E1733" s="4">
        <v>274.0</v>
      </c>
      <c r="F1733" s="4">
        <v>2.0</v>
      </c>
      <c r="G1733" s="4">
        <v>2.79</v>
      </c>
      <c r="H1733" s="5">
        <v>56.431387</v>
      </c>
      <c r="I1733" s="4">
        <v>93.0</v>
      </c>
      <c r="J1733" s="4">
        <v>925.0</v>
      </c>
      <c r="K1733" s="4">
        <v>38.5</v>
      </c>
      <c r="L1733" s="4">
        <v>3.0</v>
      </c>
      <c r="M1733" s="4">
        <v>94.0</v>
      </c>
      <c r="N1733" s="4">
        <v>4.92</v>
      </c>
      <c r="O1733" s="4">
        <v>94.0</v>
      </c>
      <c r="P1733" s="4">
        <v>0.1</v>
      </c>
      <c r="Q1733" s="5">
        <v>474.2133361</v>
      </c>
      <c r="R1733" s="4">
        <v>2397436.0</v>
      </c>
      <c r="S1733" s="4">
        <v>2.6</v>
      </c>
      <c r="T1733" s="4">
        <v>2.6</v>
      </c>
      <c r="U1733" s="4">
        <v>0.582</v>
      </c>
      <c r="V1733" s="4">
        <v>8.9</v>
      </c>
    </row>
    <row r="1734">
      <c r="A1734" s="4" t="s">
        <v>136</v>
      </c>
      <c r="B1734" s="4">
        <v>2015.0</v>
      </c>
      <c r="C1734" s="4" t="s">
        <v>23</v>
      </c>
      <c r="D1734" s="4">
        <v>76.1</v>
      </c>
      <c r="E1734" s="4">
        <v>16.0</v>
      </c>
      <c r="F1734" s="4">
        <v>0.0</v>
      </c>
      <c r="G1734" s="6"/>
      <c r="H1734" s="5">
        <v>0.0</v>
      </c>
      <c r="I1734" s="4">
        <v>82.0</v>
      </c>
      <c r="J1734" s="4">
        <v>0.0</v>
      </c>
      <c r="K1734" s="4">
        <v>61.8</v>
      </c>
      <c r="L1734" s="4">
        <v>0.0</v>
      </c>
      <c r="M1734" s="4">
        <v>89.0</v>
      </c>
      <c r="N1734" s="6"/>
      <c r="O1734" s="4">
        <v>89.0</v>
      </c>
      <c r="P1734" s="4">
        <v>0.1</v>
      </c>
      <c r="Q1734" s="5">
        <v>6461.192554</v>
      </c>
      <c r="R1734" s="4">
        <v>622159.0</v>
      </c>
      <c r="S1734" s="4">
        <v>1.8</v>
      </c>
      <c r="T1734" s="4">
        <v>1.8</v>
      </c>
      <c r="U1734" s="4">
        <v>0.804</v>
      </c>
      <c r="V1734" s="4">
        <v>15.1</v>
      </c>
    </row>
    <row r="1735">
      <c r="A1735" s="4" t="s">
        <v>136</v>
      </c>
      <c r="B1735" s="4">
        <v>2014.0</v>
      </c>
      <c r="C1735" s="4" t="s">
        <v>23</v>
      </c>
      <c r="D1735" s="4">
        <v>75.9</v>
      </c>
      <c r="E1735" s="4">
        <v>17.0</v>
      </c>
      <c r="F1735" s="4">
        <v>0.0</v>
      </c>
      <c r="G1735" s="4">
        <v>0.01</v>
      </c>
      <c r="H1735" s="5">
        <v>726.0291764</v>
      </c>
      <c r="I1735" s="4">
        <v>87.0</v>
      </c>
      <c r="J1735" s="4">
        <v>0.0</v>
      </c>
      <c r="K1735" s="4">
        <v>61.3</v>
      </c>
      <c r="L1735" s="4">
        <v>0.0</v>
      </c>
      <c r="M1735" s="4">
        <v>91.0</v>
      </c>
      <c r="N1735" s="4">
        <v>6.42</v>
      </c>
      <c r="O1735" s="4">
        <v>91.0</v>
      </c>
      <c r="P1735" s="4">
        <v>0.1</v>
      </c>
      <c r="Q1735" s="5">
        <v>7378.345289</v>
      </c>
      <c r="R1735" s="4">
        <v>62181.0</v>
      </c>
      <c r="S1735" s="4">
        <v>1.8</v>
      </c>
      <c r="T1735" s="4">
        <v>1.9</v>
      </c>
      <c r="U1735" s="4">
        <v>0.803</v>
      </c>
      <c r="V1735" s="4">
        <v>15.1</v>
      </c>
    </row>
    <row r="1736">
      <c r="A1736" s="4" t="s">
        <v>136</v>
      </c>
      <c r="B1736" s="4">
        <v>2013.0</v>
      </c>
      <c r="C1736" s="4" t="s">
        <v>23</v>
      </c>
      <c r="D1736" s="4">
        <v>75.8</v>
      </c>
      <c r="E1736" s="4">
        <v>19.0</v>
      </c>
      <c r="F1736" s="4">
        <v>0.0</v>
      </c>
      <c r="G1736" s="4">
        <v>0.01</v>
      </c>
      <c r="H1736" s="5">
        <v>707.144691</v>
      </c>
      <c r="I1736" s="4">
        <v>9.0</v>
      </c>
      <c r="J1736" s="4">
        <v>0.0</v>
      </c>
      <c r="K1736" s="4">
        <v>6.7</v>
      </c>
      <c r="L1736" s="4">
        <v>0.0</v>
      </c>
      <c r="M1736" s="4">
        <v>94.0</v>
      </c>
      <c r="N1736" s="4">
        <v>6.43</v>
      </c>
      <c r="O1736" s="4">
        <v>94.0</v>
      </c>
      <c r="P1736" s="4">
        <v>0.1</v>
      </c>
      <c r="Q1736" s="5">
        <v>7186.429787</v>
      </c>
      <c r="R1736" s="4">
        <v>62127.0</v>
      </c>
      <c r="S1736" s="4">
        <v>1.8</v>
      </c>
      <c r="T1736" s="4">
        <v>1.9</v>
      </c>
      <c r="U1736" s="4">
        <v>0.799</v>
      </c>
      <c r="V1736" s="4">
        <v>15.1</v>
      </c>
    </row>
    <row r="1737">
      <c r="A1737" s="4" t="s">
        <v>136</v>
      </c>
      <c r="B1737" s="4">
        <v>2012.0</v>
      </c>
      <c r="C1737" s="4" t="s">
        <v>23</v>
      </c>
      <c r="D1737" s="4">
        <v>75.6</v>
      </c>
      <c r="E1737" s="4">
        <v>11.0</v>
      </c>
      <c r="F1737" s="4">
        <v>0.0</v>
      </c>
      <c r="G1737" s="4">
        <v>0.01</v>
      </c>
      <c r="H1737" s="5">
        <v>648.1331781</v>
      </c>
      <c r="I1737" s="4">
        <v>9.0</v>
      </c>
      <c r="J1737" s="4">
        <v>0.0</v>
      </c>
      <c r="K1737" s="4">
        <v>6.2</v>
      </c>
      <c r="L1737" s="4">
        <v>0.0</v>
      </c>
      <c r="M1737" s="4">
        <v>94.0</v>
      </c>
      <c r="N1737" s="4">
        <v>7.25</v>
      </c>
      <c r="O1737" s="4">
        <v>94.0</v>
      </c>
      <c r="P1737" s="4">
        <v>0.1</v>
      </c>
      <c r="Q1737" s="5">
        <v>6586.71929</v>
      </c>
      <c r="R1737" s="4">
        <v>6261.0</v>
      </c>
      <c r="S1737" s="4">
        <v>1.9</v>
      </c>
      <c r="T1737" s="4">
        <v>1.9</v>
      </c>
      <c r="U1737" s="4">
        <v>0.797</v>
      </c>
      <c r="V1737" s="4">
        <v>15.1</v>
      </c>
    </row>
    <row r="1738">
      <c r="A1738" s="4" t="s">
        <v>136</v>
      </c>
      <c r="B1738" s="4">
        <v>2011.0</v>
      </c>
      <c r="C1738" s="4" t="s">
        <v>23</v>
      </c>
      <c r="D1738" s="4">
        <v>75.4</v>
      </c>
      <c r="E1738" s="4">
        <v>113.0</v>
      </c>
      <c r="F1738" s="4">
        <v>0.0</v>
      </c>
      <c r="G1738" s="4">
        <v>6.56</v>
      </c>
      <c r="H1738" s="5">
        <v>666.7374371</v>
      </c>
      <c r="I1738" s="4">
        <v>91.0</v>
      </c>
      <c r="J1738" s="4">
        <v>5.0</v>
      </c>
      <c r="K1738" s="4">
        <v>59.7</v>
      </c>
      <c r="L1738" s="4">
        <v>0.0</v>
      </c>
      <c r="M1738" s="4">
        <v>95.0</v>
      </c>
      <c r="N1738" s="4">
        <v>6.92</v>
      </c>
      <c r="O1738" s="4">
        <v>95.0</v>
      </c>
      <c r="P1738" s="4">
        <v>0.1</v>
      </c>
      <c r="Q1738" s="5">
        <v>7318.742449</v>
      </c>
      <c r="R1738" s="4">
        <v>6279.0</v>
      </c>
      <c r="S1738" s="4">
        <v>1.9</v>
      </c>
      <c r="T1738" s="4">
        <v>2.0</v>
      </c>
      <c r="U1738" s="4">
        <v>0.792</v>
      </c>
      <c r="V1738" s="4">
        <v>15.1</v>
      </c>
    </row>
    <row r="1739">
      <c r="A1739" s="4" t="s">
        <v>136</v>
      </c>
      <c r="B1739" s="4">
        <v>2010.0</v>
      </c>
      <c r="C1739" s="4" t="s">
        <v>23</v>
      </c>
      <c r="D1739" s="4">
        <v>75.3</v>
      </c>
      <c r="E1739" s="4">
        <v>115.0</v>
      </c>
      <c r="F1739" s="4">
        <v>0.0</v>
      </c>
      <c r="G1739" s="4">
        <v>6.56</v>
      </c>
      <c r="H1739" s="5">
        <v>635.4849381</v>
      </c>
      <c r="I1739" s="4">
        <v>9.0</v>
      </c>
      <c r="J1739" s="4">
        <v>5.0</v>
      </c>
      <c r="K1739" s="4">
        <v>59.1</v>
      </c>
      <c r="L1739" s="4">
        <v>0.0</v>
      </c>
      <c r="M1739" s="4">
        <v>93.0</v>
      </c>
      <c r="N1739" s="4">
        <v>6.9</v>
      </c>
      <c r="O1739" s="4">
        <v>94.0</v>
      </c>
      <c r="P1739" s="4">
        <v>0.1</v>
      </c>
      <c r="Q1739" s="5">
        <v>6682.281158</v>
      </c>
      <c r="R1739" s="4">
        <v>619428.0</v>
      </c>
      <c r="S1739" s="4">
        <v>2.0</v>
      </c>
      <c r="T1739" s="4">
        <v>2.0</v>
      </c>
      <c r="U1739" s="4">
        <v>0.787</v>
      </c>
      <c r="V1739" s="4">
        <v>15.0</v>
      </c>
    </row>
    <row r="1740">
      <c r="A1740" s="4" t="s">
        <v>136</v>
      </c>
      <c r="B1740" s="4">
        <v>2009.0</v>
      </c>
      <c r="C1740" s="4" t="s">
        <v>23</v>
      </c>
      <c r="D1740" s="4">
        <v>75.0</v>
      </c>
      <c r="E1740" s="4">
        <v>117.0</v>
      </c>
      <c r="F1740" s="4">
        <v>0.0</v>
      </c>
      <c r="G1740" s="4">
        <v>6.45</v>
      </c>
      <c r="H1740" s="5">
        <v>489.6818699</v>
      </c>
      <c r="I1740" s="4">
        <v>87.0</v>
      </c>
      <c r="J1740" s="4">
        <v>0.0</v>
      </c>
      <c r="K1740" s="4">
        <v>58.5</v>
      </c>
      <c r="L1740" s="4">
        <v>0.0</v>
      </c>
      <c r="M1740" s="4">
        <v>91.0</v>
      </c>
      <c r="N1740" s="4">
        <v>6.7</v>
      </c>
      <c r="O1740" s="4">
        <v>92.0</v>
      </c>
      <c r="P1740" s="4">
        <v>0.1</v>
      </c>
      <c r="Q1740" s="5">
        <v>6698.79439</v>
      </c>
      <c r="R1740" s="4">
        <v>618294.0</v>
      </c>
      <c r="S1740" s="4">
        <v>2.0</v>
      </c>
      <c r="T1740" s="4">
        <v>2.1</v>
      </c>
      <c r="U1740" s="4">
        <v>0.785</v>
      </c>
      <c r="V1740" s="4">
        <v>14.6</v>
      </c>
    </row>
    <row r="1741">
      <c r="A1741" s="4" t="s">
        <v>136</v>
      </c>
      <c r="B1741" s="4">
        <v>2008.0</v>
      </c>
      <c r="C1741" s="4" t="s">
        <v>23</v>
      </c>
      <c r="D1741" s="4">
        <v>74.6</v>
      </c>
      <c r="E1741" s="4">
        <v>121.0</v>
      </c>
      <c r="F1741" s="4">
        <v>0.0</v>
      </c>
      <c r="G1741" s="4">
        <v>6.17</v>
      </c>
      <c r="H1741" s="5">
        <v>709.1311228</v>
      </c>
      <c r="I1741" s="4">
        <v>93.0</v>
      </c>
      <c r="J1741" s="4">
        <v>0.0</v>
      </c>
      <c r="K1741" s="4">
        <v>57.8</v>
      </c>
      <c r="L1741" s="4">
        <v>0.0</v>
      </c>
      <c r="M1741" s="4">
        <v>95.0</v>
      </c>
      <c r="N1741" s="4">
        <v>6.13</v>
      </c>
      <c r="O1741" s="4">
        <v>95.0</v>
      </c>
      <c r="P1741" s="4">
        <v>0.1</v>
      </c>
      <c r="Q1741" s="5">
        <v>7325.73474</v>
      </c>
      <c r="R1741" s="4">
        <v>616969.0</v>
      </c>
      <c r="S1741" s="4">
        <v>2.1</v>
      </c>
      <c r="T1741" s="4">
        <v>2.1</v>
      </c>
      <c r="U1741" s="4">
        <v>0.774</v>
      </c>
      <c r="V1741" s="4">
        <v>14.2</v>
      </c>
    </row>
    <row r="1742">
      <c r="A1742" s="4" t="s">
        <v>136</v>
      </c>
      <c r="B1742" s="4">
        <v>2007.0</v>
      </c>
      <c r="C1742" s="4" t="s">
        <v>23</v>
      </c>
      <c r="D1742" s="4">
        <v>74.2</v>
      </c>
      <c r="E1742" s="4">
        <v>125.0</v>
      </c>
      <c r="F1742" s="4">
        <v>0.0</v>
      </c>
      <c r="G1742" s="4">
        <v>4.98</v>
      </c>
      <c r="H1742" s="5">
        <v>678.5188944</v>
      </c>
      <c r="I1742" s="4">
        <v>9.0</v>
      </c>
      <c r="J1742" s="4">
        <v>0.0</v>
      </c>
      <c r="K1742" s="4">
        <v>57.2</v>
      </c>
      <c r="L1742" s="4">
        <v>0.0</v>
      </c>
      <c r="M1742" s="4">
        <v>92.0</v>
      </c>
      <c r="N1742" s="4">
        <v>6.74</v>
      </c>
      <c r="O1742" s="4">
        <v>92.0</v>
      </c>
      <c r="P1742" s="4">
        <v>0.1</v>
      </c>
      <c r="Q1742" s="5">
        <v>5957.145693</v>
      </c>
      <c r="R1742" s="4">
        <v>615875.0</v>
      </c>
      <c r="S1742" s="4">
        <v>2.1</v>
      </c>
      <c r="T1742" s="4">
        <v>2.2</v>
      </c>
      <c r="U1742" s="4">
        <v>0.762</v>
      </c>
      <c r="V1742" s="4">
        <v>13.6</v>
      </c>
    </row>
    <row r="1743">
      <c r="A1743" s="4" t="s">
        <v>136</v>
      </c>
      <c r="B1743" s="4">
        <v>2006.0</v>
      </c>
      <c r="C1743" s="4" t="s">
        <v>23</v>
      </c>
      <c r="D1743" s="4">
        <v>73.8</v>
      </c>
      <c r="E1743" s="4">
        <v>13.0</v>
      </c>
      <c r="F1743" s="4">
        <v>0.0</v>
      </c>
      <c r="G1743" s="4">
        <v>5.38</v>
      </c>
      <c r="H1743" s="5">
        <v>595.7306923</v>
      </c>
      <c r="I1743" s="4">
        <v>9.0</v>
      </c>
      <c r="J1743" s="4">
        <v>0.0</v>
      </c>
      <c r="K1743" s="4">
        <v>56.5</v>
      </c>
      <c r="L1743" s="4">
        <v>0.0</v>
      </c>
      <c r="M1743" s="4">
        <v>9.0</v>
      </c>
      <c r="N1743" s="4">
        <v>8.1</v>
      </c>
      <c r="O1743" s="4">
        <v>9.0</v>
      </c>
      <c r="P1743" s="4">
        <v>0.1</v>
      </c>
      <c r="Q1743" s="5">
        <v>4383.59597</v>
      </c>
      <c r="R1743" s="4">
        <v>61525.0</v>
      </c>
      <c r="S1743" s="4">
        <v>2.2</v>
      </c>
      <c r="T1743" s="4">
        <v>2.2</v>
      </c>
      <c r="U1743" s="4">
        <v>0.751</v>
      </c>
      <c r="V1743" s="4">
        <v>13.2</v>
      </c>
    </row>
    <row r="1744">
      <c r="A1744" s="4" t="s">
        <v>136</v>
      </c>
      <c r="B1744" s="4">
        <v>2005.0</v>
      </c>
      <c r="C1744" s="4" t="s">
        <v>23</v>
      </c>
      <c r="D1744" s="4">
        <v>73.6</v>
      </c>
      <c r="E1744" s="4">
        <v>133.0</v>
      </c>
      <c r="F1744" s="4">
        <v>0.0</v>
      </c>
      <c r="G1744" s="6"/>
      <c r="H1744" s="5">
        <v>527.3076721</v>
      </c>
      <c r="I1744" s="6"/>
      <c r="J1744" s="4">
        <v>0.0</v>
      </c>
      <c r="K1744" s="4">
        <v>55.7</v>
      </c>
      <c r="L1744" s="4">
        <v>0.0</v>
      </c>
      <c r="M1744" s="6"/>
      <c r="N1744" s="4">
        <v>8.46</v>
      </c>
      <c r="O1744" s="6"/>
      <c r="P1744" s="4">
        <v>0.1</v>
      </c>
      <c r="Q1744" s="5">
        <v>3674.617924</v>
      </c>
      <c r="R1744" s="4">
        <v>614261.0</v>
      </c>
      <c r="S1744" s="4">
        <v>2.3</v>
      </c>
      <c r="T1744" s="4">
        <v>2.3</v>
      </c>
      <c r="U1744" s="4">
        <v>0.746</v>
      </c>
      <c r="V1744" s="4">
        <v>12.8</v>
      </c>
    </row>
    <row r="1745">
      <c r="A1745" s="4" t="s">
        <v>136</v>
      </c>
      <c r="B1745" s="4">
        <v>2004.0</v>
      </c>
      <c r="C1745" s="4" t="s">
        <v>23</v>
      </c>
      <c r="D1745" s="4">
        <v>73.5</v>
      </c>
      <c r="E1745" s="4">
        <v>134.0</v>
      </c>
      <c r="F1745" s="4">
        <v>0.0</v>
      </c>
      <c r="G1745" s="4">
        <v>0.01</v>
      </c>
      <c r="H1745" s="5">
        <v>57.12190146</v>
      </c>
      <c r="I1745" s="6"/>
      <c r="J1745" s="4">
        <v>0.0</v>
      </c>
      <c r="K1745" s="4">
        <v>55.0</v>
      </c>
      <c r="L1745" s="4">
        <v>0.0</v>
      </c>
      <c r="M1745" s="6"/>
      <c r="N1745" s="4">
        <v>8.45</v>
      </c>
      <c r="O1745" s="6"/>
      <c r="P1745" s="4">
        <v>0.1</v>
      </c>
      <c r="Q1745" s="5">
        <v>338.199535</v>
      </c>
      <c r="R1745" s="4">
        <v>613353.0</v>
      </c>
      <c r="S1745" s="4">
        <v>2.3</v>
      </c>
      <c r="T1745" s="4">
        <v>2.4</v>
      </c>
      <c r="U1745" s="4">
        <v>0.74</v>
      </c>
      <c r="V1745" s="4">
        <v>12.6</v>
      </c>
    </row>
    <row r="1746">
      <c r="A1746" s="4" t="s">
        <v>136</v>
      </c>
      <c r="B1746" s="4">
        <v>2003.0</v>
      </c>
      <c r="C1746" s="4" t="s">
        <v>23</v>
      </c>
      <c r="D1746" s="4">
        <v>73.5</v>
      </c>
      <c r="E1746" s="4">
        <v>134.0</v>
      </c>
      <c r="F1746" s="4">
        <v>0.0</v>
      </c>
      <c r="G1746" s="4">
        <v>0.01</v>
      </c>
      <c r="H1746" s="5">
        <v>495.0782963</v>
      </c>
      <c r="I1746" s="6"/>
      <c r="J1746" s="4">
        <v>0.0</v>
      </c>
      <c r="K1746" s="4">
        <v>54.2</v>
      </c>
      <c r="L1746" s="4">
        <v>0.0</v>
      </c>
      <c r="M1746" s="6"/>
      <c r="N1746" s="4">
        <v>8.91</v>
      </c>
      <c r="O1746" s="6"/>
      <c r="P1746" s="4">
        <v>0.1</v>
      </c>
      <c r="Q1746" s="5">
        <v>2789.1735</v>
      </c>
      <c r="R1746" s="4">
        <v>612267.0</v>
      </c>
      <c r="S1746" s="4">
        <v>2.4</v>
      </c>
      <c r="T1746" s="4">
        <v>2.4</v>
      </c>
      <c r="U1746" s="4">
        <v>0.0</v>
      </c>
      <c r="V1746" s="4">
        <v>0.0</v>
      </c>
    </row>
    <row r="1747">
      <c r="A1747" s="4" t="s">
        <v>136</v>
      </c>
      <c r="B1747" s="4">
        <v>2002.0</v>
      </c>
      <c r="C1747" s="4" t="s">
        <v>23</v>
      </c>
      <c r="D1747" s="4">
        <v>73.4</v>
      </c>
      <c r="E1747" s="4">
        <v>136.0</v>
      </c>
      <c r="F1747" s="4">
        <v>0.0</v>
      </c>
      <c r="G1747" s="4">
        <v>0.01</v>
      </c>
      <c r="H1747" s="5">
        <v>36.48024032</v>
      </c>
      <c r="I1747" s="6"/>
      <c r="J1747" s="4">
        <v>0.0</v>
      </c>
      <c r="K1747" s="4">
        <v>53.5</v>
      </c>
      <c r="L1747" s="4">
        <v>0.0</v>
      </c>
      <c r="M1747" s="6"/>
      <c r="N1747" s="4">
        <v>8.33</v>
      </c>
      <c r="O1747" s="6"/>
      <c r="P1747" s="4">
        <v>0.1</v>
      </c>
      <c r="Q1747" s="5">
        <v>216.243274</v>
      </c>
      <c r="R1747" s="4">
        <v>69828.0</v>
      </c>
      <c r="S1747" s="4">
        <v>2.5</v>
      </c>
      <c r="T1747" s="4">
        <v>2.5</v>
      </c>
      <c r="U1747" s="4">
        <v>0.0</v>
      </c>
      <c r="V1747" s="4">
        <v>0.0</v>
      </c>
    </row>
    <row r="1748">
      <c r="A1748" s="4" t="s">
        <v>136</v>
      </c>
      <c r="B1748" s="4">
        <v>2001.0</v>
      </c>
      <c r="C1748" s="4" t="s">
        <v>23</v>
      </c>
      <c r="D1748" s="4">
        <v>73.3</v>
      </c>
      <c r="E1748" s="4">
        <v>136.0</v>
      </c>
      <c r="F1748" s="4">
        <v>0.0</v>
      </c>
      <c r="G1748" s="4">
        <v>0.01</v>
      </c>
      <c r="H1748" s="5">
        <v>33.66981355</v>
      </c>
      <c r="I1748" s="6"/>
      <c r="J1748" s="4">
        <v>0.0</v>
      </c>
      <c r="K1748" s="4">
        <v>52.7</v>
      </c>
      <c r="L1748" s="4">
        <v>0.0</v>
      </c>
      <c r="M1748" s="6"/>
      <c r="N1748" s="4">
        <v>8.23</v>
      </c>
      <c r="O1748" s="6"/>
      <c r="P1748" s="4">
        <v>0.1</v>
      </c>
      <c r="Q1748" s="5">
        <v>199.583957</v>
      </c>
      <c r="R1748" s="4">
        <v>67389.0</v>
      </c>
      <c r="S1748" s="4">
        <v>2.5</v>
      </c>
      <c r="T1748" s="4">
        <v>2.6</v>
      </c>
      <c r="U1748" s="4">
        <v>0.0</v>
      </c>
      <c r="V1748" s="4">
        <v>0.0</v>
      </c>
    </row>
    <row r="1749">
      <c r="A1749" s="4" t="s">
        <v>136</v>
      </c>
      <c r="B1749" s="4">
        <v>2000.0</v>
      </c>
      <c r="C1749" s="4" t="s">
        <v>23</v>
      </c>
      <c r="D1749" s="4">
        <v>73.0</v>
      </c>
      <c r="E1749" s="4">
        <v>144.0</v>
      </c>
      <c r="F1749" s="4">
        <v>0.0</v>
      </c>
      <c r="G1749" s="4">
        <v>0.01</v>
      </c>
      <c r="H1749" s="5">
        <v>274.5472605</v>
      </c>
      <c r="I1749" s="6"/>
      <c r="J1749" s="4">
        <v>0.0</v>
      </c>
      <c r="K1749" s="4">
        <v>51.9</v>
      </c>
      <c r="L1749" s="4">
        <v>0.0</v>
      </c>
      <c r="M1749" s="6"/>
      <c r="N1749" s="4">
        <v>7.32</v>
      </c>
      <c r="O1749" s="6"/>
      <c r="P1749" s="4">
        <v>0.1</v>
      </c>
      <c r="Q1749" s="5">
        <v>1627.42893</v>
      </c>
      <c r="R1749" s="4">
        <v>6495.0</v>
      </c>
      <c r="S1749" s="4">
        <v>2.6</v>
      </c>
      <c r="T1749" s="4">
        <v>2.7</v>
      </c>
      <c r="U1749" s="4">
        <v>0.0</v>
      </c>
      <c r="V1749" s="4">
        <v>0.0</v>
      </c>
    </row>
    <row r="1750">
      <c r="A1750" s="4" t="s">
        <v>137</v>
      </c>
      <c r="B1750" s="4">
        <v>2015.0</v>
      </c>
      <c r="C1750" s="4" t="s">
        <v>23</v>
      </c>
      <c r="D1750" s="4">
        <v>74.3</v>
      </c>
      <c r="E1750" s="4">
        <v>95.0</v>
      </c>
      <c r="F1750" s="4">
        <v>17.0</v>
      </c>
      <c r="G1750" s="6"/>
      <c r="H1750" s="5">
        <v>0.0</v>
      </c>
      <c r="I1750" s="4">
        <v>99.0</v>
      </c>
      <c r="J1750" s="4">
        <v>17.0</v>
      </c>
      <c r="K1750" s="4">
        <v>58.5</v>
      </c>
      <c r="L1750" s="4">
        <v>20.0</v>
      </c>
      <c r="M1750" s="4">
        <v>99.0</v>
      </c>
      <c r="N1750" s="6"/>
      <c r="O1750" s="4">
        <v>99.0</v>
      </c>
      <c r="P1750" s="4">
        <v>0.1</v>
      </c>
      <c r="Q1750" s="5">
        <v>2847.285569</v>
      </c>
      <c r="R1750" s="4">
        <v>3483322.0</v>
      </c>
      <c r="S1750" s="4">
        <v>6.4</v>
      </c>
      <c r="T1750" s="4">
        <v>6.2</v>
      </c>
      <c r="U1750" s="4">
        <v>0.645</v>
      </c>
      <c r="V1750" s="4">
        <v>12.1</v>
      </c>
    </row>
    <row r="1751">
      <c r="A1751" s="4" t="s">
        <v>137</v>
      </c>
      <c r="B1751" s="4">
        <v>2014.0</v>
      </c>
      <c r="C1751" s="4" t="s">
        <v>23</v>
      </c>
      <c r="D1751" s="4">
        <v>74.1</v>
      </c>
      <c r="E1751" s="4">
        <v>96.0</v>
      </c>
      <c r="F1751" s="4">
        <v>18.0</v>
      </c>
      <c r="G1751" s="4">
        <v>0.43</v>
      </c>
      <c r="H1751" s="5">
        <v>198.7343495</v>
      </c>
      <c r="I1751" s="4">
        <v>99.0</v>
      </c>
      <c r="J1751" s="4">
        <v>10.0</v>
      </c>
      <c r="K1751" s="4">
        <v>57.5</v>
      </c>
      <c r="L1751" s="4">
        <v>21.0</v>
      </c>
      <c r="M1751" s="4">
        <v>99.0</v>
      </c>
      <c r="N1751" s="4">
        <v>5.91</v>
      </c>
      <c r="O1751" s="4">
        <v>99.0</v>
      </c>
      <c r="P1751" s="4">
        <v>0.1</v>
      </c>
      <c r="Q1751" s="5">
        <v>3154.513484</v>
      </c>
      <c r="R1751" s="4">
        <v>3431882.0</v>
      </c>
      <c r="S1751" s="4">
        <v>6.4</v>
      </c>
      <c r="T1751" s="4">
        <v>6.2</v>
      </c>
      <c r="U1751" s="4">
        <v>0.64</v>
      </c>
      <c r="V1751" s="4">
        <v>12.1</v>
      </c>
    </row>
    <row r="1752">
      <c r="A1752" s="4" t="s">
        <v>137</v>
      </c>
      <c r="B1752" s="4">
        <v>2013.0</v>
      </c>
      <c r="C1752" s="4" t="s">
        <v>23</v>
      </c>
      <c r="D1752" s="4">
        <v>73.9</v>
      </c>
      <c r="E1752" s="4">
        <v>97.0</v>
      </c>
      <c r="F1752" s="4">
        <v>18.0</v>
      </c>
      <c r="G1752" s="4">
        <v>0.45</v>
      </c>
      <c r="H1752" s="5">
        <v>179.8598949</v>
      </c>
      <c r="I1752" s="4">
        <v>99.0</v>
      </c>
      <c r="J1752" s="4">
        <v>92.0</v>
      </c>
      <c r="K1752" s="4">
        <v>56.5</v>
      </c>
      <c r="L1752" s="4">
        <v>21.0</v>
      </c>
      <c r="M1752" s="4">
        <v>99.0</v>
      </c>
      <c r="N1752" s="4">
        <v>5.94</v>
      </c>
      <c r="O1752" s="4">
        <v>99.0</v>
      </c>
      <c r="P1752" s="4">
        <v>0.1</v>
      </c>
      <c r="Q1752" s="5">
        <v>3111.762887</v>
      </c>
      <c r="R1752" s="4">
        <v>3.3824769E7</v>
      </c>
      <c r="S1752" s="4">
        <v>6.4</v>
      </c>
      <c r="T1752" s="4">
        <v>6.2</v>
      </c>
      <c r="U1752" s="4">
        <v>0.634</v>
      </c>
      <c r="V1752" s="4">
        <v>12.1</v>
      </c>
    </row>
    <row r="1753">
      <c r="A1753" s="4" t="s">
        <v>137</v>
      </c>
      <c r="B1753" s="4">
        <v>2012.0</v>
      </c>
      <c r="C1753" s="4" t="s">
        <v>23</v>
      </c>
      <c r="D1753" s="4">
        <v>73.6</v>
      </c>
      <c r="E1753" s="4">
        <v>99.0</v>
      </c>
      <c r="F1753" s="4">
        <v>19.0</v>
      </c>
      <c r="G1753" s="4">
        <v>0.55</v>
      </c>
      <c r="H1753" s="5">
        <v>19.15853732</v>
      </c>
      <c r="I1753" s="4">
        <v>99.0</v>
      </c>
      <c r="J1753" s="4">
        <v>668.0</v>
      </c>
      <c r="K1753" s="4">
        <v>55.5</v>
      </c>
      <c r="L1753" s="4">
        <v>22.0</v>
      </c>
      <c r="M1753" s="4">
        <v>99.0</v>
      </c>
      <c r="N1753" s="4">
        <v>6.15</v>
      </c>
      <c r="O1753" s="4">
        <v>99.0</v>
      </c>
      <c r="P1753" s="4">
        <v>0.1</v>
      </c>
      <c r="Q1753" s="5">
        <v>294.746728</v>
      </c>
      <c r="R1753" s="4">
        <v>3.3333789E7</v>
      </c>
      <c r="S1753" s="4">
        <v>6.3</v>
      </c>
      <c r="T1753" s="4">
        <v>6.2</v>
      </c>
      <c r="U1753" s="4">
        <v>0.623</v>
      </c>
      <c r="V1753" s="4">
        <v>11.6</v>
      </c>
    </row>
    <row r="1754">
      <c r="A1754" s="4" t="s">
        <v>137</v>
      </c>
      <c r="B1754" s="4">
        <v>2011.0</v>
      </c>
      <c r="C1754" s="4" t="s">
        <v>23</v>
      </c>
      <c r="D1754" s="4">
        <v>73.3</v>
      </c>
      <c r="E1754" s="4">
        <v>14.0</v>
      </c>
      <c r="F1754" s="4">
        <v>19.0</v>
      </c>
      <c r="G1754" s="4">
        <v>0.54</v>
      </c>
      <c r="H1754" s="5">
        <v>22.0945504</v>
      </c>
      <c r="I1754" s="4">
        <v>98.0</v>
      </c>
      <c r="J1754" s="4">
        <v>982.0</v>
      </c>
      <c r="K1754" s="4">
        <v>54.6</v>
      </c>
      <c r="L1754" s="4">
        <v>22.0</v>
      </c>
      <c r="M1754" s="4">
        <v>98.0</v>
      </c>
      <c r="N1754" s="4">
        <v>5.99</v>
      </c>
      <c r="O1754" s="4">
        <v>99.0</v>
      </c>
      <c r="P1754" s="4">
        <v>0.1</v>
      </c>
      <c r="Q1754" s="5">
        <v>339.91616</v>
      </c>
      <c r="R1754" s="4">
        <v>3.2858823E7</v>
      </c>
      <c r="S1754" s="4">
        <v>6.3</v>
      </c>
      <c r="T1754" s="4">
        <v>6.2</v>
      </c>
      <c r="U1754" s="4">
        <v>0.612</v>
      </c>
      <c r="V1754" s="4">
        <v>11.2</v>
      </c>
    </row>
    <row r="1755">
      <c r="A1755" s="4" t="s">
        <v>137</v>
      </c>
      <c r="B1755" s="4">
        <v>2010.0</v>
      </c>
      <c r="C1755" s="4" t="s">
        <v>23</v>
      </c>
      <c r="D1755" s="4">
        <v>72.8</v>
      </c>
      <c r="E1755" s="4">
        <v>11.0</v>
      </c>
      <c r="F1755" s="4">
        <v>20.0</v>
      </c>
      <c r="G1755" s="4">
        <v>0.56</v>
      </c>
      <c r="H1755" s="5">
        <v>183.6592186</v>
      </c>
      <c r="I1755" s="4">
        <v>98.0</v>
      </c>
      <c r="J1755" s="4">
        <v>633.0</v>
      </c>
      <c r="K1755" s="4">
        <v>53.6</v>
      </c>
      <c r="L1755" s="4">
        <v>23.0</v>
      </c>
      <c r="M1755" s="4">
        <v>99.0</v>
      </c>
      <c r="N1755" s="4">
        <v>5.86</v>
      </c>
      <c r="O1755" s="4">
        <v>99.0</v>
      </c>
      <c r="P1755" s="4">
        <v>0.1</v>
      </c>
      <c r="Q1755" s="5">
        <v>2834.2472</v>
      </c>
      <c r="R1755" s="4">
        <v>3249639.0</v>
      </c>
      <c r="S1755" s="4">
        <v>6.3</v>
      </c>
      <c r="T1755" s="4">
        <v>6.2</v>
      </c>
      <c r="U1755" s="4">
        <v>0.603</v>
      </c>
      <c r="V1755" s="4">
        <v>10.7</v>
      </c>
    </row>
    <row r="1756">
      <c r="A1756" s="4" t="s">
        <v>137</v>
      </c>
      <c r="B1756" s="4">
        <v>2009.0</v>
      </c>
      <c r="C1756" s="4" t="s">
        <v>23</v>
      </c>
      <c r="D1756" s="4">
        <v>72.3</v>
      </c>
      <c r="E1756" s="4">
        <v>116.0</v>
      </c>
      <c r="F1756" s="4">
        <v>20.0</v>
      </c>
      <c r="G1756" s="4">
        <v>0.62</v>
      </c>
      <c r="H1756" s="5">
        <v>188.2902861</v>
      </c>
      <c r="I1756" s="4">
        <v>98.0</v>
      </c>
      <c r="J1756" s="4">
        <v>834.0</v>
      </c>
      <c r="K1756" s="4">
        <v>52.7</v>
      </c>
      <c r="L1756" s="4">
        <v>23.0</v>
      </c>
      <c r="M1756" s="4">
        <v>99.0</v>
      </c>
      <c r="N1756" s="4">
        <v>5.67</v>
      </c>
      <c r="O1756" s="4">
        <v>99.0</v>
      </c>
      <c r="P1756" s="4">
        <v>0.1</v>
      </c>
      <c r="Q1756" s="5">
        <v>2861.5545</v>
      </c>
      <c r="R1756" s="4">
        <v>3.1989897E7</v>
      </c>
      <c r="S1756" s="4">
        <v>6.4</v>
      </c>
      <c r="T1756" s="4">
        <v>6.2</v>
      </c>
      <c r="U1756" s="4">
        <v>0.596</v>
      </c>
      <c r="V1756" s="4">
        <v>10.5</v>
      </c>
    </row>
    <row r="1757">
      <c r="A1757" s="4" t="s">
        <v>137</v>
      </c>
      <c r="B1757" s="4">
        <v>2008.0</v>
      </c>
      <c r="C1757" s="4" t="s">
        <v>23</v>
      </c>
      <c r="D1757" s="4">
        <v>71.8</v>
      </c>
      <c r="E1757" s="4">
        <v>123.0</v>
      </c>
      <c r="F1757" s="4">
        <v>21.0</v>
      </c>
      <c r="G1757" s="4">
        <v>0.51</v>
      </c>
      <c r="H1757" s="5">
        <v>171.3658969</v>
      </c>
      <c r="I1757" s="4">
        <v>97.0</v>
      </c>
      <c r="J1757" s="4">
        <v>1455.0</v>
      </c>
      <c r="K1757" s="4">
        <v>51.7</v>
      </c>
      <c r="L1757" s="4">
        <v>24.0</v>
      </c>
      <c r="M1757" s="4">
        <v>99.0</v>
      </c>
      <c r="N1757" s="4">
        <v>5.41</v>
      </c>
      <c r="O1757" s="4">
        <v>99.0</v>
      </c>
      <c r="P1757" s="4">
        <v>0.1</v>
      </c>
      <c r="Q1757" s="5">
        <v>2884.94776</v>
      </c>
      <c r="R1757" s="4">
        <v>3.1596855E7</v>
      </c>
      <c r="S1757" s="4">
        <v>6.4</v>
      </c>
      <c r="T1757" s="4">
        <v>6.3</v>
      </c>
      <c r="U1757" s="4">
        <v>0.589</v>
      </c>
      <c r="V1757" s="4">
        <v>10.3</v>
      </c>
    </row>
    <row r="1758">
      <c r="A1758" s="4" t="s">
        <v>137</v>
      </c>
      <c r="B1758" s="4">
        <v>2007.0</v>
      </c>
      <c r="C1758" s="4" t="s">
        <v>23</v>
      </c>
      <c r="D1758" s="4">
        <v>71.4</v>
      </c>
      <c r="E1758" s="4">
        <v>128.0</v>
      </c>
      <c r="F1758" s="4">
        <v>21.0</v>
      </c>
      <c r="G1758" s="4">
        <v>0.56</v>
      </c>
      <c r="H1758" s="5">
        <v>157.6431445</v>
      </c>
      <c r="I1758" s="4">
        <v>95.0</v>
      </c>
      <c r="J1758" s="4">
        <v>2248.0</v>
      </c>
      <c r="K1758" s="4">
        <v>5.8</v>
      </c>
      <c r="L1758" s="4">
        <v>25.0</v>
      </c>
      <c r="M1758" s="4">
        <v>95.0</v>
      </c>
      <c r="N1758" s="4">
        <v>5.48</v>
      </c>
      <c r="O1758" s="4">
        <v>95.0</v>
      </c>
      <c r="P1758" s="4">
        <v>0.1</v>
      </c>
      <c r="Q1758" s="5">
        <v>2494.353552</v>
      </c>
      <c r="R1758" s="4">
        <v>3.1225881E7</v>
      </c>
      <c r="S1758" s="4">
        <v>6.4</v>
      </c>
      <c r="T1758" s="4">
        <v>6.3</v>
      </c>
      <c r="U1758" s="4">
        <v>0.581</v>
      </c>
      <c r="V1758" s="4">
        <v>10.0</v>
      </c>
    </row>
    <row r="1759">
      <c r="A1759" s="4" t="s">
        <v>137</v>
      </c>
      <c r="B1759" s="4">
        <v>2006.0</v>
      </c>
      <c r="C1759" s="4" t="s">
        <v>23</v>
      </c>
      <c r="D1759" s="4">
        <v>71.0</v>
      </c>
      <c r="E1759" s="4">
        <v>133.0</v>
      </c>
      <c r="F1759" s="4">
        <v>22.0</v>
      </c>
      <c r="G1759" s="4">
        <v>0.58</v>
      </c>
      <c r="H1759" s="5">
        <v>127.7632005</v>
      </c>
      <c r="I1759" s="4">
        <v>95.0</v>
      </c>
      <c r="J1759" s="4">
        <v>1217.0</v>
      </c>
      <c r="K1759" s="4">
        <v>49.9</v>
      </c>
      <c r="L1759" s="4">
        <v>25.0</v>
      </c>
      <c r="M1759" s="4">
        <v>97.0</v>
      </c>
      <c r="N1759" s="4">
        <v>5.23</v>
      </c>
      <c r="O1759" s="4">
        <v>97.0</v>
      </c>
      <c r="P1759" s="4">
        <v>0.1</v>
      </c>
      <c r="Q1759" s="5">
        <v>2191.478567</v>
      </c>
      <c r="R1759" s="4">
        <v>3869346.0</v>
      </c>
      <c r="S1759" s="4">
        <v>6.4</v>
      </c>
      <c r="T1759" s="4">
        <v>6.3</v>
      </c>
      <c r="U1759" s="4">
        <v>0.575</v>
      </c>
      <c r="V1759" s="4">
        <v>10.0</v>
      </c>
    </row>
    <row r="1760">
      <c r="A1760" s="4" t="s">
        <v>137</v>
      </c>
      <c r="B1760" s="4">
        <v>2005.0</v>
      </c>
      <c r="C1760" s="4" t="s">
        <v>23</v>
      </c>
      <c r="D1760" s="4">
        <v>77.0</v>
      </c>
      <c r="E1760" s="4">
        <v>137.0</v>
      </c>
      <c r="F1760" s="4">
        <v>22.0</v>
      </c>
      <c r="G1760" s="4">
        <v>0.47</v>
      </c>
      <c r="H1760" s="5">
        <v>9.469371264</v>
      </c>
      <c r="I1760" s="4">
        <v>96.0</v>
      </c>
      <c r="J1760" s="4">
        <v>0.0</v>
      </c>
      <c r="K1760" s="4">
        <v>49.1</v>
      </c>
      <c r="L1760" s="4">
        <v>26.0</v>
      </c>
      <c r="M1760" s="4">
        <v>98.0</v>
      </c>
      <c r="N1760" s="4">
        <v>5.6</v>
      </c>
      <c r="O1760" s="4">
        <v>98.0</v>
      </c>
      <c r="P1760" s="4">
        <v>0.1</v>
      </c>
      <c r="Q1760" s="5">
        <v>213.755559</v>
      </c>
      <c r="R1760" s="4">
        <v>35217.0</v>
      </c>
      <c r="S1760" s="4">
        <v>6.5</v>
      </c>
      <c r="T1760" s="4">
        <v>6.3</v>
      </c>
      <c r="U1760" s="4">
        <v>0.569</v>
      </c>
      <c r="V1760" s="4">
        <v>9.8</v>
      </c>
    </row>
    <row r="1761">
      <c r="A1761" s="4" t="s">
        <v>137</v>
      </c>
      <c r="B1761" s="4">
        <v>2004.0</v>
      </c>
      <c r="C1761" s="4" t="s">
        <v>23</v>
      </c>
      <c r="D1761" s="4">
        <v>72.0</v>
      </c>
      <c r="E1761" s="4">
        <v>142.0</v>
      </c>
      <c r="F1761" s="4">
        <v>23.0</v>
      </c>
      <c r="G1761" s="4">
        <v>0.56</v>
      </c>
      <c r="H1761" s="5">
        <v>100.3638322</v>
      </c>
      <c r="I1761" s="4">
        <v>95.0</v>
      </c>
      <c r="J1761" s="4">
        <v>6399.0</v>
      </c>
      <c r="K1761" s="4">
        <v>48.2</v>
      </c>
      <c r="L1761" s="4">
        <v>27.0</v>
      </c>
      <c r="M1761" s="4">
        <v>97.0</v>
      </c>
      <c r="N1761" s="4">
        <v>5.22</v>
      </c>
      <c r="O1761" s="4">
        <v>97.0</v>
      </c>
      <c r="P1761" s="4">
        <v>0.1</v>
      </c>
      <c r="Q1761" s="5">
        <v>1948.812275</v>
      </c>
      <c r="R1761" s="4">
        <v>3179285.0</v>
      </c>
      <c r="S1761" s="4">
        <v>6.5</v>
      </c>
      <c r="T1761" s="4">
        <v>6.4</v>
      </c>
      <c r="U1761" s="4">
        <v>0.561</v>
      </c>
      <c r="V1761" s="4">
        <v>9.6</v>
      </c>
    </row>
    <row r="1762">
      <c r="A1762" s="4" t="s">
        <v>137</v>
      </c>
      <c r="B1762" s="4">
        <v>2003.0</v>
      </c>
      <c r="C1762" s="4" t="s">
        <v>23</v>
      </c>
      <c r="D1762" s="4">
        <v>69.9</v>
      </c>
      <c r="E1762" s="4">
        <v>146.0</v>
      </c>
      <c r="F1762" s="4">
        <v>24.0</v>
      </c>
      <c r="G1762" s="4">
        <v>0.58</v>
      </c>
      <c r="H1762" s="5">
        <v>88.16506179</v>
      </c>
      <c r="I1762" s="4">
        <v>9.0</v>
      </c>
      <c r="J1762" s="4">
        <v>10841.0</v>
      </c>
      <c r="K1762" s="4">
        <v>47.3</v>
      </c>
      <c r="L1762" s="4">
        <v>28.0</v>
      </c>
      <c r="M1762" s="4">
        <v>91.0</v>
      </c>
      <c r="N1762" s="4">
        <v>5.25</v>
      </c>
      <c r="O1762" s="4">
        <v>91.0</v>
      </c>
      <c r="P1762" s="4">
        <v>0.1</v>
      </c>
      <c r="Q1762" s="5">
        <v>1721.973863</v>
      </c>
      <c r="R1762" s="4">
        <v>2.9843937E7</v>
      </c>
      <c r="S1762" s="4">
        <v>6.6</v>
      </c>
      <c r="T1762" s="4">
        <v>6.4</v>
      </c>
      <c r="U1762" s="4">
        <v>0.551</v>
      </c>
      <c r="V1762" s="4">
        <v>9.3</v>
      </c>
    </row>
    <row r="1763">
      <c r="A1763" s="4" t="s">
        <v>137</v>
      </c>
      <c r="B1763" s="4">
        <v>2002.0</v>
      </c>
      <c r="C1763" s="4" t="s">
        <v>23</v>
      </c>
      <c r="D1763" s="4">
        <v>69.5</v>
      </c>
      <c r="E1763" s="4">
        <v>15.0</v>
      </c>
      <c r="F1763" s="4">
        <v>25.0</v>
      </c>
      <c r="G1763" s="4">
        <v>0.46</v>
      </c>
      <c r="H1763" s="5">
        <v>66.72933871</v>
      </c>
      <c r="I1763" s="4">
        <v>92.0</v>
      </c>
      <c r="J1763" s="4">
        <v>6000.0</v>
      </c>
      <c r="K1763" s="4">
        <v>46.5</v>
      </c>
      <c r="L1763" s="4">
        <v>29.0</v>
      </c>
      <c r="M1763" s="4">
        <v>94.0</v>
      </c>
      <c r="N1763" s="4">
        <v>5.31</v>
      </c>
      <c r="O1763" s="4">
        <v>94.0</v>
      </c>
      <c r="P1763" s="4">
        <v>0.1</v>
      </c>
      <c r="Q1763" s="5">
        <v>1413.757176</v>
      </c>
      <c r="R1763" s="4">
        <v>2.9512368E7</v>
      </c>
      <c r="S1763" s="4">
        <v>6.6</v>
      </c>
      <c r="T1763" s="4">
        <v>6.5</v>
      </c>
      <c r="U1763" s="4">
        <v>0.54</v>
      </c>
      <c r="V1763" s="4">
        <v>8.8</v>
      </c>
    </row>
    <row r="1764">
      <c r="A1764" s="4" t="s">
        <v>137</v>
      </c>
      <c r="B1764" s="4">
        <v>2001.0</v>
      </c>
      <c r="C1764" s="4" t="s">
        <v>23</v>
      </c>
      <c r="D1764" s="4">
        <v>69.0</v>
      </c>
      <c r="E1764" s="4">
        <v>155.0</v>
      </c>
      <c r="F1764" s="4">
        <v>26.0</v>
      </c>
      <c r="G1764" s="4">
        <v>0.46</v>
      </c>
      <c r="H1764" s="5">
        <v>71.11645</v>
      </c>
      <c r="I1764" s="4">
        <v>84.0</v>
      </c>
      <c r="J1764" s="4">
        <v>2724.0</v>
      </c>
      <c r="K1764" s="4">
        <v>45.7</v>
      </c>
      <c r="L1764" s="4">
        <v>30.0</v>
      </c>
      <c r="M1764" s="4">
        <v>93.0</v>
      </c>
      <c r="N1764" s="4">
        <v>4.44</v>
      </c>
      <c r="O1764" s="4">
        <v>96.0</v>
      </c>
      <c r="P1764" s="4">
        <v>0.1</v>
      </c>
      <c r="Q1764" s="5">
        <v>1336.775376</v>
      </c>
      <c r="R1764" s="4">
        <v>2.9181832E7</v>
      </c>
      <c r="S1764" s="4">
        <v>6.7</v>
      </c>
      <c r="T1764" s="4">
        <v>6.5</v>
      </c>
      <c r="U1764" s="4">
        <v>0.53</v>
      </c>
      <c r="V1764" s="4">
        <v>8.5</v>
      </c>
    </row>
    <row r="1765">
      <c r="A1765" s="4" t="s">
        <v>137</v>
      </c>
      <c r="B1765" s="4">
        <v>2000.0</v>
      </c>
      <c r="C1765" s="4" t="s">
        <v>23</v>
      </c>
      <c r="D1765" s="4">
        <v>68.6</v>
      </c>
      <c r="E1765" s="4">
        <v>16.0</v>
      </c>
      <c r="F1765" s="4">
        <v>27.0</v>
      </c>
      <c r="G1765" s="4">
        <v>0.45</v>
      </c>
      <c r="H1765" s="5">
        <v>63.42140024</v>
      </c>
      <c r="I1765" s="4">
        <v>43.0</v>
      </c>
      <c r="J1765" s="4">
        <v>7368.0</v>
      </c>
      <c r="K1765" s="4">
        <v>44.8</v>
      </c>
      <c r="L1765" s="4">
        <v>32.0</v>
      </c>
      <c r="M1765" s="4">
        <v>95.0</v>
      </c>
      <c r="N1765" s="4">
        <v>4.18</v>
      </c>
      <c r="O1765" s="4">
        <v>95.0</v>
      </c>
      <c r="P1765" s="4">
        <v>0.1</v>
      </c>
      <c r="Q1765" s="5">
        <v>1332.382358</v>
      </c>
      <c r="R1765" s="4">
        <v>2.8849621E7</v>
      </c>
      <c r="S1765" s="4">
        <v>6.7</v>
      </c>
      <c r="T1765" s="4">
        <v>6.6</v>
      </c>
      <c r="U1765" s="4">
        <v>0.519</v>
      </c>
      <c r="V1765" s="4">
        <v>8.0</v>
      </c>
    </row>
    <row r="1766">
      <c r="A1766" s="4" t="s">
        <v>138</v>
      </c>
      <c r="B1766" s="4">
        <v>2015.0</v>
      </c>
      <c r="C1766" s="4" t="s">
        <v>23</v>
      </c>
      <c r="D1766" s="4">
        <v>57.6</v>
      </c>
      <c r="E1766" s="4">
        <v>355.0</v>
      </c>
      <c r="F1766" s="4">
        <v>60.0</v>
      </c>
      <c r="G1766" s="6"/>
      <c r="H1766" s="5">
        <v>0.0</v>
      </c>
      <c r="I1766" s="4">
        <v>8.0</v>
      </c>
      <c r="J1766" s="4">
        <v>79.0</v>
      </c>
      <c r="K1766" s="4">
        <v>22.6</v>
      </c>
      <c r="L1766" s="4">
        <v>81.0</v>
      </c>
      <c r="M1766" s="4">
        <v>8.0</v>
      </c>
      <c r="N1766" s="6"/>
      <c r="O1766" s="4">
        <v>8.0</v>
      </c>
      <c r="P1766" s="4">
        <v>3.9</v>
      </c>
      <c r="Q1766" s="5">
        <v>528.3125597</v>
      </c>
      <c r="R1766" s="4">
        <v>281691.0</v>
      </c>
      <c r="S1766" s="4">
        <v>3.6</v>
      </c>
      <c r="T1766" s="4">
        <v>3.5</v>
      </c>
      <c r="U1766" s="4">
        <v>0.414</v>
      </c>
      <c r="V1766" s="4">
        <v>9.1</v>
      </c>
    </row>
    <row r="1767">
      <c r="A1767" s="4" t="s">
        <v>138</v>
      </c>
      <c r="B1767" s="4">
        <v>2014.0</v>
      </c>
      <c r="C1767" s="4" t="s">
        <v>23</v>
      </c>
      <c r="D1767" s="4">
        <v>56.7</v>
      </c>
      <c r="E1767" s="4">
        <v>375.0</v>
      </c>
      <c r="F1767" s="4">
        <v>61.0</v>
      </c>
      <c r="G1767" s="4">
        <v>0.01</v>
      </c>
      <c r="H1767" s="5">
        <v>54.91159475</v>
      </c>
      <c r="I1767" s="4">
        <v>79.0</v>
      </c>
      <c r="J1767" s="4">
        <v>9.0</v>
      </c>
      <c r="K1767" s="4">
        <v>22.2</v>
      </c>
      <c r="L1767" s="4">
        <v>84.0</v>
      </c>
      <c r="M1767" s="4">
        <v>79.0</v>
      </c>
      <c r="N1767" s="4">
        <v>6.98</v>
      </c>
      <c r="O1767" s="4">
        <v>79.0</v>
      </c>
      <c r="P1767" s="4">
        <v>4.1</v>
      </c>
      <c r="Q1767" s="5">
        <v>623.2871141</v>
      </c>
      <c r="R1767" s="4">
        <v>2.7212382E7</v>
      </c>
      <c r="S1767" s="4">
        <v>3.6</v>
      </c>
      <c r="T1767" s="4">
        <v>3.5</v>
      </c>
      <c r="U1767" s="4">
        <v>0.409</v>
      </c>
      <c r="V1767" s="4">
        <v>9.1</v>
      </c>
    </row>
    <row r="1768">
      <c r="A1768" s="4" t="s">
        <v>138</v>
      </c>
      <c r="B1768" s="4">
        <v>2013.0</v>
      </c>
      <c r="C1768" s="4" t="s">
        <v>23</v>
      </c>
      <c r="D1768" s="4">
        <v>55.3</v>
      </c>
      <c r="E1768" s="4">
        <v>46.0</v>
      </c>
      <c r="F1768" s="4">
        <v>62.0</v>
      </c>
      <c r="G1768" s="4">
        <v>1.16</v>
      </c>
      <c r="H1768" s="5">
        <v>5.813338496</v>
      </c>
      <c r="I1768" s="4">
        <v>78.0</v>
      </c>
      <c r="J1768" s="4">
        <v>8.0</v>
      </c>
      <c r="K1768" s="4">
        <v>21.8</v>
      </c>
      <c r="L1768" s="4">
        <v>87.0</v>
      </c>
      <c r="M1768" s="4">
        <v>78.0</v>
      </c>
      <c r="N1768" s="4">
        <v>5.9</v>
      </c>
      <c r="O1768" s="4">
        <v>78.0</v>
      </c>
      <c r="P1768" s="4">
        <v>5.1</v>
      </c>
      <c r="Q1768" s="5">
        <v>65.985681</v>
      </c>
      <c r="R1768" s="4">
        <v>2.6434372E7</v>
      </c>
      <c r="S1768" s="4">
        <v>3.6</v>
      </c>
      <c r="T1768" s="4">
        <v>3.5</v>
      </c>
      <c r="U1768" s="4">
        <v>0.405</v>
      </c>
      <c r="V1768" s="4">
        <v>9.1</v>
      </c>
    </row>
    <row r="1769">
      <c r="A1769" s="4" t="s">
        <v>138</v>
      </c>
      <c r="B1769" s="4">
        <v>2012.0</v>
      </c>
      <c r="C1769" s="4" t="s">
        <v>23</v>
      </c>
      <c r="D1769" s="4">
        <v>54.8</v>
      </c>
      <c r="E1769" s="4">
        <v>48.0</v>
      </c>
      <c r="F1769" s="4">
        <v>64.0</v>
      </c>
      <c r="G1769" s="4">
        <v>1.19</v>
      </c>
      <c r="H1769" s="5">
        <v>49.90987221</v>
      </c>
      <c r="I1769" s="4">
        <v>76.0</v>
      </c>
      <c r="J1769" s="4">
        <v>145.0</v>
      </c>
      <c r="K1769" s="4">
        <v>21.3</v>
      </c>
      <c r="L1769" s="4">
        <v>90.0</v>
      </c>
      <c r="M1769" s="4">
        <v>73.0</v>
      </c>
      <c r="N1769" s="4">
        <v>5.58</v>
      </c>
      <c r="O1769" s="4">
        <v>76.0</v>
      </c>
      <c r="P1769" s="4">
        <v>6.9</v>
      </c>
      <c r="Q1769" s="5">
        <v>566.513873</v>
      </c>
      <c r="R1769" s="4">
        <v>2567666.0</v>
      </c>
      <c r="S1769" s="4">
        <v>3.6</v>
      </c>
      <c r="T1769" s="4">
        <v>3.5</v>
      </c>
      <c r="U1769" s="4">
        <v>0.4</v>
      </c>
      <c r="V1769" s="4">
        <v>9.2</v>
      </c>
    </row>
    <row r="1770">
      <c r="A1770" s="4" t="s">
        <v>138</v>
      </c>
      <c r="B1770" s="4">
        <v>2011.0</v>
      </c>
      <c r="C1770" s="4" t="s">
        <v>23</v>
      </c>
      <c r="D1770" s="4">
        <v>54.3</v>
      </c>
      <c r="E1770" s="4">
        <v>47.0</v>
      </c>
      <c r="F1770" s="4">
        <v>66.0</v>
      </c>
      <c r="G1770" s="4">
        <v>0.94</v>
      </c>
      <c r="H1770" s="5">
        <v>40.80617976</v>
      </c>
      <c r="I1770" s="4">
        <v>76.0</v>
      </c>
      <c r="J1770" s="4">
        <v>177.0</v>
      </c>
      <c r="K1770" s="4">
        <v>2.9</v>
      </c>
      <c r="L1770" s="4">
        <v>94.0</v>
      </c>
      <c r="M1770" s="4">
        <v>73.0</v>
      </c>
      <c r="N1770" s="4">
        <v>6.23</v>
      </c>
      <c r="O1770" s="4">
        <v>76.0</v>
      </c>
      <c r="P1770" s="4">
        <v>9.6</v>
      </c>
      <c r="Q1770" s="5">
        <v>526.5313517</v>
      </c>
      <c r="R1770" s="4">
        <v>249395.0</v>
      </c>
      <c r="S1770" s="4">
        <v>3.7</v>
      </c>
      <c r="T1770" s="4">
        <v>3.6</v>
      </c>
      <c r="U1770" s="4">
        <v>0.397</v>
      </c>
      <c r="V1770" s="4">
        <v>9.5</v>
      </c>
    </row>
    <row r="1771">
      <c r="A1771" s="4" t="s">
        <v>138</v>
      </c>
      <c r="B1771" s="4">
        <v>2010.0</v>
      </c>
      <c r="C1771" s="4" t="s">
        <v>23</v>
      </c>
      <c r="D1771" s="4">
        <v>54.0</v>
      </c>
      <c r="E1771" s="4">
        <v>47.0</v>
      </c>
      <c r="F1771" s="4">
        <v>69.0</v>
      </c>
      <c r="G1771" s="4">
        <v>0.96</v>
      </c>
      <c r="H1771" s="5">
        <v>5.743393664</v>
      </c>
      <c r="I1771" s="4">
        <v>74.0</v>
      </c>
      <c r="J1771" s="4">
        <v>2321.0</v>
      </c>
      <c r="K1771" s="4">
        <v>2.5</v>
      </c>
      <c r="L1771" s="4">
        <v>98.0</v>
      </c>
      <c r="M1771" s="4">
        <v>73.0</v>
      </c>
      <c r="N1771" s="4">
        <v>5.38</v>
      </c>
      <c r="O1771" s="4">
        <v>74.0</v>
      </c>
      <c r="P1771" s="4">
        <v>10.8</v>
      </c>
      <c r="Q1771" s="5">
        <v>419.2258149</v>
      </c>
      <c r="R1771" s="4">
        <v>2422145.0</v>
      </c>
      <c r="S1771" s="4">
        <v>3.7</v>
      </c>
      <c r="T1771" s="4">
        <v>3.6</v>
      </c>
      <c r="U1771" s="4">
        <v>0.39</v>
      </c>
      <c r="V1771" s="4">
        <v>9.3</v>
      </c>
    </row>
    <row r="1772">
      <c r="A1772" s="4" t="s">
        <v>138</v>
      </c>
      <c r="B1772" s="4">
        <v>2009.0</v>
      </c>
      <c r="C1772" s="4" t="s">
        <v>23</v>
      </c>
      <c r="D1772" s="4">
        <v>53.8</v>
      </c>
      <c r="E1772" s="4">
        <v>4.0</v>
      </c>
      <c r="F1772" s="4">
        <v>70.0</v>
      </c>
      <c r="G1772" s="4">
        <v>1.18</v>
      </c>
      <c r="H1772" s="5">
        <v>39.75216936</v>
      </c>
      <c r="I1772" s="4">
        <v>74.0</v>
      </c>
      <c r="J1772" s="4">
        <v>60.0</v>
      </c>
      <c r="K1772" s="4">
        <v>2.1</v>
      </c>
      <c r="L1772" s="4">
        <v>101.0</v>
      </c>
      <c r="M1772" s="4">
        <v>74.0</v>
      </c>
      <c r="N1772" s="4">
        <v>5.43</v>
      </c>
      <c r="O1772" s="4">
        <v>74.0</v>
      </c>
      <c r="P1772" s="4">
        <v>11.3</v>
      </c>
      <c r="Q1772" s="5">
        <v>463.852618</v>
      </c>
      <c r="R1772" s="4">
        <v>2352463.0</v>
      </c>
      <c r="S1772" s="4">
        <v>3.7</v>
      </c>
      <c r="T1772" s="4">
        <v>3.6</v>
      </c>
      <c r="U1772" s="4">
        <v>0.382</v>
      </c>
      <c r="V1772" s="4">
        <v>9.2</v>
      </c>
    </row>
    <row r="1773">
      <c r="A1773" s="4" t="s">
        <v>138</v>
      </c>
      <c r="B1773" s="4">
        <v>2008.0</v>
      </c>
      <c r="C1773" s="4" t="s">
        <v>23</v>
      </c>
      <c r="D1773" s="4">
        <v>53.2</v>
      </c>
      <c r="E1773" s="4">
        <v>45.0</v>
      </c>
      <c r="F1773" s="4">
        <v>72.0</v>
      </c>
      <c r="G1773" s="4">
        <v>1.48</v>
      </c>
      <c r="H1773" s="5">
        <v>0.796915785</v>
      </c>
      <c r="I1773" s="4">
        <v>75.0</v>
      </c>
      <c r="J1773" s="4">
        <v>4.0</v>
      </c>
      <c r="K1773" s="4">
        <v>19.7</v>
      </c>
      <c r="L1773" s="4">
        <v>104.0</v>
      </c>
      <c r="M1773" s="4">
        <v>74.0</v>
      </c>
      <c r="N1773" s="4">
        <v>4.91</v>
      </c>
      <c r="O1773" s="4">
        <v>75.0</v>
      </c>
      <c r="P1773" s="4">
        <v>12.6</v>
      </c>
      <c r="Q1773" s="5">
        <v>53.127719</v>
      </c>
      <c r="R1773" s="4">
        <v>2.2846758E7</v>
      </c>
      <c r="S1773" s="4">
        <v>3.7</v>
      </c>
      <c r="T1773" s="4">
        <v>3.7</v>
      </c>
      <c r="U1773" s="4">
        <v>0.372</v>
      </c>
      <c r="V1773" s="4">
        <v>8.8</v>
      </c>
    </row>
    <row r="1774">
      <c r="A1774" s="4" t="s">
        <v>138</v>
      </c>
      <c r="B1774" s="4">
        <v>2007.0</v>
      </c>
      <c r="C1774" s="4" t="s">
        <v>23</v>
      </c>
      <c r="D1774" s="4">
        <v>52.1</v>
      </c>
      <c r="E1774" s="4">
        <v>425.0</v>
      </c>
      <c r="F1774" s="4">
        <v>74.0</v>
      </c>
      <c r="G1774" s="4">
        <v>1.03</v>
      </c>
      <c r="H1774" s="5">
        <v>53.9502789</v>
      </c>
      <c r="I1774" s="4">
        <v>75.0</v>
      </c>
      <c r="J1774" s="4">
        <v>267.0</v>
      </c>
      <c r="K1774" s="4">
        <v>19.3</v>
      </c>
      <c r="L1774" s="4">
        <v>108.0</v>
      </c>
      <c r="M1774" s="4">
        <v>75.0</v>
      </c>
      <c r="N1774" s="4">
        <v>5.25</v>
      </c>
      <c r="O1774" s="4">
        <v>75.0</v>
      </c>
      <c r="P1774" s="4">
        <v>14.1</v>
      </c>
      <c r="Q1774" s="5">
        <v>422.1461573</v>
      </c>
      <c r="R1774" s="4">
        <v>2.2188387E7</v>
      </c>
      <c r="S1774" s="4">
        <v>3.8</v>
      </c>
      <c r="T1774" s="4">
        <v>3.7</v>
      </c>
      <c r="U1774" s="4">
        <v>0.36</v>
      </c>
      <c r="V1774" s="4">
        <v>8.2</v>
      </c>
    </row>
    <row r="1775">
      <c r="A1775" s="4" t="s">
        <v>138</v>
      </c>
      <c r="B1775" s="4">
        <v>2006.0</v>
      </c>
      <c r="C1775" s="4" t="s">
        <v>23</v>
      </c>
      <c r="D1775" s="4">
        <v>51.2</v>
      </c>
      <c r="E1775" s="4">
        <v>434.0</v>
      </c>
      <c r="F1775" s="4">
        <v>78.0</v>
      </c>
      <c r="G1775" s="4">
        <v>1.2</v>
      </c>
      <c r="H1775" s="5">
        <v>58.59644487</v>
      </c>
      <c r="I1775" s="4">
        <v>75.0</v>
      </c>
      <c r="J1775" s="4">
        <v>183.0</v>
      </c>
      <c r="K1775" s="4">
        <v>18.9</v>
      </c>
      <c r="L1775" s="4">
        <v>113.0</v>
      </c>
      <c r="M1775" s="4">
        <v>73.0</v>
      </c>
      <c r="N1775" s="4">
        <v>6.51</v>
      </c>
      <c r="O1775" s="4">
        <v>78.0</v>
      </c>
      <c r="P1775" s="4">
        <v>16.3</v>
      </c>
      <c r="Q1775" s="5">
        <v>385.7567141</v>
      </c>
      <c r="R1775" s="4">
        <v>2.1547463E7</v>
      </c>
      <c r="S1775" s="4">
        <v>3.8</v>
      </c>
      <c r="T1775" s="4">
        <v>3.7</v>
      </c>
      <c r="U1775" s="4">
        <v>0.353</v>
      </c>
      <c r="V1775" s="4">
        <v>7.9</v>
      </c>
    </row>
    <row r="1776">
      <c r="A1776" s="4" t="s">
        <v>138</v>
      </c>
      <c r="B1776" s="4">
        <v>2005.0</v>
      </c>
      <c r="C1776" s="4" t="s">
        <v>23</v>
      </c>
      <c r="D1776" s="4">
        <v>58.0</v>
      </c>
      <c r="E1776" s="4">
        <v>434.0</v>
      </c>
      <c r="F1776" s="4">
        <v>80.0</v>
      </c>
      <c r="G1776" s="4">
        <v>1.23</v>
      </c>
      <c r="H1776" s="5">
        <v>67.33378735</v>
      </c>
      <c r="I1776" s="4">
        <v>75.0</v>
      </c>
      <c r="J1776" s="4">
        <v>12598.0</v>
      </c>
      <c r="K1776" s="4">
        <v>18.5</v>
      </c>
      <c r="L1776" s="4">
        <v>117.0</v>
      </c>
      <c r="M1776" s="4">
        <v>71.0</v>
      </c>
      <c r="N1776" s="4">
        <v>6.87</v>
      </c>
      <c r="O1776" s="4">
        <v>8.0</v>
      </c>
      <c r="P1776" s="4">
        <v>16.2</v>
      </c>
      <c r="Q1776" s="5">
        <v>369.1545359</v>
      </c>
      <c r="R1776" s="4">
        <v>29237.0</v>
      </c>
      <c r="S1776" s="4">
        <v>3.9</v>
      </c>
      <c r="T1776" s="4">
        <v>3.8</v>
      </c>
      <c r="U1776" s="4">
        <v>0.341</v>
      </c>
      <c r="V1776" s="4">
        <v>7.3</v>
      </c>
    </row>
    <row r="1777">
      <c r="A1777" s="4" t="s">
        <v>138</v>
      </c>
      <c r="B1777" s="4">
        <v>2004.0</v>
      </c>
      <c r="C1777" s="4" t="s">
        <v>23</v>
      </c>
      <c r="D1777" s="4">
        <v>54.0</v>
      </c>
      <c r="E1777" s="4">
        <v>429.0</v>
      </c>
      <c r="F1777" s="4">
        <v>82.0</v>
      </c>
      <c r="G1777" s="4">
        <v>1.54</v>
      </c>
      <c r="H1777" s="5">
        <v>46.58195631</v>
      </c>
      <c r="I1777" s="4">
        <v>76.0</v>
      </c>
      <c r="J1777" s="4">
        <v>9396.0</v>
      </c>
      <c r="K1777" s="4">
        <v>18.1</v>
      </c>
      <c r="L1777" s="4">
        <v>120.0</v>
      </c>
      <c r="M1777" s="4">
        <v>69.0</v>
      </c>
      <c r="N1777" s="4">
        <v>5.91</v>
      </c>
      <c r="O1777" s="4">
        <v>83.0</v>
      </c>
      <c r="P1777" s="4">
        <v>15.9</v>
      </c>
      <c r="Q1777" s="5">
        <v>336.3318145</v>
      </c>
      <c r="R1777" s="4">
        <v>231275.0</v>
      </c>
      <c r="S1777" s="4">
        <v>3.9</v>
      </c>
      <c r="T1777" s="4">
        <v>3.8</v>
      </c>
      <c r="U1777" s="4">
        <v>0.332</v>
      </c>
      <c r="V1777" s="4">
        <v>7.0</v>
      </c>
    </row>
    <row r="1778">
      <c r="A1778" s="4" t="s">
        <v>138</v>
      </c>
      <c r="B1778" s="4">
        <v>2003.0</v>
      </c>
      <c r="C1778" s="4" t="s">
        <v>23</v>
      </c>
      <c r="D1778" s="4">
        <v>51.0</v>
      </c>
      <c r="E1778" s="4">
        <v>424.0</v>
      </c>
      <c r="F1778" s="4">
        <v>85.0</v>
      </c>
      <c r="G1778" s="4">
        <v>1.68</v>
      </c>
      <c r="H1778" s="5">
        <v>42.52689559</v>
      </c>
      <c r="I1778" s="4">
        <v>76.0</v>
      </c>
      <c r="J1778" s="4">
        <v>28898.0</v>
      </c>
      <c r="K1778" s="4">
        <v>17.7</v>
      </c>
      <c r="L1778" s="4">
        <v>124.0</v>
      </c>
      <c r="M1778" s="4">
        <v>67.0</v>
      </c>
      <c r="N1778" s="4">
        <v>6.39</v>
      </c>
      <c r="O1778" s="4">
        <v>85.0</v>
      </c>
      <c r="P1778" s="4">
        <v>15.3</v>
      </c>
      <c r="Q1778" s="5">
        <v>283.8911588</v>
      </c>
      <c r="R1778" s="4">
        <v>1.9716598E7</v>
      </c>
      <c r="S1778" s="4">
        <v>4.0</v>
      </c>
      <c r="T1778" s="4">
        <v>3.9</v>
      </c>
      <c r="U1778" s="4">
        <v>0.318</v>
      </c>
      <c r="V1778" s="4">
        <v>6.7</v>
      </c>
    </row>
    <row r="1779">
      <c r="A1779" s="4" t="s">
        <v>138</v>
      </c>
      <c r="B1779" s="4">
        <v>2002.0</v>
      </c>
      <c r="C1779" s="4" t="s">
        <v>23</v>
      </c>
      <c r="D1779" s="4">
        <v>49.8</v>
      </c>
      <c r="E1779" s="4">
        <v>416.0</v>
      </c>
      <c r="F1779" s="4">
        <v>87.0</v>
      </c>
      <c r="G1779" s="4">
        <v>2.16</v>
      </c>
      <c r="H1779" s="5">
        <v>40.82597077</v>
      </c>
      <c r="I1779" s="4">
        <v>76.0</v>
      </c>
      <c r="J1779" s="4">
        <v>7155.0</v>
      </c>
      <c r="K1779" s="4">
        <v>17.3</v>
      </c>
      <c r="L1779" s="4">
        <v>127.0</v>
      </c>
      <c r="M1779" s="4">
        <v>76.0</v>
      </c>
      <c r="N1779" s="4">
        <v>6.45</v>
      </c>
      <c r="O1779" s="4">
        <v>76.0</v>
      </c>
      <c r="P1779" s="4">
        <v>14.5</v>
      </c>
      <c r="Q1779" s="5">
        <v>262.884551</v>
      </c>
      <c r="R1779" s="4">
        <v>1.9139658E7</v>
      </c>
      <c r="S1779" s="4">
        <v>4.0</v>
      </c>
      <c r="T1779" s="4">
        <v>4.0</v>
      </c>
      <c r="U1779" s="4">
        <v>0.311</v>
      </c>
      <c r="V1779" s="4">
        <v>6.2</v>
      </c>
    </row>
    <row r="1780">
      <c r="A1780" s="4" t="s">
        <v>138</v>
      </c>
      <c r="B1780" s="4">
        <v>2001.0</v>
      </c>
      <c r="C1780" s="4" t="s">
        <v>23</v>
      </c>
      <c r="D1780" s="4">
        <v>49.5</v>
      </c>
      <c r="E1780" s="4">
        <v>48.0</v>
      </c>
      <c r="F1780" s="4">
        <v>90.0</v>
      </c>
      <c r="G1780" s="4">
        <v>2.09</v>
      </c>
      <c r="H1780" s="5">
        <v>37.82511936</v>
      </c>
      <c r="I1780" s="4">
        <v>25.0</v>
      </c>
      <c r="J1780" s="4">
        <v>7085.0</v>
      </c>
      <c r="K1780" s="4">
        <v>16.9</v>
      </c>
      <c r="L1780" s="4">
        <v>132.0</v>
      </c>
      <c r="M1780" s="4">
        <v>72.0</v>
      </c>
      <c r="N1780" s="4">
        <v>5.64</v>
      </c>
      <c r="O1780" s="4">
        <v>73.0</v>
      </c>
      <c r="P1780" s="4">
        <v>13.4</v>
      </c>
      <c r="Q1780" s="5">
        <v>256.4414872</v>
      </c>
      <c r="R1780" s="4">
        <v>1.8588758E7</v>
      </c>
      <c r="S1780" s="4">
        <v>4.1</v>
      </c>
      <c r="T1780" s="4">
        <v>4.0</v>
      </c>
      <c r="U1780" s="4">
        <v>0.298</v>
      </c>
      <c r="V1780" s="4">
        <v>5.8</v>
      </c>
    </row>
    <row r="1781">
      <c r="A1781" s="4" t="s">
        <v>138</v>
      </c>
      <c r="B1781" s="4">
        <v>2000.0</v>
      </c>
      <c r="C1781" s="4" t="s">
        <v>23</v>
      </c>
      <c r="D1781" s="4">
        <v>49.0</v>
      </c>
      <c r="E1781" s="4">
        <v>43.0</v>
      </c>
      <c r="F1781" s="4">
        <v>93.0</v>
      </c>
      <c r="G1781" s="4">
        <v>1.14</v>
      </c>
      <c r="H1781" s="5">
        <v>47.17250718</v>
      </c>
      <c r="I1781" s="6"/>
      <c r="J1781" s="4">
        <v>7375.0</v>
      </c>
      <c r="K1781" s="4">
        <v>16.5</v>
      </c>
      <c r="L1781" s="4">
        <v>136.0</v>
      </c>
      <c r="M1781" s="4">
        <v>69.0</v>
      </c>
      <c r="N1781" s="4">
        <v>6.16</v>
      </c>
      <c r="O1781" s="4">
        <v>7.0</v>
      </c>
      <c r="P1781" s="4">
        <v>12.2</v>
      </c>
      <c r="Q1781" s="5">
        <v>277.6486591</v>
      </c>
      <c r="R1781" s="4">
        <v>1867687.0</v>
      </c>
      <c r="S1781" s="4">
        <v>4.2</v>
      </c>
      <c r="T1781" s="4">
        <v>4.1</v>
      </c>
      <c r="U1781" s="4">
        <v>0.291</v>
      </c>
      <c r="V1781" s="4">
        <v>5.4</v>
      </c>
    </row>
    <row r="1782">
      <c r="A1782" s="4" t="s">
        <v>139</v>
      </c>
      <c r="B1782" s="4">
        <v>2015.0</v>
      </c>
      <c r="C1782" s="4" t="s">
        <v>23</v>
      </c>
      <c r="D1782" s="4">
        <v>66.6</v>
      </c>
      <c r="E1782" s="4">
        <v>199.0</v>
      </c>
      <c r="F1782" s="4">
        <v>39.0</v>
      </c>
      <c r="G1782" s="6"/>
      <c r="H1782" s="5">
        <v>0.0</v>
      </c>
      <c r="I1782" s="4">
        <v>89.0</v>
      </c>
      <c r="J1782" s="4">
        <v>6.0</v>
      </c>
      <c r="K1782" s="4">
        <v>23.8</v>
      </c>
      <c r="L1782" s="4">
        <v>50.0</v>
      </c>
      <c r="M1782" s="4">
        <v>89.0</v>
      </c>
      <c r="N1782" s="6"/>
      <c r="O1782" s="4">
        <v>89.0</v>
      </c>
      <c r="P1782" s="4">
        <v>0.3</v>
      </c>
      <c r="Q1782" s="5">
        <v>1194.59137</v>
      </c>
      <c r="R1782" s="4">
        <v>5243669.0</v>
      </c>
      <c r="S1782" s="4">
        <v>12.8</v>
      </c>
      <c r="T1782" s="4">
        <v>13.0</v>
      </c>
      <c r="U1782" s="4">
        <v>0.552</v>
      </c>
      <c r="V1782" s="4">
        <v>9.1</v>
      </c>
    </row>
    <row r="1783">
      <c r="A1783" s="4" t="s">
        <v>139</v>
      </c>
      <c r="B1783" s="4">
        <v>2014.0</v>
      </c>
      <c r="C1783" s="4" t="s">
        <v>23</v>
      </c>
      <c r="D1783" s="4">
        <v>66.4</v>
      </c>
      <c r="E1783" s="4">
        <v>21.0</v>
      </c>
      <c r="F1783" s="4">
        <v>40.0</v>
      </c>
      <c r="G1783" s="4">
        <v>0.01</v>
      </c>
      <c r="H1783" s="5">
        <v>45.33788677</v>
      </c>
      <c r="I1783" s="4">
        <v>88.0</v>
      </c>
      <c r="J1783" s="4">
        <v>122.0</v>
      </c>
      <c r="K1783" s="4">
        <v>22.9</v>
      </c>
      <c r="L1783" s="4">
        <v>52.0</v>
      </c>
      <c r="M1783" s="4">
        <v>88.0</v>
      </c>
      <c r="N1783" s="4">
        <v>2.28</v>
      </c>
      <c r="O1783" s="4">
        <v>88.0</v>
      </c>
      <c r="P1783" s="4">
        <v>0.3</v>
      </c>
      <c r="Q1783" s="5">
        <v>1262.893782</v>
      </c>
      <c r="R1783" s="4">
        <v>5.1924182E7</v>
      </c>
      <c r="S1783" s="4">
        <v>12.9</v>
      </c>
      <c r="T1783" s="4">
        <v>13.1</v>
      </c>
      <c r="U1783" s="4">
        <v>0.547</v>
      </c>
      <c r="V1783" s="4">
        <v>9.1</v>
      </c>
    </row>
    <row r="1784">
      <c r="A1784" s="4" t="s">
        <v>139</v>
      </c>
      <c r="B1784" s="4">
        <v>2013.0</v>
      </c>
      <c r="C1784" s="4" t="s">
        <v>23</v>
      </c>
      <c r="D1784" s="4">
        <v>66.2</v>
      </c>
      <c r="E1784" s="4">
        <v>22.0</v>
      </c>
      <c r="F1784" s="4">
        <v>42.0</v>
      </c>
      <c r="G1784" s="4">
        <v>0.7</v>
      </c>
      <c r="H1784" s="5">
        <v>38.33793462</v>
      </c>
      <c r="I1784" s="4">
        <v>75.0</v>
      </c>
      <c r="J1784" s="4">
        <v>1010.0</v>
      </c>
      <c r="K1784" s="4">
        <v>22.1</v>
      </c>
      <c r="L1784" s="4">
        <v>55.0</v>
      </c>
      <c r="M1784" s="4">
        <v>76.0</v>
      </c>
      <c r="N1784" s="4">
        <v>2.16</v>
      </c>
      <c r="O1784" s="4">
        <v>75.0</v>
      </c>
      <c r="P1784" s="4">
        <v>0.4</v>
      </c>
      <c r="Q1784" s="5">
        <v>1168.83947</v>
      </c>
      <c r="R1784" s="4">
        <v>5.1448196E7</v>
      </c>
      <c r="S1784" s="4">
        <v>12.9</v>
      </c>
      <c r="T1784" s="4">
        <v>13.2</v>
      </c>
      <c r="U1784" s="4">
        <v>0.54</v>
      </c>
      <c r="V1784" s="4">
        <v>9.1</v>
      </c>
    </row>
    <row r="1785">
      <c r="A1785" s="4" t="s">
        <v>139</v>
      </c>
      <c r="B1785" s="4">
        <v>2012.0</v>
      </c>
      <c r="C1785" s="4" t="s">
        <v>23</v>
      </c>
      <c r="D1785" s="4">
        <v>65.9</v>
      </c>
      <c r="E1785" s="4">
        <v>25.0</v>
      </c>
      <c r="F1785" s="4">
        <v>44.0</v>
      </c>
      <c r="G1785" s="4">
        <v>0.55</v>
      </c>
      <c r="H1785" s="5">
        <v>38.4279083</v>
      </c>
      <c r="I1785" s="4">
        <v>58.0</v>
      </c>
      <c r="J1785" s="4">
        <v>2175.0</v>
      </c>
      <c r="K1785" s="4">
        <v>21.3</v>
      </c>
      <c r="L1785" s="4">
        <v>58.0</v>
      </c>
      <c r="M1785" s="4">
        <v>87.0</v>
      </c>
      <c r="N1785" s="4">
        <v>2.22</v>
      </c>
      <c r="O1785" s="4">
        <v>84.0</v>
      </c>
      <c r="P1785" s="4">
        <v>0.5</v>
      </c>
      <c r="Q1785" s="5">
        <v>1171.58257</v>
      </c>
      <c r="R1785" s="4">
        <v>5986514.0</v>
      </c>
      <c r="S1785" s="4">
        <v>13.0</v>
      </c>
      <c r="T1785" s="4">
        <v>13.2</v>
      </c>
      <c r="U1785" s="4">
        <v>0.533</v>
      </c>
      <c r="V1785" s="4">
        <v>9.1</v>
      </c>
    </row>
    <row r="1786">
      <c r="A1786" s="4" t="s">
        <v>139</v>
      </c>
      <c r="B1786" s="4">
        <v>2011.0</v>
      </c>
      <c r="C1786" s="4" t="s">
        <v>23</v>
      </c>
      <c r="D1786" s="4">
        <v>65.6</v>
      </c>
      <c r="E1786" s="4">
        <v>27.0</v>
      </c>
      <c r="F1786" s="4">
        <v>47.0</v>
      </c>
      <c r="G1786" s="4">
        <v>0.33</v>
      </c>
      <c r="H1786" s="5">
        <v>21.23698847</v>
      </c>
      <c r="I1786" s="4">
        <v>4.0</v>
      </c>
      <c r="J1786" s="4">
        <v>2046.0</v>
      </c>
      <c r="K1786" s="4">
        <v>2.5</v>
      </c>
      <c r="L1786" s="4">
        <v>61.0</v>
      </c>
      <c r="M1786" s="4">
        <v>9.0</v>
      </c>
      <c r="N1786" s="4">
        <v>1.87</v>
      </c>
      <c r="O1786" s="4">
        <v>84.0</v>
      </c>
      <c r="P1786" s="4">
        <v>0.5</v>
      </c>
      <c r="Q1786" s="5">
        <v>1186.423937</v>
      </c>
      <c r="R1786" s="4">
        <v>555331.0</v>
      </c>
      <c r="S1786" s="4">
        <v>13.0</v>
      </c>
      <c r="T1786" s="4">
        <v>13.3</v>
      </c>
      <c r="U1786" s="4">
        <v>0.526</v>
      </c>
      <c r="V1786" s="4">
        <v>9.1</v>
      </c>
    </row>
    <row r="1787">
      <c r="A1787" s="4" t="s">
        <v>139</v>
      </c>
      <c r="B1787" s="4">
        <v>2010.0</v>
      </c>
      <c r="C1787" s="4" t="s">
        <v>23</v>
      </c>
      <c r="D1787" s="4">
        <v>65.4</v>
      </c>
      <c r="E1787" s="4">
        <v>29.0</v>
      </c>
      <c r="F1787" s="4">
        <v>49.0</v>
      </c>
      <c r="G1787" s="4">
        <v>0.3</v>
      </c>
      <c r="H1787" s="5">
        <v>17.48293752</v>
      </c>
      <c r="I1787" s="4">
        <v>92.0</v>
      </c>
      <c r="J1787" s="4">
        <v>190.0</v>
      </c>
      <c r="K1787" s="4">
        <v>19.8</v>
      </c>
      <c r="L1787" s="4">
        <v>65.0</v>
      </c>
      <c r="M1787" s="4">
        <v>9.0</v>
      </c>
      <c r="N1787" s="4">
        <v>1.92</v>
      </c>
      <c r="O1787" s="4">
        <v>9.0</v>
      </c>
      <c r="P1787" s="4">
        <v>0.5</v>
      </c>
      <c r="Q1787" s="5">
        <v>987.7365832</v>
      </c>
      <c r="R1787" s="4">
        <v>5155896.0</v>
      </c>
      <c r="S1787" s="4">
        <v>13.1</v>
      </c>
      <c r="T1787" s="4">
        <v>13.3</v>
      </c>
      <c r="U1787" s="4">
        <v>0.515</v>
      </c>
      <c r="V1787" s="4">
        <v>8.8</v>
      </c>
    </row>
    <row r="1788">
      <c r="A1788" s="4" t="s">
        <v>139</v>
      </c>
      <c r="B1788" s="4">
        <v>2009.0</v>
      </c>
      <c r="C1788" s="4" t="s">
        <v>23</v>
      </c>
      <c r="D1788" s="4">
        <v>65.2</v>
      </c>
      <c r="E1788" s="4">
        <v>211.0</v>
      </c>
      <c r="F1788" s="4">
        <v>52.0</v>
      </c>
      <c r="G1788" s="4">
        <v>0.28</v>
      </c>
      <c r="H1788" s="5">
        <v>11.05247903</v>
      </c>
      <c r="I1788" s="4">
        <v>91.0</v>
      </c>
      <c r="J1788" s="4">
        <v>329.0</v>
      </c>
      <c r="K1788" s="4">
        <v>19.1</v>
      </c>
      <c r="L1788" s="4">
        <v>69.0</v>
      </c>
      <c r="M1788" s="4">
        <v>9.0</v>
      </c>
      <c r="N1788" s="4">
        <v>2.5</v>
      </c>
      <c r="O1788" s="4">
        <v>9.0</v>
      </c>
      <c r="P1788" s="4">
        <v>0.6</v>
      </c>
      <c r="Q1788" s="5">
        <v>741.777116</v>
      </c>
      <c r="R1788" s="4">
        <v>49869.0</v>
      </c>
      <c r="S1788" s="4">
        <v>13.1</v>
      </c>
      <c r="T1788" s="4">
        <v>13.4</v>
      </c>
      <c r="U1788" s="4">
        <v>0.504</v>
      </c>
      <c r="V1788" s="4">
        <v>8.5</v>
      </c>
    </row>
    <row r="1789">
      <c r="A1789" s="4" t="s">
        <v>139</v>
      </c>
      <c r="B1789" s="4">
        <v>2008.0</v>
      </c>
      <c r="C1789" s="4" t="s">
        <v>23</v>
      </c>
      <c r="D1789" s="4">
        <v>59.2</v>
      </c>
      <c r="E1789" s="4">
        <v>296.0</v>
      </c>
      <c r="F1789" s="4">
        <v>59.0</v>
      </c>
      <c r="G1789" s="4">
        <v>0.3</v>
      </c>
      <c r="H1789" s="5">
        <v>9.53048032</v>
      </c>
      <c r="I1789" s="4">
        <v>85.0</v>
      </c>
      <c r="J1789" s="4">
        <v>333.0</v>
      </c>
      <c r="K1789" s="4">
        <v>18.3</v>
      </c>
      <c r="L1789" s="4">
        <v>96.0</v>
      </c>
      <c r="M1789" s="4">
        <v>85.0</v>
      </c>
      <c r="N1789" s="4">
        <v>1.87</v>
      </c>
      <c r="O1789" s="4">
        <v>85.0</v>
      </c>
      <c r="P1789" s="4">
        <v>0.6</v>
      </c>
      <c r="Q1789" s="5">
        <v>643.951373</v>
      </c>
      <c r="R1789" s="4">
        <v>4.9479752E7</v>
      </c>
      <c r="S1789" s="4">
        <v>13.2</v>
      </c>
      <c r="T1789" s="4">
        <v>13.4</v>
      </c>
      <c r="U1789" s="4">
        <v>0.493</v>
      </c>
      <c r="V1789" s="4">
        <v>8.2</v>
      </c>
    </row>
    <row r="1790">
      <c r="A1790" s="4" t="s">
        <v>139</v>
      </c>
      <c r="B1790" s="4">
        <v>2007.0</v>
      </c>
      <c r="C1790" s="4" t="s">
        <v>23</v>
      </c>
      <c r="D1790" s="4">
        <v>64.5</v>
      </c>
      <c r="E1790" s="4">
        <v>217.0</v>
      </c>
      <c r="F1790" s="4">
        <v>58.0</v>
      </c>
      <c r="G1790" s="4">
        <v>0.26</v>
      </c>
      <c r="H1790" s="5">
        <v>0.5305728</v>
      </c>
      <c r="I1790" s="4">
        <v>85.0</v>
      </c>
      <c r="J1790" s="4">
        <v>1088.0</v>
      </c>
      <c r="K1790" s="4">
        <v>17.6</v>
      </c>
      <c r="L1790" s="4">
        <v>78.0</v>
      </c>
      <c r="M1790" s="4">
        <v>84.0</v>
      </c>
      <c r="N1790" s="4">
        <v>1.68</v>
      </c>
      <c r="O1790" s="4">
        <v>86.0</v>
      </c>
      <c r="P1790" s="4">
        <v>0.6</v>
      </c>
      <c r="Q1790" s="5">
        <v>41.451</v>
      </c>
      <c r="R1790" s="4">
        <v>4.9171586E7</v>
      </c>
      <c r="S1790" s="4">
        <v>13.2</v>
      </c>
      <c r="T1790" s="4">
        <v>13.5</v>
      </c>
      <c r="U1790" s="4">
        <v>0.484</v>
      </c>
      <c r="V1790" s="4">
        <v>8.1</v>
      </c>
    </row>
    <row r="1791">
      <c r="A1791" s="4" t="s">
        <v>139</v>
      </c>
      <c r="B1791" s="4">
        <v>2006.0</v>
      </c>
      <c r="C1791" s="4" t="s">
        <v>23</v>
      </c>
      <c r="D1791" s="4">
        <v>64.2</v>
      </c>
      <c r="E1791" s="4">
        <v>22.0</v>
      </c>
      <c r="F1791" s="4">
        <v>61.0</v>
      </c>
      <c r="G1791" s="4">
        <v>0.28</v>
      </c>
      <c r="H1791" s="5">
        <v>4.632776304</v>
      </c>
      <c r="I1791" s="4">
        <v>75.0</v>
      </c>
      <c r="J1791" s="4">
        <v>760.0</v>
      </c>
      <c r="K1791" s="4">
        <v>17.0</v>
      </c>
      <c r="L1791" s="4">
        <v>83.0</v>
      </c>
      <c r="M1791" s="4">
        <v>82.0</v>
      </c>
      <c r="N1791" s="4">
        <v>1.78</v>
      </c>
      <c r="O1791" s="4">
        <v>82.0</v>
      </c>
      <c r="P1791" s="4">
        <v>0.6</v>
      </c>
      <c r="Q1791" s="5">
        <v>296.97284</v>
      </c>
      <c r="R1791" s="4">
        <v>4.8846474E7</v>
      </c>
      <c r="S1791" s="4">
        <v>13.2</v>
      </c>
      <c r="T1791" s="4">
        <v>13.5</v>
      </c>
      <c r="U1791" s="4">
        <v>0.474</v>
      </c>
      <c r="V1791" s="4">
        <v>8.0</v>
      </c>
    </row>
    <row r="1792">
      <c r="A1792" s="4" t="s">
        <v>139</v>
      </c>
      <c r="B1792" s="4">
        <v>2005.0</v>
      </c>
      <c r="C1792" s="4" t="s">
        <v>23</v>
      </c>
      <c r="D1792" s="4">
        <v>63.9</v>
      </c>
      <c r="E1792" s="4">
        <v>224.0</v>
      </c>
      <c r="F1792" s="4">
        <v>64.0</v>
      </c>
      <c r="G1792" s="4">
        <v>0.28</v>
      </c>
      <c r="H1792" s="5">
        <v>2.793843188</v>
      </c>
      <c r="I1792" s="4">
        <v>62.0</v>
      </c>
      <c r="J1792" s="4">
        <v>314.0</v>
      </c>
      <c r="K1792" s="4">
        <v>16.4</v>
      </c>
      <c r="L1792" s="4">
        <v>87.0</v>
      </c>
      <c r="M1792" s="4">
        <v>86.0</v>
      </c>
      <c r="N1792" s="4">
        <v>1.83</v>
      </c>
      <c r="O1792" s="4">
        <v>73.0</v>
      </c>
      <c r="P1792" s="4">
        <v>0.5</v>
      </c>
      <c r="Q1792" s="5">
        <v>247.24276</v>
      </c>
      <c r="R1792" s="4">
        <v>4.8482614E7</v>
      </c>
      <c r="S1792" s="4">
        <v>13.2</v>
      </c>
      <c r="T1792" s="4">
        <v>13.6</v>
      </c>
      <c r="U1792" s="4">
        <v>0.465</v>
      </c>
      <c r="V1792" s="4">
        <v>7.9</v>
      </c>
    </row>
    <row r="1793">
      <c r="A1793" s="4" t="s">
        <v>139</v>
      </c>
      <c r="B1793" s="4">
        <v>2004.0</v>
      </c>
      <c r="C1793" s="4" t="s">
        <v>23</v>
      </c>
      <c r="D1793" s="4">
        <v>63.5</v>
      </c>
      <c r="E1793" s="4">
        <v>228.0</v>
      </c>
      <c r="F1793" s="4">
        <v>66.0</v>
      </c>
      <c r="G1793" s="4">
        <v>0.44</v>
      </c>
      <c r="H1793" s="5">
        <v>4.15451614</v>
      </c>
      <c r="I1793" s="4">
        <v>39.0</v>
      </c>
      <c r="J1793" s="4">
        <v>1329.0</v>
      </c>
      <c r="K1793" s="4">
        <v>15.7</v>
      </c>
      <c r="L1793" s="4">
        <v>90.0</v>
      </c>
      <c r="M1793" s="4">
        <v>92.0</v>
      </c>
      <c r="N1793" s="4">
        <v>1.97</v>
      </c>
      <c r="O1793" s="4">
        <v>82.0</v>
      </c>
      <c r="P1793" s="4">
        <v>0.5</v>
      </c>
      <c r="Q1793" s="5">
        <v>219.8156688</v>
      </c>
      <c r="R1793" s="4">
        <v>487377.0</v>
      </c>
      <c r="S1793" s="4">
        <v>13.3</v>
      </c>
      <c r="T1793" s="4">
        <v>13.6</v>
      </c>
      <c r="U1793" s="4">
        <v>0.455</v>
      </c>
      <c r="V1793" s="4">
        <v>7.8</v>
      </c>
    </row>
    <row r="1794">
      <c r="A1794" s="4" t="s">
        <v>139</v>
      </c>
      <c r="B1794" s="4">
        <v>2003.0</v>
      </c>
      <c r="C1794" s="4" t="s">
        <v>23</v>
      </c>
      <c r="D1794" s="4">
        <v>63.2</v>
      </c>
      <c r="E1794" s="4">
        <v>231.0</v>
      </c>
      <c r="F1794" s="4">
        <v>69.0</v>
      </c>
      <c r="G1794" s="4">
        <v>0.4</v>
      </c>
      <c r="H1794" s="5">
        <v>3.824212472</v>
      </c>
      <c r="I1794" s="4">
        <v>8.0</v>
      </c>
      <c r="J1794" s="4">
        <v>830.0</v>
      </c>
      <c r="K1794" s="4">
        <v>15.2</v>
      </c>
      <c r="L1794" s="4">
        <v>93.0</v>
      </c>
      <c r="M1794" s="4">
        <v>86.0</v>
      </c>
      <c r="N1794" s="4">
        <v>1.97</v>
      </c>
      <c r="O1794" s="4">
        <v>78.0</v>
      </c>
      <c r="P1794" s="4">
        <v>0.5</v>
      </c>
      <c r="Q1794" s="5">
        <v>219.782326</v>
      </c>
      <c r="R1794" s="4">
        <v>4.7624894E7</v>
      </c>
      <c r="S1794" s="4">
        <v>13.3</v>
      </c>
      <c r="T1794" s="4">
        <v>13.6</v>
      </c>
      <c r="U1794" s="4">
        <v>0.445</v>
      </c>
      <c r="V1794" s="4">
        <v>7.7</v>
      </c>
    </row>
    <row r="1795">
      <c r="A1795" s="4" t="s">
        <v>139</v>
      </c>
      <c r="B1795" s="4">
        <v>2002.0</v>
      </c>
      <c r="C1795" s="4" t="s">
        <v>23</v>
      </c>
      <c r="D1795" s="4">
        <v>62.8</v>
      </c>
      <c r="E1795" s="4">
        <v>235.0</v>
      </c>
      <c r="F1795" s="4">
        <v>71.0</v>
      </c>
      <c r="G1795" s="4">
        <v>0.41</v>
      </c>
      <c r="H1795" s="5">
        <v>3.421880938</v>
      </c>
      <c r="I1795" s="6"/>
      <c r="J1795" s="4">
        <v>736.0</v>
      </c>
      <c r="K1795" s="4">
        <v>14.6</v>
      </c>
      <c r="L1795" s="4">
        <v>96.0</v>
      </c>
      <c r="M1795" s="4">
        <v>84.0</v>
      </c>
      <c r="N1795" s="4">
        <v>2.5</v>
      </c>
      <c r="O1795" s="4">
        <v>79.0</v>
      </c>
      <c r="P1795" s="4">
        <v>0.4</v>
      </c>
      <c r="Q1795" s="5">
        <v>143.77651</v>
      </c>
      <c r="R1795" s="4">
        <v>471422.0</v>
      </c>
      <c r="S1795" s="4">
        <v>13.3</v>
      </c>
      <c r="T1795" s="4">
        <v>13.7</v>
      </c>
      <c r="U1795" s="4">
        <v>0.435</v>
      </c>
      <c r="V1795" s="4">
        <v>7.6</v>
      </c>
    </row>
    <row r="1796">
      <c r="A1796" s="4" t="s">
        <v>139</v>
      </c>
      <c r="B1796" s="4">
        <v>2001.0</v>
      </c>
      <c r="C1796" s="4" t="s">
        <v>23</v>
      </c>
      <c r="D1796" s="4">
        <v>62.5</v>
      </c>
      <c r="E1796" s="4">
        <v>239.0</v>
      </c>
      <c r="F1796" s="4">
        <v>72.0</v>
      </c>
      <c r="G1796" s="4">
        <v>0.38</v>
      </c>
      <c r="H1796" s="5">
        <v>1.917164</v>
      </c>
      <c r="I1796" s="6"/>
      <c r="J1796" s="4">
        <v>2519.0</v>
      </c>
      <c r="K1796" s="4">
        <v>14.1</v>
      </c>
      <c r="L1796" s="4">
        <v>98.0</v>
      </c>
      <c r="M1796" s="4">
        <v>77.0</v>
      </c>
      <c r="N1796" s="4">
        <v>1.8</v>
      </c>
      <c r="O1796" s="4">
        <v>73.0</v>
      </c>
      <c r="P1796" s="4">
        <v>0.4</v>
      </c>
      <c r="Q1796" s="5">
        <v>138.9249275</v>
      </c>
      <c r="R1796" s="4">
        <v>4.6627994E7</v>
      </c>
      <c r="S1796" s="4">
        <v>13.3</v>
      </c>
      <c r="T1796" s="4">
        <v>13.7</v>
      </c>
      <c r="U1796" s="4">
        <v>0.427</v>
      </c>
      <c r="V1796" s="4">
        <v>7.6</v>
      </c>
    </row>
    <row r="1797">
      <c r="A1797" s="4" t="s">
        <v>139</v>
      </c>
      <c r="B1797" s="4">
        <v>2000.0</v>
      </c>
      <c r="C1797" s="4" t="s">
        <v>23</v>
      </c>
      <c r="D1797" s="4">
        <v>62.1</v>
      </c>
      <c r="E1797" s="4">
        <v>243.0</v>
      </c>
      <c r="F1797" s="4">
        <v>73.0</v>
      </c>
      <c r="G1797" s="4">
        <v>0.35</v>
      </c>
      <c r="H1797" s="5">
        <v>2.511437292</v>
      </c>
      <c r="I1797" s="6"/>
      <c r="J1797" s="4">
        <v>845.0</v>
      </c>
      <c r="K1797" s="4">
        <v>13.6</v>
      </c>
      <c r="L1797" s="4">
        <v>100.0</v>
      </c>
      <c r="M1797" s="4">
        <v>88.0</v>
      </c>
      <c r="N1797" s="4">
        <v>1.84</v>
      </c>
      <c r="O1797" s="4">
        <v>82.0</v>
      </c>
      <c r="P1797" s="4">
        <v>0.4</v>
      </c>
      <c r="Q1797" s="5">
        <v>193.187484</v>
      </c>
      <c r="R1797" s="4">
        <v>4695462.0</v>
      </c>
      <c r="S1797" s="4">
        <v>13.3</v>
      </c>
      <c r="T1797" s="4">
        <v>13.7</v>
      </c>
      <c r="U1797" s="4">
        <v>0.417</v>
      </c>
      <c r="V1797" s="4">
        <v>7.5</v>
      </c>
    </row>
    <row r="1798">
      <c r="A1798" s="4" t="s">
        <v>140</v>
      </c>
      <c r="B1798" s="4">
        <v>2015.0</v>
      </c>
      <c r="C1798" s="4" t="s">
        <v>23</v>
      </c>
      <c r="D1798" s="4">
        <v>65.8</v>
      </c>
      <c r="E1798" s="4">
        <v>248.0</v>
      </c>
      <c r="F1798" s="4">
        <v>2.0</v>
      </c>
      <c r="G1798" s="6"/>
      <c r="H1798" s="5">
        <v>0.0</v>
      </c>
      <c r="I1798" s="4">
        <v>92.0</v>
      </c>
      <c r="J1798" s="4">
        <v>212.0</v>
      </c>
      <c r="K1798" s="4">
        <v>35.7</v>
      </c>
      <c r="L1798" s="4">
        <v>3.0</v>
      </c>
      <c r="M1798" s="4">
        <v>92.0</v>
      </c>
      <c r="N1798" s="6"/>
      <c r="O1798" s="4">
        <v>92.0</v>
      </c>
      <c r="P1798" s="4">
        <v>2.1</v>
      </c>
      <c r="Q1798" s="5">
        <v>4737.66996</v>
      </c>
      <c r="R1798" s="4">
        <v>2425561.0</v>
      </c>
      <c r="S1798" s="4">
        <v>8.2</v>
      </c>
      <c r="T1798" s="4">
        <v>8.1</v>
      </c>
      <c r="U1798" s="4">
        <v>0.637</v>
      </c>
      <c r="V1798" s="4">
        <v>11.7</v>
      </c>
    </row>
    <row r="1799">
      <c r="A1799" s="4" t="s">
        <v>140</v>
      </c>
      <c r="B1799" s="4">
        <v>2014.0</v>
      </c>
      <c r="C1799" s="4" t="s">
        <v>23</v>
      </c>
      <c r="D1799" s="4">
        <v>65.9</v>
      </c>
      <c r="E1799" s="4">
        <v>242.0</v>
      </c>
      <c r="F1799" s="4">
        <v>2.0</v>
      </c>
      <c r="G1799" s="4">
        <v>0.01</v>
      </c>
      <c r="H1799" s="5">
        <v>751.3982719</v>
      </c>
      <c r="I1799" s="4">
        <v>88.0</v>
      </c>
      <c r="J1799" s="4">
        <v>477.0</v>
      </c>
      <c r="K1799" s="4">
        <v>34.9</v>
      </c>
      <c r="L1799" s="4">
        <v>3.0</v>
      </c>
      <c r="M1799" s="4">
        <v>88.0</v>
      </c>
      <c r="N1799" s="4">
        <v>8.93</v>
      </c>
      <c r="O1799" s="4">
        <v>88.0</v>
      </c>
      <c r="P1799" s="4">
        <v>2.2</v>
      </c>
      <c r="Q1799" s="5">
        <v>5421.343953</v>
      </c>
      <c r="R1799" s="4">
        <v>237992.0</v>
      </c>
      <c r="S1799" s="4">
        <v>8.6</v>
      </c>
      <c r="T1799" s="4">
        <v>8.5</v>
      </c>
      <c r="U1799" s="4">
        <v>0.632</v>
      </c>
      <c r="V1799" s="4">
        <v>11.7</v>
      </c>
    </row>
    <row r="1800">
      <c r="A1800" s="4" t="s">
        <v>140</v>
      </c>
      <c r="B1800" s="4">
        <v>2013.0</v>
      </c>
      <c r="C1800" s="4" t="s">
        <v>23</v>
      </c>
      <c r="D1800" s="4">
        <v>66.1</v>
      </c>
      <c r="E1800" s="4">
        <v>232.0</v>
      </c>
      <c r="F1800" s="4">
        <v>3.0</v>
      </c>
      <c r="G1800" s="4">
        <v>0.01</v>
      </c>
      <c r="H1800" s="5">
        <v>760.6550553</v>
      </c>
      <c r="I1800" s="4">
        <v>89.0</v>
      </c>
      <c r="J1800" s="4">
        <v>1028.0</v>
      </c>
      <c r="K1800" s="4">
        <v>34.1</v>
      </c>
      <c r="L1800" s="4">
        <v>3.0</v>
      </c>
      <c r="M1800" s="4">
        <v>89.0</v>
      </c>
      <c r="N1800" s="4">
        <v>8.53</v>
      </c>
      <c r="O1800" s="4">
        <v>89.0</v>
      </c>
      <c r="P1800" s="4">
        <v>2.5</v>
      </c>
      <c r="Q1800" s="5">
        <v>5488.131712</v>
      </c>
      <c r="R1800" s="4">
        <v>231652.0</v>
      </c>
      <c r="S1800" s="4">
        <v>9.0</v>
      </c>
      <c r="T1800" s="4">
        <v>8.9</v>
      </c>
      <c r="U1800" s="4">
        <v>0.625</v>
      </c>
      <c r="V1800" s="4">
        <v>11.6</v>
      </c>
    </row>
    <row r="1801">
      <c r="A1801" s="4" t="s">
        <v>140</v>
      </c>
      <c r="B1801" s="4">
        <v>2012.0</v>
      </c>
      <c r="C1801" s="4" t="s">
        <v>23</v>
      </c>
      <c r="D1801" s="4">
        <v>65.8</v>
      </c>
      <c r="E1801" s="4">
        <v>232.0</v>
      </c>
      <c r="F1801" s="4">
        <v>3.0</v>
      </c>
      <c r="G1801" s="4">
        <v>0.01</v>
      </c>
      <c r="H1801" s="5">
        <v>796.8734263</v>
      </c>
      <c r="I1801" s="4">
        <v>84.0</v>
      </c>
      <c r="J1801" s="4">
        <v>86.0</v>
      </c>
      <c r="K1801" s="4">
        <v>33.3</v>
      </c>
      <c r="L1801" s="4">
        <v>4.0</v>
      </c>
      <c r="M1801" s="4">
        <v>84.0</v>
      </c>
      <c r="N1801" s="4">
        <v>8.24</v>
      </c>
      <c r="O1801" s="4">
        <v>84.0</v>
      </c>
      <c r="P1801" s="4">
        <v>3.7</v>
      </c>
      <c r="Q1801" s="5">
        <v>5749.44752</v>
      </c>
      <c r="R1801" s="4">
        <v>2263934.0</v>
      </c>
      <c r="S1801" s="4">
        <v>9.5</v>
      </c>
      <c r="T1801" s="4">
        <v>9.4</v>
      </c>
      <c r="U1801" s="4">
        <v>0.619</v>
      </c>
      <c r="V1801" s="4">
        <v>11.5</v>
      </c>
    </row>
    <row r="1802">
      <c r="A1802" s="4" t="s">
        <v>140</v>
      </c>
      <c r="B1802" s="4">
        <v>2011.0</v>
      </c>
      <c r="C1802" s="4" t="s">
        <v>23</v>
      </c>
      <c r="D1802" s="4">
        <v>64.3</v>
      </c>
      <c r="E1802" s="4">
        <v>268.0</v>
      </c>
      <c r="F1802" s="4">
        <v>3.0</v>
      </c>
      <c r="G1802" s="4">
        <v>7.84</v>
      </c>
      <c r="H1802" s="5">
        <v>7.896234931</v>
      </c>
      <c r="I1802" s="4">
        <v>82.0</v>
      </c>
      <c r="J1802" s="4">
        <v>79.0</v>
      </c>
      <c r="K1802" s="4">
        <v>32.5</v>
      </c>
      <c r="L1802" s="4">
        <v>4.0</v>
      </c>
      <c r="M1802" s="4">
        <v>85.0</v>
      </c>
      <c r="N1802" s="4">
        <v>8.78</v>
      </c>
      <c r="O1802" s="4">
        <v>82.0</v>
      </c>
      <c r="P1802" s="4">
        <v>4.7</v>
      </c>
      <c r="Q1802" s="5">
        <v>56.971392</v>
      </c>
      <c r="R1802" s="4">
        <v>2215621.0</v>
      </c>
      <c r="S1802" s="4">
        <v>9.9</v>
      </c>
      <c r="T1802" s="4">
        <v>9.9</v>
      </c>
      <c r="U1802" s="4">
        <v>0.612</v>
      </c>
      <c r="V1802" s="4">
        <v>11.5</v>
      </c>
    </row>
    <row r="1803">
      <c r="A1803" s="4" t="s">
        <v>140</v>
      </c>
      <c r="B1803" s="4">
        <v>2010.0</v>
      </c>
      <c r="C1803" s="4" t="s">
        <v>23</v>
      </c>
      <c r="D1803" s="4">
        <v>63.0</v>
      </c>
      <c r="E1803" s="4">
        <v>299.0</v>
      </c>
      <c r="F1803" s="4">
        <v>3.0</v>
      </c>
      <c r="G1803" s="4">
        <v>7.58</v>
      </c>
      <c r="H1803" s="5">
        <v>719.5535161</v>
      </c>
      <c r="I1803" s="4">
        <v>83.0</v>
      </c>
      <c r="J1803" s="4">
        <v>3138.0</v>
      </c>
      <c r="K1803" s="4">
        <v>31.8</v>
      </c>
      <c r="L1803" s="4">
        <v>4.0</v>
      </c>
      <c r="M1803" s="4">
        <v>83.0</v>
      </c>
      <c r="N1803" s="4">
        <v>7.89</v>
      </c>
      <c r="O1803" s="4">
        <v>83.0</v>
      </c>
      <c r="P1803" s="4">
        <v>6.2</v>
      </c>
      <c r="Q1803" s="5">
        <v>5191.58381</v>
      </c>
      <c r="R1803" s="4">
        <v>217317.0</v>
      </c>
      <c r="S1803" s="4">
        <v>1.4</v>
      </c>
      <c r="T1803" s="4">
        <v>1.4</v>
      </c>
      <c r="U1803" s="4">
        <v>0.604</v>
      </c>
      <c r="V1803" s="4">
        <v>11.4</v>
      </c>
    </row>
    <row r="1804">
      <c r="A1804" s="4" t="s">
        <v>140</v>
      </c>
      <c r="B1804" s="4">
        <v>2009.0</v>
      </c>
      <c r="C1804" s="4" t="s">
        <v>23</v>
      </c>
      <c r="D1804" s="4">
        <v>62.4</v>
      </c>
      <c r="E1804" s="4">
        <v>36.0</v>
      </c>
      <c r="F1804" s="4">
        <v>3.0</v>
      </c>
      <c r="G1804" s="4">
        <v>7.99</v>
      </c>
      <c r="H1804" s="5">
        <v>575.6748069</v>
      </c>
      <c r="I1804" s="6"/>
      <c r="J1804" s="4">
        <v>4076.0</v>
      </c>
      <c r="K1804" s="4">
        <v>31.0</v>
      </c>
      <c r="L1804" s="4">
        <v>4.0</v>
      </c>
      <c r="M1804" s="4">
        <v>83.0</v>
      </c>
      <c r="N1804" s="4">
        <v>8.5</v>
      </c>
      <c r="O1804" s="4">
        <v>83.0</v>
      </c>
      <c r="P1804" s="4">
        <v>8.7</v>
      </c>
      <c r="Q1804" s="5">
        <v>4153.497885</v>
      </c>
      <c r="R1804" s="4">
        <v>21374.0</v>
      </c>
      <c r="S1804" s="4">
        <v>1.9</v>
      </c>
      <c r="T1804" s="4">
        <v>1.9</v>
      </c>
      <c r="U1804" s="4">
        <v>0.598</v>
      </c>
      <c r="V1804" s="4">
        <v>11.4</v>
      </c>
    </row>
    <row r="1805">
      <c r="A1805" s="4" t="s">
        <v>140</v>
      </c>
      <c r="B1805" s="4">
        <v>2008.0</v>
      </c>
      <c r="C1805" s="4" t="s">
        <v>23</v>
      </c>
      <c r="D1805" s="4">
        <v>61.7</v>
      </c>
      <c r="E1805" s="4">
        <v>317.0</v>
      </c>
      <c r="F1805" s="4">
        <v>3.0</v>
      </c>
      <c r="G1805" s="4">
        <v>6.28</v>
      </c>
      <c r="H1805" s="5">
        <v>59.55033546</v>
      </c>
      <c r="I1805" s="6"/>
      <c r="J1805" s="4">
        <v>0.0</v>
      </c>
      <c r="K1805" s="4">
        <v>3.2</v>
      </c>
      <c r="L1805" s="4">
        <v>4.0</v>
      </c>
      <c r="M1805" s="4">
        <v>83.0</v>
      </c>
      <c r="N1805" s="4">
        <v>7.15</v>
      </c>
      <c r="O1805" s="4">
        <v>83.0</v>
      </c>
      <c r="P1805" s="4">
        <v>11.7</v>
      </c>
      <c r="Q1805" s="5">
        <v>429.6561</v>
      </c>
      <c r="R1805" s="4">
        <v>216375.0</v>
      </c>
      <c r="S1805" s="4">
        <v>11.5</v>
      </c>
      <c r="T1805" s="4">
        <v>11.4</v>
      </c>
      <c r="U1805" s="4">
        <v>0.589</v>
      </c>
      <c r="V1805" s="4">
        <v>11.3</v>
      </c>
    </row>
    <row r="1806">
      <c r="A1806" s="4" t="s">
        <v>140</v>
      </c>
      <c r="B1806" s="4">
        <v>2007.0</v>
      </c>
      <c r="C1806" s="4" t="s">
        <v>23</v>
      </c>
      <c r="D1806" s="4">
        <v>60.0</v>
      </c>
      <c r="E1806" s="4">
        <v>356.0</v>
      </c>
      <c r="F1806" s="4">
        <v>3.0</v>
      </c>
      <c r="G1806" s="4">
        <v>5.12</v>
      </c>
      <c r="H1806" s="5">
        <v>62.11039296</v>
      </c>
      <c r="I1806" s="6"/>
      <c r="J1806" s="4">
        <v>21.0</v>
      </c>
      <c r="K1806" s="4">
        <v>29.4</v>
      </c>
      <c r="L1806" s="4">
        <v>4.0</v>
      </c>
      <c r="M1806" s="4">
        <v>81.0</v>
      </c>
      <c r="N1806" s="4">
        <v>6.99</v>
      </c>
      <c r="O1806" s="4">
        <v>86.0</v>
      </c>
      <c r="P1806" s="4">
        <v>15.2</v>
      </c>
      <c r="Q1806" s="5">
        <v>422.51968</v>
      </c>
      <c r="R1806" s="4">
        <v>279915.0</v>
      </c>
      <c r="S1806" s="4">
        <v>12.0</v>
      </c>
      <c r="T1806" s="4">
        <v>12.0</v>
      </c>
      <c r="U1806" s="4">
        <v>0.578</v>
      </c>
      <c r="V1806" s="4">
        <v>11.3</v>
      </c>
    </row>
    <row r="1807">
      <c r="A1807" s="4" t="s">
        <v>140</v>
      </c>
      <c r="B1807" s="4">
        <v>2006.0</v>
      </c>
      <c r="C1807" s="4" t="s">
        <v>23</v>
      </c>
      <c r="D1807" s="4">
        <v>57.0</v>
      </c>
      <c r="E1807" s="4">
        <v>431.0</v>
      </c>
      <c r="F1807" s="4">
        <v>3.0</v>
      </c>
      <c r="G1807" s="4">
        <v>4.94</v>
      </c>
      <c r="H1807" s="5">
        <v>459.1572399</v>
      </c>
      <c r="I1807" s="6"/>
      <c r="J1807" s="4">
        <v>3.0</v>
      </c>
      <c r="K1807" s="4">
        <v>28.7</v>
      </c>
      <c r="L1807" s="4">
        <v>4.0</v>
      </c>
      <c r="M1807" s="4">
        <v>74.0</v>
      </c>
      <c r="N1807" s="4">
        <v>7.2</v>
      </c>
      <c r="O1807" s="4">
        <v>86.0</v>
      </c>
      <c r="P1807" s="4">
        <v>19.2</v>
      </c>
      <c r="Q1807" s="5">
        <v>3881.29535</v>
      </c>
      <c r="R1807" s="4">
        <v>255734.0</v>
      </c>
      <c r="S1807" s="4">
        <v>12.6</v>
      </c>
      <c r="T1807" s="4">
        <v>12.6</v>
      </c>
      <c r="U1807" s="4">
        <v>0.57</v>
      </c>
      <c r="V1807" s="4">
        <v>11.4</v>
      </c>
    </row>
    <row r="1808">
      <c r="A1808" s="4" t="s">
        <v>140</v>
      </c>
      <c r="B1808" s="4">
        <v>2005.0</v>
      </c>
      <c r="C1808" s="4" t="s">
        <v>23</v>
      </c>
      <c r="D1808" s="4">
        <v>55.1</v>
      </c>
      <c r="E1808" s="4">
        <v>477.0</v>
      </c>
      <c r="F1808" s="4">
        <v>3.0</v>
      </c>
      <c r="G1808" s="4">
        <v>4.89</v>
      </c>
      <c r="H1808" s="5">
        <v>457.7200522</v>
      </c>
      <c r="I1808" s="6"/>
      <c r="J1808" s="4">
        <v>4.0</v>
      </c>
      <c r="K1808" s="4">
        <v>27.9</v>
      </c>
      <c r="L1808" s="4">
        <v>4.0</v>
      </c>
      <c r="M1808" s="4">
        <v>86.0</v>
      </c>
      <c r="N1808" s="4">
        <v>7.32</v>
      </c>
      <c r="O1808" s="4">
        <v>86.0</v>
      </c>
      <c r="P1808" s="4">
        <v>22.1</v>
      </c>
      <c r="Q1808" s="5">
        <v>3573.146387</v>
      </c>
      <c r="R1808" s="4">
        <v>232196.0</v>
      </c>
      <c r="S1808" s="4">
        <v>13.1</v>
      </c>
      <c r="T1808" s="4">
        <v>13.1</v>
      </c>
      <c r="U1808" s="4">
        <v>0.565</v>
      </c>
      <c r="V1808" s="4">
        <v>11.6</v>
      </c>
    </row>
    <row r="1809">
      <c r="A1809" s="4" t="s">
        <v>140</v>
      </c>
      <c r="B1809" s="4">
        <v>2004.0</v>
      </c>
      <c r="C1809" s="4" t="s">
        <v>23</v>
      </c>
      <c r="D1809" s="4">
        <v>54.7</v>
      </c>
      <c r="E1809" s="4">
        <v>483.0</v>
      </c>
      <c r="F1809" s="4">
        <v>3.0</v>
      </c>
      <c r="G1809" s="4">
        <v>4.8</v>
      </c>
      <c r="H1809" s="5">
        <v>368.2848258</v>
      </c>
      <c r="I1809" s="6"/>
      <c r="J1809" s="4">
        <v>4.0</v>
      </c>
      <c r="K1809" s="4">
        <v>27.2</v>
      </c>
      <c r="L1809" s="4">
        <v>4.0</v>
      </c>
      <c r="M1809" s="4">
        <v>81.0</v>
      </c>
      <c r="N1809" s="4">
        <v>6.47</v>
      </c>
      <c r="O1809" s="4">
        <v>81.0</v>
      </c>
      <c r="P1809" s="4">
        <v>24.0</v>
      </c>
      <c r="Q1809" s="5">
        <v>3288.257373</v>
      </c>
      <c r="R1809" s="4">
        <v>29228.0</v>
      </c>
      <c r="S1809" s="4">
        <v>13.7</v>
      </c>
      <c r="T1809" s="4">
        <v>13.7</v>
      </c>
      <c r="U1809" s="4">
        <v>0.559</v>
      </c>
      <c r="V1809" s="4">
        <v>11.7</v>
      </c>
    </row>
    <row r="1810">
      <c r="A1810" s="4" t="s">
        <v>140</v>
      </c>
      <c r="B1810" s="4">
        <v>2003.0</v>
      </c>
      <c r="C1810" s="4" t="s">
        <v>23</v>
      </c>
      <c r="D1810" s="4">
        <v>55.0</v>
      </c>
      <c r="E1810" s="4">
        <v>471.0</v>
      </c>
      <c r="F1810" s="4">
        <v>3.0</v>
      </c>
      <c r="G1810" s="4">
        <v>5.28</v>
      </c>
      <c r="H1810" s="5">
        <v>294.6571552</v>
      </c>
      <c r="I1810" s="6"/>
      <c r="J1810" s="4">
        <v>262.0</v>
      </c>
      <c r="K1810" s="4">
        <v>26.5</v>
      </c>
      <c r="L1810" s="4">
        <v>4.0</v>
      </c>
      <c r="M1810" s="4">
        <v>82.0</v>
      </c>
      <c r="N1810" s="4">
        <v>6.52</v>
      </c>
      <c r="O1810" s="4">
        <v>79.0</v>
      </c>
      <c r="P1810" s="4">
        <v>24.7</v>
      </c>
      <c r="Q1810" s="5">
        <v>2482.36862</v>
      </c>
      <c r="R1810" s="4">
        <v>1986535.0</v>
      </c>
      <c r="S1810" s="4">
        <v>14.2</v>
      </c>
      <c r="T1810" s="4">
        <v>14.3</v>
      </c>
      <c r="U1810" s="4">
        <v>0.554</v>
      </c>
      <c r="V1810" s="4">
        <v>11.7</v>
      </c>
    </row>
    <row r="1811">
      <c r="A1811" s="4" t="s">
        <v>140</v>
      </c>
      <c r="B1811" s="4">
        <v>2002.0</v>
      </c>
      <c r="C1811" s="4" t="s">
        <v>23</v>
      </c>
      <c r="D1811" s="4">
        <v>55.7</v>
      </c>
      <c r="E1811" s="4">
        <v>452.0</v>
      </c>
      <c r="F1811" s="4">
        <v>3.0</v>
      </c>
      <c r="G1811" s="4">
        <v>5.09</v>
      </c>
      <c r="H1811" s="5">
        <v>203.7322893</v>
      </c>
      <c r="I1811" s="6"/>
      <c r="J1811" s="4">
        <v>1278.0</v>
      </c>
      <c r="K1811" s="4">
        <v>25.8</v>
      </c>
      <c r="L1811" s="4">
        <v>4.0</v>
      </c>
      <c r="M1811" s="4">
        <v>78.0</v>
      </c>
      <c r="N1811" s="4">
        <v>6.17</v>
      </c>
      <c r="O1811" s="4">
        <v>77.0</v>
      </c>
      <c r="P1811" s="4">
        <v>24.6</v>
      </c>
      <c r="Q1811" s="5">
        <v>1713.47594</v>
      </c>
      <c r="R1811" s="4">
        <v>1962147.0</v>
      </c>
      <c r="S1811" s="4">
        <v>14.7</v>
      </c>
      <c r="T1811" s="4">
        <v>14.8</v>
      </c>
      <c r="U1811" s="4">
        <v>0.556</v>
      </c>
      <c r="V1811" s="4">
        <v>11.8</v>
      </c>
    </row>
    <row r="1812">
      <c r="A1812" s="4" t="s">
        <v>140</v>
      </c>
      <c r="B1812" s="4">
        <v>2001.0</v>
      </c>
      <c r="C1812" s="4" t="s">
        <v>23</v>
      </c>
      <c r="D1812" s="4">
        <v>56.5</v>
      </c>
      <c r="E1812" s="4">
        <v>426.0</v>
      </c>
      <c r="F1812" s="4">
        <v>3.0</v>
      </c>
      <c r="G1812" s="4">
        <v>5.09</v>
      </c>
      <c r="H1812" s="5">
        <v>205.8078833</v>
      </c>
      <c r="I1812" s="6"/>
      <c r="J1812" s="4">
        <v>416.0</v>
      </c>
      <c r="K1812" s="4">
        <v>25.1</v>
      </c>
      <c r="L1812" s="4">
        <v>4.0</v>
      </c>
      <c r="M1812" s="4">
        <v>79.0</v>
      </c>
      <c r="N1812" s="4">
        <v>6.18</v>
      </c>
      <c r="O1812" s="4">
        <v>78.0</v>
      </c>
      <c r="P1812" s="4">
        <v>23.9</v>
      </c>
      <c r="Q1812" s="5">
        <v>1834.29486</v>
      </c>
      <c r="R1812" s="4">
        <v>1933596.0</v>
      </c>
      <c r="S1812" s="4">
        <v>15.2</v>
      </c>
      <c r="T1812" s="4">
        <v>15.4</v>
      </c>
      <c r="U1812" s="4">
        <v>0.556</v>
      </c>
      <c r="V1812" s="4">
        <v>11.7</v>
      </c>
    </row>
    <row r="1813">
      <c r="A1813" s="4" t="s">
        <v>140</v>
      </c>
      <c r="B1813" s="4">
        <v>2000.0</v>
      </c>
      <c r="C1813" s="4" t="s">
        <v>23</v>
      </c>
      <c r="D1813" s="4">
        <v>57.4</v>
      </c>
      <c r="E1813" s="4">
        <v>41.0</v>
      </c>
      <c r="F1813" s="4">
        <v>3.0</v>
      </c>
      <c r="G1813" s="4">
        <v>5.73</v>
      </c>
      <c r="H1813" s="5">
        <v>35.80978512</v>
      </c>
      <c r="I1813" s="6"/>
      <c r="J1813" s="4">
        <v>469.0</v>
      </c>
      <c r="K1813" s="4">
        <v>24.5</v>
      </c>
      <c r="L1813" s="4">
        <v>4.0</v>
      </c>
      <c r="M1813" s="4">
        <v>8.0</v>
      </c>
      <c r="N1813" s="4">
        <v>6.11</v>
      </c>
      <c r="O1813" s="4">
        <v>79.0</v>
      </c>
      <c r="P1813" s="4">
        <v>22.8</v>
      </c>
      <c r="Q1813" s="5">
        <v>257.99557</v>
      </c>
      <c r="R1813" s="4">
        <v>1899257.0</v>
      </c>
      <c r="S1813" s="4">
        <v>15.7</v>
      </c>
      <c r="T1813" s="4">
        <v>15.9</v>
      </c>
      <c r="U1813" s="4">
        <v>0.559</v>
      </c>
      <c r="V1813" s="4">
        <v>11.5</v>
      </c>
    </row>
    <row r="1814">
      <c r="A1814" s="4" t="s">
        <v>141</v>
      </c>
      <c r="B1814" s="4">
        <v>2013.0</v>
      </c>
      <c r="C1814" s="4" t="s">
        <v>23</v>
      </c>
      <c r="D1814" s="6"/>
      <c r="E1814" s="6"/>
      <c r="F1814" s="4">
        <v>0.0</v>
      </c>
      <c r="G1814" s="4">
        <v>0.01</v>
      </c>
      <c r="H1814" s="5">
        <v>15.60659587</v>
      </c>
      <c r="I1814" s="4">
        <v>87.0</v>
      </c>
      <c r="J1814" s="4">
        <v>0.0</v>
      </c>
      <c r="K1814" s="4">
        <v>87.3</v>
      </c>
      <c r="L1814" s="4">
        <v>0.0</v>
      </c>
      <c r="M1814" s="4">
        <v>87.0</v>
      </c>
      <c r="N1814" s="4">
        <v>4.65</v>
      </c>
      <c r="O1814" s="4">
        <v>87.0</v>
      </c>
      <c r="P1814" s="4">
        <v>0.1</v>
      </c>
      <c r="Q1814" s="5">
        <v>136.18321</v>
      </c>
      <c r="R1814" s="6"/>
      <c r="S1814" s="4">
        <v>0.1</v>
      </c>
      <c r="T1814" s="4">
        <v>0.1</v>
      </c>
      <c r="U1814" s="6"/>
      <c r="V1814" s="4">
        <v>9.6</v>
      </c>
    </row>
    <row r="1815">
      <c r="A1815" s="4" t="s">
        <v>142</v>
      </c>
      <c r="B1815" s="4">
        <v>2015.0</v>
      </c>
      <c r="C1815" s="4" t="s">
        <v>23</v>
      </c>
      <c r="D1815" s="4">
        <v>69.2</v>
      </c>
      <c r="E1815" s="4">
        <v>165.0</v>
      </c>
      <c r="F1815" s="4">
        <v>17.0</v>
      </c>
      <c r="G1815" s="6"/>
      <c r="H1815" s="5">
        <v>0.0</v>
      </c>
      <c r="I1815" s="4">
        <v>91.0</v>
      </c>
      <c r="J1815" s="4">
        <v>1599.0</v>
      </c>
      <c r="K1815" s="4">
        <v>19.1</v>
      </c>
      <c r="L1815" s="4">
        <v>21.0</v>
      </c>
      <c r="M1815" s="4">
        <v>9.0</v>
      </c>
      <c r="N1815" s="6"/>
      <c r="O1815" s="4">
        <v>91.0</v>
      </c>
      <c r="P1815" s="4">
        <v>0.1</v>
      </c>
      <c r="Q1815" s="5">
        <v>743.7653489</v>
      </c>
      <c r="R1815" s="4">
        <v>2.8656282E7</v>
      </c>
      <c r="S1815" s="4">
        <v>15.7</v>
      </c>
      <c r="T1815" s="4">
        <v>16.1</v>
      </c>
      <c r="U1815" s="4">
        <v>0.555</v>
      </c>
      <c r="V1815" s="4">
        <v>12.2</v>
      </c>
    </row>
    <row r="1816">
      <c r="A1816" s="4" t="s">
        <v>142</v>
      </c>
      <c r="B1816" s="4">
        <v>2014.0</v>
      </c>
      <c r="C1816" s="4" t="s">
        <v>23</v>
      </c>
      <c r="D1816" s="4">
        <v>69.6</v>
      </c>
      <c r="E1816" s="4">
        <v>158.0</v>
      </c>
      <c r="F1816" s="4">
        <v>18.0</v>
      </c>
      <c r="G1816" s="4">
        <v>0.01</v>
      </c>
      <c r="H1816" s="5">
        <v>8.523486403</v>
      </c>
      <c r="I1816" s="4">
        <v>92.0</v>
      </c>
      <c r="J1816" s="4">
        <v>1279.0</v>
      </c>
      <c r="K1816" s="4">
        <v>18.5</v>
      </c>
      <c r="L1816" s="4">
        <v>22.0</v>
      </c>
      <c r="M1816" s="4">
        <v>92.0</v>
      </c>
      <c r="N1816" s="4">
        <v>5.8</v>
      </c>
      <c r="O1816" s="4">
        <v>92.0</v>
      </c>
      <c r="P1816" s="4">
        <v>0.1</v>
      </c>
      <c r="Q1816" s="5">
        <v>76.2386977</v>
      </c>
      <c r="R1816" s="4">
        <v>2.8323241E7</v>
      </c>
      <c r="S1816" s="4">
        <v>15.9</v>
      </c>
      <c r="T1816" s="4">
        <v>16.3</v>
      </c>
      <c r="U1816" s="4">
        <v>0.551</v>
      </c>
      <c r="V1816" s="4">
        <v>12.4</v>
      </c>
    </row>
    <row r="1817">
      <c r="A1817" s="4" t="s">
        <v>142</v>
      </c>
      <c r="B1817" s="4">
        <v>2013.0</v>
      </c>
      <c r="C1817" s="4" t="s">
        <v>23</v>
      </c>
      <c r="D1817" s="4">
        <v>69.3</v>
      </c>
      <c r="E1817" s="4">
        <v>162.0</v>
      </c>
      <c r="F1817" s="4">
        <v>19.0</v>
      </c>
      <c r="G1817" s="4">
        <v>0.27</v>
      </c>
      <c r="H1817" s="5">
        <v>80.15505125</v>
      </c>
      <c r="I1817" s="4">
        <v>92.0</v>
      </c>
      <c r="J1817" s="4">
        <v>1861.0</v>
      </c>
      <c r="K1817" s="4">
        <v>18.0</v>
      </c>
      <c r="L1817" s="4">
        <v>24.0</v>
      </c>
      <c r="M1817" s="4">
        <v>92.0</v>
      </c>
      <c r="N1817" s="4">
        <v>5.69</v>
      </c>
      <c r="O1817" s="4">
        <v>92.0</v>
      </c>
      <c r="P1817" s="4">
        <v>0.1</v>
      </c>
      <c r="Q1817" s="5">
        <v>688.6172788</v>
      </c>
      <c r="R1817" s="4">
        <v>2798531.0</v>
      </c>
      <c r="S1817" s="4">
        <v>16.1</v>
      </c>
      <c r="T1817" s="4">
        <v>16.5</v>
      </c>
      <c r="U1817" s="4">
        <v>0.545</v>
      </c>
      <c r="V1817" s="4">
        <v>12.3</v>
      </c>
    </row>
    <row r="1818">
      <c r="A1818" s="4" t="s">
        <v>142</v>
      </c>
      <c r="B1818" s="4">
        <v>2012.0</v>
      </c>
      <c r="C1818" s="4" t="s">
        <v>23</v>
      </c>
      <c r="D1818" s="4">
        <v>68.9</v>
      </c>
      <c r="E1818" s="4">
        <v>167.0</v>
      </c>
      <c r="F1818" s="4">
        <v>20.0</v>
      </c>
      <c r="G1818" s="4">
        <v>0.26</v>
      </c>
      <c r="H1818" s="5">
        <v>80.58788376</v>
      </c>
      <c r="I1818" s="4">
        <v>9.0</v>
      </c>
      <c r="J1818" s="4">
        <v>3362.0</v>
      </c>
      <c r="K1818" s="4">
        <v>17.4</v>
      </c>
      <c r="L1818" s="4">
        <v>25.0</v>
      </c>
      <c r="M1818" s="4">
        <v>9.0</v>
      </c>
      <c r="N1818" s="4">
        <v>5.89</v>
      </c>
      <c r="O1818" s="4">
        <v>9.0</v>
      </c>
      <c r="P1818" s="4">
        <v>0.2</v>
      </c>
      <c r="Q1818" s="5">
        <v>681.7925868</v>
      </c>
      <c r="R1818" s="4">
        <v>2.7649925E7</v>
      </c>
      <c r="S1818" s="4">
        <v>16.3</v>
      </c>
      <c r="T1818" s="4">
        <v>16.7</v>
      </c>
      <c r="U1818" s="4">
        <v>0.538</v>
      </c>
      <c r="V1818" s="4">
        <v>12.3</v>
      </c>
    </row>
    <row r="1819">
      <c r="A1819" s="4" t="s">
        <v>142</v>
      </c>
      <c r="B1819" s="4">
        <v>2011.0</v>
      </c>
      <c r="C1819" s="4" t="s">
        <v>23</v>
      </c>
      <c r="D1819" s="4">
        <v>68.4</v>
      </c>
      <c r="E1819" s="4">
        <v>172.0</v>
      </c>
      <c r="F1819" s="4">
        <v>22.0</v>
      </c>
      <c r="G1819" s="4">
        <v>0.27</v>
      </c>
      <c r="H1819" s="5">
        <v>112.1229028</v>
      </c>
      <c r="I1819" s="4">
        <v>92.0</v>
      </c>
      <c r="J1819" s="4">
        <v>2359.0</v>
      </c>
      <c r="K1819" s="4">
        <v>16.9</v>
      </c>
      <c r="L1819" s="4">
        <v>27.0</v>
      </c>
      <c r="M1819" s="4">
        <v>92.0</v>
      </c>
      <c r="N1819" s="4">
        <v>6.73</v>
      </c>
      <c r="O1819" s="4">
        <v>92.0</v>
      </c>
      <c r="P1819" s="4">
        <v>0.2</v>
      </c>
      <c r="Q1819" s="5">
        <v>692.1166842</v>
      </c>
      <c r="R1819" s="4">
        <v>2.7327147E7</v>
      </c>
      <c r="S1819" s="4">
        <v>16.5</v>
      </c>
      <c r="T1819" s="4">
        <v>16.9</v>
      </c>
      <c r="U1819" s="4">
        <v>0.529</v>
      </c>
      <c r="V1819" s="4">
        <v>12.0</v>
      </c>
    </row>
    <row r="1820">
      <c r="A1820" s="4" t="s">
        <v>142</v>
      </c>
      <c r="B1820" s="4">
        <v>2010.0</v>
      </c>
      <c r="C1820" s="4" t="s">
        <v>23</v>
      </c>
      <c r="D1820" s="4">
        <v>68.0</v>
      </c>
      <c r="E1820" s="4">
        <v>178.0</v>
      </c>
      <c r="F1820" s="4">
        <v>23.0</v>
      </c>
      <c r="G1820" s="4">
        <v>0.24</v>
      </c>
      <c r="H1820" s="5">
        <v>84.62302524</v>
      </c>
      <c r="I1820" s="4">
        <v>82.0</v>
      </c>
      <c r="J1820" s="4">
        <v>190.0</v>
      </c>
      <c r="K1820" s="4">
        <v>16.4</v>
      </c>
      <c r="L1820" s="4">
        <v>30.0</v>
      </c>
      <c r="M1820" s="4">
        <v>83.0</v>
      </c>
      <c r="N1820" s="4">
        <v>6.43</v>
      </c>
      <c r="O1820" s="4">
        <v>82.0</v>
      </c>
      <c r="P1820" s="4">
        <v>0.2</v>
      </c>
      <c r="Q1820" s="5">
        <v>592.1835216</v>
      </c>
      <c r="R1820" s="4">
        <v>2723137.0</v>
      </c>
      <c r="S1820" s="4">
        <v>16.7</v>
      </c>
      <c r="T1820" s="4">
        <v>17.2</v>
      </c>
      <c r="U1820" s="4">
        <v>0.515</v>
      </c>
      <c r="V1820" s="4">
        <v>11.1</v>
      </c>
    </row>
    <row r="1821">
      <c r="A1821" s="4" t="s">
        <v>142</v>
      </c>
      <c r="B1821" s="4">
        <v>2009.0</v>
      </c>
      <c r="C1821" s="4" t="s">
        <v>23</v>
      </c>
      <c r="D1821" s="4">
        <v>67.5</v>
      </c>
      <c r="E1821" s="4">
        <v>183.0</v>
      </c>
      <c r="F1821" s="4">
        <v>25.0</v>
      </c>
      <c r="G1821" s="4">
        <v>0.22</v>
      </c>
      <c r="H1821" s="5">
        <v>6.19357029</v>
      </c>
      <c r="I1821" s="4">
        <v>89.0</v>
      </c>
      <c r="J1821" s="4">
        <v>189.0</v>
      </c>
      <c r="K1821" s="4">
        <v>15.9</v>
      </c>
      <c r="L1821" s="4">
        <v>32.0</v>
      </c>
      <c r="M1821" s="4">
        <v>93.0</v>
      </c>
      <c r="N1821" s="4">
        <v>6.41</v>
      </c>
      <c r="O1821" s="4">
        <v>89.0</v>
      </c>
      <c r="P1821" s="4">
        <v>0.2</v>
      </c>
      <c r="Q1821" s="5">
        <v>48.7299</v>
      </c>
      <c r="R1821" s="4">
        <v>2674113.0</v>
      </c>
      <c r="S1821" s="4">
        <v>16.9</v>
      </c>
      <c r="T1821" s="4">
        <v>17.4</v>
      </c>
      <c r="U1821" s="4">
        <v>0.502</v>
      </c>
      <c r="V1821" s="4">
        <v>10.5</v>
      </c>
    </row>
    <row r="1822">
      <c r="A1822" s="4" t="s">
        <v>142</v>
      </c>
      <c r="B1822" s="4">
        <v>2008.0</v>
      </c>
      <c r="C1822" s="4" t="s">
        <v>23</v>
      </c>
      <c r="D1822" s="4">
        <v>67.0</v>
      </c>
      <c r="E1822" s="4">
        <v>189.0</v>
      </c>
      <c r="F1822" s="4">
        <v>27.0</v>
      </c>
      <c r="G1822" s="4">
        <v>0.21</v>
      </c>
      <c r="H1822" s="5">
        <v>70.27113179</v>
      </c>
      <c r="I1822" s="4">
        <v>82.0</v>
      </c>
      <c r="J1822" s="4">
        <v>2089.0</v>
      </c>
      <c r="K1822" s="4">
        <v>15.4</v>
      </c>
      <c r="L1822" s="4">
        <v>35.0</v>
      </c>
      <c r="M1822" s="4">
        <v>82.0</v>
      </c>
      <c r="N1822" s="4">
        <v>6.44</v>
      </c>
      <c r="O1822" s="4">
        <v>82.0</v>
      </c>
      <c r="P1822" s="4">
        <v>0.2</v>
      </c>
      <c r="Q1822" s="5">
        <v>473.844449</v>
      </c>
      <c r="R1822" s="4">
        <v>2.6475859E7</v>
      </c>
      <c r="S1822" s="4">
        <v>17.0</v>
      </c>
      <c r="T1822" s="4">
        <v>17.6</v>
      </c>
      <c r="U1822" s="4">
        <v>0.492</v>
      </c>
      <c r="V1822" s="4">
        <v>10.1</v>
      </c>
    </row>
    <row r="1823">
      <c r="A1823" s="4" t="s">
        <v>142</v>
      </c>
      <c r="B1823" s="4">
        <v>2007.0</v>
      </c>
      <c r="C1823" s="4" t="s">
        <v>23</v>
      </c>
      <c r="D1823" s="4">
        <v>66.6</v>
      </c>
      <c r="E1823" s="4">
        <v>194.0</v>
      </c>
      <c r="F1823" s="4">
        <v>29.0</v>
      </c>
      <c r="G1823" s="4">
        <v>0.2</v>
      </c>
      <c r="H1823" s="5">
        <v>52.22906505</v>
      </c>
      <c r="I1823" s="4">
        <v>82.0</v>
      </c>
      <c r="J1823" s="4">
        <v>1415.0</v>
      </c>
      <c r="K1823" s="4">
        <v>14.9</v>
      </c>
      <c r="L1823" s="4">
        <v>38.0</v>
      </c>
      <c r="M1823" s="4">
        <v>82.0</v>
      </c>
      <c r="N1823" s="4">
        <v>5.84</v>
      </c>
      <c r="O1823" s="4">
        <v>82.0</v>
      </c>
      <c r="P1823" s="4">
        <v>0.2</v>
      </c>
      <c r="Q1823" s="5">
        <v>393.8843518</v>
      </c>
      <c r="R1823" s="4">
        <v>2.6214847E7</v>
      </c>
      <c r="S1823" s="4">
        <v>17.2</v>
      </c>
      <c r="T1823" s="4">
        <v>17.8</v>
      </c>
      <c r="U1823" s="4">
        <v>0.486</v>
      </c>
      <c r="V1823" s="4">
        <v>10.0</v>
      </c>
    </row>
    <row r="1824">
      <c r="A1824" s="4" t="s">
        <v>142</v>
      </c>
      <c r="B1824" s="4">
        <v>2006.0</v>
      </c>
      <c r="C1824" s="4" t="s">
        <v>23</v>
      </c>
      <c r="D1824" s="4">
        <v>66.0</v>
      </c>
      <c r="E1824" s="4">
        <v>21.0</v>
      </c>
      <c r="F1824" s="4">
        <v>31.0</v>
      </c>
      <c r="G1824" s="4">
        <v>0.2</v>
      </c>
      <c r="H1824" s="5">
        <v>45.87989927</v>
      </c>
      <c r="I1824" s="4">
        <v>69.0</v>
      </c>
      <c r="J1824" s="4">
        <v>2838.0</v>
      </c>
      <c r="K1824" s="4">
        <v>14.4</v>
      </c>
      <c r="L1824" s="4">
        <v>41.0</v>
      </c>
      <c r="M1824" s="4">
        <v>91.0</v>
      </c>
      <c r="N1824" s="4">
        <v>5.7</v>
      </c>
      <c r="O1824" s="4">
        <v>89.0</v>
      </c>
      <c r="P1824" s="4">
        <v>0.2</v>
      </c>
      <c r="Q1824" s="5">
        <v>348.6314534</v>
      </c>
      <c r="R1824" s="4">
        <v>2594618.0</v>
      </c>
      <c r="S1824" s="4">
        <v>17.4</v>
      </c>
      <c r="T1824" s="4">
        <v>18.0</v>
      </c>
      <c r="U1824" s="4">
        <v>0.476</v>
      </c>
      <c r="V1824" s="4">
        <v>9.6</v>
      </c>
    </row>
    <row r="1825">
      <c r="A1825" s="4" t="s">
        <v>142</v>
      </c>
      <c r="B1825" s="4">
        <v>2005.0</v>
      </c>
      <c r="C1825" s="4" t="s">
        <v>23</v>
      </c>
      <c r="D1825" s="4">
        <v>65.4</v>
      </c>
      <c r="E1825" s="4">
        <v>28.0</v>
      </c>
      <c r="F1825" s="4">
        <v>33.0</v>
      </c>
      <c r="G1825" s="4">
        <v>0.2</v>
      </c>
      <c r="H1825" s="5">
        <v>4.259752532</v>
      </c>
      <c r="I1825" s="4">
        <v>41.0</v>
      </c>
      <c r="J1825" s="4">
        <v>5023.0</v>
      </c>
      <c r="K1825" s="4">
        <v>13.9</v>
      </c>
      <c r="L1825" s="4">
        <v>44.0</v>
      </c>
      <c r="M1825" s="4">
        <v>78.0</v>
      </c>
      <c r="N1825" s="4">
        <v>5.72</v>
      </c>
      <c r="O1825" s="4">
        <v>75.0</v>
      </c>
      <c r="P1825" s="4">
        <v>0.2</v>
      </c>
      <c r="Q1825" s="5">
        <v>317.89198</v>
      </c>
      <c r="R1825" s="4">
        <v>2564287.0</v>
      </c>
      <c r="S1825" s="4">
        <v>17.6</v>
      </c>
      <c r="T1825" s="4">
        <v>18.2</v>
      </c>
      <c r="U1825" s="4">
        <v>0.469</v>
      </c>
      <c r="V1825" s="4">
        <v>9.4</v>
      </c>
    </row>
    <row r="1826">
      <c r="A1826" s="4" t="s">
        <v>142</v>
      </c>
      <c r="B1826" s="4">
        <v>2004.0</v>
      </c>
      <c r="C1826" s="4" t="s">
        <v>23</v>
      </c>
      <c r="D1826" s="4">
        <v>64.7</v>
      </c>
      <c r="E1826" s="4">
        <v>218.0</v>
      </c>
      <c r="F1826" s="4">
        <v>35.0</v>
      </c>
      <c r="G1826" s="4">
        <v>0.21</v>
      </c>
      <c r="H1826" s="5">
        <v>31.93187316</v>
      </c>
      <c r="I1826" s="4">
        <v>27.0</v>
      </c>
      <c r="J1826" s="4">
        <v>12074.0</v>
      </c>
      <c r="K1826" s="4">
        <v>13.4</v>
      </c>
      <c r="L1826" s="4">
        <v>47.0</v>
      </c>
      <c r="M1826" s="4">
        <v>8.0</v>
      </c>
      <c r="N1826" s="4">
        <v>5.82</v>
      </c>
      <c r="O1826" s="4">
        <v>8.0</v>
      </c>
      <c r="P1826" s="4">
        <v>0.2</v>
      </c>
      <c r="Q1826" s="5">
        <v>287.4156</v>
      </c>
      <c r="R1826" s="4">
        <v>2539449.0</v>
      </c>
      <c r="S1826" s="4">
        <v>17.8</v>
      </c>
      <c r="T1826" s="4">
        <v>18.4</v>
      </c>
      <c r="U1826" s="4">
        <v>0.463</v>
      </c>
      <c r="V1826" s="4">
        <v>9.3</v>
      </c>
    </row>
    <row r="1827">
      <c r="A1827" s="4" t="s">
        <v>142</v>
      </c>
      <c r="B1827" s="4">
        <v>2003.0</v>
      </c>
      <c r="C1827" s="4" t="s">
        <v>23</v>
      </c>
      <c r="D1827" s="4">
        <v>64.3</v>
      </c>
      <c r="E1827" s="4">
        <v>22.0</v>
      </c>
      <c r="F1827" s="4">
        <v>38.0</v>
      </c>
      <c r="G1827" s="4">
        <v>0.2</v>
      </c>
      <c r="H1827" s="5">
        <v>2.79096532</v>
      </c>
      <c r="I1827" s="4">
        <v>2.0</v>
      </c>
      <c r="J1827" s="4">
        <v>13344.0</v>
      </c>
      <c r="K1827" s="4">
        <v>12.9</v>
      </c>
      <c r="L1827" s="4">
        <v>50.0</v>
      </c>
      <c r="M1827" s="4">
        <v>76.0</v>
      </c>
      <c r="N1827" s="4">
        <v>5.48</v>
      </c>
      <c r="O1827" s="4">
        <v>78.0</v>
      </c>
      <c r="P1827" s="4">
        <v>0.1</v>
      </c>
      <c r="Q1827" s="5">
        <v>253.72412</v>
      </c>
      <c r="R1827" s="4">
        <v>2495623.0</v>
      </c>
      <c r="S1827" s="4">
        <v>18.0</v>
      </c>
      <c r="T1827" s="4">
        <v>18.6</v>
      </c>
      <c r="U1827" s="4">
        <v>0.457</v>
      </c>
      <c r="V1827" s="4">
        <v>9.2</v>
      </c>
    </row>
    <row r="1828">
      <c r="A1828" s="4" t="s">
        <v>142</v>
      </c>
      <c r="B1828" s="4">
        <v>2002.0</v>
      </c>
      <c r="C1828" s="4" t="s">
        <v>23</v>
      </c>
      <c r="D1828" s="4">
        <v>63.1</v>
      </c>
      <c r="E1828" s="4">
        <v>238.0</v>
      </c>
      <c r="F1828" s="4">
        <v>40.0</v>
      </c>
      <c r="G1828" s="4">
        <v>0.19</v>
      </c>
      <c r="H1828" s="5">
        <v>23.18394594</v>
      </c>
      <c r="I1828" s="6"/>
      <c r="J1828" s="4">
        <v>6749.0</v>
      </c>
      <c r="K1828" s="4">
        <v>12.4</v>
      </c>
      <c r="L1828" s="4">
        <v>54.0</v>
      </c>
      <c r="M1828" s="4">
        <v>72.0</v>
      </c>
      <c r="N1828" s="4">
        <v>5.6</v>
      </c>
      <c r="O1828" s="4">
        <v>72.0</v>
      </c>
      <c r="P1828" s="4">
        <v>0.1</v>
      </c>
      <c r="Q1828" s="5">
        <v>246.375621</v>
      </c>
      <c r="R1828" s="4">
        <v>2.4566342E7</v>
      </c>
      <c r="S1828" s="4">
        <v>18.2</v>
      </c>
      <c r="T1828" s="4">
        <v>18.8</v>
      </c>
      <c r="U1828" s="4">
        <v>0.447</v>
      </c>
      <c r="V1828" s="4">
        <v>8.6</v>
      </c>
    </row>
    <row r="1829">
      <c r="A1829" s="4" t="s">
        <v>142</v>
      </c>
      <c r="B1829" s="4">
        <v>2001.0</v>
      </c>
      <c r="C1829" s="4" t="s">
        <v>23</v>
      </c>
      <c r="D1829" s="4">
        <v>63.2</v>
      </c>
      <c r="E1829" s="4">
        <v>23.0</v>
      </c>
      <c r="F1829" s="4">
        <v>43.0</v>
      </c>
      <c r="G1829" s="4">
        <v>0.09</v>
      </c>
      <c r="H1829" s="5">
        <v>21.92813881</v>
      </c>
      <c r="I1829" s="6"/>
      <c r="J1829" s="4">
        <v>10849.0</v>
      </c>
      <c r="K1829" s="4">
        <v>11.9</v>
      </c>
      <c r="L1829" s="4">
        <v>58.0</v>
      </c>
      <c r="M1829" s="4">
        <v>73.0</v>
      </c>
      <c r="N1829" s="4">
        <v>5.36</v>
      </c>
      <c r="O1829" s="4">
        <v>72.0</v>
      </c>
      <c r="P1829" s="4">
        <v>0.1</v>
      </c>
      <c r="Q1829" s="5">
        <v>248.6183539</v>
      </c>
      <c r="R1829" s="4">
        <v>2.4161777E7</v>
      </c>
      <c r="S1829" s="4">
        <v>18.3</v>
      </c>
      <c r="T1829" s="4">
        <v>19.0</v>
      </c>
      <c r="U1829" s="4">
        <v>0.446</v>
      </c>
      <c r="V1829" s="4">
        <v>9.0</v>
      </c>
    </row>
    <row r="1830">
      <c r="A1830" s="4" t="s">
        <v>142</v>
      </c>
      <c r="B1830" s="4">
        <v>2000.0</v>
      </c>
      <c r="C1830" s="4" t="s">
        <v>23</v>
      </c>
      <c r="D1830" s="4">
        <v>62.5</v>
      </c>
      <c r="E1830" s="4">
        <v>238.0</v>
      </c>
      <c r="F1830" s="4">
        <v>46.0</v>
      </c>
      <c r="G1830" s="4">
        <v>0.08</v>
      </c>
      <c r="H1830" s="5">
        <v>17.9123368</v>
      </c>
      <c r="I1830" s="6"/>
      <c r="J1830" s="4">
        <v>9397.0</v>
      </c>
      <c r="K1830" s="4">
        <v>11.4</v>
      </c>
      <c r="L1830" s="4">
        <v>62.0</v>
      </c>
      <c r="M1830" s="4">
        <v>74.0</v>
      </c>
      <c r="N1830" s="4">
        <v>5.43</v>
      </c>
      <c r="O1830" s="4">
        <v>74.0</v>
      </c>
      <c r="P1830" s="4">
        <v>0.1</v>
      </c>
      <c r="Q1830" s="5">
        <v>231.42554</v>
      </c>
      <c r="R1830" s="4">
        <v>2374911.0</v>
      </c>
      <c r="S1830" s="4">
        <v>18.5</v>
      </c>
      <c r="T1830" s="4">
        <v>19.2</v>
      </c>
      <c r="U1830" s="4">
        <v>0.439</v>
      </c>
      <c r="V1830" s="4">
        <v>8.9</v>
      </c>
    </row>
    <row r="1831">
      <c r="A1831" s="4" t="s">
        <v>143</v>
      </c>
      <c r="B1831" s="4">
        <v>2015.0</v>
      </c>
      <c r="C1831" s="4" t="s">
        <v>31</v>
      </c>
      <c r="D1831" s="4">
        <v>81.9</v>
      </c>
      <c r="E1831" s="4">
        <v>57.0</v>
      </c>
      <c r="F1831" s="4">
        <v>1.0</v>
      </c>
      <c r="G1831" s="6"/>
      <c r="H1831" s="5">
        <v>0.0</v>
      </c>
      <c r="I1831" s="4">
        <v>94.0</v>
      </c>
      <c r="J1831" s="4">
        <v>7.0</v>
      </c>
      <c r="K1831" s="4">
        <v>62.1</v>
      </c>
      <c r="L1831" s="4">
        <v>1.0</v>
      </c>
      <c r="M1831" s="4">
        <v>95.0</v>
      </c>
      <c r="N1831" s="6"/>
      <c r="O1831" s="4">
        <v>95.0</v>
      </c>
      <c r="P1831" s="4">
        <v>0.1</v>
      </c>
      <c r="Q1831" s="5">
        <v>44292.88473</v>
      </c>
      <c r="R1831" s="4">
        <v>1.6939923E7</v>
      </c>
      <c r="S1831" s="4">
        <v>1.0</v>
      </c>
      <c r="T1831" s="4">
        <v>0.9</v>
      </c>
      <c r="U1831" s="4">
        <v>0.923</v>
      </c>
      <c r="V1831" s="4">
        <v>18.1</v>
      </c>
    </row>
    <row r="1832">
      <c r="A1832" s="4" t="s">
        <v>143</v>
      </c>
      <c r="B1832" s="4">
        <v>2014.0</v>
      </c>
      <c r="C1832" s="4" t="s">
        <v>31</v>
      </c>
      <c r="D1832" s="4">
        <v>81.7</v>
      </c>
      <c r="E1832" s="4">
        <v>58.0</v>
      </c>
      <c r="F1832" s="4">
        <v>1.0</v>
      </c>
      <c r="G1832" s="4">
        <v>0.01</v>
      </c>
      <c r="H1832" s="5">
        <v>1491.703605</v>
      </c>
      <c r="I1832" s="4">
        <v>92.0</v>
      </c>
      <c r="J1832" s="4">
        <v>140.0</v>
      </c>
      <c r="K1832" s="4">
        <v>61.6</v>
      </c>
      <c r="L1832" s="4">
        <v>1.0</v>
      </c>
      <c r="M1832" s="4">
        <v>96.0</v>
      </c>
      <c r="N1832" s="4">
        <v>1.9</v>
      </c>
      <c r="O1832" s="4">
        <v>96.0</v>
      </c>
      <c r="P1832" s="4">
        <v>0.1</v>
      </c>
      <c r="Q1832" s="5">
        <v>52157.4687</v>
      </c>
      <c r="R1832" s="4">
        <v>168658.0</v>
      </c>
      <c r="S1832" s="4">
        <v>1.0</v>
      </c>
      <c r="T1832" s="4">
        <v>0.9</v>
      </c>
      <c r="U1832" s="4">
        <v>0.923</v>
      </c>
      <c r="V1832" s="4">
        <v>18.1</v>
      </c>
    </row>
    <row r="1833">
      <c r="A1833" s="4" t="s">
        <v>143</v>
      </c>
      <c r="B1833" s="4">
        <v>2013.0</v>
      </c>
      <c r="C1833" s="4" t="s">
        <v>31</v>
      </c>
      <c r="D1833" s="4">
        <v>81.4</v>
      </c>
      <c r="E1833" s="4">
        <v>6.0</v>
      </c>
      <c r="F1833" s="4">
        <v>1.0</v>
      </c>
      <c r="G1833" s="4">
        <v>8.68</v>
      </c>
      <c r="H1833" s="5">
        <v>1475.030397</v>
      </c>
      <c r="I1833" s="4">
        <v>51.0</v>
      </c>
      <c r="J1833" s="4">
        <v>2632.0</v>
      </c>
      <c r="K1833" s="4">
        <v>61.0</v>
      </c>
      <c r="L1833" s="4">
        <v>1.0</v>
      </c>
      <c r="M1833" s="4">
        <v>97.0</v>
      </c>
      <c r="N1833" s="4">
        <v>11.4</v>
      </c>
      <c r="O1833" s="4">
        <v>97.0</v>
      </c>
      <c r="P1833" s="4">
        <v>0.1</v>
      </c>
      <c r="Q1833" s="5">
        <v>51574.48942</v>
      </c>
      <c r="R1833" s="4">
        <v>1684432.0</v>
      </c>
      <c r="S1833" s="4">
        <v>1.0</v>
      </c>
      <c r="T1833" s="4">
        <v>0.9</v>
      </c>
      <c r="U1833" s="4">
        <v>0.922</v>
      </c>
      <c r="V1833" s="4">
        <v>18.1</v>
      </c>
    </row>
    <row r="1834">
      <c r="A1834" s="4" t="s">
        <v>143</v>
      </c>
      <c r="B1834" s="4">
        <v>2012.0</v>
      </c>
      <c r="C1834" s="4" t="s">
        <v>31</v>
      </c>
      <c r="D1834" s="4">
        <v>81.1</v>
      </c>
      <c r="E1834" s="4">
        <v>62.0</v>
      </c>
      <c r="F1834" s="4">
        <v>1.0</v>
      </c>
      <c r="G1834" s="4">
        <v>9.05</v>
      </c>
      <c r="H1834" s="5">
        <v>1162.656768</v>
      </c>
      <c r="I1834" s="4">
        <v>2.0</v>
      </c>
      <c r="J1834" s="4">
        <v>10.0</v>
      </c>
      <c r="K1834" s="4">
        <v>6.5</v>
      </c>
      <c r="L1834" s="4">
        <v>1.0</v>
      </c>
      <c r="M1834" s="4">
        <v>97.0</v>
      </c>
      <c r="N1834" s="4">
        <v>11.1</v>
      </c>
      <c r="O1834" s="4">
        <v>97.0</v>
      </c>
      <c r="P1834" s="4">
        <v>0.1</v>
      </c>
      <c r="Q1834" s="5">
        <v>49474.7561</v>
      </c>
      <c r="R1834" s="4">
        <v>1.6754962E7</v>
      </c>
      <c r="S1834" s="4">
        <v>1.0</v>
      </c>
      <c r="T1834" s="4">
        <v>0.9</v>
      </c>
      <c r="U1834" s="4">
        <v>0.921</v>
      </c>
      <c r="V1834" s="4">
        <v>18.1</v>
      </c>
    </row>
    <row r="1835">
      <c r="A1835" s="4" t="s">
        <v>143</v>
      </c>
      <c r="B1835" s="4">
        <v>2011.0</v>
      </c>
      <c r="C1835" s="4" t="s">
        <v>31</v>
      </c>
      <c r="D1835" s="4">
        <v>81.1</v>
      </c>
      <c r="E1835" s="4">
        <v>63.0</v>
      </c>
      <c r="F1835" s="4">
        <v>1.0</v>
      </c>
      <c r="G1835" s="4">
        <v>8.96</v>
      </c>
      <c r="H1835" s="5">
        <v>1047.370244</v>
      </c>
      <c r="I1835" s="4">
        <v>2.0</v>
      </c>
      <c r="J1835" s="4">
        <v>51.0</v>
      </c>
      <c r="K1835" s="4">
        <v>59.9</v>
      </c>
      <c r="L1835" s="4">
        <v>1.0</v>
      </c>
      <c r="M1835" s="4">
        <v>97.0</v>
      </c>
      <c r="N1835" s="4">
        <v>1.53</v>
      </c>
      <c r="O1835" s="4">
        <v>97.0</v>
      </c>
      <c r="P1835" s="4">
        <v>0.1</v>
      </c>
      <c r="Q1835" s="5">
        <v>5354.6536</v>
      </c>
      <c r="R1835" s="4">
        <v>1669374.0</v>
      </c>
      <c r="S1835" s="4">
        <v>1.0</v>
      </c>
      <c r="T1835" s="4">
        <v>0.9</v>
      </c>
      <c r="U1835" s="4">
        <v>0.911</v>
      </c>
      <c r="V1835" s="4">
        <v>17.2</v>
      </c>
    </row>
    <row r="1836">
      <c r="A1836" s="4" t="s">
        <v>143</v>
      </c>
      <c r="B1836" s="4">
        <v>2010.0</v>
      </c>
      <c r="C1836" s="4" t="s">
        <v>31</v>
      </c>
      <c r="D1836" s="4">
        <v>88.0</v>
      </c>
      <c r="E1836" s="4">
        <v>64.0</v>
      </c>
      <c r="F1836" s="4">
        <v>1.0</v>
      </c>
      <c r="G1836" s="4">
        <v>9.33</v>
      </c>
      <c r="H1836" s="5">
        <v>1035.621437</v>
      </c>
      <c r="I1836" s="6"/>
      <c r="J1836" s="4">
        <v>15.0</v>
      </c>
      <c r="K1836" s="4">
        <v>59.3</v>
      </c>
      <c r="L1836" s="4">
        <v>1.0</v>
      </c>
      <c r="M1836" s="4">
        <v>97.0</v>
      </c>
      <c r="N1836" s="4">
        <v>1.48</v>
      </c>
      <c r="O1836" s="4">
        <v>97.0</v>
      </c>
      <c r="P1836" s="4">
        <v>0.1</v>
      </c>
      <c r="Q1836" s="5">
        <v>5338.25483</v>
      </c>
      <c r="R1836" s="4">
        <v>1.6615394E7</v>
      </c>
      <c r="S1836" s="4">
        <v>1.0</v>
      </c>
      <c r="T1836" s="4">
        <v>0.9</v>
      </c>
      <c r="U1836" s="4">
        <v>0.906</v>
      </c>
      <c r="V1836" s="4">
        <v>17.0</v>
      </c>
    </row>
    <row r="1837">
      <c r="A1837" s="4" t="s">
        <v>143</v>
      </c>
      <c r="B1837" s="4">
        <v>2009.0</v>
      </c>
      <c r="C1837" s="4" t="s">
        <v>31</v>
      </c>
      <c r="D1837" s="4">
        <v>86.0</v>
      </c>
      <c r="E1837" s="4">
        <v>65.0</v>
      </c>
      <c r="F1837" s="4">
        <v>1.0</v>
      </c>
      <c r="G1837" s="4">
        <v>9.23</v>
      </c>
      <c r="H1837" s="5">
        <v>96.8585885</v>
      </c>
      <c r="I1837" s="6"/>
      <c r="J1837" s="4">
        <v>15.0</v>
      </c>
      <c r="K1837" s="4">
        <v>58.6</v>
      </c>
      <c r="L1837" s="4">
        <v>1.0</v>
      </c>
      <c r="M1837" s="4">
        <v>97.0</v>
      </c>
      <c r="N1837" s="4">
        <v>1.29</v>
      </c>
      <c r="O1837" s="4">
        <v>97.0</v>
      </c>
      <c r="P1837" s="4">
        <v>0.1</v>
      </c>
      <c r="Q1837" s="5">
        <v>519.349</v>
      </c>
      <c r="R1837" s="4">
        <v>1653388.0</v>
      </c>
      <c r="S1837" s="4">
        <v>1.0</v>
      </c>
      <c r="T1837" s="4">
        <v>0.9</v>
      </c>
      <c r="U1837" s="4">
        <v>0.906</v>
      </c>
      <c r="V1837" s="4">
        <v>16.9</v>
      </c>
    </row>
    <row r="1838">
      <c r="A1838" s="4" t="s">
        <v>143</v>
      </c>
      <c r="B1838" s="4">
        <v>2008.0</v>
      </c>
      <c r="C1838" s="4" t="s">
        <v>31</v>
      </c>
      <c r="D1838" s="4">
        <v>83.0</v>
      </c>
      <c r="E1838" s="4">
        <v>68.0</v>
      </c>
      <c r="F1838" s="4">
        <v>1.0</v>
      </c>
      <c r="G1838" s="4">
        <v>9.62</v>
      </c>
      <c r="H1838" s="5">
        <v>10873.40554</v>
      </c>
      <c r="I1838" s="6"/>
      <c r="J1838" s="4">
        <v>109.0</v>
      </c>
      <c r="K1838" s="4">
        <v>57.9</v>
      </c>
      <c r="L1838" s="4">
        <v>1.0</v>
      </c>
      <c r="M1838" s="4">
        <v>97.0</v>
      </c>
      <c r="N1838" s="4">
        <v>9.57</v>
      </c>
      <c r="O1838" s="4">
        <v>97.0</v>
      </c>
      <c r="P1838" s="4">
        <v>0.1</v>
      </c>
      <c r="Q1838" s="5">
        <v>56928.8248</v>
      </c>
      <c r="R1838" s="4">
        <v>1.6445593E7</v>
      </c>
      <c r="S1838" s="4">
        <v>1.0</v>
      </c>
      <c r="T1838" s="4">
        <v>0.9</v>
      </c>
      <c r="U1838" s="4">
        <v>0.905</v>
      </c>
      <c r="V1838" s="4">
        <v>16.8</v>
      </c>
    </row>
    <row r="1839">
      <c r="A1839" s="4" t="s">
        <v>143</v>
      </c>
      <c r="B1839" s="4">
        <v>2007.0</v>
      </c>
      <c r="C1839" s="4" t="s">
        <v>31</v>
      </c>
      <c r="D1839" s="4">
        <v>82.0</v>
      </c>
      <c r="E1839" s="4">
        <v>68.0</v>
      </c>
      <c r="F1839" s="4">
        <v>1.0</v>
      </c>
      <c r="G1839" s="4">
        <v>9.53</v>
      </c>
      <c r="H1839" s="5">
        <v>9689.732784</v>
      </c>
      <c r="I1839" s="6"/>
      <c r="J1839" s="4">
        <v>10.0</v>
      </c>
      <c r="K1839" s="4">
        <v>57.3</v>
      </c>
      <c r="L1839" s="4">
        <v>1.0</v>
      </c>
      <c r="M1839" s="4">
        <v>97.0</v>
      </c>
      <c r="N1839" s="4">
        <v>9.36</v>
      </c>
      <c r="O1839" s="4">
        <v>97.0</v>
      </c>
      <c r="P1839" s="4">
        <v>0.1</v>
      </c>
      <c r="Q1839" s="5">
        <v>51241.31562</v>
      </c>
      <c r="R1839" s="4">
        <v>1.6381696E7</v>
      </c>
      <c r="S1839" s="4">
        <v>1.0</v>
      </c>
      <c r="T1839" s="4">
        <v>1.0</v>
      </c>
      <c r="U1839" s="4">
        <v>0.899</v>
      </c>
      <c r="V1839" s="4">
        <v>16.6</v>
      </c>
    </row>
    <row r="1840">
      <c r="A1840" s="4" t="s">
        <v>143</v>
      </c>
      <c r="B1840" s="4">
        <v>2006.0</v>
      </c>
      <c r="C1840" s="4" t="s">
        <v>31</v>
      </c>
      <c r="D1840" s="4">
        <v>79.8</v>
      </c>
      <c r="E1840" s="4">
        <v>71.0</v>
      </c>
      <c r="F1840" s="4">
        <v>1.0</v>
      </c>
      <c r="G1840" s="4">
        <v>9.79</v>
      </c>
      <c r="H1840" s="5">
        <v>8344.010392</v>
      </c>
      <c r="I1840" s="6"/>
      <c r="J1840" s="4">
        <v>1.0</v>
      </c>
      <c r="K1840" s="4">
        <v>56.5</v>
      </c>
      <c r="L1840" s="4">
        <v>1.0</v>
      </c>
      <c r="M1840" s="4">
        <v>96.0</v>
      </c>
      <c r="N1840" s="4">
        <v>9.36</v>
      </c>
      <c r="O1840" s="4">
        <v>96.0</v>
      </c>
      <c r="P1840" s="4">
        <v>0.1</v>
      </c>
      <c r="Q1840" s="5">
        <v>44453.97119</v>
      </c>
      <c r="R1840" s="4">
        <v>1634611.0</v>
      </c>
      <c r="S1840" s="4">
        <v>1.0</v>
      </c>
      <c r="T1840" s="4">
        <v>1.0</v>
      </c>
      <c r="U1840" s="4">
        <v>0.893</v>
      </c>
      <c r="V1840" s="4">
        <v>16.5</v>
      </c>
    </row>
    <row r="1841">
      <c r="A1841" s="4" t="s">
        <v>143</v>
      </c>
      <c r="B1841" s="4">
        <v>2005.0</v>
      </c>
      <c r="C1841" s="4" t="s">
        <v>31</v>
      </c>
      <c r="D1841" s="4">
        <v>79.4</v>
      </c>
      <c r="E1841" s="4">
        <v>72.0</v>
      </c>
      <c r="F1841" s="4">
        <v>1.0</v>
      </c>
      <c r="G1841" s="4">
        <v>9.69</v>
      </c>
      <c r="H1841" s="5">
        <v>6577.508136</v>
      </c>
      <c r="I1841" s="6"/>
      <c r="J1841" s="4">
        <v>4.0</v>
      </c>
      <c r="K1841" s="4">
        <v>55.8</v>
      </c>
      <c r="L1841" s="4">
        <v>1.0</v>
      </c>
      <c r="M1841" s="4">
        <v>96.0</v>
      </c>
      <c r="N1841" s="4">
        <v>9.6</v>
      </c>
      <c r="O1841" s="4">
        <v>96.0</v>
      </c>
      <c r="P1841" s="4">
        <v>0.1</v>
      </c>
      <c r="Q1841" s="5">
        <v>41577.169</v>
      </c>
      <c r="R1841" s="4">
        <v>1.6319868E7</v>
      </c>
      <c r="S1841" s="4">
        <v>1.0</v>
      </c>
      <c r="T1841" s="4">
        <v>1.0</v>
      </c>
      <c r="U1841" s="4">
        <v>0.888</v>
      </c>
      <c r="V1841" s="4">
        <v>16.4</v>
      </c>
    </row>
    <row r="1842">
      <c r="A1842" s="4" t="s">
        <v>143</v>
      </c>
      <c r="B1842" s="4">
        <v>2004.0</v>
      </c>
      <c r="C1842" s="4" t="s">
        <v>31</v>
      </c>
      <c r="D1842" s="4">
        <v>79.2</v>
      </c>
      <c r="E1842" s="4">
        <v>77.0</v>
      </c>
      <c r="F1842" s="4">
        <v>1.0</v>
      </c>
      <c r="G1842" s="4">
        <v>9.56</v>
      </c>
      <c r="H1842" s="5">
        <v>5170.130703</v>
      </c>
      <c r="I1842" s="6"/>
      <c r="J1842" s="4">
        <v>11.0</v>
      </c>
      <c r="K1842" s="4">
        <v>55.0</v>
      </c>
      <c r="L1842" s="4">
        <v>1.0</v>
      </c>
      <c r="M1842" s="4">
        <v>98.0</v>
      </c>
      <c r="N1842" s="4">
        <v>8.52</v>
      </c>
      <c r="O1842" s="4">
        <v>98.0</v>
      </c>
      <c r="P1842" s="4">
        <v>0.1</v>
      </c>
      <c r="Q1842" s="5">
        <v>39954.64222</v>
      </c>
      <c r="R1842" s="4">
        <v>1.6281779E7</v>
      </c>
      <c r="S1842" s="4">
        <v>1.0</v>
      </c>
      <c r="T1842" s="4">
        <v>1.0</v>
      </c>
      <c r="U1842" s="4">
        <v>0.885</v>
      </c>
      <c r="V1842" s="4">
        <v>16.5</v>
      </c>
    </row>
    <row r="1843">
      <c r="A1843" s="4" t="s">
        <v>143</v>
      </c>
      <c r="B1843" s="4">
        <v>2003.0</v>
      </c>
      <c r="C1843" s="4" t="s">
        <v>31</v>
      </c>
      <c r="D1843" s="4">
        <v>78.7</v>
      </c>
      <c r="E1843" s="4">
        <v>8.0</v>
      </c>
      <c r="F1843" s="4">
        <v>1.0</v>
      </c>
      <c r="G1843" s="4">
        <v>9.56</v>
      </c>
      <c r="H1843" s="5">
        <v>4472.6114</v>
      </c>
      <c r="I1843" s="6"/>
      <c r="J1843" s="4">
        <v>4.0</v>
      </c>
      <c r="K1843" s="4">
        <v>54.2</v>
      </c>
      <c r="L1843" s="4">
        <v>1.0</v>
      </c>
      <c r="M1843" s="4">
        <v>98.0</v>
      </c>
      <c r="N1843" s="4">
        <v>8.46</v>
      </c>
      <c r="O1843" s="4">
        <v>98.0</v>
      </c>
      <c r="P1843" s="4">
        <v>0.1</v>
      </c>
      <c r="Q1843" s="5">
        <v>35245.1647</v>
      </c>
      <c r="R1843" s="4">
        <v>1622532.0</v>
      </c>
      <c r="S1843" s="4">
        <v>1.1</v>
      </c>
      <c r="T1843" s="4">
        <v>1.0</v>
      </c>
      <c r="U1843" s="4">
        <v>0.881</v>
      </c>
      <c r="V1843" s="4">
        <v>16.5</v>
      </c>
    </row>
    <row r="1844">
      <c r="A1844" s="4" t="s">
        <v>143</v>
      </c>
      <c r="B1844" s="4">
        <v>2002.0</v>
      </c>
      <c r="C1844" s="4" t="s">
        <v>31</v>
      </c>
      <c r="D1844" s="4">
        <v>78.4</v>
      </c>
      <c r="E1844" s="4">
        <v>81.0</v>
      </c>
      <c r="F1844" s="4">
        <v>1.0</v>
      </c>
      <c r="G1844" s="4">
        <v>9.68</v>
      </c>
      <c r="H1844" s="5">
        <v>3455.197053</v>
      </c>
      <c r="I1844" s="6"/>
      <c r="J1844" s="4">
        <v>3.0</v>
      </c>
      <c r="K1844" s="4">
        <v>53.4</v>
      </c>
      <c r="L1844" s="4">
        <v>1.0</v>
      </c>
      <c r="M1844" s="4">
        <v>97.0</v>
      </c>
      <c r="N1844" s="4">
        <v>8.34</v>
      </c>
      <c r="O1844" s="4">
        <v>97.0</v>
      </c>
      <c r="P1844" s="4">
        <v>0.1</v>
      </c>
      <c r="Q1844" s="5">
        <v>28817.32321</v>
      </c>
      <c r="R1844" s="4">
        <v>1.6148929E7</v>
      </c>
      <c r="S1844" s="4">
        <v>1.1</v>
      </c>
      <c r="T1844" s="4">
        <v>1.0</v>
      </c>
      <c r="U1844" s="4">
        <v>0.882</v>
      </c>
      <c r="V1844" s="4">
        <v>16.9</v>
      </c>
    </row>
    <row r="1845">
      <c r="A1845" s="4" t="s">
        <v>143</v>
      </c>
      <c r="B1845" s="4">
        <v>2001.0</v>
      </c>
      <c r="C1845" s="4" t="s">
        <v>31</v>
      </c>
      <c r="D1845" s="4">
        <v>78.3</v>
      </c>
      <c r="E1845" s="4">
        <v>82.0</v>
      </c>
      <c r="F1845" s="4">
        <v>1.0</v>
      </c>
      <c r="G1845" s="4">
        <v>9.95</v>
      </c>
      <c r="H1845" s="5">
        <v>3054.515582</v>
      </c>
      <c r="I1845" s="6"/>
      <c r="J1845" s="4">
        <v>0.0</v>
      </c>
      <c r="K1845" s="4">
        <v>52.6</v>
      </c>
      <c r="L1845" s="4">
        <v>1.0</v>
      </c>
      <c r="M1845" s="4">
        <v>97.0</v>
      </c>
      <c r="N1845" s="4">
        <v>7.79</v>
      </c>
      <c r="O1845" s="4">
        <v>97.0</v>
      </c>
      <c r="P1845" s="4">
        <v>0.1</v>
      </c>
      <c r="Q1845" s="5">
        <v>26584.12169</v>
      </c>
      <c r="R1845" s="4">
        <v>164618.0</v>
      </c>
      <c r="S1845" s="4">
        <v>1.1</v>
      </c>
      <c r="T1845" s="4">
        <v>1.1</v>
      </c>
      <c r="U1845" s="4">
        <v>0.878</v>
      </c>
      <c r="V1845" s="4">
        <v>16.7</v>
      </c>
    </row>
    <row r="1846">
      <c r="A1846" s="4" t="s">
        <v>143</v>
      </c>
      <c r="B1846" s="4">
        <v>2000.0</v>
      </c>
      <c r="C1846" s="4" t="s">
        <v>31</v>
      </c>
      <c r="D1846" s="4">
        <v>78.1</v>
      </c>
      <c r="E1846" s="4">
        <v>84.0</v>
      </c>
      <c r="F1846" s="4">
        <v>1.0</v>
      </c>
      <c r="G1846" s="4">
        <v>10.06</v>
      </c>
      <c r="H1846" s="5">
        <v>2944.640134</v>
      </c>
      <c r="I1846" s="6"/>
      <c r="J1846" s="4">
        <v>1019.0</v>
      </c>
      <c r="K1846" s="4">
        <v>51.8</v>
      </c>
      <c r="L1846" s="4">
        <v>1.0</v>
      </c>
      <c r="M1846" s="4">
        <v>97.0</v>
      </c>
      <c r="N1846" s="4">
        <v>7.42</v>
      </c>
      <c r="O1846" s="4">
        <v>97.0</v>
      </c>
      <c r="P1846" s="4">
        <v>0.1</v>
      </c>
      <c r="Q1846" s="5">
        <v>25921.12794</v>
      </c>
      <c r="R1846" s="4">
        <v>1.5925513E7</v>
      </c>
      <c r="S1846" s="4">
        <v>1.1</v>
      </c>
      <c r="T1846" s="4">
        <v>1.1</v>
      </c>
      <c r="U1846" s="4">
        <v>0.873</v>
      </c>
      <c r="V1846" s="4">
        <v>16.5</v>
      </c>
    </row>
    <row r="1847">
      <c r="A1847" s="4" t="s">
        <v>144</v>
      </c>
      <c r="B1847" s="4">
        <v>2015.0</v>
      </c>
      <c r="C1847" s="4" t="s">
        <v>31</v>
      </c>
      <c r="D1847" s="4">
        <v>81.6</v>
      </c>
      <c r="E1847" s="4">
        <v>66.0</v>
      </c>
      <c r="F1847" s="4">
        <v>0.0</v>
      </c>
      <c r="G1847" s="4">
        <v>8.7</v>
      </c>
      <c r="H1847" s="5">
        <v>0.0</v>
      </c>
      <c r="I1847" s="4">
        <v>92.0</v>
      </c>
      <c r="J1847" s="4">
        <v>10.0</v>
      </c>
      <c r="K1847" s="4">
        <v>67.5</v>
      </c>
      <c r="L1847" s="4">
        <v>0.0</v>
      </c>
      <c r="M1847" s="4">
        <v>92.0</v>
      </c>
      <c r="N1847" s="6"/>
      <c r="O1847" s="4">
        <v>92.0</v>
      </c>
      <c r="P1847" s="4">
        <v>0.1</v>
      </c>
      <c r="Q1847" s="5">
        <v>3821.8937</v>
      </c>
      <c r="R1847" s="6"/>
      <c r="S1847" s="4">
        <v>0.4</v>
      </c>
      <c r="T1847" s="4">
        <v>0.3</v>
      </c>
      <c r="U1847" s="4">
        <v>0.913</v>
      </c>
      <c r="V1847" s="4">
        <v>19.2</v>
      </c>
    </row>
    <row r="1848">
      <c r="A1848" s="4" t="s">
        <v>144</v>
      </c>
      <c r="B1848" s="4">
        <v>2014.0</v>
      </c>
      <c r="C1848" s="4" t="s">
        <v>31</v>
      </c>
      <c r="D1848" s="4">
        <v>81.5</v>
      </c>
      <c r="E1848" s="4">
        <v>67.0</v>
      </c>
      <c r="F1848" s="4">
        <v>0.0</v>
      </c>
      <c r="G1848" s="4">
        <v>9.07</v>
      </c>
      <c r="H1848" s="5">
        <v>1040.278436</v>
      </c>
      <c r="I1848" s="4">
        <v>93.0</v>
      </c>
      <c r="J1848" s="4">
        <v>280.0</v>
      </c>
      <c r="K1848" s="4">
        <v>66.9</v>
      </c>
      <c r="L1848" s="4">
        <v>0.0</v>
      </c>
      <c r="M1848" s="4">
        <v>93.0</v>
      </c>
      <c r="N1848" s="4">
        <v>11.3</v>
      </c>
      <c r="O1848" s="4">
        <v>93.0</v>
      </c>
      <c r="P1848" s="4">
        <v>0.1</v>
      </c>
      <c r="Q1848" s="5">
        <v>4453.24673</v>
      </c>
      <c r="R1848" s="6"/>
      <c r="S1848" s="4">
        <v>0.4</v>
      </c>
      <c r="T1848" s="4">
        <v>0.3</v>
      </c>
      <c r="U1848" s="4">
        <v>0.91</v>
      </c>
      <c r="V1848" s="4">
        <v>19.2</v>
      </c>
    </row>
    <row r="1849">
      <c r="A1849" s="4" t="s">
        <v>144</v>
      </c>
      <c r="B1849" s="4">
        <v>2013.0</v>
      </c>
      <c r="C1849" s="4" t="s">
        <v>31</v>
      </c>
      <c r="D1849" s="4">
        <v>81.3</v>
      </c>
      <c r="E1849" s="4">
        <v>69.0</v>
      </c>
      <c r="F1849" s="4">
        <v>0.0</v>
      </c>
      <c r="G1849" s="4">
        <v>9.18</v>
      </c>
      <c r="H1849" s="5">
        <v>10019.0763</v>
      </c>
      <c r="I1849" s="4">
        <v>93.0</v>
      </c>
      <c r="J1849" s="4">
        <v>8.0</v>
      </c>
      <c r="K1849" s="4">
        <v>66.4</v>
      </c>
      <c r="L1849" s="4">
        <v>0.0</v>
      </c>
      <c r="M1849" s="4">
        <v>92.0</v>
      </c>
      <c r="N1849" s="4">
        <v>11.17</v>
      </c>
      <c r="O1849" s="4">
        <v>92.0</v>
      </c>
      <c r="P1849" s="4">
        <v>0.1</v>
      </c>
      <c r="Q1849" s="5">
        <v>42889.88141</v>
      </c>
      <c r="R1849" s="6"/>
      <c r="S1849" s="4">
        <v>0.3</v>
      </c>
      <c r="T1849" s="4">
        <v>0.3</v>
      </c>
      <c r="U1849" s="4">
        <v>0.908</v>
      </c>
      <c r="V1849" s="4">
        <v>19.3</v>
      </c>
    </row>
    <row r="1850">
      <c r="A1850" s="4" t="s">
        <v>144</v>
      </c>
      <c r="B1850" s="4">
        <v>2012.0</v>
      </c>
      <c r="C1850" s="4" t="s">
        <v>31</v>
      </c>
      <c r="D1850" s="4">
        <v>81.1</v>
      </c>
      <c r="E1850" s="4">
        <v>7.0</v>
      </c>
      <c r="F1850" s="4">
        <v>0.0</v>
      </c>
      <c r="G1850" s="4">
        <v>9.2</v>
      </c>
      <c r="H1850" s="5">
        <v>924.5653683</v>
      </c>
      <c r="I1850" s="4">
        <v>93.0</v>
      </c>
      <c r="J1850" s="4">
        <v>68.0</v>
      </c>
      <c r="K1850" s="4">
        <v>65.9</v>
      </c>
      <c r="L1850" s="4">
        <v>0.0</v>
      </c>
      <c r="M1850" s="4">
        <v>93.0</v>
      </c>
      <c r="N1850" s="4">
        <v>11.53</v>
      </c>
      <c r="O1850" s="4">
        <v>93.0</v>
      </c>
      <c r="P1850" s="4">
        <v>0.1</v>
      </c>
      <c r="Q1850" s="5">
        <v>3997.25624</v>
      </c>
      <c r="R1850" s="6"/>
      <c r="S1850" s="4">
        <v>0.3</v>
      </c>
      <c r="T1850" s="4">
        <v>0.3</v>
      </c>
      <c r="U1850" s="4">
        <v>0.904</v>
      </c>
      <c r="V1850" s="4">
        <v>19.5</v>
      </c>
    </row>
    <row r="1851">
      <c r="A1851" s="4" t="s">
        <v>144</v>
      </c>
      <c r="B1851" s="4">
        <v>2011.0</v>
      </c>
      <c r="C1851" s="4" t="s">
        <v>31</v>
      </c>
      <c r="D1851" s="4">
        <v>86.0</v>
      </c>
      <c r="E1851" s="4">
        <v>72.0</v>
      </c>
      <c r="F1851" s="4">
        <v>0.0</v>
      </c>
      <c r="G1851" s="4">
        <v>9.47</v>
      </c>
      <c r="H1851" s="5">
        <v>8342.405764</v>
      </c>
      <c r="I1851" s="4">
        <v>95.0</v>
      </c>
      <c r="J1851" s="4">
        <v>597.0</v>
      </c>
      <c r="K1851" s="4">
        <v>65.3</v>
      </c>
      <c r="L1851" s="4">
        <v>0.0</v>
      </c>
      <c r="M1851" s="4">
        <v>95.0</v>
      </c>
      <c r="N1851" s="4">
        <v>11.24</v>
      </c>
      <c r="O1851" s="4">
        <v>95.0</v>
      </c>
      <c r="P1851" s="4">
        <v>0.1</v>
      </c>
      <c r="Q1851" s="5">
        <v>38426.5581</v>
      </c>
      <c r="R1851" s="6"/>
      <c r="S1851" s="4">
        <v>0.3</v>
      </c>
      <c r="T1851" s="4">
        <v>0.3</v>
      </c>
      <c r="U1851" s="4">
        <v>0.901</v>
      </c>
      <c r="V1851" s="4">
        <v>19.7</v>
      </c>
    </row>
    <row r="1852">
      <c r="A1852" s="4" t="s">
        <v>144</v>
      </c>
      <c r="B1852" s="4">
        <v>2010.0</v>
      </c>
      <c r="C1852" s="4" t="s">
        <v>31</v>
      </c>
      <c r="D1852" s="4">
        <v>89.0</v>
      </c>
      <c r="E1852" s="4">
        <v>71.0</v>
      </c>
      <c r="F1852" s="4">
        <v>0.0</v>
      </c>
      <c r="G1852" s="4">
        <v>9.62</v>
      </c>
      <c r="H1852" s="5">
        <v>6664.148708</v>
      </c>
      <c r="I1852" s="4">
        <v>9.0</v>
      </c>
      <c r="J1852" s="4">
        <v>43.0</v>
      </c>
      <c r="K1852" s="4">
        <v>64.8</v>
      </c>
      <c r="L1852" s="4">
        <v>0.0</v>
      </c>
      <c r="M1852" s="4">
        <v>93.0</v>
      </c>
      <c r="N1852" s="4">
        <v>11.2</v>
      </c>
      <c r="O1852" s="4">
        <v>93.0</v>
      </c>
      <c r="P1852" s="4">
        <v>0.1</v>
      </c>
      <c r="Q1852" s="5">
        <v>33691.34837</v>
      </c>
      <c r="R1852" s="6"/>
      <c r="S1852" s="4">
        <v>0.3</v>
      </c>
      <c r="T1852" s="4">
        <v>0.3</v>
      </c>
      <c r="U1852" s="4">
        <v>0.899</v>
      </c>
      <c r="V1852" s="4">
        <v>20.3</v>
      </c>
    </row>
    <row r="1853">
      <c r="A1853" s="4" t="s">
        <v>144</v>
      </c>
      <c r="B1853" s="4">
        <v>2009.0</v>
      </c>
      <c r="C1853" s="4" t="s">
        <v>31</v>
      </c>
      <c r="D1853" s="4">
        <v>85.0</v>
      </c>
      <c r="E1853" s="4">
        <v>73.0</v>
      </c>
      <c r="F1853" s="4">
        <v>0.0</v>
      </c>
      <c r="G1853" s="4">
        <v>9.24</v>
      </c>
      <c r="H1853" s="5">
        <v>63.57705167</v>
      </c>
      <c r="I1853" s="4">
        <v>93.0</v>
      </c>
      <c r="J1853" s="4">
        <v>198.0</v>
      </c>
      <c r="K1853" s="4">
        <v>64.3</v>
      </c>
      <c r="L1853" s="4">
        <v>0.0</v>
      </c>
      <c r="M1853" s="4">
        <v>92.0</v>
      </c>
      <c r="N1853" s="4">
        <v>11.21</v>
      </c>
      <c r="O1853" s="4">
        <v>92.0</v>
      </c>
      <c r="P1853" s="4">
        <v>0.1</v>
      </c>
      <c r="Q1853" s="5">
        <v>282.94193</v>
      </c>
      <c r="R1853" s="6"/>
      <c r="S1853" s="4">
        <v>0.3</v>
      </c>
      <c r="T1853" s="4">
        <v>0.3</v>
      </c>
      <c r="U1853" s="4">
        <v>0.895</v>
      </c>
      <c r="V1853" s="4">
        <v>19.3</v>
      </c>
    </row>
    <row r="1854">
      <c r="A1854" s="4" t="s">
        <v>144</v>
      </c>
      <c r="B1854" s="4">
        <v>2008.0</v>
      </c>
      <c r="C1854" s="4" t="s">
        <v>31</v>
      </c>
      <c r="D1854" s="4">
        <v>81.0</v>
      </c>
      <c r="E1854" s="4">
        <v>75.0</v>
      </c>
      <c r="F1854" s="4">
        <v>0.0</v>
      </c>
      <c r="G1854" s="4">
        <v>9.49</v>
      </c>
      <c r="H1854" s="5">
        <v>6761.288966</v>
      </c>
      <c r="I1854" s="4">
        <v>9.0</v>
      </c>
      <c r="J1854" s="4">
        <v>0.0</v>
      </c>
      <c r="K1854" s="4">
        <v>63.8</v>
      </c>
      <c r="L1854" s="4">
        <v>0.0</v>
      </c>
      <c r="M1854" s="4">
        <v>89.0</v>
      </c>
      <c r="N1854" s="4">
        <v>1.7</v>
      </c>
      <c r="O1854" s="4">
        <v>89.0</v>
      </c>
      <c r="P1854" s="4">
        <v>0.1</v>
      </c>
      <c r="Q1854" s="5">
        <v>31287.77865</v>
      </c>
      <c r="R1854" s="6"/>
      <c r="S1854" s="4">
        <v>0.3</v>
      </c>
      <c r="T1854" s="4">
        <v>0.3</v>
      </c>
      <c r="U1854" s="4">
        <v>0.894</v>
      </c>
      <c r="V1854" s="4">
        <v>19.5</v>
      </c>
    </row>
    <row r="1855">
      <c r="A1855" s="4" t="s">
        <v>144</v>
      </c>
      <c r="B1855" s="4">
        <v>2007.0</v>
      </c>
      <c r="C1855" s="4" t="s">
        <v>31</v>
      </c>
      <c r="D1855" s="4">
        <v>81.0</v>
      </c>
      <c r="E1855" s="4">
        <v>76.0</v>
      </c>
      <c r="F1855" s="4">
        <v>0.0</v>
      </c>
      <c r="G1855" s="4">
        <v>9.19</v>
      </c>
      <c r="H1855" s="5">
        <v>606.3106561</v>
      </c>
      <c r="I1855" s="4">
        <v>88.0</v>
      </c>
      <c r="J1855" s="4">
        <v>25.0</v>
      </c>
      <c r="K1855" s="4">
        <v>63.2</v>
      </c>
      <c r="L1855" s="4">
        <v>0.0</v>
      </c>
      <c r="M1855" s="4">
        <v>88.0</v>
      </c>
      <c r="N1855" s="4">
        <v>8.35</v>
      </c>
      <c r="O1855" s="4">
        <v>88.0</v>
      </c>
      <c r="P1855" s="4">
        <v>0.1</v>
      </c>
      <c r="Q1855" s="5">
        <v>3259.73471</v>
      </c>
      <c r="R1855" s="6"/>
      <c r="S1855" s="4">
        <v>0.3</v>
      </c>
      <c r="T1855" s="4">
        <v>0.3</v>
      </c>
      <c r="U1855" s="4">
        <v>0.891</v>
      </c>
      <c r="V1855" s="4">
        <v>19.2</v>
      </c>
    </row>
    <row r="1856">
      <c r="A1856" s="4" t="s">
        <v>144</v>
      </c>
      <c r="B1856" s="4">
        <v>2006.0</v>
      </c>
      <c r="C1856" s="4" t="s">
        <v>31</v>
      </c>
      <c r="D1856" s="4">
        <v>79.9</v>
      </c>
      <c r="E1856" s="4">
        <v>76.0</v>
      </c>
      <c r="F1856" s="4">
        <v>0.0</v>
      </c>
      <c r="G1856" s="4">
        <v>9.34</v>
      </c>
      <c r="H1856" s="5">
        <v>496.2228007</v>
      </c>
      <c r="I1856" s="4">
        <v>87.0</v>
      </c>
      <c r="J1856" s="4">
        <v>20.0</v>
      </c>
      <c r="K1856" s="4">
        <v>62.6</v>
      </c>
      <c r="L1856" s="4">
        <v>0.0</v>
      </c>
      <c r="M1856" s="4">
        <v>89.0</v>
      </c>
      <c r="N1856" s="4">
        <v>8.65</v>
      </c>
      <c r="O1856" s="4">
        <v>89.0</v>
      </c>
      <c r="P1856" s="4">
        <v>0.1</v>
      </c>
      <c r="Q1856" s="5">
        <v>2667.86452</v>
      </c>
      <c r="R1856" s="6"/>
      <c r="S1856" s="4">
        <v>0.3</v>
      </c>
      <c r="T1856" s="4">
        <v>0.3</v>
      </c>
      <c r="U1856" s="4">
        <v>0.888</v>
      </c>
      <c r="V1856" s="4">
        <v>19.1</v>
      </c>
    </row>
    <row r="1857">
      <c r="A1857" s="4" t="s">
        <v>144</v>
      </c>
      <c r="B1857" s="4">
        <v>2005.0</v>
      </c>
      <c r="C1857" s="4" t="s">
        <v>31</v>
      </c>
      <c r="D1857" s="4">
        <v>79.9</v>
      </c>
      <c r="E1857" s="4">
        <v>78.0</v>
      </c>
      <c r="F1857" s="4">
        <v>0.0</v>
      </c>
      <c r="G1857" s="4">
        <v>9.31</v>
      </c>
      <c r="H1857" s="5">
        <v>491.055852</v>
      </c>
      <c r="I1857" s="4">
        <v>87.0</v>
      </c>
      <c r="J1857" s="4">
        <v>20.0</v>
      </c>
      <c r="K1857" s="4">
        <v>62.1</v>
      </c>
      <c r="L1857" s="4">
        <v>0.0</v>
      </c>
      <c r="M1857" s="4">
        <v>89.0</v>
      </c>
      <c r="N1857" s="4">
        <v>8.25</v>
      </c>
      <c r="O1857" s="4">
        <v>89.0</v>
      </c>
      <c r="P1857" s="4">
        <v>0.1</v>
      </c>
      <c r="Q1857" s="5">
        <v>2775.89515</v>
      </c>
      <c r="R1857" s="6"/>
      <c r="S1857" s="4">
        <v>0.3</v>
      </c>
      <c r="T1857" s="4">
        <v>0.3</v>
      </c>
      <c r="U1857" s="4">
        <v>0.886</v>
      </c>
      <c r="V1857" s="4">
        <v>18.9</v>
      </c>
    </row>
    <row r="1858">
      <c r="A1858" s="4" t="s">
        <v>144</v>
      </c>
      <c r="B1858" s="4">
        <v>2004.0</v>
      </c>
      <c r="C1858" s="4" t="s">
        <v>31</v>
      </c>
      <c r="D1858" s="4">
        <v>79.2</v>
      </c>
      <c r="E1858" s="4">
        <v>79.0</v>
      </c>
      <c r="F1858" s="4">
        <v>0.0</v>
      </c>
      <c r="G1858" s="4">
        <v>9.15</v>
      </c>
      <c r="H1858" s="5">
        <v>442.3774869</v>
      </c>
      <c r="I1858" s="4">
        <v>88.0</v>
      </c>
      <c r="J1858" s="4">
        <v>33.0</v>
      </c>
      <c r="K1858" s="4">
        <v>61.5</v>
      </c>
      <c r="L1858" s="4">
        <v>0.0</v>
      </c>
      <c r="M1858" s="4">
        <v>87.0</v>
      </c>
      <c r="N1858" s="4">
        <v>7.89</v>
      </c>
      <c r="O1858" s="4">
        <v>89.0</v>
      </c>
      <c r="P1858" s="4">
        <v>0.1</v>
      </c>
      <c r="Q1858" s="5">
        <v>2542.39935</v>
      </c>
      <c r="R1858" s="6"/>
      <c r="S1858" s="4">
        <v>0.3</v>
      </c>
      <c r="T1858" s="4">
        <v>0.3</v>
      </c>
      <c r="U1858" s="4">
        <v>0.884</v>
      </c>
      <c r="V1858" s="4">
        <v>18.4</v>
      </c>
    </row>
    <row r="1859">
      <c r="A1859" s="4" t="s">
        <v>144</v>
      </c>
      <c r="B1859" s="4">
        <v>2003.0</v>
      </c>
      <c r="C1859" s="4" t="s">
        <v>31</v>
      </c>
      <c r="D1859" s="4">
        <v>79.1</v>
      </c>
      <c r="E1859" s="4">
        <v>82.0</v>
      </c>
      <c r="F1859" s="4">
        <v>0.0</v>
      </c>
      <c r="G1859" s="4">
        <v>8.91</v>
      </c>
      <c r="H1859" s="5">
        <v>3661.792922</v>
      </c>
      <c r="I1859" s="4">
        <v>89.0</v>
      </c>
      <c r="J1859" s="4">
        <v>66.0</v>
      </c>
      <c r="K1859" s="4">
        <v>6.9</v>
      </c>
      <c r="L1859" s="4">
        <v>0.0</v>
      </c>
      <c r="M1859" s="4">
        <v>86.0</v>
      </c>
      <c r="N1859" s="4">
        <v>7.71</v>
      </c>
      <c r="O1859" s="4">
        <v>9.0</v>
      </c>
      <c r="P1859" s="4">
        <v>0.1</v>
      </c>
      <c r="Q1859" s="5">
        <v>21913.7817</v>
      </c>
      <c r="R1859" s="6"/>
      <c r="S1859" s="4">
        <v>0.3</v>
      </c>
      <c r="T1859" s="4">
        <v>0.3</v>
      </c>
      <c r="U1859" s="4">
        <v>0.881</v>
      </c>
      <c r="V1859" s="4">
        <v>18.2</v>
      </c>
    </row>
    <row r="1860">
      <c r="A1860" s="4" t="s">
        <v>144</v>
      </c>
      <c r="B1860" s="4">
        <v>2002.0</v>
      </c>
      <c r="C1860" s="4" t="s">
        <v>31</v>
      </c>
      <c r="D1860" s="4">
        <v>78.7</v>
      </c>
      <c r="E1860" s="4">
        <v>83.0</v>
      </c>
      <c r="F1860" s="4">
        <v>0.0</v>
      </c>
      <c r="G1860" s="4">
        <v>9.13</v>
      </c>
      <c r="H1860" s="5">
        <v>2892.257132</v>
      </c>
      <c r="I1860" s="4">
        <v>89.0</v>
      </c>
      <c r="J1860" s="4">
        <v>21.0</v>
      </c>
      <c r="K1860" s="4">
        <v>6.3</v>
      </c>
      <c r="L1860" s="4">
        <v>0.0</v>
      </c>
      <c r="M1860" s="4">
        <v>84.0</v>
      </c>
      <c r="N1860" s="4">
        <v>7.89</v>
      </c>
      <c r="O1860" s="4">
        <v>9.0</v>
      </c>
      <c r="P1860" s="4">
        <v>0.1</v>
      </c>
      <c r="Q1860" s="5">
        <v>16874.31232</v>
      </c>
      <c r="R1860" s="6"/>
      <c r="S1860" s="4">
        <v>0.3</v>
      </c>
      <c r="T1860" s="4">
        <v>0.3</v>
      </c>
      <c r="U1860" s="4">
        <v>0.873</v>
      </c>
      <c r="V1860" s="4">
        <v>17.5</v>
      </c>
    </row>
    <row r="1861">
      <c r="A1861" s="4" t="s">
        <v>144</v>
      </c>
      <c r="B1861" s="4">
        <v>2001.0</v>
      </c>
      <c r="C1861" s="4" t="s">
        <v>31</v>
      </c>
      <c r="D1861" s="4">
        <v>78.5</v>
      </c>
      <c r="E1861" s="4">
        <v>83.0</v>
      </c>
      <c r="F1861" s="4">
        <v>0.0</v>
      </c>
      <c r="G1861" s="4">
        <v>8.75</v>
      </c>
      <c r="H1861" s="5">
        <v>2205.98595</v>
      </c>
      <c r="I1861" s="4">
        <v>9.0</v>
      </c>
      <c r="J1861" s="4">
        <v>65.0</v>
      </c>
      <c r="K1861" s="4">
        <v>59.6</v>
      </c>
      <c r="L1861" s="4">
        <v>0.0</v>
      </c>
      <c r="M1861" s="4">
        <v>82.0</v>
      </c>
      <c r="N1861" s="4">
        <v>7.58</v>
      </c>
      <c r="O1861" s="4">
        <v>9.0</v>
      </c>
      <c r="P1861" s="4">
        <v>0.1</v>
      </c>
      <c r="Q1861" s="5">
        <v>13882.85683</v>
      </c>
      <c r="R1861" s="6"/>
      <c r="S1861" s="4">
        <v>0.3</v>
      </c>
      <c r="T1861" s="4">
        <v>0.3</v>
      </c>
      <c r="U1861" s="4">
        <v>0.868</v>
      </c>
      <c r="V1861" s="4">
        <v>17.4</v>
      </c>
    </row>
    <row r="1862">
      <c r="A1862" s="4" t="s">
        <v>144</v>
      </c>
      <c r="B1862" s="4">
        <v>2000.0</v>
      </c>
      <c r="C1862" s="4" t="s">
        <v>31</v>
      </c>
      <c r="D1862" s="4">
        <v>78.6</v>
      </c>
      <c r="E1862" s="4">
        <v>87.0</v>
      </c>
      <c r="F1862" s="4">
        <v>0.0</v>
      </c>
      <c r="G1862" s="4">
        <v>8.91</v>
      </c>
      <c r="H1862" s="5">
        <v>2143.021083</v>
      </c>
      <c r="I1862" s="4">
        <v>9.0</v>
      </c>
      <c r="J1862" s="4">
        <v>65.0</v>
      </c>
      <c r="K1862" s="4">
        <v>58.9</v>
      </c>
      <c r="L1862" s="4">
        <v>0.0</v>
      </c>
      <c r="M1862" s="4">
        <v>82.0</v>
      </c>
      <c r="N1862" s="4">
        <v>7.47</v>
      </c>
      <c r="O1862" s="4">
        <v>9.0</v>
      </c>
      <c r="P1862" s="4">
        <v>0.1</v>
      </c>
      <c r="Q1862" s="5">
        <v>13641.1272</v>
      </c>
      <c r="R1862" s="6"/>
      <c r="S1862" s="4">
        <v>0.3</v>
      </c>
      <c r="T1862" s="4">
        <v>0.3</v>
      </c>
      <c r="U1862" s="4">
        <v>0.864</v>
      </c>
      <c r="V1862" s="4">
        <v>17.2</v>
      </c>
    </row>
    <row r="1863">
      <c r="A1863" s="4" t="s">
        <v>145</v>
      </c>
      <c r="B1863" s="4">
        <v>2015.0</v>
      </c>
      <c r="C1863" s="4" t="s">
        <v>23</v>
      </c>
      <c r="D1863" s="4">
        <v>74.8</v>
      </c>
      <c r="E1863" s="4">
        <v>145.0</v>
      </c>
      <c r="F1863" s="4">
        <v>2.0</v>
      </c>
      <c r="G1863" s="6"/>
      <c r="H1863" s="5">
        <v>0.0</v>
      </c>
      <c r="I1863" s="4">
        <v>98.0</v>
      </c>
      <c r="J1863" s="4">
        <v>0.0</v>
      </c>
      <c r="K1863" s="4">
        <v>54.0</v>
      </c>
      <c r="L1863" s="4">
        <v>2.0</v>
      </c>
      <c r="M1863" s="4">
        <v>99.0</v>
      </c>
      <c r="N1863" s="6"/>
      <c r="O1863" s="4">
        <v>98.0</v>
      </c>
      <c r="P1863" s="4">
        <v>0.1</v>
      </c>
      <c r="Q1863" s="5">
        <v>295.966488</v>
      </c>
      <c r="R1863" s="4">
        <v>68235.0</v>
      </c>
      <c r="S1863" s="4">
        <v>1.8</v>
      </c>
      <c r="T1863" s="4">
        <v>1.7</v>
      </c>
      <c r="U1863" s="4">
        <v>0.642</v>
      </c>
      <c r="V1863" s="4">
        <v>11.7</v>
      </c>
    </row>
    <row r="1864">
      <c r="A1864" s="4" t="s">
        <v>145</v>
      </c>
      <c r="B1864" s="4">
        <v>2014.0</v>
      </c>
      <c r="C1864" s="4" t="s">
        <v>23</v>
      </c>
      <c r="D1864" s="4">
        <v>74.5</v>
      </c>
      <c r="E1864" s="4">
        <v>148.0</v>
      </c>
      <c r="F1864" s="4">
        <v>2.0</v>
      </c>
      <c r="G1864" s="4">
        <v>3.55</v>
      </c>
      <c r="H1864" s="5">
        <v>473.1238124</v>
      </c>
      <c r="I1864" s="4">
        <v>98.0</v>
      </c>
      <c r="J1864" s="4">
        <v>0.0</v>
      </c>
      <c r="K1864" s="4">
        <v>53.2</v>
      </c>
      <c r="L1864" s="4">
        <v>3.0</v>
      </c>
      <c r="M1864" s="4">
        <v>99.0</v>
      </c>
      <c r="N1864" s="4">
        <v>9.4</v>
      </c>
      <c r="O1864" s="4">
        <v>98.0</v>
      </c>
      <c r="P1864" s="4">
        <v>0.1</v>
      </c>
      <c r="Q1864" s="5">
        <v>1975.46477</v>
      </c>
      <c r="R1864" s="4">
        <v>613997.0</v>
      </c>
      <c r="S1864" s="4">
        <v>1.8</v>
      </c>
      <c r="T1864" s="4">
        <v>1.7</v>
      </c>
      <c r="U1864" s="4">
        <v>0.636</v>
      </c>
      <c r="V1864" s="4">
        <v>11.6</v>
      </c>
    </row>
    <row r="1865">
      <c r="A1865" s="4" t="s">
        <v>145</v>
      </c>
      <c r="B1865" s="4">
        <v>2013.0</v>
      </c>
      <c r="C1865" s="4" t="s">
        <v>23</v>
      </c>
      <c r="D1865" s="4">
        <v>73.9</v>
      </c>
      <c r="E1865" s="4">
        <v>157.0</v>
      </c>
      <c r="F1865" s="4">
        <v>2.0</v>
      </c>
      <c r="G1865" s="4">
        <v>3.58</v>
      </c>
      <c r="H1865" s="5">
        <v>366.4841804</v>
      </c>
      <c r="I1865" s="4">
        <v>98.0</v>
      </c>
      <c r="J1865" s="4">
        <v>0.0</v>
      </c>
      <c r="K1865" s="4">
        <v>52.4</v>
      </c>
      <c r="L1865" s="4">
        <v>3.0</v>
      </c>
      <c r="M1865" s="4">
        <v>99.0</v>
      </c>
      <c r="N1865" s="4">
        <v>8.43</v>
      </c>
      <c r="O1865" s="4">
        <v>98.0</v>
      </c>
      <c r="P1865" s="4">
        <v>0.1</v>
      </c>
      <c r="Q1865" s="5">
        <v>1847.19849</v>
      </c>
      <c r="R1865" s="4">
        <v>5945747.0</v>
      </c>
      <c r="S1865" s="4">
        <v>1.8</v>
      </c>
      <c r="T1865" s="4">
        <v>1.7</v>
      </c>
      <c r="U1865" s="4">
        <v>0.63</v>
      </c>
      <c r="V1865" s="4">
        <v>11.5</v>
      </c>
    </row>
    <row r="1866">
      <c r="A1866" s="4" t="s">
        <v>145</v>
      </c>
      <c r="B1866" s="4">
        <v>2012.0</v>
      </c>
      <c r="C1866" s="4" t="s">
        <v>23</v>
      </c>
      <c r="D1866" s="4">
        <v>73.9</v>
      </c>
      <c r="E1866" s="4">
        <v>157.0</v>
      </c>
      <c r="F1866" s="4">
        <v>2.0</v>
      </c>
      <c r="G1866" s="4">
        <v>3.63</v>
      </c>
      <c r="H1866" s="5">
        <v>334.8174246</v>
      </c>
      <c r="I1866" s="4">
        <v>98.0</v>
      </c>
      <c r="J1866" s="4">
        <v>0.0</v>
      </c>
      <c r="K1866" s="4">
        <v>51.7</v>
      </c>
      <c r="L1866" s="4">
        <v>3.0</v>
      </c>
      <c r="M1866" s="4">
        <v>99.0</v>
      </c>
      <c r="N1866" s="4">
        <v>8.4</v>
      </c>
      <c r="O1866" s="4">
        <v>98.0</v>
      </c>
      <c r="P1866" s="4">
        <v>0.1</v>
      </c>
      <c r="Q1866" s="5">
        <v>1792.3845</v>
      </c>
      <c r="R1866" s="4">
        <v>587718.0</v>
      </c>
      <c r="S1866" s="4">
        <v>1.8</v>
      </c>
      <c r="T1866" s="4">
        <v>1.7</v>
      </c>
      <c r="U1866" s="4">
        <v>0.625</v>
      </c>
      <c r="V1866" s="4">
        <v>11.5</v>
      </c>
    </row>
    <row r="1867">
      <c r="A1867" s="4" t="s">
        <v>145</v>
      </c>
      <c r="B1867" s="4">
        <v>2011.0</v>
      </c>
      <c r="C1867" s="4" t="s">
        <v>23</v>
      </c>
      <c r="D1867" s="4">
        <v>74.5</v>
      </c>
      <c r="E1867" s="4">
        <v>147.0</v>
      </c>
      <c r="F1867" s="4">
        <v>3.0</v>
      </c>
      <c r="G1867" s="4">
        <v>3.39</v>
      </c>
      <c r="H1867" s="5">
        <v>321.6132593</v>
      </c>
      <c r="I1867" s="4">
        <v>98.0</v>
      </c>
      <c r="J1867" s="4">
        <v>0.0</v>
      </c>
      <c r="K1867" s="4">
        <v>5.9</v>
      </c>
      <c r="L1867" s="4">
        <v>3.0</v>
      </c>
      <c r="M1867" s="4">
        <v>99.0</v>
      </c>
      <c r="N1867" s="4">
        <v>6.39</v>
      </c>
      <c r="O1867" s="4">
        <v>98.0</v>
      </c>
      <c r="P1867" s="4">
        <v>0.1</v>
      </c>
      <c r="Q1867" s="5">
        <v>1682.957924</v>
      </c>
      <c r="R1867" s="4">
        <v>58782.0</v>
      </c>
      <c r="S1867" s="4">
        <v>1.8</v>
      </c>
      <c r="T1867" s="4">
        <v>1.8</v>
      </c>
      <c r="U1867" s="4">
        <v>0.62</v>
      </c>
      <c r="V1867" s="4">
        <v>11.5</v>
      </c>
    </row>
    <row r="1868">
      <c r="A1868" s="4" t="s">
        <v>145</v>
      </c>
      <c r="B1868" s="4">
        <v>2010.0</v>
      </c>
      <c r="C1868" s="4" t="s">
        <v>23</v>
      </c>
      <c r="D1868" s="4">
        <v>73.2</v>
      </c>
      <c r="E1868" s="4">
        <v>154.0</v>
      </c>
      <c r="F1868" s="4">
        <v>3.0</v>
      </c>
      <c r="G1868" s="4">
        <v>3.38</v>
      </c>
      <c r="H1868" s="5">
        <v>302.7045411</v>
      </c>
      <c r="I1868" s="4">
        <v>98.0</v>
      </c>
      <c r="J1868" s="4">
        <v>0.0</v>
      </c>
      <c r="K1868" s="4">
        <v>5.2</v>
      </c>
      <c r="L1868" s="4">
        <v>3.0</v>
      </c>
      <c r="M1868" s="4">
        <v>99.0</v>
      </c>
      <c r="N1868" s="4">
        <v>6.58</v>
      </c>
      <c r="O1868" s="4">
        <v>98.0</v>
      </c>
      <c r="P1868" s="4">
        <v>0.1</v>
      </c>
      <c r="Q1868" s="5">
        <v>1526.497938</v>
      </c>
      <c r="R1868" s="4">
        <v>5737723.0</v>
      </c>
      <c r="S1868" s="4">
        <v>1.9</v>
      </c>
      <c r="T1868" s="4">
        <v>1.8</v>
      </c>
      <c r="U1868" s="4">
        <v>0.614</v>
      </c>
      <c r="V1868" s="4">
        <v>11.4</v>
      </c>
    </row>
    <row r="1869">
      <c r="A1869" s="4" t="s">
        <v>145</v>
      </c>
      <c r="B1869" s="4">
        <v>2009.0</v>
      </c>
      <c r="C1869" s="4" t="s">
        <v>23</v>
      </c>
      <c r="D1869" s="4">
        <v>73.2</v>
      </c>
      <c r="E1869" s="4">
        <v>163.0</v>
      </c>
      <c r="F1869" s="4">
        <v>3.0</v>
      </c>
      <c r="G1869" s="4">
        <v>3.36</v>
      </c>
      <c r="H1869" s="5">
        <v>292.753101</v>
      </c>
      <c r="I1869" s="4">
        <v>98.0</v>
      </c>
      <c r="J1869" s="4">
        <v>0.0</v>
      </c>
      <c r="K1869" s="4">
        <v>49.4</v>
      </c>
      <c r="L1869" s="4">
        <v>3.0</v>
      </c>
      <c r="M1869" s="4">
        <v>99.0</v>
      </c>
      <c r="N1869" s="4">
        <v>6.82</v>
      </c>
      <c r="O1869" s="4">
        <v>98.0</v>
      </c>
      <c r="P1869" s="4">
        <v>0.2</v>
      </c>
      <c r="Q1869" s="5">
        <v>1464.497754</v>
      </c>
      <c r="R1869" s="4">
        <v>5666581.0</v>
      </c>
      <c r="S1869" s="4">
        <v>1.9</v>
      </c>
      <c r="T1869" s="4">
        <v>1.8</v>
      </c>
      <c r="U1869" s="4">
        <v>0.613</v>
      </c>
      <c r="V1869" s="4">
        <v>11.3</v>
      </c>
    </row>
    <row r="1870">
      <c r="A1870" s="4" t="s">
        <v>145</v>
      </c>
      <c r="B1870" s="4">
        <v>2008.0</v>
      </c>
      <c r="C1870" s="4" t="s">
        <v>23</v>
      </c>
      <c r="D1870" s="4">
        <v>72.5</v>
      </c>
      <c r="E1870" s="4">
        <v>169.0</v>
      </c>
      <c r="F1870" s="4">
        <v>3.0</v>
      </c>
      <c r="G1870" s="4">
        <v>3.64</v>
      </c>
      <c r="H1870" s="5">
        <v>275.064434</v>
      </c>
      <c r="I1870" s="4">
        <v>97.0</v>
      </c>
      <c r="J1870" s="4">
        <v>0.0</v>
      </c>
      <c r="K1870" s="4">
        <v>48.6</v>
      </c>
      <c r="L1870" s="4">
        <v>3.0</v>
      </c>
      <c r="M1870" s="4">
        <v>97.0</v>
      </c>
      <c r="N1870" s="4">
        <v>6.98</v>
      </c>
      <c r="O1870" s="4">
        <v>97.0</v>
      </c>
      <c r="P1870" s="4">
        <v>0.2</v>
      </c>
      <c r="Q1870" s="5">
        <v>1518.85386</v>
      </c>
      <c r="R1870" s="4">
        <v>559456.0</v>
      </c>
      <c r="S1870" s="4">
        <v>1.9</v>
      </c>
      <c r="T1870" s="4">
        <v>1.8</v>
      </c>
      <c r="U1870" s="4">
        <v>0.607</v>
      </c>
      <c r="V1870" s="4">
        <v>11.1</v>
      </c>
    </row>
    <row r="1871">
      <c r="A1871" s="4" t="s">
        <v>145</v>
      </c>
      <c r="B1871" s="4">
        <v>2007.0</v>
      </c>
      <c r="C1871" s="4" t="s">
        <v>23</v>
      </c>
      <c r="D1871" s="4">
        <v>72.5</v>
      </c>
      <c r="E1871" s="4">
        <v>173.0</v>
      </c>
      <c r="F1871" s="4">
        <v>3.0</v>
      </c>
      <c r="G1871" s="4">
        <v>3.83</v>
      </c>
      <c r="H1871" s="5">
        <v>253.0007812</v>
      </c>
      <c r="I1871" s="4">
        <v>93.0</v>
      </c>
      <c r="J1871" s="4">
        <v>0.0</v>
      </c>
      <c r="K1871" s="4">
        <v>47.9</v>
      </c>
      <c r="L1871" s="4">
        <v>4.0</v>
      </c>
      <c r="M1871" s="4">
        <v>93.0</v>
      </c>
      <c r="N1871" s="4">
        <v>6.91</v>
      </c>
      <c r="O1871" s="4">
        <v>93.0</v>
      </c>
      <c r="P1871" s="4">
        <v>0.2</v>
      </c>
      <c r="Q1871" s="5">
        <v>1344.31871</v>
      </c>
      <c r="R1871" s="4">
        <v>552216.0</v>
      </c>
      <c r="S1871" s="4">
        <v>2.0</v>
      </c>
      <c r="T1871" s="4">
        <v>1.9</v>
      </c>
      <c r="U1871" s="4">
        <v>0.601</v>
      </c>
      <c r="V1871" s="4">
        <v>11.0</v>
      </c>
    </row>
    <row r="1872">
      <c r="A1872" s="4" t="s">
        <v>145</v>
      </c>
      <c r="B1872" s="4">
        <v>2006.0</v>
      </c>
      <c r="C1872" s="4" t="s">
        <v>23</v>
      </c>
      <c r="D1872" s="4">
        <v>73.0</v>
      </c>
      <c r="E1872" s="4">
        <v>17.0</v>
      </c>
      <c r="F1872" s="4">
        <v>3.0</v>
      </c>
      <c r="G1872" s="4">
        <v>3.69</v>
      </c>
      <c r="H1872" s="5">
        <v>21.41123529</v>
      </c>
      <c r="I1872" s="4">
        <v>88.0</v>
      </c>
      <c r="J1872" s="4">
        <v>0.0</v>
      </c>
      <c r="K1872" s="4">
        <v>47.1</v>
      </c>
      <c r="L1872" s="4">
        <v>4.0</v>
      </c>
      <c r="M1872" s="4">
        <v>88.0</v>
      </c>
      <c r="N1872" s="4">
        <v>6.33</v>
      </c>
      <c r="O1872" s="4">
        <v>88.0</v>
      </c>
      <c r="P1872" s="4">
        <v>0.3</v>
      </c>
      <c r="Q1872" s="5">
        <v>124.992617</v>
      </c>
      <c r="R1872" s="4">
        <v>545211.0</v>
      </c>
      <c r="S1872" s="4">
        <v>2.0</v>
      </c>
      <c r="T1872" s="4">
        <v>1.9</v>
      </c>
      <c r="U1872" s="4">
        <v>0.597</v>
      </c>
      <c r="V1872" s="4">
        <v>11.0</v>
      </c>
    </row>
    <row r="1873">
      <c r="A1873" s="4" t="s">
        <v>145</v>
      </c>
      <c r="B1873" s="4">
        <v>2005.0</v>
      </c>
      <c r="C1873" s="4" t="s">
        <v>23</v>
      </c>
      <c r="D1873" s="4">
        <v>71.2</v>
      </c>
      <c r="E1873" s="4">
        <v>194.0</v>
      </c>
      <c r="F1873" s="4">
        <v>3.0</v>
      </c>
      <c r="G1873" s="4">
        <v>3.7</v>
      </c>
      <c r="H1873" s="5">
        <v>218.5716179</v>
      </c>
      <c r="I1873" s="4">
        <v>86.0</v>
      </c>
      <c r="J1873" s="4">
        <v>0.0</v>
      </c>
      <c r="K1873" s="4">
        <v>46.4</v>
      </c>
      <c r="L1873" s="4">
        <v>4.0</v>
      </c>
      <c r="M1873" s="4">
        <v>87.0</v>
      </c>
      <c r="N1873" s="4">
        <v>6.11</v>
      </c>
      <c r="O1873" s="4">
        <v>86.0</v>
      </c>
      <c r="P1873" s="4">
        <v>0.3</v>
      </c>
      <c r="Q1873" s="5">
        <v>1175.116225</v>
      </c>
      <c r="R1873" s="4">
        <v>5379328.0</v>
      </c>
      <c r="S1873" s="4">
        <v>2.0</v>
      </c>
      <c r="T1873" s="4">
        <v>1.9</v>
      </c>
      <c r="U1873" s="4">
        <v>0.592</v>
      </c>
      <c r="V1873" s="4">
        <v>11.0</v>
      </c>
    </row>
    <row r="1874">
      <c r="A1874" s="4" t="s">
        <v>145</v>
      </c>
      <c r="B1874" s="4">
        <v>2004.0</v>
      </c>
      <c r="C1874" s="4" t="s">
        <v>23</v>
      </c>
      <c r="D1874" s="4">
        <v>71.0</v>
      </c>
      <c r="E1874" s="4">
        <v>194.0</v>
      </c>
      <c r="F1874" s="4">
        <v>4.0</v>
      </c>
      <c r="G1874" s="4">
        <v>3.81</v>
      </c>
      <c r="H1874" s="5">
        <v>36.81621175</v>
      </c>
      <c r="I1874" s="4">
        <v>79.0</v>
      </c>
      <c r="J1874" s="4">
        <v>0.0</v>
      </c>
      <c r="K1874" s="4">
        <v>45.7</v>
      </c>
      <c r="L1874" s="4">
        <v>4.0</v>
      </c>
      <c r="M1874" s="4">
        <v>8.0</v>
      </c>
      <c r="N1874" s="4">
        <v>6.13</v>
      </c>
      <c r="O1874" s="4">
        <v>79.0</v>
      </c>
      <c r="P1874" s="4">
        <v>0.3</v>
      </c>
      <c r="Q1874" s="5">
        <v>191.55157</v>
      </c>
      <c r="R1874" s="4">
        <v>53973.0</v>
      </c>
      <c r="S1874" s="4">
        <v>2.1</v>
      </c>
      <c r="T1874" s="4">
        <v>2.0</v>
      </c>
      <c r="U1874" s="4">
        <v>0.587</v>
      </c>
      <c r="V1874" s="4">
        <v>11.0</v>
      </c>
    </row>
    <row r="1875">
      <c r="A1875" s="4" t="s">
        <v>145</v>
      </c>
      <c r="B1875" s="4">
        <v>2003.0</v>
      </c>
      <c r="C1875" s="4" t="s">
        <v>23</v>
      </c>
      <c r="D1875" s="4">
        <v>76.0</v>
      </c>
      <c r="E1875" s="4">
        <v>198.0</v>
      </c>
      <c r="F1875" s="4">
        <v>4.0</v>
      </c>
      <c r="G1875" s="4">
        <v>3.77</v>
      </c>
      <c r="H1875" s="5">
        <v>2.542436908</v>
      </c>
      <c r="I1875" s="4">
        <v>86.0</v>
      </c>
      <c r="J1875" s="4">
        <v>0.0</v>
      </c>
      <c r="K1875" s="4">
        <v>44.9</v>
      </c>
      <c r="L1875" s="4">
        <v>5.0</v>
      </c>
      <c r="M1875" s="4">
        <v>86.0</v>
      </c>
      <c r="N1875" s="4">
        <v>6.12</v>
      </c>
      <c r="O1875" s="4">
        <v>86.0</v>
      </c>
      <c r="P1875" s="4">
        <v>0.3</v>
      </c>
      <c r="Q1875" s="5">
        <v>115.565314</v>
      </c>
      <c r="R1875" s="4">
        <v>524879.0</v>
      </c>
      <c r="S1875" s="4">
        <v>2.1</v>
      </c>
      <c r="T1875" s="4">
        <v>2.0</v>
      </c>
      <c r="U1875" s="4">
        <v>0.583</v>
      </c>
      <c r="V1875" s="4">
        <v>11.0</v>
      </c>
    </row>
    <row r="1876">
      <c r="A1876" s="4" t="s">
        <v>145</v>
      </c>
      <c r="B1876" s="4">
        <v>2002.0</v>
      </c>
      <c r="C1876" s="4" t="s">
        <v>23</v>
      </c>
      <c r="D1876" s="4">
        <v>75.0</v>
      </c>
      <c r="E1876" s="4">
        <v>197.0</v>
      </c>
      <c r="F1876" s="4">
        <v>4.0</v>
      </c>
      <c r="G1876" s="4">
        <v>3.5</v>
      </c>
      <c r="H1876" s="5">
        <v>2.092343893</v>
      </c>
      <c r="I1876" s="4">
        <v>85.0</v>
      </c>
      <c r="J1876" s="4">
        <v>0.0</v>
      </c>
      <c r="K1876" s="4">
        <v>44.2</v>
      </c>
      <c r="L1876" s="4">
        <v>5.0</v>
      </c>
      <c r="M1876" s="4">
        <v>85.0</v>
      </c>
      <c r="N1876" s="4">
        <v>5.71</v>
      </c>
      <c r="O1876" s="4">
        <v>85.0</v>
      </c>
      <c r="P1876" s="4">
        <v>0.4</v>
      </c>
      <c r="Q1876" s="5">
        <v>11.147277</v>
      </c>
      <c r="R1876" s="4">
        <v>5171734.0</v>
      </c>
      <c r="S1876" s="4">
        <v>2.2</v>
      </c>
      <c r="T1876" s="4">
        <v>2.1</v>
      </c>
      <c r="U1876" s="4">
        <v>0.577</v>
      </c>
      <c r="V1876" s="4">
        <v>10.7</v>
      </c>
    </row>
    <row r="1877">
      <c r="A1877" s="4" t="s">
        <v>145</v>
      </c>
      <c r="B1877" s="4">
        <v>2001.0</v>
      </c>
      <c r="C1877" s="4" t="s">
        <v>23</v>
      </c>
      <c r="D1877" s="4">
        <v>73.0</v>
      </c>
      <c r="E1877" s="4">
        <v>193.0</v>
      </c>
      <c r="F1877" s="4">
        <v>4.0</v>
      </c>
      <c r="G1877" s="4">
        <v>3.51</v>
      </c>
      <c r="H1877" s="5">
        <v>22.35595448</v>
      </c>
      <c r="I1877" s="4">
        <v>87.0</v>
      </c>
      <c r="J1877" s="4">
        <v>0.0</v>
      </c>
      <c r="K1877" s="4">
        <v>43.5</v>
      </c>
      <c r="L1877" s="4">
        <v>5.0</v>
      </c>
      <c r="M1877" s="4">
        <v>89.0</v>
      </c>
      <c r="N1877" s="4">
        <v>5.26</v>
      </c>
      <c r="O1877" s="4">
        <v>87.0</v>
      </c>
      <c r="P1877" s="4">
        <v>0.4</v>
      </c>
      <c r="Q1877" s="5">
        <v>143.6758</v>
      </c>
      <c r="R1877" s="4">
        <v>5175.0</v>
      </c>
      <c r="S1877" s="4">
        <v>2.2</v>
      </c>
      <c r="T1877" s="4">
        <v>2.1</v>
      </c>
      <c r="U1877" s="4">
        <v>0.57</v>
      </c>
      <c r="V1877" s="4">
        <v>10.4</v>
      </c>
    </row>
    <row r="1878">
      <c r="A1878" s="4" t="s">
        <v>145</v>
      </c>
      <c r="B1878" s="4">
        <v>2000.0</v>
      </c>
      <c r="C1878" s="4" t="s">
        <v>23</v>
      </c>
      <c r="D1878" s="4">
        <v>73.0</v>
      </c>
      <c r="E1878" s="4">
        <v>192.0</v>
      </c>
      <c r="F1878" s="4">
        <v>4.0</v>
      </c>
      <c r="G1878" s="4">
        <v>3.61</v>
      </c>
      <c r="H1878" s="5">
        <v>15.25518816</v>
      </c>
      <c r="I1878" s="4">
        <v>83.0</v>
      </c>
      <c r="J1878" s="4">
        <v>0.0</v>
      </c>
      <c r="K1878" s="4">
        <v>42.8</v>
      </c>
      <c r="L1878" s="4">
        <v>5.0</v>
      </c>
      <c r="M1878" s="4">
        <v>85.0</v>
      </c>
      <c r="N1878" s="4">
        <v>5.39</v>
      </c>
      <c r="O1878" s="4">
        <v>83.0</v>
      </c>
      <c r="P1878" s="4">
        <v>0.4</v>
      </c>
      <c r="Q1878" s="5">
        <v>116.2743</v>
      </c>
      <c r="R1878" s="4">
        <v>526796.0</v>
      </c>
      <c r="S1878" s="4">
        <v>2.2</v>
      </c>
      <c r="T1878" s="4">
        <v>2.1</v>
      </c>
      <c r="U1878" s="4">
        <v>0.562</v>
      </c>
      <c r="V1878" s="4">
        <v>10.1</v>
      </c>
    </row>
    <row r="1879">
      <c r="A1879" s="4" t="s">
        <v>146</v>
      </c>
      <c r="B1879" s="4">
        <v>2015.0</v>
      </c>
      <c r="C1879" s="4" t="s">
        <v>23</v>
      </c>
      <c r="D1879" s="4">
        <v>61.8</v>
      </c>
      <c r="E1879" s="4">
        <v>22.0</v>
      </c>
      <c r="F1879" s="4">
        <v>49.0</v>
      </c>
      <c r="G1879" s="6"/>
      <c r="H1879" s="5">
        <v>0.0</v>
      </c>
      <c r="I1879" s="4">
        <v>65.0</v>
      </c>
      <c r="J1879" s="4">
        <v>7693.0</v>
      </c>
      <c r="K1879" s="4">
        <v>19.3</v>
      </c>
      <c r="L1879" s="4">
        <v>87.0</v>
      </c>
      <c r="M1879" s="4">
        <v>65.0</v>
      </c>
      <c r="N1879" s="6"/>
      <c r="O1879" s="4">
        <v>65.0</v>
      </c>
      <c r="P1879" s="4">
        <v>0.4</v>
      </c>
      <c r="Q1879" s="5">
        <v>358.99731</v>
      </c>
      <c r="R1879" s="4">
        <v>1.9896965E7</v>
      </c>
      <c r="S1879" s="4">
        <v>9.6</v>
      </c>
      <c r="T1879" s="4">
        <v>9.4</v>
      </c>
      <c r="U1879" s="4">
        <v>0.351</v>
      </c>
      <c r="V1879" s="4">
        <v>5.4</v>
      </c>
    </row>
    <row r="1880">
      <c r="A1880" s="4" t="s">
        <v>146</v>
      </c>
      <c r="B1880" s="4">
        <v>2014.0</v>
      </c>
      <c r="C1880" s="4" t="s">
        <v>23</v>
      </c>
      <c r="D1880" s="4">
        <v>61.4</v>
      </c>
      <c r="E1880" s="4">
        <v>223.0</v>
      </c>
      <c r="F1880" s="4">
        <v>49.0</v>
      </c>
      <c r="G1880" s="4">
        <v>0.01</v>
      </c>
      <c r="H1880" s="5">
        <v>3.304039899</v>
      </c>
      <c r="I1880" s="4">
        <v>68.0</v>
      </c>
      <c r="J1880" s="4">
        <v>1142.0</v>
      </c>
      <c r="K1880" s="4">
        <v>18.9</v>
      </c>
      <c r="L1880" s="4">
        <v>88.0</v>
      </c>
      <c r="M1880" s="4">
        <v>67.0</v>
      </c>
      <c r="N1880" s="4">
        <v>5.82</v>
      </c>
      <c r="O1880" s="4">
        <v>68.0</v>
      </c>
      <c r="P1880" s="4">
        <v>0.5</v>
      </c>
      <c r="Q1880" s="5">
        <v>43.646498</v>
      </c>
      <c r="R1880" s="4">
        <v>1.9148219E7</v>
      </c>
      <c r="S1880" s="4">
        <v>9.8</v>
      </c>
      <c r="T1880" s="4">
        <v>9.6</v>
      </c>
      <c r="U1880" s="4">
        <v>0.345</v>
      </c>
      <c r="V1880" s="4">
        <v>5.3</v>
      </c>
    </row>
    <row r="1881">
      <c r="A1881" s="4" t="s">
        <v>146</v>
      </c>
      <c r="B1881" s="4">
        <v>2013.0</v>
      </c>
      <c r="C1881" s="4" t="s">
        <v>23</v>
      </c>
      <c r="D1881" s="4">
        <v>69.0</v>
      </c>
      <c r="E1881" s="4">
        <v>227.0</v>
      </c>
      <c r="F1881" s="4">
        <v>49.0</v>
      </c>
      <c r="G1881" s="4">
        <v>0.01</v>
      </c>
      <c r="H1881" s="5">
        <v>31.50243237</v>
      </c>
      <c r="I1881" s="4">
        <v>67.0</v>
      </c>
      <c r="J1881" s="4">
        <v>1224.0</v>
      </c>
      <c r="K1881" s="4">
        <v>18.5</v>
      </c>
      <c r="L1881" s="4">
        <v>89.0</v>
      </c>
      <c r="M1881" s="4">
        <v>56.0</v>
      </c>
      <c r="N1881" s="4">
        <v>5.9</v>
      </c>
      <c r="O1881" s="4">
        <v>67.0</v>
      </c>
      <c r="P1881" s="4">
        <v>0.6</v>
      </c>
      <c r="Q1881" s="5">
        <v>416.14838</v>
      </c>
      <c r="R1881" s="4">
        <v>1.8426372E7</v>
      </c>
      <c r="S1881" s="4">
        <v>1.0</v>
      </c>
      <c r="T1881" s="4">
        <v>9.9</v>
      </c>
      <c r="U1881" s="4">
        <v>0.341</v>
      </c>
      <c r="V1881" s="4">
        <v>5.3</v>
      </c>
    </row>
    <row r="1882">
      <c r="A1882" s="4" t="s">
        <v>146</v>
      </c>
      <c r="B1882" s="4">
        <v>2012.0</v>
      </c>
      <c r="C1882" s="4" t="s">
        <v>23</v>
      </c>
      <c r="D1882" s="4">
        <v>63.0</v>
      </c>
      <c r="E1882" s="4">
        <v>232.0</v>
      </c>
      <c r="F1882" s="4">
        <v>49.0</v>
      </c>
      <c r="G1882" s="4">
        <v>0.01</v>
      </c>
      <c r="H1882" s="5">
        <v>29.75517982</v>
      </c>
      <c r="I1882" s="4">
        <v>71.0</v>
      </c>
      <c r="J1882" s="4">
        <v>272.0</v>
      </c>
      <c r="K1882" s="4">
        <v>18.1</v>
      </c>
      <c r="L1882" s="4">
        <v>90.0</v>
      </c>
      <c r="M1882" s="4">
        <v>71.0</v>
      </c>
      <c r="N1882" s="4">
        <v>6.11</v>
      </c>
      <c r="O1882" s="4">
        <v>71.0</v>
      </c>
      <c r="P1882" s="4">
        <v>0.7</v>
      </c>
      <c r="Q1882" s="5">
        <v>391.515524</v>
      </c>
      <c r="R1882" s="4">
        <v>1.7731634E7</v>
      </c>
      <c r="S1882" s="4">
        <v>1.3</v>
      </c>
      <c r="T1882" s="4">
        <v>1.1</v>
      </c>
      <c r="U1882" s="4">
        <v>0.331</v>
      </c>
      <c r="V1882" s="4">
        <v>5.1</v>
      </c>
    </row>
    <row r="1883">
      <c r="A1883" s="4" t="s">
        <v>146</v>
      </c>
      <c r="B1883" s="4">
        <v>2011.0</v>
      </c>
      <c r="C1883" s="4" t="s">
        <v>23</v>
      </c>
      <c r="D1883" s="4">
        <v>59.4</v>
      </c>
      <c r="E1883" s="4">
        <v>241.0</v>
      </c>
      <c r="F1883" s="4">
        <v>50.0</v>
      </c>
      <c r="G1883" s="4">
        <v>0.15</v>
      </c>
      <c r="H1883" s="5">
        <v>32.22493445</v>
      </c>
      <c r="I1883" s="4">
        <v>75.0</v>
      </c>
      <c r="J1883" s="4">
        <v>771.0</v>
      </c>
      <c r="K1883" s="4">
        <v>17.7</v>
      </c>
      <c r="L1883" s="4">
        <v>93.0</v>
      </c>
      <c r="M1883" s="4">
        <v>4.0</v>
      </c>
      <c r="N1883" s="4">
        <v>6.66</v>
      </c>
      <c r="O1883" s="4">
        <v>75.0</v>
      </c>
      <c r="P1883" s="4">
        <v>0.7</v>
      </c>
      <c r="Q1883" s="5">
        <v>375.5819866</v>
      </c>
      <c r="R1883" s="4">
        <v>1764636.0</v>
      </c>
      <c r="S1883" s="4">
        <v>1.5</v>
      </c>
      <c r="T1883" s="4">
        <v>1.3</v>
      </c>
      <c r="U1883" s="4">
        <v>0.323</v>
      </c>
      <c r="V1883" s="4">
        <v>4.8</v>
      </c>
    </row>
    <row r="1884">
      <c r="A1884" s="4" t="s">
        <v>146</v>
      </c>
      <c r="B1884" s="4">
        <v>2010.0</v>
      </c>
      <c r="C1884" s="4" t="s">
        <v>23</v>
      </c>
      <c r="D1884" s="4">
        <v>58.2</v>
      </c>
      <c r="E1884" s="4">
        <v>252.0</v>
      </c>
      <c r="F1884" s="4">
        <v>50.0</v>
      </c>
      <c r="G1884" s="4">
        <v>0.12</v>
      </c>
      <c r="H1884" s="5">
        <v>5.883760536</v>
      </c>
      <c r="I1884" s="4">
        <v>7.0</v>
      </c>
      <c r="J1884" s="4">
        <v>372.0</v>
      </c>
      <c r="K1884" s="4">
        <v>17.3</v>
      </c>
      <c r="L1884" s="4">
        <v>95.0</v>
      </c>
      <c r="M1884" s="4">
        <v>75.0</v>
      </c>
      <c r="N1884" s="4">
        <v>6.36</v>
      </c>
      <c r="O1884" s="4">
        <v>7.0</v>
      </c>
      <c r="P1884" s="4">
        <v>0.9</v>
      </c>
      <c r="Q1884" s="5">
        <v>348.151511</v>
      </c>
      <c r="R1884" s="4">
        <v>1.6425578E7</v>
      </c>
      <c r="S1884" s="4">
        <v>1.7</v>
      </c>
      <c r="T1884" s="4">
        <v>1.6</v>
      </c>
      <c r="U1884" s="4">
        <v>0.312</v>
      </c>
      <c r="V1884" s="4">
        <v>4.5</v>
      </c>
    </row>
    <row r="1885">
      <c r="A1885" s="4" t="s">
        <v>146</v>
      </c>
      <c r="B1885" s="4">
        <v>2009.0</v>
      </c>
      <c r="C1885" s="4" t="s">
        <v>23</v>
      </c>
      <c r="D1885" s="4">
        <v>57.1</v>
      </c>
      <c r="E1885" s="4">
        <v>263.0</v>
      </c>
      <c r="F1885" s="4">
        <v>51.0</v>
      </c>
      <c r="G1885" s="4">
        <v>0.11</v>
      </c>
      <c r="H1885" s="5">
        <v>5.665405066</v>
      </c>
      <c r="I1885" s="4">
        <v>71.0</v>
      </c>
      <c r="J1885" s="4">
        <v>801.0</v>
      </c>
      <c r="K1885" s="4">
        <v>16.9</v>
      </c>
      <c r="L1885" s="4">
        <v>99.0</v>
      </c>
      <c r="M1885" s="4">
        <v>71.0</v>
      </c>
      <c r="N1885" s="4">
        <v>6.98</v>
      </c>
      <c r="O1885" s="4">
        <v>71.0</v>
      </c>
      <c r="P1885" s="4">
        <v>1.1</v>
      </c>
      <c r="Q1885" s="5">
        <v>341.2894618</v>
      </c>
      <c r="R1885" s="4">
        <v>1.5813913E7</v>
      </c>
      <c r="S1885" s="4">
        <v>11.0</v>
      </c>
      <c r="T1885" s="4">
        <v>1.8</v>
      </c>
      <c r="U1885" s="4">
        <v>0.307</v>
      </c>
      <c r="V1885" s="4">
        <v>4.2</v>
      </c>
    </row>
    <row r="1886">
      <c r="A1886" s="4" t="s">
        <v>146</v>
      </c>
      <c r="B1886" s="4">
        <v>2008.0</v>
      </c>
      <c r="C1886" s="4" t="s">
        <v>23</v>
      </c>
      <c r="D1886" s="4">
        <v>56.0</v>
      </c>
      <c r="E1886" s="4">
        <v>272.0</v>
      </c>
      <c r="F1886" s="4">
        <v>52.0</v>
      </c>
      <c r="G1886" s="4">
        <v>0.12</v>
      </c>
      <c r="H1886" s="5">
        <v>40.37835666</v>
      </c>
      <c r="I1886" s="6"/>
      <c r="J1886" s="4">
        <v>1317.0</v>
      </c>
      <c r="K1886" s="4">
        <v>16.5</v>
      </c>
      <c r="L1886" s="4">
        <v>102.0</v>
      </c>
      <c r="M1886" s="4">
        <v>68.0</v>
      </c>
      <c r="N1886" s="4">
        <v>6.76</v>
      </c>
      <c r="O1886" s="4">
        <v>67.0</v>
      </c>
      <c r="P1886" s="4">
        <v>1.3</v>
      </c>
      <c r="Q1886" s="5">
        <v>354.8185998</v>
      </c>
      <c r="R1886" s="4">
        <v>1.5228525E7</v>
      </c>
      <c r="S1886" s="4">
        <v>11.2</v>
      </c>
      <c r="T1886" s="4">
        <v>11.0</v>
      </c>
      <c r="U1886" s="4">
        <v>0.298</v>
      </c>
      <c r="V1886" s="4">
        <v>4.0</v>
      </c>
    </row>
    <row r="1887">
      <c r="A1887" s="4" t="s">
        <v>146</v>
      </c>
      <c r="B1887" s="4">
        <v>2007.0</v>
      </c>
      <c r="C1887" s="4" t="s">
        <v>23</v>
      </c>
      <c r="D1887" s="4">
        <v>55.2</v>
      </c>
      <c r="E1887" s="4">
        <v>276.0</v>
      </c>
      <c r="F1887" s="4">
        <v>53.0</v>
      </c>
      <c r="G1887" s="4">
        <v>0.1</v>
      </c>
      <c r="H1887" s="5">
        <v>35.80929749</v>
      </c>
      <c r="I1887" s="6"/>
      <c r="J1887" s="4">
        <v>282.0</v>
      </c>
      <c r="K1887" s="4">
        <v>16.1</v>
      </c>
      <c r="L1887" s="4">
        <v>106.0</v>
      </c>
      <c r="M1887" s="4">
        <v>57.0</v>
      </c>
      <c r="N1887" s="4">
        <v>6.94</v>
      </c>
      <c r="O1887" s="4">
        <v>57.0</v>
      </c>
      <c r="P1887" s="4">
        <v>1.4</v>
      </c>
      <c r="Q1887" s="5">
        <v>292.55962</v>
      </c>
      <c r="R1887" s="4">
        <v>1.4668338E7</v>
      </c>
      <c r="S1887" s="4">
        <v>11.4</v>
      </c>
      <c r="T1887" s="4">
        <v>11.3</v>
      </c>
      <c r="U1887" s="4">
        <v>0.293</v>
      </c>
      <c r="V1887" s="4">
        <v>3.8</v>
      </c>
    </row>
    <row r="1888">
      <c r="A1888" s="4" t="s">
        <v>146</v>
      </c>
      <c r="B1888" s="4">
        <v>2006.0</v>
      </c>
      <c r="C1888" s="4" t="s">
        <v>23</v>
      </c>
      <c r="D1888" s="4">
        <v>54.5</v>
      </c>
      <c r="E1888" s="4">
        <v>277.0</v>
      </c>
      <c r="F1888" s="4">
        <v>54.0</v>
      </c>
      <c r="G1888" s="4">
        <v>0.11</v>
      </c>
      <c r="H1888" s="5">
        <v>43.42193066</v>
      </c>
      <c r="I1888" s="6"/>
      <c r="J1888" s="4">
        <v>59.0</v>
      </c>
      <c r="K1888" s="4">
        <v>15.7</v>
      </c>
      <c r="L1888" s="4">
        <v>110.0</v>
      </c>
      <c r="M1888" s="4">
        <v>52.0</v>
      </c>
      <c r="N1888" s="4">
        <v>7.39</v>
      </c>
      <c r="O1888" s="4">
        <v>51.0</v>
      </c>
      <c r="P1888" s="4">
        <v>1.5</v>
      </c>
      <c r="Q1888" s="5">
        <v>258.463873</v>
      </c>
      <c r="R1888" s="4">
        <v>1413264.0</v>
      </c>
      <c r="S1888" s="4">
        <v>11.6</v>
      </c>
      <c r="T1888" s="4">
        <v>11.5</v>
      </c>
      <c r="U1888" s="4">
        <v>0.286</v>
      </c>
      <c r="V1888" s="4">
        <v>3.7</v>
      </c>
    </row>
    <row r="1889">
      <c r="A1889" s="4" t="s">
        <v>146</v>
      </c>
      <c r="B1889" s="4">
        <v>2005.0</v>
      </c>
      <c r="C1889" s="4" t="s">
        <v>23</v>
      </c>
      <c r="D1889" s="4">
        <v>53.7</v>
      </c>
      <c r="E1889" s="4">
        <v>278.0</v>
      </c>
      <c r="F1889" s="4">
        <v>55.0</v>
      </c>
      <c r="G1889" s="4">
        <v>0.11</v>
      </c>
      <c r="H1889" s="5">
        <v>3.751715442</v>
      </c>
      <c r="I1889" s="6"/>
      <c r="J1889" s="4">
        <v>2183.0</v>
      </c>
      <c r="K1889" s="4">
        <v>15.4</v>
      </c>
      <c r="L1889" s="4">
        <v>114.0</v>
      </c>
      <c r="M1889" s="4">
        <v>46.0</v>
      </c>
      <c r="N1889" s="4">
        <v>7.15</v>
      </c>
      <c r="O1889" s="4">
        <v>45.0</v>
      </c>
      <c r="P1889" s="4">
        <v>1.6</v>
      </c>
      <c r="Q1889" s="5">
        <v>25.383731</v>
      </c>
      <c r="R1889" s="4">
        <v>1.3618449E7</v>
      </c>
      <c r="S1889" s="4">
        <v>11.9</v>
      </c>
      <c r="T1889" s="4">
        <v>11.8</v>
      </c>
      <c r="U1889" s="4">
        <v>0.278</v>
      </c>
      <c r="V1889" s="4">
        <v>3.5</v>
      </c>
    </row>
    <row r="1890">
      <c r="A1890" s="4" t="s">
        <v>146</v>
      </c>
      <c r="B1890" s="4">
        <v>2004.0</v>
      </c>
      <c r="C1890" s="4" t="s">
        <v>23</v>
      </c>
      <c r="D1890" s="4">
        <v>52.9</v>
      </c>
      <c r="E1890" s="4">
        <v>279.0</v>
      </c>
      <c r="F1890" s="4">
        <v>56.0</v>
      </c>
      <c r="G1890" s="4">
        <v>0.11</v>
      </c>
      <c r="H1890" s="5">
        <v>20.86118432</v>
      </c>
      <c r="I1890" s="6"/>
      <c r="J1890" s="4">
        <v>63057.0</v>
      </c>
      <c r="K1890" s="4">
        <v>15.0</v>
      </c>
      <c r="L1890" s="4">
        <v>118.0</v>
      </c>
      <c r="M1890" s="4">
        <v>45.0</v>
      </c>
      <c r="N1890" s="4">
        <v>6.61</v>
      </c>
      <c r="O1890" s="4">
        <v>43.0</v>
      </c>
      <c r="P1890" s="4">
        <v>1.6</v>
      </c>
      <c r="Q1890" s="5">
        <v>232.5661574</v>
      </c>
      <c r="R1890" s="4">
        <v>1312712.0</v>
      </c>
      <c r="S1890" s="4">
        <v>12.1</v>
      </c>
      <c r="T1890" s="4">
        <v>12.0</v>
      </c>
      <c r="U1890" s="4">
        <v>0.27</v>
      </c>
      <c r="V1890" s="4">
        <v>3.1</v>
      </c>
    </row>
    <row r="1891">
      <c r="A1891" s="4" t="s">
        <v>146</v>
      </c>
      <c r="B1891" s="4">
        <v>2003.0</v>
      </c>
      <c r="C1891" s="4" t="s">
        <v>23</v>
      </c>
      <c r="D1891" s="4">
        <v>52.1</v>
      </c>
      <c r="E1891" s="4">
        <v>28.0</v>
      </c>
      <c r="F1891" s="4">
        <v>56.0</v>
      </c>
      <c r="G1891" s="4">
        <v>0.1</v>
      </c>
      <c r="H1891" s="5">
        <v>20.26876572</v>
      </c>
      <c r="I1891" s="6"/>
      <c r="J1891" s="4">
        <v>54190.0</v>
      </c>
      <c r="K1891" s="4">
        <v>14.6</v>
      </c>
      <c r="L1891" s="4">
        <v>121.0</v>
      </c>
      <c r="M1891" s="4">
        <v>44.0</v>
      </c>
      <c r="N1891" s="4">
        <v>6.23</v>
      </c>
      <c r="O1891" s="4">
        <v>41.0</v>
      </c>
      <c r="P1891" s="4">
        <v>1.6</v>
      </c>
      <c r="Q1891" s="5">
        <v>215.8548</v>
      </c>
      <c r="R1891" s="4">
        <v>1265687.0</v>
      </c>
      <c r="S1891" s="4">
        <v>12.3</v>
      </c>
      <c r="T1891" s="4">
        <v>12.2</v>
      </c>
      <c r="U1891" s="4">
        <v>0.266</v>
      </c>
      <c r="V1891" s="4">
        <v>3.0</v>
      </c>
    </row>
    <row r="1892">
      <c r="A1892" s="4" t="s">
        <v>146</v>
      </c>
      <c r="B1892" s="4">
        <v>2002.0</v>
      </c>
      <c r="C1892" s="4" t="s">
        <v>23</v>
      </c>
      <c r="D1892" s="4">
        <v>51.4</v>
      </c>
      <c r="E1892" s="4">
        <v>282.0</v>
      </c>
      <c r="F1892" s="4">
        <v>57.0</v>
      </c>
      <c r="G1892" s="4">
        <v>0.1</v>
      </c>
      <c r="H1892" s="5">
        <v>17.58722718</v>
      </c>
      <c r="I1892" s="6"/>
      <c r="J1892" s="4">
        <v>31584.0</v>
      </c>
      <c r="K1892" s="4">
        <v>14.3</v>
      </c>
      <c r="L1892" s="4">
        <v>124.0</v>
      </c>
      <c r="M1892" s="4">
        <v>43.0</v>
      </c>
      <c r="N1892" s="4">
        <v>6.55</v>
      </c>
      <c r="O1892" s="4">
        <v>39.0</v>
      </c>
      <c r="P1892" s="4">
        <v>1.6</v>
      </c>
      <c r="Q1892" s="5">
        <v>177.828384</v>
      </c>
      <c r="R1892" s="4">
        <v>12262.0</v>
      </c>
      <c r="S1892" s="4">
        <v>12.5</v>
      </c>
      <c r="T1892" s="4">
        <v>12.5</v>
      </c>
      <c r="U1892" s="4">
        <v>0.261</v>
      </c>
      <c r="V1892" s="4">
        <v>2.9</v>
      </c>
    </row>
    <row r="1893">
      <c r="A1893" s="4" t="s">
        <v>146</v>
      </c>
      <c r="B1893" s="4">
        <v>2001.0</v>
      </c>
      <c r="C1893" s="4" t="s">
        <v>23</v>
      </c>
      <c r="D1893" s="4">
        <v>56.0</v>
      </c>
      <c r="E1893" s="4">
        <v>283.0</v>
      </c>
      <c r="F1893" s="4">
        <v>57.0</v>
      </c>
      <c r="G1893" s="4">
        <v>0.11</v>
      </c>
      <c r="H1893" s="5">
        <v>1.817829717</v>
      </c>
      <c r="I1893" s="6"/>
      <c r="J1893" s="4">
        <v>61208.0</v>
      </c>
      <c r="K1893" s="4">
        <v>13.9</v>
      </c>
      <c r="L1893" s="4">
        <v>127.0</v>
      </c>
      <c r="M1893" s="4">
        <v>42.0</v>
      </c>
      <c r="N1893" s="4">
        <v>7.1</v>
      </c>
      <c r="O1893" s="4">
        <v>36.0</v>
      </c>
      <c r="P1893" s="4">
        <v>1.6</v>
      </c>
      <c r="Q1893" s="5">
        <v>165.257247</v>
      </c>
      <c r="R1893" s="4">
        <v>1.1771976E7</v>
      </c>
      <c r="S1893" s="4">
        <v>12.7</v>
      </c>
      <c r="T1893" s="4">
        <v>12.7</v>
      </c>
      <c r="U1893" s="4">
        <v>0.255</v>
      </c>
      <c r="V1893" s="4">
        <v>2.9</v>
      </c>
    </row>
    <row r="1894">
      <c r="A1894" s="4" t="s">
        <v>146</v>
      </c>
      <c r="B1894" s="4">
        <v>2000.0</v>
      </c>
      <c r="C1894" s="4" t="s">
        <v>23</v>
      </c>
      <c r="D1894" s="4">
        <v>50.0</v>
      </c>
      <c r="E1894" s="4">
        <v>284.0</v>
      </c>
      <c r="F1894" s="4">
        <v>58.0</v>
      </c>
      <c r="G1894" s="4">
        <v>0.1</v>
      </c>
      <c r="H1894" s="5">
        <v>13.35783844</v>
      </c>
      <c r="I1894" s="6"/>
      <c r="J1894" s="4">
        <v>21319.0</v>
      </c>
      <c r="K1894" s="4">
        <v>13.6</v>
      </c>
      <c r="L1894" s="4">
        <v>128.0</v>
      </c>
      <c r="M1894" s="4">
        <v>41.0</v>
      </c>
      <c r="N1894" s="4">
        <v>6.1</v>
      </c>
      <c r="O1894" s="4">
        <v>34.0</v>
      </c>
      <c r="P1894" s="4">
        <v>1.5</v>
      </c>
      <c r="Q1894" s="5">
        <v>158.455972</v>
      </c>
      <c r="R1894" s="4">
        <v>1.1352973E7</v>
      </c>
      <c r="S1894" s="4">
        <v>12.8</v>
      </c>
      <c r="T1894" s="4">
        <v>12.9</v>
      </c>
      <c r="U1894" s="4">
        <v>0.253</v>
      </c>
      <c r="V1894" s="4">
        <v>2.8</v>
      </c>
    </row>
    <row r="1895">
      <c r="A1895" s="4" t="s">
        <v>147</v>
      </c>
      <c r="B1895" s="4">
        <v>2015.0</v>
      </c>
      <c r="C1895" s="4" t="s">
        <v>23</v>
      </c>
      <c r="D1895" s="4">
        <v>54.5</v>
      </c>
      <c r="E1895" s="4">
        <v>344.0</v>
      </c>
      <c r="F1895" s="4">
        <v>483.0</v>
      </c>
      <c r="G1895" s="6"/>
      <c r="H1895" s="5">
        <v>0.0</v>
      </c>
      <c r="I1895" s="4">
        <v>49.0</v>
      </c>
      <c r="J1895" s="4">
        <v>12423.0</v>
      </c>
      <c r="K1895" s="4">
        <v>25.4</v>
      </c>
      <c r="L1895" s="4">
        <v>747.0</v>
      </c>
      <c r="M1895" s="4">
        <v>49.0</v>
      </c>
      <c r="N1895" s="6"/>
      <c r="O1895" s="4">
        <v>49.0</v>
      </c>
      <c r="P1895" s="4">
        <v>3.7</v>
      </c>
      <c r="Q1895" s="5">
        <v>2655.157977</v>
      </c>
      <c r="R1895" s="4">
        <v>1.81181744E8</v>
      </c>
      <c r="S1895" s="4">
        <v>9.8</v>
      </c>
      <c r="T1895" s="4">
        <v>9.7</v>
      </c>
      <c r="U1895" s="4">
        <v>0.525</v>
      </c>
      <c r="V1895" s="4">
        <v>10.0</v>
      </c>
    </row>
    <row r="1896">
      <c r="A1896" s="4" t="s">
        <v>147</v>
      </c>
      <c r="B1896" s="4">
        <v>2014.0</v>
      </c>
      <c r="C1896" s="4" t="s">
        <v>23</v>
      </c>
      <c r="D1896" s="4">
        <v>53.6</v>
      </c>
      <c r="E1896" s="4">
        <v>362.0</v>
      </c>
      <c r="F1896" s="4">
        <v>490.0</v>
      </c>
      <c r="G1896" s="4">
        <v>0.01</v>
      </c>
      <c r="H1896" s="5">
        <v>263.2111031</v>
      </c>
      <c r="I1896" s="4">
        <v>49.0</v>
      </c>
      <c r="J1896" s="4">
        <v>6855.0</v>
      </c>
      <c r="K1896" s="4">
        <v>24.7</v>
      </c>
      <c r="L1896" s="4">
        <v>759.0</v>
      </c>
      <c r="M1896" s="4">
        <v>49.0</v>
      </c>
      <c r="N1896" s="4">
        <v>3.67</v>
      </c>
      <c r="O1896" s="4">
        <v>49.0</v>
      </c>
      <c r="P1896" s="4">
        <v>3.9</v>
      </c>
      <c r="Q1896" s="5">
        <v>3221.678128</v>
      </c>
      <c r="R1896" s="4">
        <v>1764652.0</v>
      </c>
      <c r="S1896" s="4">
        <v>1.1</v>
      </c>
      <c r="T1896" s="4">
        <v>9.9</v>
      </c>
      <c r="U1896" s="4">
        <v>0.521</v>
      </c>
      <c r="V1896" s="4">
        <v>10.0</v>
      </c>
    </row>
    <row r="1897">
      <c r="A1897" s="4" t="s">
        <v>147</v>
      </c>
      <c r="B1897" s="4">
        <v>2013.0</v>
      </c>
      <c r="C1897" s="4" t="s">
        <v>23</v>
      </c>
      <c r="D1897" s="4">
        <v>53.2</v>
      </c>
      <c r="E1897" s="4">
        <v>367.0</v>
      </c>
      <c r="F1897" s="4">
        <v>498.0</v>
      </c>
      <c r="G1897" s="4">
        <v>8.3</v>
      </c>
      <c r="H1897" s="5">
        <v>194.2032879</v>
      </c>
      <c r="I1897" s="4">
        <v>46.0</v>
      </c>
      <c r="J1897" s="4">
        <v>52852.0</v>
      </c>
      <c r="K1897" s="4">
        <v>24.1</v>
      </c>
      <c r="L1897" s="4">
        <v>773.0</v>
      </c>
      <c r="M1897" s="4">
        <v>46.0</v>
      </c>
      <c r="N1897" s="4">
        <v>3.7</v>
      </c>
      <c r="O1897" s="4">
        <v>46.0</v>
      </c>
      <c r="P1897" s="4">
        <v>3.9</v>
      </c>
      <c r="Q1897" s="5">
        <v>2996.96432</v>
      </c>
      <c r="R1897" s="4">
        <v>1.7182933E7</v>
      </c>
      <c r="S1897" s="4">
        <v>1.4</v>
      </c>
      <c r="T1897" s="4">
        <v>1.2</v>
      </c>
      <c r="U1897" s="4">
        <v>0.514</v>
      </c>
      <c r="V1897" s="4">
        <v>9.8</v>
      </c>
    </row>
    <row r="1898">
      <c r="A1898" s="4" t="s">
        <v>147</v>
      </c>
      <c r="B1898" s="4">
        <v>2012.0</v>
      </c>
      <c r="C1898" s="4" t="s">
        <v>23</v>
      </c>
      <c r="D1898" s="4">
        <v>52.7</v>
      </c>
      <c r="E1898" s="4">
        <v>374.0</v>
      </c>
      <c r="F1898" s="4">
        <v>505.0</v>
      </c>
      <c r="G1898" s="4">
        <v>8.54</v>
      </c>
      <c r="H1898" s="5">
        <v>204.7186256</v>
      </c>
      <c r="I1898" s="4">
        <v>42.0</v>
      </c>
      <c r="J1898" s="4">
        <v>6447.0</v>
      </c>
      <c r="K1898" s="4">
        <v>23.5</v>
      </c>
      <c r="L1898" s="4">
        <v>788.0</v>
      </c>
      <c r="M1898" s="4">
        <v>42.0</v>
      </c>
      <c r="N1898" s="4">
        <v>3.3</v>
      </c>
      <c r="O1898" s="4">
        <v>42.0</v>
      </c>
      <c r="P1898" s="4">
        <v>4.4</v>
      </c>
      <c r="Q1898" s="5">
        <v>2755.297787</v>
      </c>
      <c r="R1898" s="4">
        <v>1.67297284E8</v>
      </c>
      <c r="S1898" s="4">
        <v>1.7</v>
      </c>
      <c r="T1898" s="4">
        <v>1.6</v>
      </c>
      <c r="U1898" s="4">
        <v>0.507</v>
      </c>
      <c r="V1898" s="4">
        <v>9.7</v>
      </c>
    </row>
    <row r="1899">
      <c r="A1899" s="4" t="s">
        <v>147</v>
      </c>
      <c r="B1899" s="4">
        <v>2011.0</v>
      </c>
      <c r="C1899" s="4" t="s">
        <v>23</v>
      </c>
      <c r="D1899" s="4">
        <v>52.3</v>
      </c>
      <c r="E1899" s="4">
        <v>375.0</v>
      </c>
      <c r="F1899" s="4">
        <v>513.0</v>
      </c>
      <c r="G1899" s="4">
        <v>8.75</v>
      </c>
      <c r="H1899" s="5">
        <v>187.5733187</v>
      </c>
      <c r="I1899" s="4">
        <v>46.0</v>
      </c>
      <c r="J1899" s="4">
        <v>18843.0</v>
      </c>
      <c r="K1899" s="4">
        <v>22.8</v>
      </c>
      <c r="L1899" s="4">
        <v>802.0</v>
      </c>
      <c r="M1899" s="4">
        <v>48.0</v>
      </c>
      <c r="N1899" s="4">
        <v>3.69</v>
      </c>
      <c r="O1899" s="4">
        <v>48.0</v>
      </c>
      <c r="P1899" s="4">
        <v>4.7</v>
      </c>
      <c r="Q1899" s="5">
        <v>2527.9423</v>
      </c>
      <c r="R1899" s="4">
        <v>1.6287776E7</v>
      </c>
      <c r="S1899" s="4">
        <v>11.0</v>
      </c>
      <c r="T1899" s="4">
        <v>1.9</v>
      </c>
      <c r="U1899" s="4">
        <v>0.5</v>
      </c>
      <c r="V1899" s="4">
        <v>9.6</v>
      </c>
    </row>
    <row r="1900">
      <c r="A1900" s="4" t="s">
        <v>147</v>
      </c>
      <c r="B1900" s="4">
        <v>2010.0</v>
      </c>
      <c r="C1900" s="4" t="s">
        <v>23</v>
      </c>
      <c r="D1900" s="4">
        <v>52.0</v>
      </c>
      <c r="E1900" s="4">
        <v>374.0</v>
      </c>
      <c r="F1900" s="4">
        <v>521.0</v>
      </c>
      <c r="G1900" s="4">
        <v>8.9</v>
      </c>
      <c r="H1900" s="5">
        <v>133.1230872</v>
      </c>
      <c r="I1900" s="4">
        <v>49.0</v>
      </c>
      <c r="J1900" s="4">
        <v>8491.0</v>
      </c>
      <c r="K1900" s="4">
        <v>22.2</v>
      </c>
      <c r="L1900" s="4">
        <v>817.0</v>
      </c>
      <c r="M1900" s="4">
        <v>54.0</v>
      </c>
      <c r="N1900" s="4">
        <v>3.47</v>
      </c>
      <c r="O1900" s="4">
        <v>54.0</v>
      </c>
      <c r="P1900" s="4">
        <v>4.8</v>
      </c>
      <c r="Q1900" s="5">
        <v>2327.3267</v>
      </c>
      <c r="R1900" s="4">
        <v>1.58578261E8</v>
      </c>
      <c r="S1900" s="4">
        <v>11.3</v>
      </c>
      <c r="T1900" s="4">
        <v>11.2</v>
      </c>
      <c r="U1900" s="4">
        <v>0.492</v>
      </c>
      <c r="V1900" s="4">
        <v>9.5</v>
      </c>
    </row>
    <row r="1901">
      <c r="A1901" s="4" t="s">
        <v>147</v>
      </c>
      <c r="B1901" s="4">
        <v>2009.0</v>
      </c>
      <c r="C1901" s="4" t="s">
        <v>23</v>
      </c>
      <c r="D1901" s="4">
        <v>51.6</v>
      </c>
      <c r="E1901" s="4">
        <v>376.0</v>
      </c>
      <c r="F1901" s="4">
        <v>527.0</v>
      </c>
      <c r="G1901" s="4">
        <v>9.05</v>
      </c>
      <c r="H1901" s="5">
        <v>14.5676468</v>
      </c>
      <c r="I1901" s="4">
        <v>63.0</v>
      </c>
      <c r="J1901" s="4">
        <v>1272.0</v>
      </c>
      <c r="K1901" s="4">
        <v>21.6</v>
      </c>
      <c r="L1901" s="4">
        <v>832.0</v>
      </c>
      <c r="M1901" s="4">
        <v>66.0</v>
      </c>
      <c r="N1901" s="4">
        <v>4.24</v>
      </c>
      <c r="O1901" s="4">
        <v>63.0</v>
      </c>
      <c r="P1901" s="4">
        <v>4.9</v>
      </c>
      <c r="Q1901" s="5">
        <v>197.661422</v>
      </c>
      <c r="R1901" s="4">
        <v>1.5442181E7</v>
      </c>
      <c r="S1901" s="4">
        <v>11.7</v>
      </c>
      <c r="T1901" s="4">
        <v>11.6</v>
      </c>
      <c r="U1901" s="4">
        <v>0.487</v>
      </c>
      <c r="V1901" s="4">
        <v>9.3</v>
      </c>
    </row>
    <row r="1902">
      <c r="A1902" s="4" t="s">
        <v>147</v>
      </c>
      <c r="B1902" s="4">
        <v>2008.0</v>
      </c>
      <c r="C1902" s="4" t="s">
        <v>23</v>
      </c>
      <c r="D1902" s="4">
        <v>59.0</v>
      </c>
      <c r="E1902" s="4">
        <v>386.0</v>
      </c>
      <c r="F1902" s="4">
        <v>536.0</v>
      </c>
      <c r="G1902" s="4">
        <v>9.3</v>
      </c>
      <c r="H1902" s="5">
        <v>105.5910629</v>
      </c>
      <c r="I1902" s="4">
        <v>41.0</v>
      </c>
      <c r="J1902" s="4">
        <v>9960.0</v>
      </c>
      <c r="K1902" s="4">
        <v>21.0</v>
      </c>
      <c r="L1902" s="4">
        <v>848.0</v>
      </c>
      <c r="M1902" s="4">
        <v>6.0</v>
      </c>
      <c r="N1902" s="4">
        <v>4.0</v>
      </c>
      <c r="O1902" s="4">
        <v>53.0</v>
      </c>
      <c r="P1902" s="4">
        <v>5.0</v>
      </c>
      <c r="Q1902" s="5">
        <v>1383.893354</v>
      </c>
      <c r="R1902" s="4">
        <v>1534739.0</v>
      </c>
      <c r="S1902" s="4">
        <v>12.0</v>
      </c>
      <c r="T1902" s="4">
        <v>11.9</v>
      </c>
      <c r="U1902" s="4">
        <v>0.481</v>
      </c>
      <c r="V1902" s="4">
        <v>9.2</v>
      </c>
    </row>
    <row r="1903">
      <c r="A1903" s="4" t="s">
        <v>147</v>
      </c>
      <c r="B1903" s="4">
        <v>2007.0</v>
      </c>
      <c r="C1903" s="4" t="s">
        <v>23</v>
      </c>
      <c r="D1903" s="4">
        <v>55.0</v>
      </c>
      <c r="E1903" s="4">
        <v>388.0</v>
      </c>
      <c r="F1903" s="4">
        <v>542.0</v>
      </c>
      <c r="G1903" s="4">
        <v>9.55</v>
      </c>
      <c r="H1903" s="5">
        <v>104.4746444</v>
      </c>
      <c r="I1903" s="4">
        <v>42.0</v>
      </c>
      <c r="J1903" s="4">
        <v>2613.0</v>
      </c>
      <c r="K1903" s="4">
        <v>2.4</v>
      </c>
      <c r="L1903" s="4">
        <v>863.0</v>
      </c>
      <c r="M1903" s="4">
        <v>54.0</v>
      </c>
      <c r="N1903" s="4">
        <v>4.47</v>
      </c>
      <c r="O1903" s="4">
        <v>42.0</v>
      </c>
      <c r="P1903" s="4">
        <v>5.2</v>
      </c>
      <c r="Q1903" s="5">
        <v>1136.829645</v>
      </c>
      <c r="R1903" s="4">
        <v>1.4641724E7</v>
      </c>
      <c r="S1903" s="4">
        <v>12.3</v>
      </c>
      <c r="T1903" s="4">
        <v>12.3</v>
      </c>
      <c r="U1903" s="4">
        <v>0.477</v>
      </c>
      <c r="V1903" s="4">
        <v>9.1</v>
      </c>
    </row>
    <row r="1904">
      <c r="A1904" s="4" t="s">
        <v>147</v>
      </c>
      <c r="B1904" s="4">
        <v>2006.0</v>
      </c>
      <c r="C1904" s="4" t="s">
        <v>23</v>
      </c>
      <c r="D1904" s="4">
        <v>49.8</v>
      </c>
      <c r="E1904" s="4">
        <v>396.0</v>
      </c>
      <c r="F1904" s="4">
        <v>549.0</v>
      </c>
      <c r="G1904" s="4">
        <v>9.66</v>
      </c>
      <c r="H1904" s="5">
        <v>10.35779424</v>
      </c>
      <c r="I1904" s="4">
        <v>27.0</v>
      </c>
      <c r="J1904" s="4">
        <v>704.0</v>
      </c>
      <c r="K1904" s="4">
        <v>19.9</v>
      </c>
      <c r="L1904" s="4">
        <v>879.0</v>
      </c>
      <c r="M1904" s="4">
        <v>46.0</v>
      </c>
      <c r="N1904" s="4">
        <v>3.66</v>
      </c>
      <c r="O1904" s="4">
        <v>4.0</v>
      </c>
      <c r="P1904" s="4">
        <v>5.3</v>
      </c>
      <c r="Q1904" s="5">
        <v>119.743286</v>
      </c>
      <c r="R1904" s="4">
        <v>1.4261494E7</v>
      </c>
      <c r="S1904" s="4">
        <v>12.6</v>
      </c>
      <c r="T1904" s="4">
        <v>12.6</v>
      </c>
      <c r="U1904" s="4">
        <v>0.466</v>
      </c>
      <c r="V1904" s="4">
        <v>9.0</v>
      </c>
    </row>
    <row r="1905">
      <c r="A1905" s="4" t="s">
        <v>147</v>
      </c>
      <c r="B1905" s="4">
        <v>2005.0</v>
      </c>
      <c r="C1905" s="4" t="s">
        <v>23</v>
      </c>
      <c r="D1905" s="4">
        <v>49.2</v>
      </c>
      <c r="E1905" s="4">
        <v>4.0</v>
      </c>
      <c r="F1905" s="4">
        <v>556.0</v>
      </c>
      <c r="G1905" s="4">
        <v>9.71</v>
      </c>
      <c r="H1905" s="5">
        <v>6.416252787</v>
      </c>
      <c r="I1905" s="4">
        <v>18.0</v>
      </c>
      <c r="J1905" s="4">
        <v>110927.0</v>
      </c>
      <c r="K1905" s="4">
        <v>19.3</v>
      </c>
      <c r="L1905" s="4">
        <v>893.0</v>
      </c>
      <c r="M1905" s="4">
        <v>45.0</v>
      </c>
      <c r="N1905" s="4">
        <v>4.11</v>
      </c>
      <c r="O1905" s="4">
        <v>36.0</v>
      </c>
      <c r="P1905" s="4">
        <v>5.4</v>
      </c>
      <c r="Q1905" s="5">
        <v>87.8938738</v>
      </c>
      <c r="R1905" s="4">
        <v>1.38939478E8</v>
      </c>
      <c r="S1905" s="4">
        <v>12.9</v>
      </c>
      <c r="T1905" s="4">
        <v>12.9</v>
      </c>
      <c r="U1905" s="4">
        <v>0.463</v>
      </c>
      <c r="V1905" s="4">
        <v>8.9</v>
      </c>
    </row>
    <row r="1906">
      <c r="A1906" s="4" t="s">
        <v>147</v>
      </c>
      <c r="B1906" s="4">
        <v>2004.0</v>
      </c>
      <c r="C1906" s="4" t="s">
        <v>23</v>
      </c>
      <c r="D1906" s="4">
        <v>48.5</v>
      </c>
      <c r="E1906" s="4">
        <v>47.0</v>
      </c>
      <c r="F1906" s="4">
        <v>563.0</v>
      </c>
      <c r="G1906" s="4">
        <v>9.76</v>
      </c>
      <c r="H1906" s="5">
        <v>57.22555815</v>
      </c>
      <c r="I1906" s="6"/>
      <c r="J1906" s="4">
        <v>31521.0</v>
      </c>
      <c r="K1906" s="4">
        <v>18.8</v>
      </c>
      <c r="L1906" s="4">
        <v>907.0</v>
      </c>
      <c r="M1906" s="4">
        <v>43.0</v>
      </c>
      <c r="N1906" s="4">
        <v>4.33</v>
      </c>
      <c r="O1906" s="4">
        <v>33.0</v>
      </c>
      <c r="P1906" s="4">
        <v>5.4</v>
      </c>
      <c r="Q1906" s="5">
        <v>648.815852</v>
      </c>
      <c r="R1906" s="4">
        <v>1.35393616E8</v>
      </c>
      <c r="S1906" s="4">
        <v>13.2</v>
      </c>
      <c r="T1906" s="4">
        <v>13.2</v>
      </c>
      <c r="U1906" s="4">
        <v>0.445</v>
      </c>
      <c r="V1906" s="4">
        <v>8.5</v>
      </c>
    </row>
    <row r="1907">
      <c r="A1907" s="4" t="s">
        <v>147</v>
      </c>
      <c r="B1907" s="4">
        <v>2003.0</v>
      </c>
      <c r="C1907" s="4" t="s">
        <v>23</v>
      </c>
      <c r="D1907" s="4">
        <v>48.1</v>
      </c>
      <c r="E1907" s="4">
        <v>41.0</v>
      </c>
      <c r="F1907" s="4">
        <v>567.0</v>
      </c>
      <c r="G1907" s="4">
        <v>9.75</v>
      </c>
      <c r="H1907" s="5">
        <v>30.19550849</v>
      </c>
      <c r="I1907" s="6"/>
      <c r="J1907" s="4">
        <v>141258.0</v>
      </c>
      <c r="K1907" s="4">
        <v>18.3</v>
      </c>
      <c r="L1907" s="4">
        <v>918.0</v>
      </c>
      <c r="M1907" s="4">
        <v>42.0</v>
      </c>
      <c r="N1907" s="4">
        <v>4.5</v>
      </c>
      <c r="O1907" s="4">
        <v>29.0</v>
      </c>
      <c r="P1907" s="4">
        <v>5.4</v>
      </c>
      <c r="Q1907" s="5">
        <v>512.65719</v>
      </c>
      <c r="R1907" s="4">
        <v>1.31972533E8</v>
      </c>
      <c r="S1907" s="4">
        <v>13.5</v>
      </c>
      <c r="T1907" s="4">
        <v>13.6</v>
      </c>
      <c r="U1907" s="4">
        <v>0.0</v>
      </c>
      <c r="V1907" s="4">
        <v>8.1</v>
      </c>
    </row>
    <row r="1908">
      <c r="A1908" s="4" t="s">
        <v>147</v>
      </c>
      <c r="B1908" s="4">
        <v>2002.0</v>
      </c>
      <c r="C1908" s="4" t="s">
        <v>23</v>
      </c>
      <c r="D1908" s="4">
        <v>47.7</v>
      </c>
      <c r="E1908" s="4">
        <v>49.0</v>
      </c>
      <c r="F1908" s="4">
        <v>571.0</v>
      </c>
      <c r="G1908" s="4">
        <v>9.61</v>
      </c>
      <c r="H1908" s="5">
        <v>17.137754</v>
      </c>
      <c r="I1908" s="6"/>
      <c r="J1908" s="4">
        <v>42007.0</v>
      </c>
      <c r="K1908" s="4">
        <v>17.8</v>
      </c>
      <c r="L1908" s="4">
        <v>928.0</v>
      </c>
      <c r="M1908" s="4">
        <v>4.0</v>
      </c>
      <c r="N1908" s="4">
        <v>2.43</v>
      </c>
      <c r="O1908" s="4">
        <v>25.0</v>
      </c>
      <c r="P1908" s="4">
        <v>5.3</v>
      </c>
      <c r="Q1908" s="5">
        <v>459.4572117</v>
      </c>
      <c r="R1908" s="4">
        <v>1.2866671E7</v>
      </c>
      <c r="S1908" s="4">
        <v>13.8</v>
      </c>
      <c r="T1908" s="4">
        <v>13.8</v>
      </c>
      <c r="U1908" s="4">
        <v>0.0</v>
      </c>
      <c r="V1908" s="4">
        <v>7.7</v>
      </c>
    </row>
    <row r="1909">
      <c r="A1909" s="4" t="s">
        <v>147</v>
      </c>
      <c r="B1909" s="4">
        <v>2001.0</v>
      </c>
      <c r="C1909" s="4" t="s">
        <v>23</v>
      </c>
      <c r="D1909" s="4">
        <v>47.4</v>
      </c>
      <c r="E1909" s="4">
        <v>48.0</v>
      </c>
      <c r="F1909" s="4">
        <v>574.0</v>
      </c>
      <c r="G1909" s="4">
        <v>9.58</v>
      </c>
      <c r="H1909" s="5">
        <v>15.830985</v>
      </c>
      <c r="I1909" s="6"/>
      <c r="J1909" s="4">
        <v>168107.0</v>
      </c>
      <c r="K1909" s="4">
        <v>17.3</v>
      </c>
      <c r="L1909" s="4">
        <v>936.0</v>
      </c>
      <c r="M1909" s="4">
        <v>36.0</v>
      </c>
      <c r="N1909" s="4">
        <v>3.25</v>
      </c>
      <c r="O1909" s="4">
        <v>27.0</v>
      </c>
      <c r="P1909" s="4">
        <v>5.1</v>
      </c>
      <c r="Q1909" s="5">
        <v>351.7996666</v>
      </c>
      <c r="R1909" s="4">
        <v>1.25463434E8</v>
      </c>
      <c r="S1909" s="4">
        <v>14.1</v>
      </c>
      <c r="T1909" s="4">
        <v>14.1</v>
      </c>
      <c r="U1909" s="4">
        <v>0.0</v>
      </c>
      <c r="V1909" s="4">
        <v>8.0</v>
      </c>
    </row>
    <row r="1910">
      <c r="A1910" s="4" t="s">
        <v>147</v>
      </c>
      <c r="B1910" s="4">
        <v>2000.0</v>
      </c>
      <c r="C1910" s="4" t="s">
        <v>23</v>
      </c>
      <c r="D1910" s="4">
        <v>47.1</v>
      </c>
      <c r="E1910" s="4">
        <v>45.0</v>
      </c>
      <c r="F1910" s="4">
        <v>576.0</v>
      </c>
      <c r="G1910" s="4">
        <v>9.23</v>
      </c>
      <c r="H1910" s="5">
        <v>22.48177606</v>
      </c>
      <c r="I1910" s="6"/>
      <c r="J1910" s="4">
        <v>212183.0</v>
      </c>
      <c r="K1910" s="4">
        <v>16.9</v>
      </c>
      <c r="L1910" s="4">
        <v>943.0</v>
      </c>
      <c r="M1910" s="4">
        <v>31.0</v>
      </c>
      <c r="N1910" s="4">
        <v>2.84</v>
      </c>
      <c r="O1910" s="4">
        <v>29.0</v>
      </c>
      <c r="P1910" s="4">
        <v>4.9</v>
      </c>
      <c r="Q1910" s="5">
        <v>379.1193264</v>
      </c>
      <c r="R1910" s="4">
        <v>1223529.0</v>
      </c>
      <c r="S1910" s="4">
        <v>14.3</v>
      </c>
      <c r="T1910" s="4">
        <v>14.4</v>
      </c>
      <c r="U1910" s="4">
        <v>0.0</v>
      </c>
      <c r="V1910" s="4">
        <v>7.6</v>
      </c>
    </row>
    <row r="1911">
      <c r="A1911" s="4" t="s">
        <v>148</v>
      </c>
      <c r="B1911" s="4">
        <v>2013.0</v>
      </c>
      <c r="C1911" s="4" t="s">
        <v>23</v>
      </c>
      <c r="D1911" s="6"/>
      <c r="E1911" s="6"/>
      <c r="F1911" s="4">
        <v>0.0</v>
      </c>
      <c r="G1911" s="4">
        <v>0.01</v>
      </c>
      <c r="H1911" s="5">
        <v>0.0</v>
      </c>
      <c r="I1911" s="4">
        <v>99.0</v>
      </c>
      <c r="J1911" s="4">
        <v>0.0</v>
      </c>
      <c r="K1911" s="4">
        <v>77.3</v>
      </c>
      <c r="L1911" s="4">
        <v>0.0</v>
      </c>
      <c r="M1911" s="4">
        <v>99.0</v>
      </c>
      <c r="N1911" s="4">
        <v>7.2</v>
      </c>
      <c r="O1911" s="4">
        <v>99.0</v>
      </c>
      <c r="P1911" s="4">
        <v>0.1</v>
      </c>
      <c r="Q1911" s="7"/>
      <c r="R1911" s="6"/>
      <c r="S1911" s="4">
        <v>0.1</v>
      </c>
      <c r="T1911" s="4">
        <v>0.1</v>
      </c>
      <c r="U1911" s="6"/>
      <c r="V1911" s="6"/>
    </row>
    <row r="1912">
      <c r="A1912" s="4" t="s">
        <v>149</v>
      </c>
      <c r="B1912" s="4">
        <v>2015.0</v>
      </c>
      <c r="C1912" s="4" t="s">
        <v>31</v>
      </c>
      <c r="D1912" s="4">
        <v>81.8</v>
      </c>
      <c r="E1912" s="4">
        <v>59.0</v>
      </c>
      <c r="F1912" s="4">
        <v>0.0</v>
      </c>
      <c r="G1912" s="4">
        <v>5.97</v>
      </c>
      <c r="H1912" s="5">
        <v>0.0</v>
      </c>
      <c r="I1912" s="6"/>
      <c r="J1912" s="4">
        <v>14.0</v>
      </c>
      <c r="K1912" s="4">
        <v>61.2</v>
      </c>
      <c r="L1912" s="4">
        <v>0.0</v>
      </c>
      <c r="M1912" s="4">
        <v>95.0</v>
      </c>
      <c r="N1912" s="6"/>
      <c r="O1912" s="4">
        <v>95.0</v>
      </c>
      <c r="P1912" s="4">
        <v>0.1</v>
      </c>
      <c r="Q1912" s="5">
        <v>7455.24654</v>
      </c>
      <c r="R1912" s="4">
        <v>518867.0</v>
      </c>
      <c r="S1912" s="4">
        <v>0.8</v>
      </c>
      <c r="T1912" s="4">
        <v>0.7</v>
      </c>
      <c r="U1912" s="4">
        <v>0.948</v>
      </c>
      <c r="V1912" s="4">
        <v>17.7</v>
      </c>
    </row>
    <row r="1913">
      <c r="A1913" s="4" t="s">
        <v>149</v>
      </c>
      <c r="B1913" s="4">
        <v>2014.0</v>
      </c>
      <c r="C1913" s="4" t="s">
        <v>31</v>
      </c>
      <c r="D1913" s="4">
        <v>81.6</v>
      </c>
      <c r="E1913" s="4">
        <v>61.0</v>
      </c>
      <c r="F1913" s="4">
        <v>0.0</v>
      </c>
      <c r="G1913" s="4">
        <v>6.06</v>
      </c>
      <c r="H1913" s="5">
        <v>177.6382878</v>
      </c>
      <c r="I1913" s="6"/>
      <c r="J1913" s="4">
        <v>3.0</v>
      </c>
      <c r="K1913" s="4">
        <v>6.8</v>
      </c>
      <c r="L1913" s="4">
        <v>0.0</v>
      </c>
      <c r="M1913" s="4">
        <v>93.0</v>
      </c>
      <c r="N1913" s="4">
        <v>9.72</v>
      </c>
      <c r="O1913" s="4">
        <v>93.0</v>
      </c>
      <c r="P1913" s="4">
        <v>0.1</v>
      </c>
      <c r="Q1913" s="5">
        <v>975.49856</v>
      </c>
      <c r="R1913" s="4">
        <v>5137232.0</v>
      </c>
      <c r="S1913" s="4">
        <v>0.8</v>
      </c>
      <c r="T1913" s="4">
        <v>0.7</v>
      </c>
      <c r="U1913" s="4">
        <v>0.945</v>
      </c>
      <c r="V1913" s="4">
        <v>17.7</v>
      </c>
    </row>
    <row r="1914">
      <c r="A1914" s="4" t="s">
        <v>149</v>
      </c>
      <c r="B1914" s="4">
        <v>2013.0</v>
      </c>
      <c r="C1914" s="4" t="s">
        <v>31</v>
      </c>
      <c r="D1914" s="4">
        <v>81.5</v>
      </c>
      <c r="E1914" s="4">
        <v>62.0</v>
      </c>
      <c r="F1914" s="4">
        <v>0.0</v>
      </c>
      <c r="G1914" s="4">
        <v>6.21</v>
      </c>
      <c r="H1914" s="5">
        <v>234.782883</v>
      </c>
      <c r="I1914" s="6"/>
      <c r="J1914" s="4">
        <v>8.0</v>
      </c>
      <c r="K1914" s="4">
        <v>6.3</v>
      </c>
      <c r="L1914" s="4">
        <v>0.0</v>
      </c>
      <c r="M1914" s="4">
        <v>94.0</v>
      </c>
      <c r="N1914" s="4">
        <v>9.39</v>
      </c>
      <c r="O1914" s="4">
        <v>94.0</v>
      </c>
      <c r="P1914" s="4">
        <v>0.1</v>
      </c>
      <c r="Q1914" s="5">
        <v>1291.435</v>
      </c>
      <c r="R1914" s="4">
        <v>579623.0</v>
      </c>
      <c r="S1914" s="4">
        <v>0.8</v>
      </c>
      <c r="T1914" s="4">
        <v>0.7</v>
      </c>
      <c r="U1914" s="4">
        <v>0.942</v>
      </c>
      <c r="V1914" s="4">
        <v>17.5</v>
      </c>
    </row>
    <row r="1915">
      <c r="A1915" s="4" t="s">
        <v>149</v>
      </c>
      <c r="B1915" s="4">
        <v>2012.0</v>
      </c>
      <c r="C1915" s="4" t="s">
        <v>31</v>
      </c>
      <c r="D1915" s="4">
        <v>81.3</v>
      </c>
      <c r="E1915" s="4">
        <v>61.0</v>
      </c>
      <c r="F1915" s="4">
        <v>0.0</v>
      </c>
      <c r="G1915" s="4">
        <v>6.21</v>
      </c>
      <c r="H1915" s="5">
        <v>2094.19096</v>
      </c>
      <c r="I1915" s="6"/>
      <c r="J1915" s="4">
        <v>4.0</v>
      </c>
      <c r="K1915" s="4">
        <v>59.8</v>
      </c>
      <c r="L1915" s="4">
        <v>0.0</v>
      </c>
      <c r="M1915" s="4">
        <v>95.0</v>
      </c>
      <c r="N1915" s="4">
        <v>9.16</v>
      </c>
      <c r="O1915" s="4">
        <v>95.0</v>
      </c>
      <c r="P1915" s="4">
        <v>0.1</v>
      </c>
      <c r="Q1915" s="5">
        <v>11563.727</v>
      </c>
      <c r="R1915" s="4">
        <v>518573.0</v>
      </c>
      <c r="S1915" s="4">
        <v>0.7</v>
      </c>
      <c r="T1915" s="4">
        <v>0.7</v>
      </c>
      <c r="U1915" s="4">
        <v>0.941</v>
      </c>
      <c r="V1915" s="4">
        <v>17.6</v>
      </c>
    </row>
    <row r="1916">
      <c r="A1916" s="4" t="s">
        <v>149</v>
      </c>
      <c r="B1916" s="4">
        <v>2011.0</v>
      </c>
      <c r="C1916" s="4" t="s">
        <v>31</v>
      </c>
      <c r="D1916" s="4">
        <v>81.1</v>
      </c>
      <c r="E1916" s="4">
        <v>67.0</v>
      </c>
      <c r="F1916" s="4">
        <v>0.0</v>
      </c>
      <c r="G1916" s="4">
        <v>6.53</v>
      </c>
      <c r="H1916" s="5">
        <v>277.3550522</v>
      </c>
      <c r="I1916" s="6"/>
      <c r="J1916" s="4">
        <v>39.0</v>
      </c>
      <c r="K1916" s="4">
        <v>59.4</v>
      </c>
      <c r="L1916" s="4">
        <v>0.0</v>
      </c>
      <c r="M1916" s="4">
        <v>94.0</v>
      </c>
      <c r="N1916" s="4">
        <v>9.14</v>
      </c>
      <c r="O1916" s="4">
        <v>94.0</v>
      </c>
      <c r="P1916" s="4">
        <v>0.1</v>
      </c>
      <c r="Q1916" s="5">
        <v>1574.9861</v>
      </c>
      <c r="R1916" s="4">
        <v>495388.0</v>
      </c>
      <c r="S1916" s="4">
        <v>0.7</v>
      </c>
      <c r="T1916" s="4">
        <v>0.7</v>
      </c>
      <c r="U1916" s="4">
        <v>0.939</v>
      </c>
      <c r="V1916" s="4">
        <v>17.6</v>
      </c>
    </row>
    <row r="1917">
      <c r="A1917" s="4" t="s">
        <v>149</v>
      </c>
      <c r="B1917" s="4">
        <v>2010.0</v>
      </c>
      <c r="C1917" s="4" t="s">
        <v>31</v>
      </c>
      <c r="D1917" s="4">
        <v>81.0</v>
      </c>
      <c r="E1917" s="4">
        <v>66.0</v>
      </c>
      <c r="F1917" s="4">
        <v>0.0</v>
      </c>
      <c r="G1917" s="4">
        <v>6.59</v>
      </c>
      <c r="H1917" s="5">
        <v>15268.06445</v>
      </c>
      <c r="I1917" s="6"/>
      <c r="J1917" s="4">
        <v>3.0</v>
      </c>
      <c r="K1917" s="4">
        <v>58.9</v>
      </c>
      <c r="L1917" s="4">
        <v>0.0</v>
      </c>
      <c r="M1917" s="4">
        <v>93.0</v>
      </c>
      <c r="N1917" s="4">
        <v>9.26</v>
      </c>
      <c r="O1917" s="4">
        <v>93.0</v>
      </c>
      <c r="P1917" s="4">
        <v>0.1</v>
      </c>
      <c r="Q1917" s="5">
        <v>87646.75346</v>
      </c>
      <c r="R1917" s="4">
        <v>4889252.0</v>
      </c>
      <c r="S1917" s="4">
        <v>0.7</v>
      </c>
      <c r="T1917" s="4">
        <v>0.7</v>
      </c>
      <c r="U1917" s="4">
        <v>0.936</v>
      </c>
      <c r="V1917" s="4">
        <v>17.4</v>
      </c>
    </row>
    <row r="1918">
      <c r="A1918" s="4" t="s">
        <v>149</v>
      </c>
      <c r="B1918" s="4">
        <v>2009.0</v>
      </c>
      <c r="C1918" s="4" t="s">
        <v>31</v>
      </c>
      <c r="D1918" s="4">
        <v>89.0</v>
      </c>
      <c r="E1918" s="4">
        <v>67.0</v>
      </c>
      <c r="F1918" s="4">
        <v>0.0</v>
      </c>
      <c r="G1918" s="4">
        <v>6.68</v>
      </c>
      <c r="H1918" s="5">
        <v>142.3749426</v>
      </c>
      <c r="I1918" s="6"/>
      <c r="J1918" s="4">
        <v>2.0</v>
      </c>
      <c r="K1918" s="4">
        <v>58.5</v>
      </c>
      <c r="L1918" s="4">
        <v>0.0</v>
      </c>
      <c r="M1918" s="4">
        <v>94.0</v>
      </c>
      <c r="N1918" s="4">
        <v>9.49</v>
      </c>
      <c r="O1918" s="4">
        <v>94.0</v>
      </c>
      <c r="P1918" s="4">
        <v>0.1</v>
      </c>
      <c r="Q1918" s="5">
        <v>817.77681</v>
      </c>
      <c r="R1918" s="4">
        <v>4828726.0</v>
      </c>
      <c r="S1918" s="4">
        <v>0.7</v>
      </c>
      <c r="T1918" s="4">
        <v>0.7</v>
      </c>
      <c r="U1918" s="4">
        <v>0.936</v>
      </c>
      <c r="V1918" s="4">
        <v>17.4</v>
      </c>
    </row>
    <row r="1919">
      <c r="A1919" s="4" t="s">
        <v>149</v>
      </c>
      <c r="B1919" s="4">
        <v>2008.0</v>
      </c>
      <c r="C1919" s="4" t="s">
        <v>31</v>
      </c>
      <c r="D1919" s="4">
        <v>86.0</v>
      </c>
      <c r="E1919" s="4">
        <v>67.0</v>
      </c>
      <c r="F1919" s="4">
        <v>0.0</v>
      </c>
      <c r="G1919" s="4">
        <v>6.75</v>
      </c>
      <c r="H1919" s="5">
        <v>1707.130633</v>
      </c>
      <c r="I1919" s="6"/>
      <c r="J1919" s="4">
        <v>4.0</v>
      </c>
      <c r="K1919" s="4">
        <v>58.0</v>
      </c>
      <c r="L1919" s="4">
        <v>0.0</v>
      </c>
      <c r="M1919" s="4">
        <v>94.0</v>
      </c>
      <c r="N1919" s="4">
        <v>8.4</v>
      </c>
      <c r="O1919" s="4">
        <v>94.0</v>
      </c>
      <c r="P1919" s="4">
        <v>0.1</v>
      </c>
      <c r="Q1919" s="5">
        <v>9688.5961</v>
      </c>
      <c r="R1919" s="4">
        <v>4768212.0</v>
      </c>
      <c r="S1919" s="4">
        <v>0.7</v>
      </c>
      <c r="T1919" s="4">
        <v>0.7</v>
      </c>
      <c r="U1919" s="4">
        <v>0.936</v>
      </c>
      <c r="V1919" s="4">
        <v>17.6</v>
      </c>
    </row>
    <row r="1920">
      <c r="A1920" s="4" t="s">
        <v>149</v>
      </c>
      <c r="B1920" s="4">
        <v>2007.0</v>
      </c>
      <c r="C1920" s="4" t="s">
        <v>31</v>
      </c>
      <c r="D1920" s="4">
        <v>85.0</v>
      </c>
      <c r="E1920" s="4">
        <v>67.0</v>
      </c>
      <c r="F1920" s="4">
        <v>0.0</v>
      </c>
      <c r="G1920" s="4">
        <v>6.6</v>
      </c>
      <c r="H1920" s="5">
        <v>14829.41215</v>
      </c>
      <c r="I1920" s="6"/>
      <c r="J1920" s="4">
        <v>0.0</v>
      </c>
      <c r="K1920" s="4">
        <v>57.5</v>
      </c>
      <c r="L1920" s="4">
        <v>0.0</v>
      </c>
      <c r="M1920" s="4">
        <v>93.0</v>
      </c>
      <c r="N1920" s="4">
        <v>8.58</v>
      </c>
      <c r="O1920" s="4">
        <v>93.0</v>
      </c>
      <c r="P1920" s="4">
        <v>0.1</v>
      </c>
      <c r="Q1920" s="5">
        <v>85128.65759</v>
      </c>
      <c r="R1920" s="4">
        <v>479153.0</v>
      </c>
      <c r="S1920" s="4">
        <v>0.7</v>
      </c>
      <c r="T1920" s="4">
        <v>0.7</v>
      </c>
      <c r="U1920" s="4">
        <v>0.934</v>
      </c>
      <c r="V1920" s="4">
        <v>17.6</v>
      </c>
    </row>
    <row r="1921">
      <c r="A1921" s="4" t="s">
        <v>149</v>
      </c>
      <c r="B1921" s="4">
        <v>2006.0</v>
      </c>
      <c r="C1921" s="4" t="s">
        <v>31</v>
      </c>
      <c r="D1921" s="4">
        <v>84.0</v>
      </c>
      <c r="E1921" s="4">
        <v>7.0</v>
      </c>
      <c r="F1921" s="4">
        <v>0.0</v>
      </c>
      <c r="G1921" s="4">
        <v>6.47</v>
      </c>
      <c r="H1921" s="5">
        <v>12829.25408</v>
      </c>
      <c r="I1921" s="6"/>
      <c r="J1921" s="4">
        <v>0.0</v>
      </c>
      <c r="K1921" s="4">
        <v>57.0</v>
      </c>
      <c r="L1921" s="4">
        <v>0.0</v>
      </c>
      <c r="M1921" s="4">
        <v>94.0</v>
      </c>
      <c r="N1921" s="4">
        <v>8.43</v>
      </c>
      <c r="O1921" s="4">
        <v>94.0</v>
      </c>
      <c r="P1921" s="4">
        <v>0.1</v>
      </c>
      <c r="Q1921" s="5">
        <v>74114.69715</v>
      </c>
      <c r="R1921" s="4">
        <v>466677.0</v>
      </c>
      <c r="S1921" s="4">
        <v>0.8</v>
      </c>
      <c r="T1921" s="4">
        <v>0.7</v>
      </c>
      <c r="U1921" s="4">
        <v>0.931</v>
      </c>
      <c r="V1921" s="4">
        <v>17.5</v>
      </c>
    </row>
    <row r="1922">
      <c r="A1922" s="4" t="s">
        <v>149</v>
      </c>
      <c r="B1922" s="4">
        <v>2005.0</v>
      </c>
      <c r="C1922" s="4" t="s">
        <v>31</v>
      </c>
      <c r="D1922" s="4">
        <v>81.0</v>
      </c>
      <c r="E1922" s="4">
        <v>73.0</v>
      </c>
      <c r="F1922" s="4">
        <v>0.0</v>
      </c>
      <c r="G1922" s="4">
        <v>6.37</v>
      </c>
      <c r="H1922" s="5">
        <v>11792.53465</v>
      </c>
      <c r="I1922" s="6"/>
      <c r="J1922" s="4">
        <v>0.0</v>
      </c>
      <c r="K1922" s="4">
        <v>56.5</v>
      </c>
      <c r="L1922" s="4">
        <v>0.0</v>
      </c>
      <c r="M1922" s="4">
        <v>91.0</v>
      </c>
      <c r="N1922" s="4">
        <v>8.89</v>
      </c>
      <c r="O1922" s="4">
        <v>91.0</v>
      </c>
      <c r="P1922" s="4">
        <v>0.1</v>
      </c>
      <c r="Q1922" s="5">
        <v>66775.3944</v>
      </c>
      <c r="R1922" s="4">
        <v>4623291.0</v>
      </c>
      <c r="S1922" s="4">
        <v>0.8</v>
      </c>
      <c r="T1922" s="4">
        <v>0.7</v>
      </c>
      <c r="U1922" s="4">
        <v>0.929</v>
      </c>
      <c r="V1922" s="4">
        <v>17.6</v>
      </c>
    </row>
    <row r="1923">
      <c r="A1923" s="4" t="s">
        <v>149</v>
      </c>
      <c r="B1923" s="4">
        <v>2004.0</v>
      </c>
      <c r="C1923" s="4" t="s">
        <v>31</v>
      </c>
      <c r="D1923" s="4">
        <v>79.8</v>
      </c>
      <c r="E1923" s="4">
        <v>77.0</v>
      </c>
      <c r="F1923" s="4">
        <v>0.0</v>
      </c>
      <c r="G1923" s="4">
        <v>6.22</v>
      </c>
      <c r="H1923" s="5">
        <v>1009.825011</v>
      </c>
      <c r="I1923" s="6"/>
      <c r="J1923" s="4">
        <v>7.0</v>
      </c>
      <c r="K1923" s="4">
        <v>55.9</v>
      </c>
      <c r="L1923" s="4">
        <v>0.0</v>
      </c>
      <c r="M1923" s="4">
        <v>92.0</v>
      </c>
      <c r="N1923" s="4">
        <v>9.44</v>
      </c>
      <c r="O1923" s="4">
        <v>92.0</v>
      </c>
      <c r="P1923" s="4">
        <v>0.1</v>
      </c>
      <c r="Q1923" s="5">
        <v>5757.26916</v>
      </c>
      <c r="R1923" s="4">
        <v>459191.0</v>
      </c>
      <c r="S1923" s="4">
        <v>0.8</v>
      </c>
      <c r="T1923" s="4">
        <v>0.7</v>
      </c>
      <c r="U1923" s="4">
        <v>0.924</v>
      </c>
      <c r="V1923" s="4">
        <v>17.5</v>
      </c>
    </row>
    <row r="1924">
      <c r="A1924" s="4" t="s">
        <v>149</v>
      </c>
      <c r="B1924" s="4">
        <v>2003.0</v>
      </c>
      <c r="C1924" s="4" t="s">
        <v>31</v>
      </c>
      <c r="D1924" s="4">
        <v>79.4</v>
      </c>
      <c r="E1924" s="4">
        <v>78.0</v>
      </c>
      <c r="F1924" s="4">
        <v>0.0</v>
      </c>
      <c r="G1924" s="4">
        <v>6.04</v>
      </c>
      <c r="H1924" s="5">
        <v>880.7380617</v>
      </c>
      <c r="I1924" s="6"/>
      <c r="J1924" s="4">
        <v>8.0</v>
      </c>
      <c r="K1924" s="4">
        <v>55.3</v>
      </c>
      <c r="L1924" s="4">
        <v>0.0</v>
      </c>
      <c r="M1924" s="4">
        <v>92.0</v>
      </c>
      <c r="N1924" s="4">
        <v>9.85</v>
      </c>
      <c r="O1924" s="4">
        <v>92.0</v>
      </c>
      <c r="P1924" s="4">
        <v>0.1</v>
      </c>
      <c r="Q1924" s="5">
        <v>5111.65445</v>
      </c>
      <c r="R1924" s="4">
        <v>4564855.0</v>
      </c>
      <c r="S1924" s="4">
        <v>0.8</v>
      </c>
      <c r="T1924" s="4">
        <v>0.7</v>
      </c>
      <c r="U1924" s="4">
        <v>0.918</v>
      </c>
      <c r="V1924" s="4">
        <v>17.1</v>
      </c>
    </row>
    <row r="1925">
      <c r="A1925" s="4" t="s">
        <v>149</v>
      </c>
      <c r="B1925" s="4">
        <v>2002.0</v>
      </c>
      <c r="C1925" s="4" t="s">
        <v>31</v>
      </c>
      <c r="D1925" s="4">
        <v>78.9</v>
      </c>
      <c r="E1925" s="4">
        <v>81.0</v>
      </c>
      <c r="F1925" s="4">
        <v>0.0</v>
      </c>
      <c r="G1925" s="4">
        <v>5.89</v>
      </c>
      <c r="H1925" s="5">
        <v>749.6823382</v>
      </c>
      <c r="I1925" s="6"/>
      <c r="J1925" s="4">
        <v>5.0</v>
      </c>
      <c r="K1925" s="4">
        <v>54.6</v>
      </c>
      <c r="L1925" s="4">
        <v>0.0</v>
      </c>
      <c r="M1925" s="4">
        <v>93.0</v>
      </c>
      <c r="N1925" s="4">
        <v>9.62</v>
      </c>
      <c r="O1925" s="4">
        <v>93.0</v>
      </c>
      <c r="P1925" s="4">
        <v>0.1</v>
      </c>
      <c r="Q1925" s="5">
        <v>4361.1538</v>
      </c>
      <c r="R1925" s="4">
        <v>4538159.0</v>
      </c>
      <c r="S1925" s="4">
        <v>0.8</v>
      </c>
      <c r="T1925" s="4">
        <v>0.7</v>
      </c>
      <c r="U1925" s="4">
        <v>0.916</v>
      </c>
      <c r="V1925" s="4">
        <v>17.1</v>
      </c>
    </row>
    <row r="1926">
      <c r="A1926" s="4" t="s">
        <v>149</v>
      </c>
      <c r="B1926" s="4">
        <v>2001.0</v>
      </c>
      <c r="C1926" s="4" t="s">
        <v>31</v>
      </c>
      <c r="D1926" s="4">
        <v>78.8</v>
      </c>
      <c r="E1926" s="4">
        <v>82.0</v>
      </c>
      <c r="F1926" s="4">
        <v>0.0</v>
      </c>
      <c r="G1926" s="4">
        <v>5.49</v>
      </c>
      <c r="H1926" s="5">
        <v>6356.827282</v>
      </c>
      <c r="I1926" s="6"/>
      <c r="J1926" s="4">
        <v>4.0</v>
      </c>
      <c r="K1926" s="4">
        <v>54.0</v>
      </c>
      <c r="L1926" s="4">
        <v>0.0</v>
      </c>
      <c r="M1926" s="4">
        <v>91.0</v>
      </c>
      <c r="N1926" s="4">
        <v>8.65</v>
      </c>
      <c r="O1926" s="4">
        <v>91.0</v>
      </c>
      <c r="P1926" s="4">
        <v>0.1</v>
      </c>
      <c r="Q1926" s="5">
        <v>38549.58934</v>
      </c>
      <c r="R1926" s="4">
        <v>4513751.0</v>
      </c>
      <c r="S1926" s="4">
        <v>0.8</v>
      </c>
      <c r="T1926" s="4">
        <v>0.7</v>
      </c>
      <c r="U1926" s="4">
        <v>0.917</v>
      </c>
      <c r="V1926" s="4">
        <v>17.5</v>
      </c>
    </row>
    <row r="1927">
      <c r="A1927" s="4" t="s">
        <v>149</v>
      </c>
      <c r="B1927" s="4">
        <v>2000.0</v>
      </c>
      <c r="C1927" s="4" t="s">
        <v>31</v>
      </c>
      <c r="D1927" s="4">
        <v>78.5</v>
      </c>
      <c r="E1927" s="4">
        <v>85.0</v>
      </c>
      <c r="F1927" s="4">
        <v>0.0</v>
      </c>
      <c r="G1927" s="4">
        <v>5.67</v>
      </c>
      <c r="H1927" s="5">
        <v>6191.211908</v>
      </c>
      <c r="I1927" s="6"/>
      <c r="J1927" s="4">
        <v>0.0</v>
      </c>
      <c r="K1927" s="4">
        <v>53.3</v>
      </c>
      <c r="L1927" s="4">
        <v>0.0</v>
      </c>
      <c r="M1927" s="4">
        <v>91.0</v>
      </c>
      <c r="N1927" s="4">
        <v>8.27</v>
      </c>
      <c r="O1927" s="4">
        <v>9.0</v>
      </c>
      <c r="P1927" s="4">
        <v>0.1</v>
      </c>
      <c r="Q1927" s="5">
        <v>38146.71539</v>
      </c>
      <c r="R1927" s="4">
        <v>449967.0</v>
      </c>
      <c r="S1927" s="4">
        <v>0.8</v>
      </c>
      <c r="T1927" s="4">
        <v>0.7</v>
      </c>
      <c r="U1927" s="4">
        <v>0.911</v>
      </c>
      <c r="V1927" s="4">
        <v>17.1</v>
      </c>
    </row>
    <row r="1928">
      <c r="A1928" s="4" t="s">
        <v>150</v>
      </c>
      <c r="B1928" s="4">
        <v>2015.0</v>
      </c>
      <c r="C1928" s="4" t="s">
        <v>23</v>
      </c>
      <c r="D1928" s="4">
        <v>76.6</v>
      </c>
      <c r="E1928" s="4">
        <v>99.0</v>
      </c>
      <c r="F1928" s="4">
        <v>1.0</v>
      </c>
      <c r="G1928" s="6"/>
      <c r="H1928" s="5">
        <v>0.0</v>
      </c>
      <c r="I1928" s="4">
        <v>99.0</v>
      </c>
      <c r="J1928" s="4">
        <v>0.0</v>
      </c>
      <c r="K1928" s="4">
        <v>54.6</v>
      </c>
      <c r="L1928" s="4">
        <v>1.0</v>
      </c>
      <c r="M1928" s="4">
        <v>99.0</v>
      </c>
      <c r="N1928" s="6"/>
      <c r="O1928" s="4">
        <v>99.0</v>
      </c>
      <c r="P1928" s="4">
        <v>0.1</v>
      </c>
      <c r="Q1928" s="5">
        <v>16627.36433</v>
      </c>
      <c r="R1928" s="6"/>
      <c r="S1928" s="4">
        <v>7.1</v>
      </c>
      <c r="T1928" s="4">
        <v>6.9</v>
      </c>
      <c r="U1928" s="4">
        <v>0.795</v>
      </c>
      <c r="V1928" s="4">
        <v>13.7</v>
      </c>
    </row>
    <row r="1929">
      <c r="A1929" s="4" t="s">
        <v>150</v>
      </c>
      <c r="B1929" s="4">
        <v>2014.0</v>
      </c>
      <c r="C1929" s="4" t="s">
        <v>23</v>
      </c>
      <c r="D1929" s="4">
        <v>76.4</v>
      </c>
      <c r="E1929" s="4">
        <v>11.0</v>
      </c>
      <c r="F1929" s="4">
        <v>1.0</v>
      </c>
      <c r="G1929" s="4">
        <v>0.4</v>
      </c>
      <c r="H1929" s="5">
        <v>166.1913728</v>
      </c>
      <c r="I1929" s="4">
        <v>99.0</v>
      </c>
      <c r="J1929" s="4">
        <v>0.0</v>
      </c>
      <c r="K1929" s="4">
        <v>53.5</v>
      </c>
      <c r="L1929" s="4">
        <v>1.0</v>
      </c>
      <c r="M1929" s="4">
        <v>99.0</v>
      </c>
      <c r="N1929" s="4">
        <v>3.55</v>
      </c>
      <c r="O1929" s="4">
        <v>99.0</v>
      </c>
      <c r="P1929" s="4">
        <v>0.1</v>
      </c>
      <c r="Q1929" s="5">
        <v>2458.45226</v>
      </c>
      <c r="R1929" s="6"/>
      <c r="S1929" s="4">
        <v>7.1</v>
      </c>
      <c r="T1929" s="4">
        <v>6.9</v>
      </c>
      <c r="U1929" s="4">
        <v>0.796</v>
      </c>
      <c r="V1929" s="4">
        <v>13.7</v>
      </c>
    </row>
    <row r="1930">
      <c r="A1930" s="4" t="s">
        <v>150</v>
      </c>
      <c r="B1930" s="4">
        <v>2013.0</v>
      </c>
      <c r="C1930" s="4" t="s">
        <v>23</v>
      </c>
      <c r="D1930" s="4">
        <v>76.2</v>
      </c>
      <c r="E1930" s="4">
        <v>12.0</v>
      </c>
      <c r="F1930" s="4">
        <v>1.0</v>
      </c>
      <c r="G1930" s="4">
        <v>0.46</v>
      </c>
      <c r="H1930" s="5">
        <v>1154.893473</v>
      </c>
      <c r="I1930" s="4">
        <v>98.0</v>
      </c>
      <c r="J1930" s="4">
        <v>0.0</v>
      </c>
      <c r="K1930" s="4">
        <v>52.8</v>
      </c>
      <c r="L1930" s="4">
        <v>1.0</v>
      </c>
      <c r="M1930" s="4">
        <v>99.0</v>
      </c>
      <c r="N1930" s="4">
        <v>2.76</v>
      </c>
      <c r="O1930" s="4">
        <v>98.0</v>
      </c>
      <c r="P1930" s="4">
        <v>0.1</v>
      </c>
      <c r="Q1930" s="5">
        <v>21268.7564</v>
      </c>
      <c r="R1930" s="6"/>
      <c r="S1930" s="4">
        <v>7.0</v>
      </c>
      <c r="T1930" s="4">
        <v>6.8</v>
      </c>
      <c r="U1930" s="4">
        <v>0.796</v>
      </c>
      <c r="V1930" s="4">
        <v>13.7</v>
      </c>
    </row>
    <row r="1931">
      <c r="A1931" s="4" t="s">
        <v>150</v>
      </c>
      <c r="B1931" s="4">
        <v>2012.0</v>
      </c>
      <c r="C1931" s="4" t="s">
        <v>23</v>
      </c>
      <c r="D1931" s="4">
        <v>76.0</v>
      </c>
      <c r="E1931" s="4">
        <v>14.0</v>
      </c>
      <c r="F1931" s="4">
        <v>1.0</v>
      </c>
      <c r="G1931" s="4">
        <v>0.51</v>
      </c>
      <c r="H1931" s="5">
        <v>1055.835493</v>
      </c>
      <c r="I1931" s="4">
        <v>98.0</v>
      </c>
      <c r="J1931" s="4">
        <v>13.0</v>
      </c>
      <c r="K1931" s="4">
        <v>52.3</v>
      </c>
      <c r="L1931" s="4">
        <v>1.0</v>
      </c>
      <c r="M1931" s="4">
        <v>99.0</v>
      </c>
      <c r="N1931" s="4">
        <v>2.52</v>
      </c>
      <c r="O1931" s="4">
        <v>98.0</v>
      </c>
      <c r="P1931" s="4">
        <v>0.1</v>
      </c>
      <c r="Q1931" s="5">
        <v>22134.916</v>
      </c>
      <c r="R1931" s="6"/>
      <c r="S1931" s="4">
        <v>7.0</v>
      </c>
      <c r="T1931" s="4">
        <v>6.8</v>
      </c>
      <c r="U1931" s="4">
        <v>0.797</v>
      </c>
      <c r="V1931" s="4">
        <v>13.7</v>
      </c>
    </row>
    <row r="1932">
      <c r="A1932" s="4" t="s">
        <v>150</v>
      </c>
      <c r="B1932" s="4">
        <v>2011.0</v>
      </c>
      <c r="C1932" s="4" t="s">
        <v>23</v>
      </c>
      <c r="D1932" s="4">
        <v>75.8</v>
      </c>
      <c r="E1932" s="4">
        <v>15.0</v>
      </c>
      <c r="F1932" s="4">
        <v>1.0</v>
      </c>
      <c r="G1932" s="4">
        <v>0.54</v>
      </c>
      <c r="H1932" s="5">
        <v>158.27708</v>
      </c>
      <c r="I1932" s="4">
        <v>99.0</v>
      </c>
      <c r="J1932" s="4">
        <v>5.0</v>
      </c>
      <c r="K1932" s="4">
        <v>52.0</v>
      </c>
      <c r="L1932" s="4">
        <v>1.0</v>
      </c>
      <c r="M1932" s="4">
        <v>99.0</v>
      </c>
      <c r="N1932" s="4">
        <v>2.49</v>
      </c>
      <c r="O1932" s="4">
        <v>99.0</v>
      </c>
      <c r="P1932" s="4">
        <v>0.1</v>
      </c>
      <c r="Q1932" s="5">
        <v>2986.36</v>
      </c>
      <c r="R1932" s="6"/>
      <c r="S1932" s="4">
        <v>6.9</v>
      </c>
      <c r="T1932" s="4">
        <v>6.8</v>
      </c>
      <c r="U1932" s="4">
        <v>0.797</v>
      </c>
      <c r="V1932" s="4">
        <v>13.6</v>
      </c>
    </row>
    <row r="1933">
      <c r="A1933" s="4" t="s">
        <v>150</v>
      </c>
      <c r="B1933" s="4">
        <v>2010.0</v>
      </c>
      <c r="C1933" s="4" t="s">
        <v>23</v>
      </c>
      <c r="D1933" s="4">
        <v>75.6</v>
      </c>
      <c r="E1933" s="4">
        <v>16.0</v>
      </c>
      <c r="F1933" s="4">
        <v>1.0</v>
      </c>
      <c r="G1933" s="4">
        <v>0.56</v>
      </c>
      <c r="H1933" s="5">
        <v>129.2260751</v>
      </c>
      <c r="I1933" s="4">
        <v>99.0</v>
      </c>
      <c r="J1933" s="4">
        <v>3.0</v>
      </c>
      <c r="K1933" s="4">
        <v>51.8</v>
      </c>
      <c r="L1933" s="4">
        <v>1.0</v>
      </c>
      <c r="M1933" s="4">
        <v>99.0</v>
      </c>
      <c r="N1933" s="4">
        <v>2.74</v>
      </c>
      <c r="O1933" s="4">
        <v>99.0</v>
      </c>
      <c r="P1933" s="4">
        <v>0.1</v>
      </c>
      <c r="Q1933" s="5">
        <v>1928.74739</v>
      </c>
      <c r="R1933" s="6"/>
      <c r="S1933" s="4">
        <v>6.9</v>
      </c>
      <c r="T1933" s="4">
        <v>6.8</v>
      </c>
      <c r="U1933" s="4">
        <v>0.797</v>
      </c>
      <c r="V1933" s="4">
        <v>13.5</v>
      </c>
    </row>
    <row r="1934">
      <c r="A1934" s="4" t="s">
        <v>150</v>
      </c>
      <c r="B1934" s="4">
        <v>2009.0</v>
      </c>
      <c r="C1934" s="4" t="s">
        <v>23</v>
      </c>
      <c r="D1934" s="4">
        <v>75.4</v>
      </c>
      <c r="E1934" s="4">
        <v>18.0</v>
      </c>
      <c r="F1934" s="4">
        <v>1.0</v>
      </c>
      <c r="G1934" s="4">
        <v>0.56</v>
      </c>
      <c r="H1934" s="5">
        <v>1040.629462</v>
      </c>
      <c r="I1934" s="4">
        <v>98.0</v>
      </c>
      <c r="J1934" s="4">
        <v>19.0</v>
      </c>
      <c r="K1934" s="4">
        <v>51.5</v>
      </c>
      <c r="L1934" s="4">
        <v>1.0</v>
      </c>
      <c r="M1934" s="4">
        <v>96.0</v>
      </c>
      <c r="N1934" s="4">
        <v>2.83</v>
      </c>
      <c r="O1934" s="4">
        <v>98.0</v>
      </c>
      <c r="P1934" s="4">
        <v>0.1</v>
      </c>
      <c r="Q1934" s="5">
        <v>16784.34616</v>
      </c>
      <c r="R1934" s="6"/>
      <c r="S1934" s="4">
        <v>6.9</v>
      </c>
      <c r="T1934" s="4">
        <v>6.8</v>
      </c>
      <c r="U1934" s="4">
        <v>0.782</v>
      </c>
      <c r="V1934" s="4">
        <v>12.4</v>
      </c>
    </row>
    <row r="1935">
      <c r="A1935" s="4" t="s">
        <v>150</v>
      </c>
      <c r="B1935" s="4">
        <v>2008.0</v>
      </c>
      <c r="C1935" s="4" t="s">
        <v>23</v>
      </c>
      <c r="D1935" s="4">
        <v>75.2</v>
      </c>
      <c r="E1935" s="4">
        <v>19.0</v>
      </c>
      <c r="F1935" s="4">
        <v>1.0</v>
      </c>
      <c r="G1935" s="4">
        <v>0.57</v>
      </c>
      <c r="H1935" s="5">
        <v>123.0966298</v>
      </c>
      <c r="I1935" s="4">
        <v>99.0</v>
      </c>
      <c r="J1935" s="4">
        <v>18.0</v>
      </c>
      <c r="K1935" s="4">
        <v>51.1</v>
      </c>
      <c r="L1935" s="4">
        <v>1.0</v>
      </c>
      <c r="M1935" s="4">
        <v>97.0</v>
      </c>
      <c r="N1935" s="4">
        <v>2.1</v>
      </c>
      <c r="O1935" s="4">
        <v>99.0</v>
      </c>
      <c r="P1935" s="4">
        <v>0.1</v>
      </c>
      <c r="Q1935" s="5">
        <v>2275.3536</v>
      </c>
      <c r="R1935" s="6"/>
      <c r="S1935" s="4">
        <v>6.9</v>
      </c>
      <c r="T1935" s="4">
        <v>6.8</v>
      </c>
      <c r="U1935" s="4">
        <v>0.765</v>
      </c>
      <c r="V1935" s="4">
        <v>11.9</v>
      </c>
    </row>
    <row r="1936">
      <c r="A1936" s="4" t="s">
        <v>150</v>
      </c>
      <c r="B1936" s="4">
        <v>2007.0</v>
      </c>
      <c r="C1936" s="4" t="s">
        <v>23</v>
      </c>
      <c r="D1936" s="4">
        <v>74.9</v>
      </c>
      <c r="E1936" s="4">
        <v>113.0</v>
      </c>
      <c r="F1936" s="4">
        <v>1.0</v>
      </c>
      <c r="G1936" s="4">
        <v>0.57</v>
      </c>
      <c r="H1936" s="5">
        <v>88.45038011</v>
      </c>
      <c r="I1936" s="4">
        <v>99.0</v>
      </c>
      <c r="J1936" s="4">
        <v>24.0</v>
      </c>
      <c r="K1936" s="4">
        <v>5.6</v>
      </c>
      <c r="L1936" s="4">
        <v>1.0</v>
      </c>
      <c r="M1936" s="4">
        <v>97.0</v>
      </c>
      <c r="N1936" s="4">
        <v>2.43</v>
      </c>
      <c r="O1936" s="4">
        <v>99.0</v>
      </c>
      <c r="P1936" s="4">
        <v>0.1</v>
      </c>
      <c r="Q1936" s="5">
        <v>1585.13226</v>
      </c>
      <c r="R1936" s="6"/>
      <c r="S1936" s="4">
        <v>7.0</v>
      </c>
      <c r="T1936" s="4">
        <v>6.8</v>
      </c>
      <c r="U1936" s="4">
        <v>0.753</v>
      </c>
      <c r="V1936" s="4">
        <v>11.5</v>
      </c>
    </row>
    <row r="1937">
      <c r="A1937" s="4" t="s">
        <v>150</v>
      </c>
      <c r="B1937" s="4">
        <v>2006.0</v>
      </c>
      <c r="C1937" s="4" t="s">
        <v>23</v>
      </c>
      <c r="D1937" s="4">
        <v>74.7</v>
      </c>
      <c r="E1937" s="4">
        <v>115.0</v>
      </c>
      <c r="F1937" s="4">
        <v>1.0</v>
      </c>
      <c r="G1937" s="4">
        <v>0.58</v>
      </c>
      <c r="H1937" s="5">
        <v>78.51141</v>
      </c>
      <c r="I1937" s="4">
        <v>99.0</v>
      </c>
      <c r="J1937" s="4">
        <v>13.0</v>
      </c>
      <c r="K1937" s="4">
        <v>5.1</v>
      </c>
      <c r="L1937" s="4">
        <v>1.0</v>
      </c>
      <c r="M1937" s="4">
        <v>98.0</v>
      </c>
      <c r="N1937" s="4">
        <v>2.31</v>
      </c>
      <c r="O1937" s="4">
        <v>98.0</v>
      </c>
      <c r="P1937" s="4">
        <v>0.1</v>
      </c>
      <c r="Q1937" s="5">
        <v>1448.55</v>
      </c>
      <c r="R1937" s="6"/>
      <c r="S1937" s="4">
        <v>7.0</v>
      </c>
      <c r="T1937" s="4">
        <v>6.8</v>
      </c>
      <c r="U1937" s="4">
        <v>0.748</v>
      </c>
      <c r="V1937" s="4">
        <v>11.6</v>
      </c>
    </row>
    <row r="1938">
      <c r="A1938" s="4" t="s">
        <v>150</v>
      </c>
      <c r="B1938" s="4">
        <v>2005.0</v>
      </c>
      <c r="C1938" s="4" t="s">
        <v>23</v>
      </c>
      <c r="D1938" s="4">
        <v>74.3</v>
      </c>
      <c r="E1938" s="4">
        <v>118.0</v>
      </c>
      <c r="F1938" s="4">
        <v>1.0</v>
      </c>
      <c r="G1938" s="4">
        <v>0.63</v>
      </c>
      <c r="H1938" s="5">
        <v>854.0115758</v>
      </c>
      <c r="I1938" s="4">
        <v>99.0</v>
      </c>
      <c r="J1938" s="4">
        <v>25.0</v>
      </c>
      <c r="K1938" s="4">
        <v>49.5</v>
      </c>
      <c r="L1938" s="4">
        <v>1.0</v>
      </c>
      <c r="M1938" s="4">
        <v>99.0</v>
      </c>
      <c r="N1938" s="4">
        <v>2.59</v>
      </c>
      <c r="O1938" s="4">
        <v>99.0</v>
      </c>
      <c r="P1938" s="4">
        <v>0.1</v>
      </c>
      <c r="Q1938" s="5">
        <v>12376.97936</v>
      </c>
      <c r="R1938" s="6"/>
      <c r="S1938" s="4">
        <v>7.0</v>
      </c>
      <c r="T1938" s="4">
        <v>6.8</v>
      </c>
      <c r="U1938" s="4">
        <v>0.742</v>
      </c>
      <c r="V1938" s="4">
        <v>11.5</v>
      </c>
    </row>
    <row r="1939">
      <c r="A1939" s="4" t="s">
        <v>150</v>
      </c>
      <c r="B1939" s="4">
        <v>2004.0</v>
      </c>
      <c r="C1939" s="4" t="s">
        <v>23</v>
      </c>
      <c r="D1939" s="4">
        <v>74.0</v>
      </c>
      <c r="E1939" s="4">
        <v>122.0</v>
      </c>
      <c r="F1939" s="4">
        <v>1.0</v>
      </c>
      <c r="G1939" s="4">
        <v>0.61</v>
      </c>
      <c r="H1939" s="5">
        <v>70.46762486</v>
      </c>
      <c r="I1939" s="4">
        <v>99.0</v>
      </c>
      <c r="J1939" s="4">
        <v>18.0</v>
      </c>
      <c r="K1939" s="4">
        <v>48.9</v>
      </c>
      <c r="L1939" s="4">
        <v>1.0</v>
      </c>
      <c r="M1939" s="4">
        <v>99.0</v>
      </c>
      <c r="N1939" s="4">
        <v>2.98</v>
      </c>
      <c r="O1939" s="4">
        <v>99.0</v>
      </c>
      <c r="P1939" s="4">
        <v>0.1</v>
      </c>
      <c r="Q1939" s="5">
        <v>1129.28886</v>
      </c>
      <c r="R1939" s="6"/>
      <c r="S1939" s="4">
        <v>7.1</v>
      </c>
      <c r="T1939" s="4">
        <v>6.8</v>
      </c>
      <c r="U1939" s="4">
        <v>0.734</v>
      </c>
      <c r="V1939" s="4">
        <v>11.5</v>
      </c>
    </row>
    <row r="1940">
      <c r="A1940" s="4" t="s">
        <v>150</v>
      </c>
      <c r="B1940" s="4">
        <v>2003.0</v>
      </c>
      <c r="C1940" s="4" t="s">
        <v>23</v>
      </c>
      <c r="D1940" s="4">
        <v>73.6</v>
      </c>
      <c r="E1940" s="4">
        <v>127.0</v>
      </c>
      <c r="F1940" s="4">
        <v>1.0</v>
      </c>
      <c r="G1940" s="4">
        <v>0.56</v>
      </c>
      <c r="H1940" s="5">
        <v>65.65631302</v>
      </c>
      <c r="I1940" s="4">
        <v>99.0</v>
      </c>
      <c r="J1940" s="4">
        <v>1.0</v>
      </c>
      <c r="K1940" s="4">
        <v>48.1</v>
      </c>
      <c r="L1940" s="4">
        <v>1.0</v>
      </c>
      <c r="M1940" s="4">
        <v>99.0</v>
      </c>
      <c r="N1940" s="4">
        <v>3.17</v>
      </c>
      <c r="O1940" s="4">
        <v>99.0</v>
      </c>
      <c r="P1940" s="4">
        <v>0.1</v>
      </c>
      <c r="Q1940" s="5">
        <v>969.8126</v>
      </c>
      <c r="R1940" s="6"/>
      <c r="S1940" s="4">
        <v>7.1</v>
      </c>
      <c r="T1940" s="4">
        <v>6.8</v>
      </c>
      <c r="U1940" s="4">
        <v>0.725</v>
      </c>
      <c r="V1940" s="4">
        <v>11.2</v>
      </c>
    </row>
    <row r="1941">
      <c r="A1941" s="4" t="s">
        <v>150</v>
      </c>
      <c r="B1941" s="4">
        <v>2002.0</v>
      </c>
      <c r="C1941" s="4" t="s">
        <v>23</v>
      </c>
      <c r="D1941" s="4">
        <v>73.3</v>
      </c>
      <c r="E1941" s="4">
        <v>13.0</v>
      </c>
      <c r="F1941" s="4">
        <v>1.0</v>
      </c>
      <c r="G1941" s="4">
        <v>0.54</v>
      </c>
      <c r="H1941" s="5">
        <v>585.9170945</v>
      </c>
      <c r="I1941" s="4">
        <v>99.0</v>
      </c>
      <c r="J1941" s="4">
        <v>5.0</v>
      </c>
      <c r="K1941" s="4">
        <v>47.3</v>
      </c>
      <c r="L1941" s="4">
        <v>1.0</v>
      </c>
      <c r="M1941" s="4">
        <v>99.0</v>
      </c>
      <c r="N1941" s="4">
        <v>3.18</v>
      </c>
      <c r="O1941" s="4">
        <v>99.0</v>
      </c>
      <c r="P1941" s="4">
        <v>0.1</v>
      </c>
      <c r="Q1941" s="5">
        <v>8629.11774</v>
      </c>
      <c r="R1941" s="6"/>
      <c r="S1941" s="4">
        <v>7.1</v>
      </c>
      <c r="T1941" s="4">
        <v>6.8</v>
      </c>
      <c r="U1941" s="4">
        <v>0.716</v>
      </c>
      <c r="V1941" s="4">
        <v>11.0</v>
      </c>
    </row>
    <row r="1942">
      <c r="A1942" s="4" t="s">
        <v>150</v>
      </c>
      <c r="B1942" s="4">
        <v>2001.0</v>
      </c>
      <c r="C1942" s="4" t="s">
        <v>23</v>
      </c>
      <c r="D1942" s="4">
        <v>72.9</v>
      </c>
      <c r="E1942" s="4">
        <v>134.0</v>
      </c>
      <c r="F1942" s="4">
        <v>1.0</v>
      </c>
      <c r="G1942" s="4">
        <v>0.55</v>
      </c>
      <c r="H1942" s="5">
        <v>564.5425663</v>
      </c>
      <c r="I1942" s="4">
        <v>99.0</v>
      </c>
      <c r="J1942" s="4">
        <v>15.0</v>
      </c>
      <c r="K1942" s="4">
        <v>46.5</v>
      </c>
      <c r="L1942" s="4">
        <v>1.0</v>
      </c>
      <c r="M1942" s="4">
        <v>99.0</v>
      </c>
      <c r="N1942" s="4">
        <v>3.8</v>
      </c>
      <c r="O1942" s="4">
        <v>99.0</v>
      </c>
      <c r="P1942" s="4">
        <v>0.1</v>
      </c>
      <c r="Q1942" s="5">
        <v>8476.61511</v>
      </c>
      <c r="R1942" s="6"/>
      <c r="S1942" s="4">
        <v>7.1</v>
      </c>
      <c r="T1942" s="4">
        <v>6.9</v>
      </c>
      <c r="U1942" s="4">
        <v>0.705</v>
      </c>
      <c r="V1942" s="4">
        <v>10.7</v>
      </c>
    </row>
    <row r="1943">
      <c r="A1943" s="4" t="s">
        <v>150</v>
      </c>
      <c r="B1943" s="4">
        <v>2000.0</v>
      </c>
      <c r="C1943" s="4" t="s">
        <v>23</v>
      </c>
      <c r="D1943" s="4">
        <v>72.6</v>
      </c>
      <c r="E1943" s="4">
        <v>138.0</v>
      </c>
      <c r="F1943" s="4">
        <v>1.0</v>
      </c>
      <c r="G1943" s="4">
        <v>0.38</v>
      </c>
      <c r="H1943" s="5">
        <v>62.86657508</v>
      </c>
      <c r="I1943" s="4">
        <v>99.0</v>
      </c>
      <c r="J1943" s="4">
        <v>15.0</v>
      </c>
      <c r="K1943" s="4">
        <v>45.9</v>
      </c>
      <c r="L1943" s="4">
        <v>1.0</v>
      </c>
      <c r="M1943" s="4">
        <v>99.0</v>
      </c>
      <c r="N1943" s="4">
        <v>3.7</v>
      </c>
      <c r="O1943" s="4">
        <v>99.0</v>
      </c>
      <c r="P1943" s="4">
        <v>0.1</v>
      </c>
      <c r="Q1943" s="5">
        <v>861.18596</v>
      </c>
      <c r="R1943" s="6"/>
      <c r="S1943" s="4">
        <v>7.2</v>
      </c>
      <c r="T1943" s="4">
        <v>6.9</v>
      </c>
      <c r="U1943" s="4">
        <v>0.0</v>
      </c>
      <c r="V1943" s="4">
        <v>10.4</v>
      </c>
    </row>
    <row r="1944">
      <c r="A1944" s="4" t="s">
        <v>151</v>
      </c>
      <c r="B1944" s="4">
        <v>2015.0</v>
      </c>
      <c r="C1944" s="4" t="s">
        <v>23</v>
      </c>
      <c r="D1944" s="4">
        <v>66.4</v>
      </c>
      <c r="E1944" s="4">
        <v>161.0</v>
      </c>
      <c r="F1944" s="4">
        <v>352.0</v>
      </c>
      <c r="G1944" s="6"/>
      <c r="H1944" s="5">
        <v>0.0</v>
      </c>
      <c r="I1944" s="4">
        <v>72.0</v>
      </c>
      <c r="J1944" s="4">
        <v>386.0</v>
      </c>
      <c r="K1944" s="4">
        <v>25.4</v>
      </c>
      <c r="L1944" s="4">
        <v>433.0</v>
      </c>
      <c r="M1944" s="4">
        <v>72.0</v>
      </c>
      <c r="N1944" s="6"/>
      <c r="O1944" s="4">
        <v>72.0</v>
      </c>
      <c r="P1944" s="4">
        <v>0.1</v>
      </c>
      <c r="Q1944" s="5">
        <v>1431.244865</v>
      </c>
      <c r="R1944" s="4">
        <v>1.8938513E7</v>
      </c>
      <c r="S1944" s="4">
        <v>19.2</v>
      </c>
      <c r="T1944" s="4">
        <v>19.6</v>
      </c>
      <c r="U1944" s="4">
        <v>0.548</v>
      </c>
      <c r="V1944" s="4">
        <v>8.1</v>
      </c>
    </row>
    <row r="1945">
      <c r="A1945" s="4" t="s">
        <v>151</v>
      </c>
      <c r="B1945" s="4">
        <v>2014.0</v>
      </c>
      <c r="C1945" s="4" t="s">
        <v>23</v>
      </c>
      <c r="D1945" s="4">
        <v>66.2</v>
      </c>
      <c r="E1945" s="4">
        <v>162.0</v>
      </c>
      <c r="F1945" s="4">
        <v>359.0</v>
      </c>
      <c r="G1945" s="4">
        <v>0.01</v>
      </c>
      <c r="H1945" s="5">
        <v>62.29361092</v>
      </c>
      <c r="I1945" s="4">
        <v>72.0</v>
      </c>
      <c r="J1945" s="4">
        <v>1370.0</v>
      </c>
      <c r="K1945" s="4">
        <v>24.7</v>
      </c>
      <c r="L1945" s="4">
        <v>442.0</v>
      </c>
      <c r="M1945" s="4">
        <v>72.0</v>
      </c>
      <c r="N1945" s="4">
        <v>2.61</v>
      </c>
      <c r="O1945" s="4">
        <v>72.0</v>
      </c>
      <c r="P1945" s="4">
        <v>0.1</v>
      </c>
      <c r="Q1945" s="5">
        <v>1316.98966</v>
      </c>
      <c r="R1945" s="4">
        <v>1.85546257E8</v>
      </c>
      <c r="S1945" s="4">
        <v>19.4</v>
      </c>
      <c r="T1945" s="4">
        <v>19.8</v>
      </c>
      <c r="U1945" s="4">
        <v>0.542</v>
      </c>
      <c r="V1945" s="4">
        <v>7.8</v>
      </c>
    </row>
    <row r="1946">
      <c r="A1946" s="4" t="s">
        <v>151</v>
      </c>
      <c r="B1946" s="4">
        <v>2013.0</v>
      </c>
      <c r="C1946" s="4" t="s">
        <v>23</v>
      </c>
      <c r="D1946" s="4">
        <v>66.0</v>
      </c>
      <c r="E1946" s="4">
        <v>163.0</v>
      </c>
      <c r="F1946" s="4">
        <v>365.0</v>
      </c>
      <c r="G1946" s="4">
        <v>0.04</v>
      </c>
      <c r="H1946" s="5">
        <v>60.18648815</v>
      </c>
      <c r="I1946" s="4">
        <v>72.0</v>
      </c>
      <c r="J1946" s="4">
        <v>8749.0</v>
      </c>
      <c r="K1946" s="4">
        <v>23.9</v>
      </c>
      <c r="L1946" s="4">
        <v>450.0</v>
      </c>
      <c r="M1946" s="4">
        <v>72.0</v>
      </c>
      <c r="N1946" s="4">
        <v>2.7</v>
      </c>
      <c r="O1946" s="4">
        <v>72.0</v>
      </c>
      <c r="P1946" s="4">
        <v>0.1</v>
      </c>
      <c r="Q1946" s="5">
        <v>1272.44161</v>
      </c>
      <c r="R1946" s="4">
        <v>1.81712595E8</v>
      </c>
      <c r="S1946" s="4">
        <v>19.6</v>
      </c>
      <c r="T1946" s="4">
        <v>2.0</v>
      </c>
      <c r="U1946" s="4">
        <v>0.538</v>
      </c>
      <c r="V1946" s="4">
        <v>7.7</v>
      </c>
    </row>
    <row r="1947">
      <c r="A1947" s="4" t="s">
        <v>151</v>
      </c>
      <c r="B1947" s="4">
        <v>2012.0</v>
      </c>
      <c r="C1947" s="4" t="s">
        <v>23</v>
      </c>
      <c r="D1947" s="4">
        <v>65.7</v>
      </c>
      <c r="E1947" s="4">
        <v>165.0</v>
      </c>
      <c r="F1947" s="4">
        <v>369.0</v>
      </c>
      <c r="G1947" s="4">
        <v>0.04</v>
      </c>
      <c r="H1947" s="5">
        <v>59.65900139</v>
      </c>
      <c r="I1947" s="4">
        <v>72.0</v>
      </c>
      <c r="J1947" s="4">
        <v>8046.0</v>
      </c>
      <c r="K1947" s="4">
        <v>23.2</v>
      </c>
      <c r="L1947" s="4">
        <v>456.0</v>
      </c>
      <c r="M1947" s="4">
        <v>72.0</v>
      </c>
      <c r="N1947" s="4">
        <v>2.76</v>
      </c>
      <c r="O1947" s="4">
        <v>72.0</v>
      </c>
      <c r="P1947" s="4">
        <v>0.1</v>
      </c>
      <c r="Q1947" s="5">
        <v>1261.28967</v>
      </c>
      <c r="R1947" s="4">
        <v>1.77911533E8</v>
      </c>
      <c r="S1947" s="4">
        <v>19.8</v>
      </c>
      <c r="T1947" s="4">
        <v>2.2</v>
      </c>
      <c r="U1947" s="4">
        <v>0.529</v>
      </c>
      <c r="V1947" s="4">
        <v>7.6</v>
      </c>
    </row>
    <row r="1948">
      <c r="A1948" s="4" t="s">
        <v>151</v>
      </c>
      <c r="B1948" s="4">
        <v>2011.0</v>
      </c>
      <c r="C1948" s="4" t="s">
        <v>23</v>
      </c>
      <c r="D1948" s="4">
        <v>65.5</v>
      </c>
      <c r="E1948" s="4">
        <v>167.0</v>
      </c>
      <c r="F1948" s="4">
        <v>371.0</v>
      </c>
      <c r="G1948" s="4">
        <v>0.04</v>
      </c>
      <c r="H1948" s="5">
        <v>57.87736282</v>
      </c>
      <c r="I1948" s="4">
        <v>74.0</v>
      </c>
      <c r="J1948" s="4">
        <v>4386.0</v>
      </c>
      <c r="K1948" s="4">
        <v>22.5</v>
      </c>
      <c r="L1948" s="4">
        <v>459.0</v>
      </c>
      <c r="M1948" s="4">
        <v>75.0</v>
      </c>
      <c r="N1948" s="4">
        <v>3.1</v>
      </c>
      <c r="O1948" s="4">
        <v>74.0</v>
      </c>
      <c r="P1948" s="4">
        <v>0.1</v>
      </c>
      <c r="Q1948" s="5">
        <v>1226.215314</v>
      </c>
      <c r="R1948" s="4">
        <v>1.74184265E8</v>
      </c>
      <c r="S1948" s="4">
        <v>2.0</v>
      </c>
      <c r="T1948" s="4">
        <v>2.4</v>
      </c>
      <c r="U1948" s="4">
        <v>0.525</v>
      </c>
      <c r="V1948" s="4">
        <v>7.5</v>
      </c>
    </row>
    <row r="1949">
      <c r="A1949" s="4" t="s">
        <v>151</v>
      </c>
      <c r="B1949" s="4">
        <v>2010.0</v>
      </c>
      <c r="C1949" s="4" t="s">
        <v>23</v>
      </c>
      <c r="D1949" s="4">
        <v>65.1</v>
      </c>
      <c r="E1949" s="4">
        <v>172.0</v>
      </c>
      <c r="F1949" s="4">
        <v>372.0</v>
      </c>
      <c r="G1949" s="4">
        <v>0.04</v>
      </c>
      <c r="H1949" s="5">
        <v>0.66751505</v>
      </c>
      <c r="I1949" s="4">
        <v>82.0</v>
      </c>
      <c r="J1949" s="4">
        <v>4321.0</v>
      </c>
      <c r="K1949" s="4">
        <v>21.9</v>
      </c>
      <c r="L1949" s="4">
        <v>461.0</v>
      </c>
      <c r="M1949" s="4">
        <v>82.0</v>
      </c>
      <c r="N1949" s="4">
        <v>3.2</v>
      </c>
      <c r="O1949" s="4">
        <v>82.0</v>
      </c>
      <c r="P1949" s="4">
        <v>0.1</v>
      </c>
      <c r="Q1949" s="5">
        <v>14.142268</v>
      </c>
      <c r="R1949" s="4">
        <v>1756182.0</v>
      </c>
      <c r="S1949" s="4">
        <v>2.2</v>
      </c>
      <c r="T1949" s="4">
        <v>2.7</v>
      </c>
      <c r="U1949" s="4">
        <v>0.521</v>
      </c>
      <c r="V1949" s="4">
        <v>7.5</v>
      </c>
    </row>
    <row r="1950">
      <c r="A1950" s="4" t="s">
        <v>151</v>
      </c>
      <c r="B1950" s="4">
        <v>2009.0</v>
      </c>
      <c r="C1950" s="4" t="s">
        <v>23</v>
      </c>
      <c r="D1950" s="4">
        <v>64.8</v>
      </c>
      <c r="E1950" s="4">
        <v>175.0</v>
      </c>
      <c r="F1950" s="4">
        <v>371.0</v>
      </c>
      <c r="G1950" s="4">
        <v>0.03</v>
      </c>
      <c r="H1950" s="5">
        <v>0.697215581</v>
      </c>
      <c r="I1950" s="4">
        <v>78.0</v>
      </c>
      <c r="J1950" s="4">
        <v>863.0</v>
      </c>
      <c r="K1950" s="4">
        <v>21.3</v>
      </c>
      <c r="L1950" s="4">
        <v>460.0</v>
      </c>
      <c r="M1950" s="4">
        <v>7.0</v>
      </c>
      <c r="N1950" s="4">
        <v>2.94</v>
      </c>
      <c r="O1950" s="4">
        <v>71.0</v>
      </c>
      <c r="P1950" s="4">
        <v>0.1</v>
      </c>
      <c r="Q1950" s="5">
        <v>16.63999</v>
      </c>
      <c r="R1950" s="4">
        <v>1674958.0</v>
      </c>
      <c r="S1950" s="4">
        <v>2.5</v>
      </c>
      <c r="T1950" s="4">
        <v>2.9</v>
      </c>
      <c r="U1950" s="4">
        <v>0.514</v>
      </c>
      <c r="V1950" s="4">
        <v>7.3</v>
      </c>
    </row>
    <row r="1951">
      <c r="A1951" s="4" t="s">
        <v>151</v>
      </c>
      <c r="B1951" s="4">
        <v>2008.0</v>
      </c>
      <c r="C1951" s="4" t="s">
        <v>23</v>
      </c>
      <c r="D1951" s="4">
        <v>64.6</v>
      </c>
      <c r="E1951" s="4">
        <v>177.0</v>
      </c>
      <c r="F1951" s="4">
        <v>369.0</v>
      </c>
      <c r="G1951" s="4">
        <v>0.03</v>
      </c>
      <c r="H1951" s="5">
        <v>5.447133608</v>
      </c>
      <c r="I1951" s="4">
        <v>65.0</v>
      </c>
      <c r="J1951" s="4">
        <v>1129.0</v>
      </c>
      <c r="K1951" s="4">
        <v>2.6</v>
      </c>
      <c r="L1951" s="4">
        <v>460.0</v>
      </c>
      <c r="M1951" s="4">
        <v>7.0</v>
      </c>
      <c r="N1951" s="4">
        <v>3.26</v>
      </c>
      <c r="O1951" s="4">
        <v>62.0</v>
      </c>
      <c r="P1951" s="4">
        <v>0.1</v>
      </c>
      <c r="Q1951" s="5">
        <v>139.31288</v>
      </c>
      <c r="R1951" s="4">
        <v>1.6364463E7</v>
      </c>
      <c r="S1951" s="4">
        <v>2.7</v>
      </c>
      <c r="T1951" s="4">
        <v>21.1</v>
      </c>
      <c r="U1951" s="4">
        <v>0.513</v>
      </c>
      <c r="V1951" s="4">
        <v>7.3</v>
      </c>
    </row>
    <row r="1952">
      <c r="A1952" s="4" t="s">
        <v>151</v>
      </c>
      <c r="B1952" s="4">
        <v>2007.0</v>
      </c>
      <c r="C1952" s="4" t="s">
        <v>23</v>
      </c>
      <c r="D1952" s="4">
        <v>64.4</v>
      </c>
      <c r="E1952" s="4">
        <v>178.0</v>
      </c>
      <c r="F1952" s="4">
        <v>367.0</v>
      </c>
      <c r="G1952" s="4">
        <v>0.03</v>
      </c>
      <c r="H1952" s="5">
        <v>3.912744517</v>
      </c>
      <c r="I1952" s="4">
        <v>75.0</v>
      </c>
      <c r="J1952" s="4">
        <v>2801.0</v>
      </c>
      <c r="K1952" s="4">
        <v>2.1</v>
      </c>
      <c r="L1952" s="4">
        <v>459.0</v>
      </c>
      <c r="M1952" s="4">
        <v>75.0</v>
      </c>
      <c r="N1952" s="4">
        <v>3.35</v>
      </c>
      <c r="O1952" s="4">
        <v>75.0</v>
      </c>
      <c r="P1952" s="4">
        <v>0.1</v>
      </c>
      <c r="Q1952" s="5">
        <v>95.4327931</v>
      </c>
      <c r="R1952" s="4">
        <v>1.6332974E7</v>
      </c>
      <c r="S1952" s="4">
        <v>2.8</v>
      </c>
      <c r="T1952" s="4">
        <v>21.3</v>
      </c>
      <c r="U1952" s="4">
        <v>0.505</v>
      </c>
      <c r="V1952" s="4">
        <v>6.7</v>
      </c>
    </row>
    <row r="1953">
      <c r="A1953" s="4" t="s">
        <v>151</v>
      </c>
      <c r="B1953" s="4">
        <v>2006.0</v>
      </c>
      <c r="C1953" s="4" t="s">
        <v>23</v>
      </c>
      <c r="D1953" s="4">
        <v>64.2</v>
      </c>
      <c r="E1953" s="4">
        <v>179.0</v>
      </c>
      <c r="F1953" s="4">
        <v>365.0</v>
      </c>
      <c r="G1953" s="4">
        <v>0.03</v>
      </c>
      <c r="H1953" s="5">
        <v>40.36829999</v>
      </c>
      <c r="I1953" s="4">
        <v>78.0</v>
      </c>
      <c r="J1953" s="4">
        <v>7641.0</v>
      </c>
      <c r="K1953" s="4">
        <v>19.5</v>
      </c>
      <c r="L1953" s="4">
        <v>458.0</v>
      </c>
      <c r="M1953" s="4">
        <v>77.0</v>
      </c>
      <c r="N1953" s="4">
        <v>3.4</v>
      </c>
      <c r="O1953" s="4">
        <v>78.0</v>
      </c>
      <c r="P1953" s="4">
        <v>0.1</v>
      </c>
      <c r="Q1953" s="5">
        <v>873.772727</v>
      </c>
      <c r="R1953" s="4">
        <v>1.5793993E7</v>
      </c>
      <c r="S1953" s="4">
        <v>21.0</v>
      </c>
      <c r="T1953" s="4">
        <v>21.5</v>
      </c>
      <c r="U1953" s="4">
        <v>0.501</v>
      </c>
      <c r="V1953" s="4">
        <v>6.5</v>
      </c>
    </row>
    <row r="1954">
      <c r="A1954" s="4" t="s">
        <v>151</v>
      </c>
      <c r="B1954" s="4">
        <v>2005.0</v>
      </c>
      <c r="C1954" s="4" t="s">
        <v>23</v>
      </c>
      <c r="D1954" s="4">
        <v>62.9</v>
      </c>
      <c r="E1954" s="4">
        <v>2.0</v>
      </c>
      <c r="F1954" s="4">
        <v>364.0</v>
      </c>
      <c r="G1954" s="4">
        <v>0.04</v>
      </c>
      <c r="H1954" s="5">
        <v>30.59320769</v>
      </c>
      <c r="I1954" s="4">
        <v>7.0</v>
      </c>
      <c r="J1954" s="4">
        <v>2981.0</v>
      </c>
      <c r="K1954" s="4">
        <v>18.9</v>
      </c>
      <c r="L1954" s="4">
        <v>459.0</v>
      </c>
      <c r="M1954" s="4">
        <v>78.0</v>
      </c>
      <c r="N1954" s="4">
        <v>2.91</v>
      </c>
      <c r="O1954" s="4">
        <v>77.0</v>
      </c>
      <c r="P1954" s="4">
        <v>0.1</v>
      </c>
      <c r="Q1954" s="5">
        <v>711.4699463</v>
      </c>
      <c r="R1954" s="4">
        <v>1.5399667E7</v>
      </c>
      <c r="S1954" s="4">
        <v>21.2</v>
      </c>
      <c r="T1954" s="4">
        <v>21.7</v>
      </c>
      <c r="U1954" s="4">
        <v>0.487</v>
      </c>
      <c r="V1954" s="4">
        <v>6.1</v>
      </c>
    </row>
    <row r="1955">
      <c r="A1955" s="4" t="s">
        <v>151</v>
      </c>
      <c r="B1955" s="4">
        <v>2004.0</v>
      </c>
      <c r="C1955" s="4" t="s">
        <v>23</v>
      </c>
      <c r="D1955" s="4">
        <v>63.7</v>
      </c>
      <c r="E1955" s="4">
        <v>183.0</v>
      </c>
      <c r="F1955" s="4">
        <v>364.0</v>
      </c>
      <c r="G1955" s="4">
        <v>0.01</v>
      </c>
      <c r="H1955" s="5">
        <v>28.98323119</v>
      </c>
      <c r="I1955" s="4">
        <v>65.0</v>
      </c>
      <c r="J1955" s="4">
        <v>4248.0</v>
      </c>
      <c r="K1955" s="4">
        <v>18.4</v>
      </c>
      <c r="L1955" s="4">
        <v>461.0</v>
      </c>
      <c r="M1955" s="4">
        <v>65.0</v>
      </c>
      <c r="N1955" s="4">
        <v>2.56</v>
      </c>
      <c r="O1955" s="4">
        <v>65.0</v>
      </c>
      <c r="P1955" s="4">
        <v>0.1</v>
      </c>
      <c r="Q1955" s="5">
        <v>649.848233</v>
      </c>
      <c r="R1955" s="4">
        <v>15783.0</v>
      </c>
      <c r="S1955" s="4">
        <v>21.4</v>
      </c>
      <c r="T1955" s="4">
        <v>21.8</v>
      </c>
      <c r="U1955" s="4">
        <v>0.474</v>
      </c>
      <c r="V1955" s="4">
        <v>5.6</v>
      </c>
    </row>
    <row r="1956">
      <c r="A1956" s="4" t="s">
        <v>151</v>
      </c>
      <c r="B1956" s="4">
        <v>2003.0</v>
      </c>
      <c r="C1956" s="4" t="s">
        <v>23</v>
      </c>
      <c r="D1956" s="4">
        <v>63.5</v>
      </c>
      <c r="E1956" s="4">
        <v>185.0</v>
      </c>
      <c r="F1956" s="4">
        <v>366.0</v>
      </c>
      <c r="G1956" s="4">
        <v>0.01</v>
      </c>
      <c r="H1956" s="5">
        <v>24.23455671</v>
      </c>
      <c r="I1956" s="4">
        <v>63.0</v>
      </c>
      <c r="J1956" s="4">
        <v>4740.0</v>
      </c>
      <c r="K1956" s="4">
        <v>17.9</v>
      </c>
      <c r="L1956" s="4">
        <v>466.0</v>
      </c>
      <c r="M1956" s="4">
        <v>69.0</v>
      </c>
      <c r="N1956" s="4">
        <v>2.61</v>
      </c>
      <c r="O1956" s="4">
        <v>67.0</v>
      </c>
      <c r="P1956" s="4">
        <v>0.1</v>
      </c>
      <c r="Q1956" s="5">
        <v>563.594342</v>
      </c>
      <c r="R1956" s="4">
        <v>1477341.0</v>
      </c>
      <c r="S1956" s="4">
        <v>21.6</v>
      </c>
      <c r="T1956" s="4">
        <v>22.0</v>
      </c>
      <c r="U1956" s="4">
        <v>0.465</v>
      </c>
      <c r="V1956" s="4">
        <v>5.6</v>
      </c>
    </row>
    <row r="1957">
      <c r="A1957" s="4" t="s">
        <v>151</v>
      </c>
      <c r="B1957" s="4">
        <v>2002.0</v>
      </c>
      <c r="C1957" s="4" t="s">
        <v>23</v>
      </c>
      <c r="D1957" s="4">
        <v>63.2</v>
      </c>
      <c r="E1957" s="4">
        <v>187.0</v>
      </c>
      <c r="F1957" s="4">
        <v>371.0</v>
      </c>
      <c r="G1957" s="4">
        <v>0.01</v>
      </c>
      <c r="H1957" s="5">
        <v>22.39387584</v>
      </c>
      <c r="I1957" s="6"/>
      <c r="J1957" s="4">
        <v>3903.0</v>
      </c>
      <c r="K1957" s="4">
        <v>17.4</v>
      </c>
      <c r="L1957" s="4">
        <v>474.0</v>
      </c>
      <c r="M1957" s="4">
        <v>71.0</v>
      </c>
      <c r="N1957" s="4">
        <v>2.76</v>
      </c>
      <c r="O1957" s="4">
        <v>68.0</v>
      </c>
      <c r="P1957" s="4">
        <v>0.1</v>
      </c>
      <c r="Q1957" s="5">
        <v>499.8633</v>
      </c>
      <c r="R1957" s="4">
        <v>1.44654143E8</v>
      </c>
      <c r="S1957" s="4">
        <v>21.8</v>
      </c>
      <c r="T1957" s="4">
        <v>22.2</v>
      </c>
      <c r="U1957" s="4">
        <v>0.457</v>
      </c>
      <c r="V1957" s="4">
        <v>5.5</v>
      </c>
    </row>
    <row r="1958">
      <c r="A1958" s="4" t="s">
        <v>151</v>
      </c>
      <c r="B1958" s="4">
        <v>2001.0</v>
      </c>
      <c r="C1958" s="4" t="s">
        <v>23</v>
      </c>
      <c r="D1958" s="4">
        <v>63.0</v>
      </c>
      <c r="E1958" s="4">
        <v>189.0</v>
      </c>
      <c r="F1958" s="4">
        <v>377.0</v>
      </c>
      <c r="G1958" s="4">
        <v>0.01</v>
      </c>
      <c r="H1958" s="5">
        <v>1.766663097</v>
      </c>
      <c r="I1958" s="6"/>
      <c r="J1958" s="4">
        <v>3849.0</v>
      </c>
      <c r="K1958" s="4">
        <v>16.9</v>
      </c>
      <c r="L1958" s="4">
        <v>483.0</v>
      </c>
      <c r="M1958" s="4">
        <v>68.0</v>
      </c>
      <c r="N1958" s="4">
        <v>2.61</v>
      </c>
      <c r="O1958" s="4">
        <v>65.0</v>
      </c>
      <c r="P1958" s="4">
        <v>0.1</v>
      </c>
      <c r="Q1958" s="5">
        <v>51.6568157</v>
      </c>
      <c r="R1958" s="4">
        <v>1.4161437E7</v>
      </c>
      <c r="S1958" s="4">
        <v>22.0</v>
      </c>
      <c r="T1958" s="4">
        <v>22.4</v>
      </c>
      <c r="U1958" s="4">
        <v>0.45</v>
      </c>
      <c r="V1958" s="4">
        <v>5.4</v>
      </c>
    </row>
    <row r="1959">
      <c r="A1959" s="4" t="s">
        <v>151</v>
      </c>
      <c r="B1959" s="4">
        <v>2000.0</v>
      </c>
      <c r="C1959" s="4" t="s">
        <v>23</v>
      </c>
      <c r="D1959" s="4">
        <v>62.8</v>
      </c>
      <c r="E1959" s="4">
        <v>19.0</v>
      </c>
      <c r="F1959" s="4">
        <v>385.0</v>
      </c>
      <c r="G1959" s="4">
        <v>0.02</v>
      </c>
      <c r="H1959" s="5">
        <v>18.84534312</v>
      </c>
      <c r="I1959" s="6"/>
      <c r="J1959" s="4">
        <v>2064.0</v>
      </c>
      <c r="K1959" s="4">
        <v>16.4</v>
      </c>
      <c r="L1959" s="4">
        <v>495.0</v>
      </c>
      <c r="M1959" s="4">
        <v>65.0</v>
      </c>
      <c r="N1959" s="4">
        <v>2.79</v>
      </c>
      <c r="O1959" s="4">
        <v>62.0</v>
      </c>
      <c r="P1959" s="4">
        <v>0.1</v>
      </c>
      <c r="Q1959" s="5">
        <v>533.8624114</v>
      </c>
      <c r="R1959" s="4">
        <v>1.38523285E8</v>
      </c>
      <c r="S1959" s="4">
        <v>22.2</v>
      </c>
      <c r="T1959" s="4">
        <v>22.6</v>
      </c>
      <c r="U1959" s="4">
        <v>0.445</v>
      </c>
      <c r="V1959" s="4">
        <v>5.3</v>
      </c>
    </row>
    <row r="1960">
      <c r="A1960" s="4" t="s">
        <v>152</v>
      </c>
      <c r="B1960" s="4">
        <v>2013.0</v>
      </c>
      <c r="C1960" s="4" t="s">
        <v>23</v>
      </c>
      <c r="D1960" s="6"/>
      <c r="E1960" s="6"/>
      <c r="F1960" s="4">
        <v>0.0</v>
      </c>
      <c r="G1960" s="6"/>
      <c r="H1960" s="5">
        <v>344.6906308</v>
      </c>
      <c r="I1960" s="4">
        <v>99.0</v>
      </c>
      <c r="J1960" s="4">
        <v>0.0</v>
      </c>
      <c r="K1960" s="4">
        <v>83.3</v>
      </c>
      <c r="L1960" s="4">
        <v>0.0</v>
      </c>
      <c r="M1960" s="4">
        <v>99.0</v>
      </c>
      <c r="N1960" s="4">
        <v>9.27</v>
      </c>
      <c r="O1960" s="4">
        <v>99.0</v>
      </c>
      <c r="P1960" s="4">
        <v>0.1</v>
      </c>
      <c r="Q1960" s="5">
        <v>1932.12237</v>
      </c>
      <c r="R1960" s="4">
        <v>292.0</v>
      </c>
      <c r="S1960" s="4">
        <v>0.1</v>
      </c>
      <c r="T1960" s="4">
        <v>0.1</v>
      </c>
      <c r="U1960" s="4">
        <v>0.779</v>
      </c>
      <c r="V1960" s="4">
        <v>14.2</v>
      </c>
    </row>
    <row r="1961">
      <c r="A1961" s="4" t="s">
        <v>153</v>
      </c>
      <c r="B1961" s="4">
        <v>2015.0</v>
      </c>
      <c r="C1961" s="4" t="s">
        <v>23</v>
      </c>
      <c r="D1961" s="4">
        <v>77.8</v>
      </c>
      <c r="E1961" s="4">
        <v>118.0</v>
      </c>
      <c r="F1961" s="4">
        <v>1.0</v>
      </c>
      <c r="G1961" s="6"/>
      <c r="H1961" s="5">
        <v>0.0</v>
      </c>
      <c r="I1961" s="4">
        <v>73.0</v>
      </c>
      <c r="J1961" s="4">
        <v>0.0</v>
      </c>
      <c r="K1961" s="4">
        <v>57.8</v>
      </c>
      <c r="L1961" s="4">
        <v>1.0</v>
      </c>
      <c r="M1961" s="4">
        <v>72.0</v>
      </c>
      <c r="N1961" s="6"/>
      <c r="O1961" s="4">
        <v>73.0</v>
      </c>
      <c r="P1961" s="4">
        <v>0.1</v>
      </c>
      <c r="Q1961" s="5">
        <v>13134.4367</v>
      </c>
      <c r="R1961" s="4">
        <v>3969249.0</v>
      </c>
      <c r="S1961" s="4">
        <v>1.9</v>
      </c>
      <c r="T1961" s="4">
        <v>1.8</v>
      </c>
      <c r="U1961" s="4">
        <v>0.785</v>
      </c>
      <c r="V1961" s="4">
        <v>13.0</v>
      </c>
    </row>
    <row r="1962">
      <c r="A1962" s="4" t="s">
        <v>153</v>
      </c>
      <c r="B1962" s="4">
        <v>2014.0</v>
      </c>
      <c r="C1962" s="4" t="s">
        <v>23</v>
      </c>
      <c r="D1962" s="4">
        <v>77.6</v>
      </c>
      <c r="E1962" s="4">
        <v>119.0</v>
      </c>
      <c r="F1962" s="4">
        <v>1.0</v>
      </c>
      <c r="G1962" s="4">
        <v>6.74</v>
      </c>
      <c r="H1962" s="5">
        <v>1842.463782</v>
      </c>
      <c r="I1962" s="4">
        <v>8.0</v>
      </c>
      <c r="J1962" s="4">
        <v>0.0</v>
      </c>
      <c r="K1962" s="4">
        <v>57.1</v>
      </c>
      <c r="L1962" s="4">
        <v>1.0</v>
      </c>
      <c r="M1962" s="4">
        <v>8.0</v>
      </c>
      <c r="N1962" s="4">
        <v>8.3</v>
      </c>
      <c r="O1962" s="4">
        <v>8.0</v>
      </c>
      <c r="P1962" s="4">
        <v>0.1</v>
      </c>
      <c r="Q1962" s="5">
        <v>12593.7374</v>
      </c>
      <c r="R1962" s="4">
        <v>393986.0</v>
      </c>
      <c r="S1962" s="4">
        <v>1.9</v>
      </c>
      <c r="T1962" s="4">
        <v>1.8</v>
      </c>
      <c r="U1962" s="4">
        <v>0.78</v>
      </c>
      <c r="V1962" s="4">
        <v>13.0</v>
      </c>
    </row>
    <row r="1963">
      <c r="A1963" s="4" t="s">
        <v>153</v>
      </c>
      <c r="B1963" s="4">
        <v>2013.0</v>
      </c>
      <c r="C1963" s="4" t="s">
        <v>23</v>
      </c>
      <c r="D1963" s="4">
        <v>77.5</v>
      </c>
      <c r="E1963" s="4">
        <v>118.0</v>
      </c>
      <c r="F1963" s="4">
        <v>1.0</v>
      </c>
      <c r="G1963" s="4">
        <v>6.89</v>
      </c>
      <c r="H1963" s="5">
        <v>1694.467075</v>
      </c>
      <c r="I1963" s="4">
        <v>8.0</v>
      </c>
      <c r="J1963" s="4">
        <v>0.0</v>
      </c>
      <c r="K1963" s="4">
        <v>56.3</v>
      </c>
      <c r="L1963" s="4">
        <v>1.0</v>
      </c>
      <c r="M1963" s="4">
        <v>81.0</v>
      </c>
      <c r="N1963" s="4">
        <v>8.9</v>
      </c>
      <c r="O1963" s="4">
        <v>8.0</v>
      </c>
      <c r="P1963" s="4">
        <v>0.1</v>
      </c>
      <c r="Q1963" s="5">
        <v>11685.97983</v>
      </c>
      <c r="R1963" s="4">
        <v>3838462.0</v>
      </c>
      <c r="S1963" s="4">
        <v>1.9</v>
      </c>
      <c r="T1963" s="4">
        <v>1.9</v>
      </c>
      <c r="U1963" s="4">
        <v>0.773</v>
      </c>
      <c r="V1963" s="4">
        <v>12.9</v>
      </c>
    </row>
    <row r="1964">
      <c r="A1964" s="4" t="s">
        <v>153</v>
      </c>
      <c r="B1964" s="4">
        <v>2012.0</v>
      </c>
      <c r="C1964" s="4" t="s">
        <v>23</v>
      </c>
      <c r="D1964" s="4">
        <v>77.2</v>
      </c>
      <c r="E1964" s="4">
        <v>12.0</v>
      </c>
      <c r="F1964" s="4">
        <v>1.0</v>
      </c>
      <c r="G1964" s="4">
        <v>6.95</v>
      </c>
      <c r="H1964" s="5">
        <v>201.7490628</v>
      </c>
      <c r="I1964" s="4">
        <v>85.0</v>
      </c>
      <c r="J1964" s="4">
        <v>0.0</v>
      </c>
      <c r="K1964" s="4">
        <v>55.6</v>
      </c>
      <c r="L1964" s="4">
        <v>1.0</v>
      </c>
      <c r="M1964" s="4">
        <v>87.0</v>
      </c>
      <c r="N1964" s="4">
        <v>7.25</v>
      </c>
      <c r="O1964" s="4">
        <v>85.0</v>
      </c>
      <c r="P1964" s="4">
        <v>0.1</v>
      </c>
      <c r="Q1964" s="5">
        <v>1589.82713</v>
      </c>
      <c r="R1964" s="4">
        <v>3772938.0</v>
      </c>
      <c r="S1964" s="4">
        <v>1.9</v>
      </c>
      <c r="T1964" s="4">
        <v>1.9</v>
      </c>
      <c r="U1964" s="4">
        <v>0.765</v>
      </c>
      <c r="V1964" s="4">
        <v>12.8</v>
      </c>
    </row>
    <row r="1965">
      <c r="A1965" s="4" t="s">
        <v>153</v>
      </c>
      <c r="B1965" s="4">
        <v>2011.0</v>
      </c>
      <c r="C1965" s="4" t="s">
        <v>23</v>
      </c>
      <c r="D1965" s="4">
        <v>77.3</v>
      </c>
      <c r="E1965" s="4">
        <v>121.0</v>
      </c>
      <c r="F1965" s="4">
        <v>1.0</v>
      </c>
      <c r="G1965" s="4">
        <v>6.9</v>
      </c>
      <c r="H1965" s="5">
        <v>119.2124275</v>
      </c>
      <c r="I1965" s="4">
        <v>87.0</v>
      </c>
      <c r="J1965" s="4">
        <v>4.0</v>
      </c>
      <c r="K1965" s="4">
        <v>54.9</v>
      </c>
      <c r="L1965" s="4">
        <v>1.0</v>
      </c>
      <c r="M1965" s="4">
        <v>91.0</v>
      </c>
      <c r="N1965" s="4">
        <v>7.5</v>
      </c>
      <c r="O1965" s="4">
        <v>87.0</v>
      </c>
      <c r="P1965" s="4">
        <v>0.1</v>
      </c>
      <c r="Q1965" s="5">
        <v>927.723171</v>
      </c>
      <c r="R1965" s="4">
        <v>377782.0</v>
      </c>
      <c r="S1965" s="4">
        <v>2.0</v>
      </c>
      <c r="T1965" s="4">
        <v>1.9</v>
      </c>
      <c r="U1965" s="4">
        <v>0.758</v>
      </c>
      <c r="V1965" s="4">
        <v>12.9</v>
      </c>
    </row>
    <row r="1966">
      <c r="A1966" s="4" t="s">
        <v>153</v>
      </c>
      <c r="B1966" s="4">
        <v>2010.0</v>
      </c>
      <c r="C1966" s="4" t="s">
        <v>23</v>
      </c>
      <c r="D1966" s="4">
        <v>76.5</v>
      </c>
      <c r="E1966" s="4">
        <v>122.0</v>
      </c>
      <c r="F1966" s="4">
        <v>1.0</v>
      </c>
      <c r="G1966" s="4">
        <v>6.94</v>
      </c>
      <c r="H1966" s="5">
        <v>1199.319976</v>
      </c>
      <c r="I1966" s="4">
        <v>94.0</v>
      </c>
      <c r="J1966" s="4">
        <v>0.0</v>
      </c>
      <c r="K1966" s="4">
        <v>54.2</v>
      </c>
      <c r="L1966" s="4">
        <v>2.0</v>
      </c>
      <c r="M1966" s="4">
        <v>95.0</v>
      </c>
      <c r="N1966" s="4">
        <v>8.5</v>
      </c>
      <c r="O1966" s="4">
        <v>94.0</v>
      </c>
      <c r="P1966" s="4">
        <v>0.1</v>
      </c>
      <c r="Q1966" s="5">
        <v>7937.259931</v>
      </c>
      <c r="R1966" s="4">
        <v>3643222.0</v>
      </c>
      <c r="S1966" s="4">
        <v>2.0</v>
      </c>
      <c r="T1966" s="4">
        <v>1.9</v>
      </c>
      <c r="U1966" s="4">
        <v>0.756</v>
      </c>
      <c r="V1966" s="4">
        <v>12.8</v>
      </c>
    </row>
    <row r="1967">
      <c r="A1967" s="4" t="s">
        <v>153</v>
      </c>
      <c r="B1967" s="4">
        <v>2009.0</v>
      </c>
      <c r="C1967" s="4" t="s">
        <v>23</v>
      </c>
      <c r="D1967" s="4">
        <v>76.8</v>
      </c>
      <c r="E1967" s="4">
        <v>127.0</v>
      </c>
      <c r="F1967" s="4">
        <v>1.0</v>
      </c>
      <c r="G1967" s="4">
        <v>6.87</v>
      </c>
      <c r="H1967" s="5">
        <v>1092.155356</v>
      </c>
      <c r="I1967" s="4">
        <v>85.0</v>
      </c>
      <c r="J1967" s="4">
        <v>0.0</v>
      </c>
      <c r="K1967" s="4">
        <v>53.4</v>
      </c>
      <c r="L1967" s="4">
        <v>2.0</v>
      </c>
      <c r="M1967" s="4">
        <v>85.0</v>
      </c>
      <c r="N1967" s="4">
        <v>7.56</v>
      </c>
      <c r="O1967" s="4">
        <v>85.0</v>
      </c>
      <c r="P1967" s="4">
        <v>0.1</v>
      </c>
      <c r="Q1967" s="5">
        <v>7429.628274</v>
      </c>
      <c r="R1967" s="4">
        <v>3579385.0</v>
      </c>
      <c r="S1967" s="4">
        <v>2.0</v>
      </c>
      <c r="T1967" s="4">
        <v>1.9</v>
      </c>
      <c r="U1967" s="4">
        <v>0.755</v>
      </c>
      <c r="V1967" s="4">
        <v>12.8</v>
      </c>
    </row>
    <row r="1968">
      <c r="A1968" s="4" t="s">
        <v>153</v>
      </c>
      <c r="B1968" s="4">
        <v>2008.0</v>
      </c>
      <c r="C1968" s="4" t="s">
        <v>23</v>
      </c>
      <c r="D1968" s="4">
        <v>76.5</v>
      </c>
      <c r="E1968" s="4">
        <v>127.0</v>
      </c>
      <c r="F1968" s="4">
        <v>1.0</v>
      </c>
      <c r="G1968" s="4">
        <v>6.74</v>
      </c>
      <c r="H1968" s="5">
        <v>956.8229765</v>
      </c>
      <c r="I1968" s="4">
        <v>86.0</v>
      </c>
      <c r="J1968" s="4">
        <v>0.0</v>
      </c>
      <c r="K1968" s="4">
        <v>52.7</v>
      </c>
      <c r="L1968" s="4">
        <v>2.0</v>
      </c>
      <c r="M1968" s="4">
        <v>86.0</v>
      </c>
      <c r="N1968" s="4">
        <v>6.75</v>
      </c>
      <c r="O1968" s="4">
        <v>86.0</v>
      </c>
      <c r="P1968" s="4">
        <v>0.1</v>
      </c>
      <c r="Q1968" s="5">
        <v>6973.9284</v>
      </c>
      <c r="R1968" s="4">
        <v>3516268.0</v>
      </c>
      <c r="S1968" s="4">
        <v>2.0</v>
      </c>
      <c r="T1968" s="4">
        <v>2.0</v>
      </c>
      <c r="U1968" s="4">
        <v>0.75</v>
      </c>
      <c r="V1968" s="4">
        <v>12.8</v>
      </c>
    </row>
    <row r="1969">
      <c r="A1969" s="4" t="s">
        <v>153</v>
      </c>
      <c r="B1969" s="4">
        <v>2007.0</v>
      </c>
      <c r="C1969" s="4" t="s">
        <v>23</v>
      </c>
      <c r="D1969" s="4">
        <v>76.4</v>
      </c>
      <c r="E1969" s="4">
        <v>124.0</v>
      </c>
      <c r="F1969" s="4">
        <v>1.0</v>
      </c>
      <c r="G1969" s="4">
        <v>6.16</v>
      </c>
      <c r="H1969" s="5">
        <v>76.2508038</v>
      </c>
      <c r="I1969" s="4">
        <v>85.0</v>
      </c>
      <c r="J1969" s="4">
        <v>0.0</v>
      </c>
      <c r="K1969" s="4">
        <v>51.9</v>
      </c>
      <c r="L1969" s="4">
        <v>2.0</v>
      </c>
      <c r="M1969" s="4">
        <v>84.0</v>
      </c>
      <c r="N1969" s="4">
        <v>6.31</v>
      </c>
      <c r="O1969" s="4">
        <v>85.0</v>
      </c>
      <c r="P1969" s="4">
        <v>0.2</v>
      </c>
      <c r="Q1969" s="5">
        <v>668.8667</v>
      </c>
      <c r="R1969" s="4">
        <v>345387.0</v>
      </c>
      <c r="S1969" s="4">
        <v>2.1</v>
      </c>
      <c r="T1969" s="4">
        <v>2.0</v>
      </c>
      <c r="U1969" s="4">
        <v>0.743</v>
      </c>
      <c r="V1969" s="4">
        <v>12.9</v>
      </c>
    </row>
    <row r="1970">
      <c r="A1970" s="4" t="s">
        <v>153</v>
      </c>
      <c r="B1970" s="4">
        <v>2006.0</v>
      </c>
      <c r="C1970" s="4" t="s">
        <v>23</v>
      </c>
      <c r="D1970" s="4">
        <v>76.2</v>
      </c>
      <c r="E1970" s="4">
        <v>125.0</v>
      </c>
      <c r="F1970" s="4">
        <v>1.0</v>
      </c>
      <c r="G1970" s="4">
        <v>5.72</v>
      </c>
      <c r="H1970" s="5">
        <v>631.1251711</v>
      </c>
      <c r="I1970" s="4">
        <v>88.0</v>
      </c>
      <c r="J1970" s="4">
        <v>0.0</v>
      </c>
      <c r="K1970" s="4">
        <v>51.1</v>
      </c>
      <c r="L1970" s="4">
        <v>2.0</v>
      </c>
      <c r="M1970" s="4">
        <v>98.0</v>
      </c>
      <c r="N1970" s="4">
        <v>7.0</v>
      </c>
      <c r="O1970" s="4">
        <v>88.0</v>
      </c>
      <c r="P1970" s="4">
        <v>0.1</v>
      </c>
      <c r="Q1970" s="5">
        <v>5348.518399</v>
      </c>
      <c r="R1970" s="4">
        <v>339195.0</v>
      </c>
      <c r="S1970" s="4">
        <v>2.1</v>
      </c>
      <c r="T1970" s="4">
        <v>2.0</v>
      </c>
      <c r="U1970" s="4">
        <v>0.744</v>
      </c>
      <c r="V1970" s="4">
        <v>12.9</v>
      </c>
    </row>
    <row r="1971">
      <c r="A1971" s="4" t="s">
        <v>153</v>
      </c>
      <c r="B1971" s="4">
        <v>2005.0</v>
      </c>
      <c r="C1971" s="4" t="s">
        <v>23</v>
      </c>
      <c r="D1971" s="4">
        <v>75.8</v>
      </c>
      <c r="E1971" s="4">
        <v>122.0</v>
      </c>
      <c r="F1971" s="4">
        <v>1.0</v>
      </c>
      <c r="G1971" s="4">
        <v>5.53</v>
      </c>
      <c r="H1971" s="5">
        <v>623.9100503</v>
      </c>
      <c r="I1971" s="4">
        <v>92.0</v>
      </c>
      <c r="J1971" s="4">
        <v>0.0</v>
      </c>
      <c r="K1971" s="4">
        <v>5.3</v>
      </c>
      <c r="L1971" s="4">
        <v>2.0</v>
      </c>
      <c r="M1971" s="4">
        <v>88.0</v>
      </c>
      <c r="N1971" s="4">
        <v>7.48</v>
      </c>
      <c r="O1971" s="4">
        <v>92.0</v>
      </c>
      <c r="P1971" s="4">
        <v>0.1</v>
      </c>
      <c r="Q1971" s="5">
        <v>4916.54886</v>
      </c>
      <c r="R1971" s="4">
        <v>333465.0</v>
      </c>
      <c r="S1971" s="4">
        <v>2.1</v>
      </c>
      <c r="T1971" s="4">
        <v>2.1</v>
      </c>
      <c r="U1971" s="4">
        <v>0.74</v>
      </c>
      <c r="V1971" s="4">
        <v>12.9</v>
      </c>
    </row>
    <row r="1972">
      <c r="A1972" s="4" t="s">
        <v>153</v>
      </c>
      <c r="B1972" s="4">
        <v>2004.0</v>
      </c>
      <c r="C1972" s="4" t="s">
        <v>23</v>
      </c>
      <c r="D1972" s="4">
        <v>75.8</v>
      </c>
      <c r="E1972" s="4">
        <v>123.0</v>
      </c>
      <c r="F1972" s="4">
        <v>1.0</v>
      </c>
      <c r="G1972" s="4">
        <v>5.69</v>
      </c>
      <c r="H1972" s="5">
        <v>527.60848</v>
      </c>
      <c r="I1972" s="4">
        <v>95.0</v>
      </c>
      <c r="J1972" s="4">
        <v>0.0</v>
      </c>
      <c r="K1972" s="4">
        <v>49.5</v>
      </c>
      <c r="L1972" s="4">
        <v>2.0</v>
      </c>
      <c r="M1972" s="4">
        <v>92.0</v>
      </c>
      <c r="N1972" s="4">
        <v>8.9</v>
      </c>
      <c r="O1972" s="4">
        <v>95.0</v>
      </c>
      <c r="P1972" s="4">
        <v>0.2</v>
      </c>
      <c r="Q1972" s="5">
        <v>4591.892776</v>
      </c>
      <c r="R1972" s="4">
        <v>3269541.0</v>
      </c>
      <c r="S1972" s="4">
        <v>2.2</v>
      </c>
      <c r="T1972" s="4">
        <v>2.1</v>
      </c>
      <c r="U1972" s="4">
        <v>0.733</v>
      </c>
      <c r="V1972" s="4">
        <v>12.8</v>
      </c>
    </row>
    <row r="1973">
      <c r="A1973" s="4" t="s">
        <v>153</v>
      </c>
      <c r="B1973" s="4">
        <v>2003.0</v>
      </c>
      <c r="C1973" s="4" t="s">
        <v>23</v>
      </c>
      <c r="D1973" s="4">
        <v>75.5</v>
      </c>
      <c r="E1973" s="4">
        <v>126.0</v>
      </c>
      <c r="F1973" s="4">
        <v>1.0</v>
      </c>
      <c r="G1973" s="4">
        <v>5.52</v>
      </c>
      <c r="H1973" s="5">
        <v>58.45976019</v>
      </c>
      <c r="I1973" s="4">
        <v>98.0</v>
      </c>
      <c r="J1973" s="4">
        <v>0.0</v>
      </c>
      <c r="K1973" s="4">
        <v>48.6</v>
      </c>
      <c r="L1973" s="4">
        <v>2.0</v>
      </c>
      <c r="M1973" s="4">
        <v>95.0</v>
      </c>
      <c r="N1973" s="4">
        <v>7.6</v>
      </c>
      <c r="O1973" s="4">
        <v>98.0</v>
      </c>
      <c r="P1973" s="4">
        <v>0.1</v>
      </c>
      <c r="Q1973" s="5">
        <v>4267.13578</v>
      </c>
      <c r="R1973" s="4">
        <v>329174.0</v>
      </c>
      <c r="S1973" s="4">
        <v>2.2</v>
      </c>
      <c r="T1973" s="4">
        <v>2.2</v>
      </c>
      <c r="U1973" s="4">
        <v>0.728</v>
      </c>
      <c r="V1973" s="4">
        <v>12.8</v>
      </c>
    </row>
    <row r="1974">
      <c r="A1974" s="4" t="s">
        <v>153</v>
      </c>
      <c r="B1974" s="4">
        <v>2002.0</v>
      </c>
      <c r="C1974" s="4" t="s">
        <v>23</v>
      </c>
      <c r="D1974" s="4">
        <v>75.7</v>
      </c>
      <c r="E1974" s="4">
        <v>125.0</v>
      </c>
      <c r="F1974" s="4">
        <v>1.0</v>
      </c>
      <c r="G1974" s="4">
        <v>5.52</v>
      </c>
      <c r="H1974" s="5">
        <v>78.80940216</v>
      </c>
      <c r="I1974" s="4">
        <v>98.0</v>
      </c>
      <c r="J1974" s="4">
        <v>0.0</v>
      </c>
      <c r="K1974" s="4">
        <v>47.8</v>
      </c>
      <c r="L1974" s="4">
        <v>2.0</v>
      </c>
      <c r="M1974" s="4">
        <v>99.0</v>
      </c>
      <c r="N1974" s="4">
        <v>8.3</v>
      </c>
      <c r="O1974" s="4">
        <v>99.0</v>
      </c>
      <c r="P1974" s="4">
        <v>0.2</v>
      </c>
      <c r="Q1974" s="5">
        <v>4126.14671</v>
      </c>
      <c r="R1974" s="4">
        <v>3149265.0</v>
      </c>
      <c r="S1974" s="4">
        <v>2.3</v>
      </c>
      <c r="T1974" s="4">
        <v>2.2</v>
      </c>
      <c r="U1974" s="4">
        <v>0.725</v>
      </c>
      <c r="V1974" s="4">
        <v>12.6</v>
      </c>
    </row>
    <row r="1975">
      <c r="A1975" s="4" t="s">
        <v>153</v>
      </c>
      <c r="B1975" s="4">
        <v>2001.0</v>
      </c>
      <c r="C1975" s="4" t="s">
        <v>23</v>
      </c>
      <c r="D1975" s="4">
        <v>75.5</v>
      </c>
      <c r="E1975" s="4">
        <v>124.0</v>
      </c>
      <c r="F1975" s="4">
        <v>2.0</v>
      </c>
      <c r="G1975" s="4">
        <v>5.43</v>
      </c>
      <c r="H1975" s="5">
        <v>7.320514461</v>
      </c>
      <c r="I1975" s="4">
        <v>98.0</v>
      </c>
      <c r="J1975" s="4">
        <v>0.0</v>
      </c>
      <c r="K1975" s="4">
        <v>46.9</v>
      </c>
      <c r="L1975" s="4">
        <v>2.0</v>
      </c>
      <c r="M1975" s="4">
        <v>95.0</v>
      </c>
      <c r="N1975" s="4">
        <v>7.72</v>
      </c>
      <c r="O1975" s="4">
        <v>99.0</v>
      </c>
      <c r="P1975" s="4">
        <v>0.1</v>
      </c>
      <c r="Q1975" s="5">
        <v>446.372833</v>
      </c>
      <c r="R1975" s="4">
        <v>389684.0</v>
      </c>
      <c r="S1975" s="4">
        <v>2.3</v>
      </c>
      <c r="T1975" s="4">
        <v>2.3</v>
      </c>
      <c r="U1975" s="4">
        <v>0.721</v>
      </c>
      <c r="V1975" s="4">
        <v>12.4</v>
      </c>
    </row>
    <row r="1976">
      <c r="A1976" s="4" t="s">
        <v>153</v>
      </c>
      <c r="B1976" s="4">
        <v>2000.0</v>
      </c>
      <c r="C1976" s="4" t="s">
        <v>23</v>
      </c>
      <c r="D1976" s="4">
        <v>75.7</v>
      </c>
      <c r="E1976" s="4">
        <v>121.0</v>
      </c>
      <c r="F1976" s="4">
        <v>2.0</v>
      </c>
      <c r="G1976" s="4">
        <v>5.58</v>
      </c>
      <c r="H1976" s="5">
        <v>9.87102142</v>
      </c>
      <c r="I1976" s="6"/>
      <c r="J1976" s="4">
        <v>0.0</v>
      </c>
      <c r="K1976" s="4">
        <v>45.9</v>
      </c>
      <c r="L1976" s="4">
        <v>2.0</v>
      </c>
      <c r="M1976" s="4">
        <v>99.0</v>
      </c>
      <c r="N1976" s="4">
        <v>7.76</v>
      </c>
      <c r="O1976" s="4">
        <v>98.0</v>
      </c>
      <c r="P1976" s="4">
        <v>0.2</v>
      </c>
      <c r="Q1976" s="5">
        <v>46.29935</v>
      </c>
      <c r="R1976" s="4">
        <v>33347.0</v>
      </c>
      <c r="S1976" s="4">
        <v>2.4</v>
      </c>
      <c r="T1976" s="4">
        <v>2.3</v>
      </c>
      <c r="U1976" s="4">
        <v>0.716</v>
      </c>
      <c r="V1976" s="4">
        <v>12.1</v>
      </c>
    </row>
    <row r="1977">
      <c r="A1977" s="4" t="s">
        <v>154</v>
      </c>
      <c r="B1977" s="4">
        <v>2015.0</v>
      </c>
      <c r="C1977" s="4" t="s">
        <v>23</v>
      </c>
      <c r="D1977" s="4">
        <v>62.9</v>
      </c>
      <c r="E1977" s="4">
        <v>275.0</v>
      </c>
      <c r="F1977" s="4">
        <v>10.0</v>
      </c>
      <c r="G1977" s="6"/>
      <c r="H1977" s="5">
        <v>0.0</v>
      </c>
      <c r="I1977" s="4">
        <v>67.0</v>
      </c>
      <c r="J1977" s="4">
        <v>38.0</v>
      </c>
      <c r="K1977" s="4">
        <v>48.6</v>
      </c>
      <c r="L1977" s="4">
        <v>12.0</v>
      </c>
      <c r="M1977" s="4">
        <v>74.0</v>
      </c>
      <c r="N1977" s="6"/>
      <c r="O1977" s="4">
        <v>73.0</v>
      </c>
      <c r="P1977" s="4">
        <v>0.6</v>
      </c>
      <c r="Q1977" s="7"/>
      <c r="R1977" s="4">
        <v>7919825.0</v>
      </c>
      <c r="S1977" s="4">
        <v>1.3</v>
      </c>
      <c r="T1977" s="4">
        <v>1.3</v>
      </c>
      <c r="U1977" s="4">
        <v>0.515</v>
      </c>
      <c r="V1977" s="4">
        <v>10.0</v>
      </c>
    </row>
    <row r="1978">
      <c r="A1978" s="4" t="s">
        <v>154</v>
      </c>
      <c r="B1978" s="4">
        <v>2014.0</v>
      </c>
      <c r="C1978" s="4" t="s">
        <v>23</v>
      </c>
      <c r="D1978" s="4">
        <v>62.7</v>
      </c>
      <c r="E1978" s="4">
        <v>278.0</v>
      </c>
      <c r="F1978" s="4">
        <v>10.0</v>
      </c>
      <c r="G1978" s="4">
        <v>0.01</v>
      </c>
      <c r="H1978" s="5">
        <v>208.2311603</v>
      </c>
      <c r="I1978" s="4">
        <v>67.0</v>
      </c>
      <c r="J1978" s="4">
        <v>2299.0</v>
      </c>
      <c r="K1978" s="4">
        <v>47.9</v>
      </c>
      <c r="L1978" s="4">
        <v>13.0</v>
      </c>
      <c r="M1978" s="4">
        <v>64.0</v>
      </c>
      <c r="N1978" s="4">
        <v>4.26</v>
      </c>
      <c r="O1978" s="4">
        <v>73.0</v>
      </c>
      <c r="P1978" s="4">
        <v>0.7</v>
      </c>
      <c r="Q1978" s="5">
        <v>2182.716565</v>
      </c>
      <c r="R1978" s="4">
        <v>7755785.0</v>
      </c>
      <c r="S1978" s="4">
        <v>1.3</v>
      </c>
      <c r="T1978" s="4">
        <v>1.3</v>
      </c>
      <c r="U1978" s="4">
        <v>0.511</v>
      </c>
      <c r="V1978" s="4">
        <v>10.0</v>
      </c>
    </row>
    <row r="1979">
      <c r="A1979" s="4" t="s">
        <v>154</v>
      </c>
      <c r="B1979" s="4">
        <v>2013.0</v>
      </c>
      <c r="C1979" s="4" t="s">
        <v>23</v>
      </c>
      <c r="D1979" s="4">
        <v>62.4</v>
      </c>
      <c r="E1979" s="4">
        <v>281.0</v>
      </c>
      <c r="F1979" s="4">
        <v>10.0</v>
      </c>
      <c r="G1979" s="4">
        <v>0.01</v>
      </c>
      <c r="H1979" s="5">
        <v>25.70881695</v>
      </c>
      <c r="I1979" s="4">
        <v>73.0</v>
      </c>
      <c r="J1979" s="4">
        <v>12.0</v>
      </c>
      <c r="K1979" s="4">
        <v>47.2</v>
      </c>
      <c r="L1979" s="4">
        <v>13.0</v>
      </c>
      <c r="M1979" s="4">
        <v>8.0</v>
      </c>
      <c r="N1979" s="4">
        <v>4.78</v>
      </c>
      <c r="O1979" s="4">
        <v>79.0</v>
      </c>
      <c r="P1979" s="4">
        <v>0.8</v>
      </c>
      <c r="Q1979" s="5">
        <v>229.95364</v>
      </c>
      <c r="R1979" s="4">
        <v>7592865.0</v>
      </c>
      <c r="S1979" s="4">
        <v>1.3</v>
      </c>
      <c r="T1979" s="4">
        <v>1.3</v>
      </c>
      <c r="U1979" s="4">
        <v>0.506</v>
      </c>
      <c r="V1979" s="4">
        <v>10.0</v>
      </c>
    </row>
    <row r="1980">
      <c r="A1980" s="4" t="s">
        <v>154</v>
      </c>
      <c r="B1980" s="4">
        <v>2012.0</v>
      </c>
      <c r="C1980" s="4" t="s">
        <v>23</v>
      </c>
      <c r="D1980" s="4">
        <v>62.2</v>
      </c>
      <c r="E1980" s="4">
        <v>284.0</v>
      </c>
      <c r="F1980" s="4">
        <v>10.0</v>
      </c>
      <c r="G1980" s="4">
        <v>0.01</v>
      </c>
      <c r="H1980" s="5">
        <v>31.6357652</v>
      </c>
      <c r="I1980" s="4">
        <v>68.0</v>
      </c>
      <c r="J1980" s="4">
        <v>0.0</v>
      </c>
      <c r="K1980" s="4">
        <v>46.4</v>
      </c>
      <c r="L1980" s="4">
        <v>13.0</v>
      </c>
      <c r="M1980" s="4">
        <v>81.0</v>
      </c>
      <c r="N1980" s="4">
        <v>4.55</v>
      </c>
      <c r="O1980" s="4">
        <v>74.0</v>
      </c>
      <c r="P1980" s="4">
        <v>1.0</v>
      </c>
      <c r="Q1980" s="5">
        <v>271.318741</v>
      </c>
      <c r="R1980" s="4">
        <v>743836.0</v>
      </c>
      <c r="S1980" s="4">
        <v>1.3</v>
      </c>
      <c r="T1980" s="4">
        <v>1.3</v>
      </c>
      <c r="U1980" s="4">
        <v>0.501</v>
      </c>
      <c r="V1980" s="4">
        <v>9.9</v>
      </c>
    </row>
    <row r="1981">
      <c r="A1981" s="4" t="s">
        <v>154</v>
      </c>
      <c r="B1981" s="4">
        <v>2011.0</v>
      </c>
      <c r="C1981" s="4" t="s">
        <v>23</v>
      </c>
      <c r="D1981" s="4">
        <v>62.0</v>
      </c>
      <c r="E1981" s="4">
        <v>285.0</v>
      </c>
      <c r="F1981" s="4">
        <v>10.0</v>
      </c>
      <c r="G1981" s="4">
        <v>0.88</v>
      </c>
      <c r="H1981" s="5">
        <v>23.40731286</v>
      </c>
      <c r="I1981" s="4">
        <v>66.0</v>
      </c>
      <c r="J1981" s="4">
        <v>0.0</v>
      </c>
      <c r="K1981" s="4">
        <v>45.7</v>
      </c>
      <c r="L1981" s="4">
        <v>13.0</v>
      </c>
      <c r="M1981" s="4">
        <v>69.0</v>
      </c>
      <c r="N1981" s="4">
        <v>4.94</v>
      </c>
      <c r="O1981" s="4">
        <v>72.0</v>
      </c>
      <c r="P1981" s="4">
        <v>1.0</v>
      </c>
      <c r="Q1981" s="5">
        <v>177.867119</v>
      </c>
      <c r="R1981" s="4">
        <v>7269348.0</v>
      </c>
      <c r="S1981" s="4">
        <v>1.3</v>
      </c>
      <c r="T1981" s="4">
        <v>1.3</v>
      </c>
      <c r="U1981" s="4">
        <v>0.494</v>
      </c>
      <c r="V1981" s="4">
        <v>9.9</v>
      </c>
    </row>
    <row r="1982">
      <c r="A1982" s="4" t="s">
        <v>154</v>
      </c>
      <c r="B1982" s="4">
        <v>2010.0</v>
      </c>
      <c r="C1982" s="4" t="s">
        <v>23</v>
      </c>
      <c r="D1982" s="4">
        <v>61.8</v>
      </c>
      <c r="E1982" s="4">
        <v>286.0</v>
      </c>
      <c r="F1982" s="4">
        <v>10.0</v>
      </c>
      <c r="G1982" s="4">
        <v>0.79</v>
      </c>
      <c r="H1982" s="5">
        <v>18.99961966</v>
      </c>
      <c r="I1982" s="4">
        <v>56.0</v>
      </c>
      <c r="J1982" s="4">
        <v>0.0</v>
      </c>
      <c r="K1982" s="4">
        <v>44.9</v>
      </c>
      <c r="L1982" s="4">
        <v>14.0</v>
      </c>
      <c r="M1982" s="4">
        <v>72.0</v>
      </c>
      <c r="N1982" s="4">
        <v>4.18</v>
      </c>
      <c r="O1982" s="4">
        <v>67.0</v>
      </c>
      <c r="P1982" s="4">
        <v>1.1</v>
      </c>
      <c r="Q1982" s="5">
        <v>1366.879112</v>
      </c>
      <c r="R1982" s="4">
        <v>718239.0</v>
      </c>
      <c r="S1982" s="4">
        <v>1.4</v>
      </c>
      <c r="T1982" s="4">
        <v>1.3</v>
      </c>
      <c r="U1982" s="4">
        <v>0.485</v>
      </c>
      <c r="V1982" s="4">
        <v>9.6</v>
      </c>
    </row>
    <row r="1983">
      <c r="A1983" s="4" t="s">
        <v>154</v>
      </c>
      <c r="B1983" s="4">
        <v>2009.0</v>
      </c>
      <c r="C1983" s="4" t="s">
        <v>23</v>
      </c>
      <c r="D1983" s="4">
        <v>61.6</v>
      </c>
      <c r="E1983" s="4">
        <v>288.0</v>
      </c>
      <c r="F1983" s="4">
        <v>11.0</v>
      </c>
      <c r="G1983" s="4">
        <v>0.82</v>
      </c>
      <c r="H1983" s="5">
        <v>20.53327531</v>
      </c>
      <c r="I1983" s="4">
        <v>66.0</v>
      </c>
      <c r="J1983" s="4">
        <v>0.0</v>
      </c>
      <c r="K1983" s="4">
        <v>44.2</v>
      </c>
      <c r="L1983" s="4">
        <v>14.0</v>
      </c>
      <c r="M1983" s="4">
        <v>79.0</v>
      </c>
      <c r="N1983" s="4">
        <v>4.36</v>
      </c>
      <c r="O1983" s="4">
        <v>73.0</v>
      </c>
      <c r="P1983" s="4">
        <v>1.1</v>
      </c>
      <c r="Q1983" s="5">
        <v>1166.66337</v>
      </c>
      <c r="R1983" s="4">
        <v>6947447.0</v>
      </c>
      <c r="S1983" s="4">
        <v>1.4</v>
      </c>
      <c r="T1983" s="4">
        <v>1.3</v>
      </c>
      <c r="U1983" s="4">
        <v>0.477</v>
      </c>
      <c r="V1983" s="4">
        <v>9.2</v>
      </c>
    </row>
    <row r="1984">
      <c r="A1984" s="4" t="s">
        <v>154</v>
      </c>
      <c r="B1984" s="4">
        <v>2008.0</v>
      </c>
      <c r="C1984" s="4" t="s">
        <v>23</v>
      </c>
      <c r="D1984" s="4">
        <v>61.4</v>
      </c>
      <c r="E1984" s="4">
        <v>29.0</v>
      </c>
      <c r="F1984" s="4">
        <v>11.0</v>
      </c>
      <c r="G1984" s="4">
        <v>0.81</v>
      </c>
      <c r="H1984" s="5">
        <v>103.7277727</v>
      </c>
      <c r="I1984" s="4">
        <v>59.0</v>
      </c>
      <c r="J1984" s="4">
        <v>0.0</v>
      </c>
      <c r="K1984" s="4">
        <v>43.4</v>
      </c>
      <c r="L1984" s="4">
        <v>14.0</v>
      </c>
      <c r="M1984" s="4">
        <v>76.0</v>
      </c>
      <c r="N1984" s="4">
        <v>4.6</v>
      </c>
      <c r="O1984" s="4">
        <v>63.0</v>
      </c>
      <c r="P1984" s="4">
        <v>1.3</v>
      </c>
      <c r="Q1984" s="5">
        <v>1178.72469</v>
      </c>
      <c r="R1984" s="4">
        <v>6787187.0</v>
      </c>
      <c r="S1984" s="4">
        <v>1.4</v>
      </c>
      <c r="T1984" s="4">
        <v>1.3</v>
      </c>
      <c r="U1984" s="4">
        <v>0.469</v>
      </c>
      <c r="V1984" s="4">
        <v>8.9</v>
      </c>
    </row>
    <row r="1985">
      <c r="A1985" s="4" t="s">
        <v>154</v>
      </c>
      <c r="B1985" s="4">
        <v>2007.0</v>
      </c>
      <c r="C1985" s="4" t="s">
        <v>23</v>
      </c>
      <c r="D1985" s="4">
        <v>61.1</v>
      </c>
      <c r="E1985" s="4">
        <v>295.0</v>
      </c>
      <c r="F1985" s="4">
        <v>11.0</v>
      </c>
      <c r="G1985" s="4">
        <v>0.71</v>
      </c>
      <c r="H1985" s="5">
        <v>85.7175381</v>
      </c>
      <c r="I1985" s="4">
        <v>61.0</v>
      </c>
      <c r="J1985" s="4">
        <v>0.0</v>
      </c>
      <c r="K1985" s="4">
        <v>42.7</v>
      </c>
      <c r="L1985" s="4">
        <v>14.0</v>
      </c>
      <c r="M1985" s="4">
        <v>72.0</v>
      </c>
      <c r="N1985" s="4">
        <v>4.4</v>
      </c>
      <c r="O1985" s="4">
        <v>71.0</v>
      </c>
      <c r="P1985" s="4">
        <v>1.4</v>
      </c>
      <c r="Q1985" s="5">
        <v>956.668952</v>
      </c>
      <c r="R1985" s="4">
        <v>6627922.0</v>
      </c>
      <c r="S1985" s="4">
        <v>1.4</v>
      </c>
      <c r="T1985" s="4">
        <v>1.3</v>
      </c>
      <c r="U1985" s="4">
        <v>0.461</v>
      </c>
      <c r="V1985" s="4">
        <v>8.6</v>
      </c>
    </row>
    <row r="1986">
      <c r="A1986" s="4" t="s">
        <v>154</v>
      </c>
      <c r="B1986" s="4">
        <v>2006.0</v>
      </c>
      <c r="C1986" s="4" t="s">
        <v>23</v>
      </c>
      <c r="D1986" s="4">
        <v>68.0</v>
      </c>
      <c r="E1986" s="4">
        <v>299.0</v>
      </c>
      <c r="F1986" s="4">
        <v>11.0</v>
      </c>
      <c r="G1986" s="4">
        <v>0.64</v>
      </c>
      <c r="H1986" s="5">
        <v>126.6142137</v>
      </c>
      <c r="I1986" s="4">
        <v>71.0</v>
      </c>
      <c r="J1986" s="4">
        <v>1.0</v>
      </c>
      <c r="K1986" s="4">
        <v>41.9</v>
      </c>
      <c r="L1986" s="4">
        <v>14.0</v>
      </c>
      <c r="M1986" s="4">
        <v>67.0</v>
      </c>
      <c r="N1986" s="4">
        <v>5.92</v>
      </c>
      <c r="O1986" s="4">
        <v>72.0</v>
      </c>
      <c r="P1986" s="4">
        <v>1.5</v>
      </c>
      <c r="Q1986" s="5">
        <v>854.346921</v>
      </c>
      <c r="R1986" s="4">
        <v>647272.0</v>
      </c>
      <c r="S1986" s="4">
        <v>1.4</v>
      </c>
      <c r="T1986" s="4">
        <v>1.4</v>
      </c>
      <c r="U1986" s="4">
        <v>0.454</v>
      </c>
      <c r="V1986" s="4">
        <v>8.2</v>
      </c>
    </row>
    <row r="1987">
      <c r="A1987" s="4" t="s">
        <v>154</v>
      </c>
      <c r="B1987" s="4">
        <v>2005.0</v>
      </c>
      <c r="C1987" s="4" t="s">
        <v>23</v>
      </c>
      <c r="D1987" s="4">
        <v>64.0</v>
      </c>
      <c r="E1987" s="4">
        <v>37.0</v>
      </c>
      <c r="F1987" s="4">
        <v>11.0</v>
      </c>
      <c r="G1987" s="4">
        <v>0.84</v>
      </c>
      <c r="H1987" s="5">
        <v>12.05551997</v>
      </c>
      <c r="I1987" s="4">
        <v>63.0</v>
      </c>
      <c r="J1987" s="4">
        <v>1222.0</v>
      </c>
      <c r="K1987" s="4">
        <v>41.1</v>
      </c>
      <c r="L1987" s="4">
        <v>15.0</v>
      </c>
      <c r="M1987" s="4">
        <v>61.0</v>
      </c>
      <c r="N1987" s="4">
        <v>6.42</v>
      </c>
      <c r="O1987" s="4">
        <v>72.0</v>
      </c>
      <c r="P1987" s="4">
        <v>1.5</v>
      </c>
      <c r="Q1987" s="5">
        <v>77.5773486</v>
      </c>
      <c r="R1987" s="4">
        <v>631479.0</v>
      </c>
      <c r="S1987" s="4">
        <v>1.4</v>
      </c>
      <c r="T1987" s="4">
        <v>1.4</v>
      </c>
      <c r="U1987" s="4">
        <v>0.446</v>
      </c>
      <c r="V1987" s="4">
        <v>7.9</v>
      </c>
    </row>
    <row r="1988">
      <c r="A1988" s="4" t="s">
        <v>154</v>
      </c>
      <c r="B1988" s="4">
        <v>2004.0</v>
      </c>
      <c r="C1988" s="4" t="s">
        <v>23</v>
      </c>
      <c r="D1988" s="4">
        <v>59.9</v>
      </c>
      <c r="E1988" s="4">
        <v>314.0</v>
      </c>
      <c r="F1988" s="4">
        <v>11.0</v>
      </c>
      <c r="G1988" s="4">
        <v>0.58</v>
      </c>
      <c r="H1988" s="5">
        <v>158.001946</v>
      </c>
      <c r="I1988" s="4">
        <v>6.0</v>
      </c>
      <c r="J1988" s="4">
        <v>1385.0</v>
      </c>
      <c r="K1988" s="4">
        <v>4.4</v>
      </c>
      <c r="L1988" s="4">
        <v>15.0</v>
      </c>
      <c r="M1988" s="4">
        <v>59.0</v>
      </c>
      <c r="N1988" s="4">
        <v>8.39</v>
      </c>
      <c r="O1988" s="4">
        <v>62.0</v>
      </c>
      <c r="P1988" s="4">
        <v>1.5</v>
      </c>
      <c r="Q1988" s="5">
        <v>637.3616215</v>
      </c>
      <c r="R1988" s="4">
        <v>6161517.0</v>
      </c>
      <c r="S1988" s="4">
        <v>1.5</v>
      </c>
      <c r="T1988" s="4">
        <v>1.4</v>
      </c>
      <c r="U1988" s="4">
        <v>0.439</v>
      </c>
      <c r="V1988" s="4">
        <v>7.6</v>
      </c>
    </row>
    <row r="1989">
      <c r="A1989" s="4" t="s">
        <v>154</v>
      </c>
      <c r="B1989" s="4">
        <v>2003.0</v>
      </c>
      <c r="C1989" s="4" t="s">
        <v>23</v>
      </c>
      <c r="D1989" s="4">
        <v>59.6</v>
      </c>
      <c r="E1989" s="4">
        <v>321.0</v>
      </c>
      <c r="F1989" s="4">
        <v>11.0</v>
      </c>
      <c r="G1989" s="4">
        <v>0.59</v>
      </c>
      <c r="H1989" s="5">
        <v>124.3789361</v>
      </c>
      <c r="I1989" s="4">
        <v>67.0</v>
      </c>
      <c r="J1989" s="4">
        <v>3863.0</v>
      </c>
      <c r="K1989" s="4">
        <v>39.6</v>
      </c>
      <c r="L1989" s="4">
        <v>14.0</v>
      </c>
      <c r="M1989" s="4">
        <v>62.0</v>
      </c>
      <c r="N1989" s="4">
        <v>6.79</v>
      </c>
      <c r="O1989" s="4">
        <v>68.0</v>
      </c>
      <c r="P1989" s="4">
        <v>1.4</v>
      </c>
      <c r="Q1989" s="5">
        <v>588.3582595</v>
      </c>
      <c r="R1989" s="4">
        <v>61724.0</v>
      </c>
      <c r="S1989" s="4">
        <v>1.5</v>
      </c>
      <c r="T1989" s="4">
        <v>1.4</v>
      </c>
      <c r="U1989" s="4">
        <v>0.433</v>
      </c>
      <c r="V1989" s="4">
        <v>7.2</v>
      </c>
    </row>
    <row r="1990">
      <c r="A1990" s="4" t="s">
        <v>154</v>
      </c>
      <c r="B1990" s="4">
        <v>2002.0</v>
      </c>
      <c r="C1990" s="4" t="s">
        <v>23</v>
      </c>
      <c r="D1990" s="4">
        <v>59.3</v>
      </c>
      <c r="E1990" s="4">
        <v>327.0</v>
      </c>
      <c r="F1990" s="4">
        <v>11.0</v>
      </c>
      <c r="G1990" s="4">
        <v>0.61</v>
      </c>
      <c r="H1990" s="5">
        <v>110.9803062</v>
      </c>
      <c r="I1990" s="4">
        <v>6.0</v>
      </c>
      <c r="J1990" s="4">
        <v>17620.0</v>
      </c>
      <c r="K1990" s="4">
        <v>38.9</v>
      </c>
      <c r="L1990" s="4">
        <v>14.0</v>
      </c>
      <c r="M1990" s="4">
        <v>54.0</v>
      </c>
      <c r="N1990" s="4">
        <v>7.69</v>
      </c>
      <c r="O1990" s="4">
        <v>61.0</v>
      </c>
      <c r="P1990" s="4">
        <v>1.4</v>
      </c>
      <c r="Q1990" s="5">
        <v>511.665773</v>
      </c>
      <c r="R1990" s="4">
        <v>5862316.0</v>
      </c>
      <c r="S1990" s="4">
        <v>1.5</v>
      </c>
      <c r="T1990" s="4">
        <v>1.5</v>
      </c>
      <c r="U1990" s="4">
        <v>0.428</v>
      </c>
      <c r="V1990" s="4">
        <v>6.9</v>
      </c>
    </row>
    <row r="1991">
      <c r="A1991" s="4" t="s">
        <v>154</v>
      </c>
      <c r="B1991" s="4">
        <v>2001.0</v>
      </c>
      <c r="C1991" s="4" t="s">
        <v>23</v>
      </c>
      <c r="D1991" s="4">
        <v>59.1</v>
      </c>
      <c r="E1991" s="4">
        <v>331.0</v>
      </c>
      <c r="F1991" s="4">
        <v>11.0</v>
      </c>
      <c r="G1991" s="4">
        <v>0.68</v>
      </c>
      <c r="H1991" s="5">
        <v>93.37278497</v>
      </c>
      <c r="I1991" s="4">
        <v>59.0</v>
      </c>
      <c r="J1991" s="4">
        <v>4023.0</v>
      </c>
      <c r="K1991" s="4">
        <v>38.2</v>
      </c>
      <c r="L1991" s="4">
        <v>14.0</v>
      </c>
      <c r="M1991" s="4">
        <v>52.0</v>
      </c>
      <c r="N1991" s="4">
        <v>6.68</v>
      </c>
      <c r="O1991" s="4">
        <v>55.0</v>
      </c>
      <c r="P1991" s="4">
        <v>1.3</v>
      </c>
      <c r="Q1991" s="5">
        <v>539.41528</v>
      </c>
      <c r="R1991" s="4">
        <v>5716152.0</v>
      </c>
      <c r="S1991" s="4">
        <v>1.5</v>
      </c>
      <c r="T1991" s="4">
        <v>1.5</v>
      </c>
      <c r="U1991" s="4">
        <v>0.422</v>
      </c>
      <c r="V1991" s="4">
        <v>6.6</v>
      </c>
    </row>
    <row r="1992">
      <c r="A1992" s="4" t="s">
        <v>154</v>
      </c>
      <c r="B1992" s="4">
        <v>2000.0</v>
      </c>
      <c r="C1992" s="4" t="s">
        <v>23</v>
      </c>
      <c r="D1992" s="4">
        <v>58.9</v>
      </c>
      <c r="E1992" s="4">
        <v>335.0</v>
      </c>
      <c r="F1992" s="4">
        <v>11.0</v>
      </c>
      <c r="G1992" s="4">
        <v>0.73</v>
      </c>
      <c r="H1992" s="5">
        <v>62.56273841</v>
      </c>
      <c r="I1992" s="4">
        <v>57.0</v>
      </c>
      <c r="J1992" s="4">
        <v>7135.0</v>
      </c>
      <c r="K1992" s="4">
        <v>37.5</v>
      </c>
      <c r="L1992" s="4">
        <v>14.0</v>
      </c>
      <c r="M1992" s="4">
        <v>51.0</v>
      </c>
      <c r="N1992" s="4">
        <v>3.98</v>
      </c>
      <c r="O1992" s="4">
        <v>59.0</v>
      </c>
      <c r="P1992" s="4">
        <v>1.1</v>
      </c>
      <c r="Q1992" s="5">
        <v>631.9468526</v>
      </c>
      <c r="R1992" s="4">
        <v>5572222.0</v>
      </c>
      <c r="S1992" s="4">
        <v>1.6</v>
      </c>
      <c r="T1992" s="4">
        <v>1.5</v>
      </c>
      <c r="U1992" s="4">
        <v>0.418</v>
      </c>
      <c r="V1992" s="4">
        <v>6.2</v>
      </c>
    </row>
    <row r="1993">
      <c r="A1993" s="4" t="s">
        <v>155</v>
      </c>
      <c r="B1993" s="4">
        <v>2015.0</v>
      </c>
      <c r="C1993" s="4" t="s">
        <v>23</v>
      </c>
      <c r="D1993" s="4">
        <v>74.0</v>
      </c>
      <c r="E1993" s="4">
        <v>146.0</v>
      </c>
      <c r="F1993" s="4">
        <v>2.0</v>
      </c>
      <c r="G1993" s="6"/>
      <c r="H1993" s="5">
        <v>0.0</v>
      </c>
      <c r="I1993" s="4">
        <v>93.0</v>
      </c>
      <c r="J1993" s="4">
        <v>0.0</v>
      </c>
      <c r="K1993" s="4">
        <v>5.2</v>
      </c>
      <c r="L1993" s="4">
        <v>3.0</v>
      </c>
      <c r="M1993" s="4">
        <v>89.0</v>
      </c>
      <c r="N1993" s="6"/>
      <c r="O1993" s="4">
        <v>93.0</v>
      </c>
      <c r="P1993" s="4">
        <v>0.2</v>
      </c>
      <c r="Q1993" s="5">
        <v>419.367724</v>
      </c>
      <c r="R1993" s="4">
        <v>6639119.0</v>
      </c>
      <c r="S1993" s="4">
        <v>2.0</v>
      </c>
      <c r="T1993" s="4">
        <v>1.9</v>
      </c>
      <c r="U1993" s="4">
        <v>0.692</v>
      </c>
      <c r="V1993" s="4">
        <v>12.3</v>
      </c>
    </row>
    <row r="1994">
      <c r="A1994" s="4" t="s">
        <v>155</v>
      </c>
      <c r="B1994" s="4">
        <v>2014.0</v>
      </c>
      <c r="C1994" s="4" t="s">
        <v>23</v>
      </c>
      <c r="D1994" s="4">
        <v>73.9</v>
      </c>
      <c r="E1994" s="4">
        <v>147.0</v>
      </c>
      <c r="F1994" s="4">
        <v>3.0</v>
      </c>
      <c r="G1994" s="4">
        <v>0.01</v>
      </c>
      <c r="H1994" s="5">
        <v>561.7684701</v>
      </c>
      <c r="I1994" s="4">
        <v>87.0</v>
      </c>
      <c r="J1994" s="4">
        <v>0.0</v>
      </c>
      <c r="K1994" s="4">
        <v>49.4</v>
      </c>
      <c r="L1994" s="4">
        <v>3.0</v>
      </c>
      <c r="M1994" s="4">
        <v>83.0</v>
      </c>
      <c r="N1994" s="4">
        <v>9.81</v>
      </c>
      <c r="O1994" s="4">
        <v>87.0</v>
      </c>
      <c r="P1994" s="4">
        <v>0.2</v>
      </c>
      <c r="Q1994" s="5">
        <v>4712.822736</v>
      </c>
      <c r="R1994" s="4">
        <v>6552584.0</v>
      </c>
      <c r="S1994" s="4">
        <v>2.0</v>
      </c>
      <c r="T1994" s="4">
        <v>1.9</v>
      </c>
      <c r="U1994" s="4">
        <v>0.688</v>
      </c>
      <c r="V1994" s="4">
        <v>12.3</v>
      </c>
    </row>
    <row r="1995">
      <c r="A1995" s="4" t="s">
        <v>155</v>
      </c>
      <c r="B1995" s="4">
        <v>2013.0</v>
      </c>
      <c r="C1995" s="4" t="s">
        <v>23</v>
      </c>
      <c r="D1995" s="4">
        <v>73.8</v>
      </c>
      <c r="E1995" s="4">
        <v>148.0</v>
      </c>
      <c r="F1995" s="4">
        <v>3.0</v>
      </c>
      <c r="G1995" s="4">
        <v>5.03</v>
      </c>
      <c r="H1995" s="5">
        <v>573.4346982</v>
      </c>
      <c r="I1995" s="4">
        <v>86.0</v>
      </c>
      <c r="J1995" s="4">
        <v>0.0</v>
      </c>
      <c r="K1995" s="4">
        <v>48.6</v>
      </c>
      <c r="L1995" s="4">
        <v>3.0</v>
      </c>
      <c r="M1995" s="4">
        <v>8.0</v>
      </c>
      <c r="N1995" s="4">
        <v>1.49</v>
      </c>
      <c r="O1995" s="4">
        <v>86.0</v>
      </c>
      <c r="P1995" s="4">
        <v>0.2</v>
      </c>
      <c r="Q1995" s="5">
        <v>4479.95858</v>
      </c>
      <c r="R1995" s="4">
        <v>646574.0</v>
      </c>
      <c r="S1995" s="4">
        <v>2.0</v>
      </c>
      <c r="T1995" s="4">
        <v>1.9</v>
      </c>
      <c r="U1995" s="4">
        <v>0.679</v>
      </c>
      <c r="V1995" s="4">
        <v>12.3</v>
      </c>
    </row>
    <row r="1996">
      <c r="A1996" s="4" t="s">
        <v>155</v>
      </c>
      <c r="B1996" s="4">
        <v>2012.0</v>
      </c>
      <c r="C1996" s="4" t="s">
        <v>23</v>
      </c>
      <c r="D1996" s="4">
        <v>73.6</v>
      </c>
      <c r="E1996" s="4">
        <v>148.0</v>
      </c>
      <c r="F1996" s="4">
        <v>3.0</v>
      </c>
      <c r="G1996" s="4">
        <v>5.36</v>
      </c>
      <c r="H1996" s="5">
        <v>441.8446244</v>
      </c>
      <c r="I1996" s="4">
        <v>87.0</v>
      </c>
      <c r="J1996" s="4">
        <v>0.0</v>
      </c>
      <c r="K1996" s="4">
        <v>47.9</v>
      </c>
      <c r="L1996" s="4">
        <v>3.0</v>
      </c>
      <c r="M1996" s="4">
        <v>83.0</v>
      </c>
      <c r="N1996" s="4">
        <v>1.33</v>
      </c>
      <c r="O1996" s="4">
        <v>87.0</v>
      </c>
      <c r="P1996" s="4">
        <v>0.1</v>
      </c>
      <c r="Q1996" s="5">
        <v>3855.537735</v>
      </c>
      <c r="R1996" s="4">
        <v>6379219.0</v>
      </c>
      <c r="S1996" s="4">
        <v>2.0</v>
      </c>
      <c r="T1996" s="4">
        <v>2.0</v>
      </c>
      <c r="U1996" s="4">
        <v>0.679</v>
      </c>
      <c r="V1996" s="4">
        <v>12.3</v>
      </c>
    </row>
    <row r="1997">
      <c r="A1997" s="4" t="s">
        <v>155</v>
      </c>
      <c r="B1997" s="4">
        <v>2011.0</v>
      </c>
      <c r="C1997" s="4" t="s">
        <v>23</v>
      </c>
      <c r="D1997" s="4">
        <v>73.4</v>
      </c>
      <c r="E1997" s="4">
        <v>15.0</v>
      </c>
      <c r="F1997" s="4">
        <v>3.0</v>
      </c>
      <c r="G1997" s="4">
        <v>5.79</v>
      </c>
      <c r="H1997" s="5">
        <v>472.1932825</v>
      </c>
      <c r="I1997" s="4">
        <v>89.0</v>
      </c>
      <c r="J1997" s="4">
        <v>0.0</v>
      </c>
      <c r="K1997" s="4">
        <v>47.1</v>
      </c>
      <c r="L1997" s="4">
        <v>3.0</v>
      </c>
      <c r="M1997" s="4">
        <v>84.0</v>
      </c>
      <c r="N1997" s="4">
        <v>9.42</v>
      </c>
      <c r="O1997" s="4">
        <v>89.0</v>
      </c>
      <c r="P1997" s="4">
        <v>0.1</v>
      </c>
      <c r="Q1997" s="5">
        <v>3988.11894</v>
      </c>
      <c r="R1997" s="4">
        <v>6293783.0</v>
      </c>
      <c r="S1997" s="4">
        <v>2.1</v>
      </c>
      <c r="T1997" s="4">
        <v>2.0</v>
      </c>
      <c r="U1997" s="4">
        <v>0.675</v>
      </c>
      <c r="V1997" s="4">
        <v>12.3</v>
      </c>
    </row>
    <row r="1998">
      <c r="A1998" s="4" t="s">
        <v>155</v>
      </c>
      <c r="B1998" s="4">
        <v>2010.0</v>
      </c>
      <c r="C1998" s="4" t="s">
        <v>23</v>
      </c>
      <c r="D1998" s="4">
        <v>73.2</v>
      </c>
      <c r="E1998" s="4">
        <v>152.0</v>
      </c>
      <c r="F1998" s="4">
        <v>3.0</v>
      </c>
      <c r="G1998" s="4">
        <v>5.65</v>
      </c>
      <c r="H1998" s="5">
        <v>359.9760397</v>
      </c>
      <c r="I1998" s="4">
        <v>89.0</v>
      </c>
      <c r="J1998" s="4">
        <v>0.0</v>
      </c>
      <c r="K1998" s="4">
        <v>46.4</v>
      </c>
      <c r="L1998" s="4">
        <v>3.0</v>
      </c>
      <c r="M1998" s="4">
        <v>85.0</v>
      </c>
      <c r="N1998" s="4">
        <v>9.1</v>
      </c>
      <c r="O1998" s="4">
        <v>89.0</v>
      </c>
      <c r="P1998" s="4">
        <v>0.1</v>
      </c>
      <c r="Q1998" s="5">
        <v>3225.591754</v>
      </c>
      <c r="R1998" s="4">
        <v>629877.0</v>
      </c>
      <c r="S1998" s="4">
        <v>2.1</v>
      </c>
      <c r="T1998" s="4">
        <v>2.0</v>
      </c>
      <c r="U1998" s="4">
        <v>0.664</v>
      </c>
      <c r="V1998" s="4">
        <v>12.4</v>
      </c>
    </row>
    <row r="1999">
      <c r="A1999" s="4" t="s">
        <v>155</v>
      </c>
      <c r="B1999" s="4">
        <v>2009.0</v>
      </c>
      <c r="C1999" s="4" t="s">
        <v>23</v>
      </c>
      <c r="D1999" s="4">
        <v>73.0</v>
      </c>
      <c r="E1999" s="4">
        <v>155.0</v>
      </c>
      <c r="F1999" s="4">
        <v>3.0</v>
      </c>
      <c r="G1999" s="4">
        <v>5.39</v>
      </c>
      <c r="H1999" s="5">
        <v>30.93519548</v>
      </c>
      <c r="I1999" s="4">
        <v>85.0</v>
      </c>
      <c r="J1999" s="4">
        <v>0.0</v>
      </c>
      <c r="K1999" s="4">
        <v>45.6</v>
      </c>
      <c r="L1999" s="4">
        <v>3.0</v>
      </c>
      <c r="M1999" s="4">
        <v>81.0</v>
      </c>
      <c r="N1999" s="4">
        <v>9.14</v>
      </c>
      <c r="O1999" s="4">
        <v>85.0</v>
      </c>
      <c r="P1999" s="4">
        <v>0.1</v>
      </c>
      <c r="Q1999" s="5">
        <v>2599.596259</v>
      </c>
      <c r="R1999" s="4">
        <v>6127837.0</v>
      </c>
      <c r="S1999" s="4">
        <v>2.1</v>
      </c>
      <c r="T1999" s="4">
        <v>2.0</v>
      </c>
      <c r="U1999" s="4">
        <v>0.663</v>
      </c>
      <c r="V1999" s="4">
        <v>12.1</v>
      </c>
    </row>
    <row r="2000">
      <c r="A2000" s="4" t="s">
        <v>155</v>
      </c>
      <c r="B2000" s="4">
        <v>2008.0</v>
      </c>
      <c r="C2000" s="4" t="s">
        <v>23</v>
      </c>
      <c r="D2000" s="4">
        <v>72.7</v>
      </c>
      <c r="E2000" s="4">
        <v>157.0</v>
      </c>
      <c r="F2000" s="4">
        <v>3.0</v>
      </c>
      <c r="G2000" s="4">
        <v>6.14</v>
      </c>
      <c r="H2000" s="5">
        <v>34.73924576</v>
      </c>
      <c r="I2000" s="4">
        <v>87.0</v>
      </c>
      <c r="J2000" s="4">
        <v>0.0</v>
      </c>
      <c r="K2000" s="4">
        <v>44.9</v>
      </c>
      <c r="L2000" s="4">
        <v>4.0</v>
      </c>
      <c r="M2000" s="4">
        <v>85.0</v>
      </c>
      <c r="N2000" s="4">
        <v>7.6</v>
      </c>
      <c r="O2000" s="4">
        <v>89.0</v>
      </c>
      <c r="P2000" s="4">
        <v>0.1</v>
      </c>
      <c r="Q2000" s="5">
        <v>359.992184</v>
      </c>
      <c r="R2000" s="4">
        <v>647117.0</v>
      </c>
      <c r="S2000" s="4">
        <v>2.1</v>
      </c>
      <c r="T2000" s="4">
        <v>2.1</v>
      </c>
      <c r="U2000" s="4">
        <v>0.654</v>
      </c>
      <c r="V2000" s="4">
        <v>11.9</v>
      </c>
    </row>
    <row r="2001">
      <c r="A2001" s="4" t="s">
        <v>155</v>
      </c>
      <c r="B2001" s="4">
        <v>2007.0</v>
      </c>
      <c r="C2001" s="4" t="s">
        <v>23</v>
      </c>
      <c r="D2001" s="4">
        <v>72.5</v>
      </c>
      <c r="E2001" s="4">
        <v>159.0</v>
      </c>
      <c r="F2001" s="4">
        <v>3.0</v>
      </c>
      <c r="G2001" s="4">
        <v>5.61</v>
      </c>
      <c r="H2001" s="5">
        <v>318.6201852</v>
      </c>
      <c r="I2001" s="4">
        <v>86.0</v>
      </c>
      <c r="J2001" s="4">
        <v>0.0</v>
      </c>
      <c r="K2001" s="4">
        <v>44.2</v>
      </c>
      <c r="L2001" s="4">
        <v>4.0</v>
      </c>
      <c r="M2001" s="4">
        <v>95.0</v>
      </c>
      <c r="N2001" s="4">
        <v>6.41</v>
      </c>
      <c r="O2001" s="4">
        <v>95.0</v>
      </c>
      <c r="P2001" s="4">
        <v>0.1</v>
      </c>
      <c r="Q2001" s="5">
        <v>2312.192926</v>
      </c>
      <c r="R2001" s="4">
        <v>5966159.0</v>
      </c>
      <c r="S2001" s="4">
        <v>2.2</v>
      </c>
      <c r="T2001" s="4">
        <v>2.1</v>
      </c>
      <c r="U2001" s="4">
        <v>0.649</v>
      </c>
      <c r="V2001" s="4">
        <v>12.0</v>
      </c>
    </row>
    <row r="2002">
      <c r="A2002" s="4" t="s">
        <v>155</v>
      </c>
      <c r="B2002" s="4">
        <v>2006.0</v>
      </c>
      <c r="C2002" s="4" t="s">
        <v>23</v>
      </c>
      <c r="D2002" s="4">
        <v>72.3</v>
      </c>
      <c r="E2002" s="4">
        <v>161.0</v>
      </c>
      <c r="F2002" s="4">
        <v>3.0</v>
      </c>
      <c r="G2002" s="4">
        <v>5.61</v>
      </c>
      <c r="H2002" s="5">
        <v>26.18072382</v>
      </c>
      <c r="I2002" s="4">
        <v>92.0</v>
      </c>
      <c r="J2002" s="4">
        <v>0.0</v>
      </c>
      <c r="K2002" s="4">
        <v>43.5</v>
      </c>
      <c r="L2002" s="4">
        <v>4.0</v>
      </c>
      <c r="M2002" s="4">
        <v>98.0</v>
      </c>
      <c r="N2002" s="4">
        <v>6.43</v>
      </c>
      <c r="O2002" s="4">
        <v>98.0</v>
      </c>
      <c r="P2002" s="4">
        <v>0.2</v>
      </c>
      <c r="Q2002" s="5">
        <v>189.71539</v>
      </c>
      <c r="R2002" s="4">
        <v>5882796.0</v>
      </c>
      <c r="S2002" s="4">
        <v>2.2</v>
      </c>
      <c r="T2002" s="4">
        <v>2.2</v>
      </c>
      <c r="U2002" s="4">
        <v>0.648</v>
      </c>
      <c r="V2002" s="4">
        <v>12.1</v>
      </c>
    </row>
    <row r="2003">
      <c r="A2003" s="4" t="s">
        <v>155</v>
      </c>
      <c r="B2003" s="4">
        <v>2005.0</v>
      </c>
      <c r="C2003" s="4" t="s">
        <v>23</v>
      </c>
      <c r="D2003" s="4">
        <v>72.1</v>
      </c>
      <c r="E2003" s="4">
        <v>163.0</v>
      </c>
      <c r="F2003" s="4">
        <v>3.0</v>
      </c>
      <c r="G2003" s="4">
        <v>6.38</v>
      </c>
      <c r="H2003" s="5">
        <v>20.68037294</v>
      </c>
      <c r="I2003" s="4">
        <v>92.0</v>
      </c>
      <c r="J2003" s="4">
        <v>0.0</v>
      </c>
      <c r="K2003" s="4">
        <v>42.8</v>
      </c>
      <c r="L2003" s="4">
        <v>4.0</v>
      </c>
      <c r="M2003" s="4">
        <v>96.0</v>
      </c>
      <c r="N2003" s="4">
        <v>6.7</v>
      </c>
      <c r="O2003" s="4">
        <v>96.0</v>
      </c>
      <c r="P2003" s="4">
        <v>0.2</v>
      </c>
      <c r="Q2003" s="5">
        <v>157.145691</v>
      </c>
      <c r="R2003" s="4">
        <v>5795494.0</v>
      </c>
      <c r="S2003" s="4">
        <v>2.3</v>
      </c>
      <c r="T2003" s="4">
        <v>2.2</v>
      </c>
      <c r="U2003" s="4">
        <v>0.646</v>
      </c>
      <c r="V2003" s="4">
        <v>12.3</v>
      </c>
    </row>
    <row r="2004">
      <c r="A2004" s="4" t="s">
        <v>155</v>
      </c>
      <c r="B2004" s="4">
        <v>2004.0</v>
      </c>
      <c r="C2004" s="4" t="s">
        <v>23</v>
      </c>
      <c r="D2004" s="4">
        <v>71.9</v>
      </c>
      <c r="E2004" s="4">
        <v>165.0</v>
      </c>
      <c r="F2004" s="4">
        <v>3.0</v>
      </c>
      <c r="G2004" s="4">
        <v>6.2</v>
      </c>
      <c r="H2004" s="5">
        <v>20.60083027</v>
      </c>
      <c r="I2004" s="4">
        <v>9.0</v>
      </c>
      <c r="J2004" s="4">
        <v>0.0</v>
      </c>
      <c r="K2004" s="4">
        <v>42.0</v>
      </c>
      <c r="L2004" s="4">
        <v>4.0</v>
      </c>
      <c r="M2004" s="4">
        <v>92.0</v>
      </c>
      <c r="N2004" s="4">
        <v>5.78</v>
      </c>
      <c r="O2004" s="4">
        <v>92.0</v>
      </c>
      <c r="P2004" s="4">
        <v>0.2</v>
      </c>
      <c r="Q2004" s="5">
        <v>148.527976</v>
      </c>
      <c r="R2004" s="4">
        <v>57374.0</v>
      </c>
      <c r="S2004" s="4">
        <v>2.3</v>
      </c>
      <c r="T2004" s="4">
        <v>2.2</v>
      </c>
      <c r="U2004" s="4">
        <v>0.639</v>
      </c>
      <c r="V2004" s="4">
        <v>12.1</v>
      </c>
    </row>
    <row r="2005">
      <c r="A2005" s="4" t="s">
        <v>155</v>
      </c>
      <c r="B2005" s="4">
        <v>2003.0</v>
      </c>
      <c r="C2005" s="4" t="s">
        <v>23</v>
      </c>
      <c r="D2005" s="4">
        <v>71.7</v>
      </c>
      <c r="E2005" s="4">
        <v>166.0</v>
      </c>
      <c r="F2005" s="4">
        <v>4.0</v>
      </c>
      <c r="G2005" s="4">
        <v>6.64</v>
      </c>
      <c r="H2005" s="5">
        <v>155.4233076</v>
      </c>
      <c r="I2005" s="4">
        <v>86.0</v>
      </c>
      <c r="J2005" s="4">
        <v>0.0</v>
      </c>
      <c r="K2005" s="4">
        <v>41.3</v>
      </c>
      <c r="L2005" s="4">
        <v>4.0</v>
      </c>
      <c r="M2005" s="4">
        <v>86.0</v>
      </c>
      <c r="N2005" s="4">
        <v>5.99</v>
      </c>
      <c r="O2005" s="4">
        <v>86.0</v>
      </c>
      <c r="P2005" s="4">
        <v>0.1</v>
      </c>
      <c r="Q2005" s="5">
        <v>1174.779347</v>
      </c>
      <c r="R2005" s="4">
        <v>56795.0</v>
      </c>
      <c r="S2005" s="4">
        <v>2.4</v>
      </c>
      <c r="T2005" s="4">
        <v>2.3</v>
      </c>
      <c r="U2005" s="4">
        <v>0.642</v>
      </c>
      <c r="V2005" s="4">
        <v>12.7</v>
      </c>
    </row>
    <row r="2006">
      <c r="A2006" s="4" t="s">
        <v>155</v>
      </c>
      <c r="B2006" s="4">
        <v>2002.0</v>
      </c>
      <c r="C2006" s="4" t="s">
        <v>23</v>
      </c>
      <c r="D2006" s="4">
        <v>71.5</v>
      </c>
      <c r="E2006" s="4">
        <v>168.0</v>
      </c>
      <c r="F2006" s="4">
        <v>4.0</v>
      </c>
      <c r="G2006" s="4">
        <v>5.66</v>
      </c>
      <c r="H2006" s="5">
        <v>152.8293973</v>
      </c>
      <c r="I2006" s="6"/>
      <c r="J2006" s="4">
        <v>0.0</v>
      </c>
      <c r="K2006" s="4">
        <v>4.6</v>
      </c>
      <c r="L2006" s="4">
        <v>4.0</v>
      </c>
      <c r="M2006" s="4">
        <v>87.0</v>
      </c>
      <c r="N2006" s="4">
        <v>6.77</v>
      </c>
      <c r="O2006" s="4">
        <v>87.0</v>
      </c>
      <c r="P2006" s="4">
        <v>0.1</v>
      </c>
      <c r="Q2006" s="5">
        <v>1148.229882</v>
      </c>
      <c r="R2006" s="4">
        <v>558611.0</v>
      </c>
      <c r="S2006" s="4">
        <v>2.4</v>
      </c>
      <c r="T2006" s="4">
        <v>2.3</v>
      </c>
      <c r="U2006" s="4">
        <v>0.632</v>
      </c>
      <c r="V2006" s="4">
        <v>12.2</v>
      </c>
    </row>
    <row r="2007">
      <c r="A2007" s="4" t="s">
        <v>155</v>
      </c>
      <c r="B2007" s="4">
        <v>2001.0</v>
      </c>
      <c r="C2007" s="4" t="s">
        <v>23</v>
      </c>
      <c r="D2007" s="4">
        <v>71.2</v>
      </c>
      <c r="E2007" s="4">
        <v>17.0</v>
      </c>
      <c r="F2007" s="4">
        <v>4.0</v>
      </c>
      <c r="G2007" s="4">
        <v>6.66</v>
      </c>
      <c r="H2007" s="5">
        <v>233.8488603</v>
      </c>
      <c r="I2007" s="6"/>
      <c r="J2007" s="4">
        <v>0.0</v>
      </c>
      <c r="K2007" s="4">
        <v>39.8</v>
      </c>
      <c r="L2007" s="4">
        <v>5.0</v>
      </c>
      <c r="M2007" s="4">
        <v>9.0</v>
      </c>
      <c r="N2007" s="4">
        <v>7.61</v>
      </c>
      <c r="O2007" s="4">
        <v>89.0</v>
      </c>
      <c r="P2007" s="4">
        <v>0.1</v>
      </c>
      <c r="Q2007" s="5">
        <v>1417.26582</v>
      </c>
      <c r="R2007" s="4">
        <v>546624.0</v>
      </c>
      <c r="S2007" s="4">
        <v>2.5</v>
      </c>
      <c r="T2007" s="4">
        <v>2.4</v>
      </c>
      <c r="U2007" s="4">
        <v>0.624</v>
      </c>
      <c r="V2007" s="4">
        <v>11.8</v>
      </c>
    </row>
    <row r="2008">
      <c r="A2008" s="4" t="s">
        <v>155</v>
      </c>
      <c r="B2008" s="4">
        <v>2000.0</v>
      </c>
      <c r="C2008" s="4" t="s">
        <v>23</v>
      </c>
      <c r="D2008" s="4">
        <v>79.0</v>
      </c>
      <c r="E2008" s="4">
        <v>172.0</v>
      </c>
      <c r="F2008" s="4">
        <v>4.0</v>
      </c>
      <c r="G2008" s="4">
        <v>6.78</v>
      </c>
      <c r="H2008" s="5">
        <v>273.5758769</v>
      </c>
      <c r="I2008" s="6"/>
      <c r="J2008" s="4">
        <v>0.0</v>
      </c>
      <c r="K2008" s="4">
        <v>39.1</v>
      </c>
      <c r="L2008" s="4">
        <v>5.0</v>
      </c>
      <c r="M2008" s="4">
        <v>86.0</v>
      </c>
      <c r="N2008" s="4">
        <v>8.1</v>
      </c>
      <c r="O2008" s="4">
        <v>86.0</v>
      </c>
      <c r="P2008" s="4">
        <v>0.1</v>
      </c>
      <c r="Q2008" s="5">
        <v>1545.626423</v>
      </c>
      <c r="R2008" s="4">
        <v>5327.0</v>
      </c>
      <c r="S2008" s="4">
        <v>2.5</v>
      </c>
      <c r="T2008" s="4">
        <v>2.4</v>
      </c>
      <c r="U2008" s="4">
        <v>0.625</v>
      </c>
      <c r="V2008" s="4">
        <v>11.6</v>
      </c>
    </row>
    <row r="2009">
      <c r="A2009" s="4" t="s">
        <v>156</v>
      </c>
      <c r="B2009" s="4">
        <v>2015.0</v>
      </c>
      <c r="C2009" s="4" t="s">
        <v>23</v>
      </c>
      <c r="D2009" s="4">
        <v>75.5</v>
      </c>
      <c r="E2009" s="4">
        <v>123.0</v>
      </c>
      <c r="F2009" s="4">
        <v>8.0</v>
      </c>
      <c r="G2009" s="6"/>
      <c r="H2009" s="5">
        <v>0.0</v>
      </c>
      <c r="I2009" s="4">
        <v>9.0</v>
      </c>
      <c r="J2009" s="4">
        <v>4.0</v>
      </c>
      <c r="K2009" s="4">
        <v>55.6</v>
      </c>
      <c r="L2009" s="4">
        <v>10.0</v>
      </c>
      <c r="M2009" s="4">
        <v>88.0</v>
      </c>
      <c r="N2009" s="6"/>
      <c r="O2009" s="4">
        <v>9.0</v>
      </c>
      <c r="P2009" s="4">
        <v>0.1</v>
      </c>
      <c r="Q2009" s="5">
        <v>63.343259</v>
      </c>
      <c r="R2009" s="4">
        <v>3.1376671E7</v>
      </c>
      <c r="S2009" s="4">
        <v>1.1</v>
      </c>
      <c r="T2009" s="4">
        <v>1.1</v>
      </c>
      <c r="U2009" s="4">
        <v>0.737</v>
      </c>
      <c r="V2009" s="4">
        <v>13.4</v>
      </c>
    </row>
    <row r="2010">
      <c r="A2010" s="4" t="s">
        <v>156</v>
      </c>
      <c r="B2010" s="4">
        <v>2014.0</v>
      </c>
      <c r="C2010" s="4" t="s">
        <v>23</v>
      </c>
      <c r="D2010" s="4">
        <v>75.3</v>
      </c>
      <c r="E2010" s="4">
        <v>125.0</v>
      </c>
      <c r="F2010" s="4">
        <v>8.0</v>
      </c>
      <c r="G2010" s="4">
        <v>0.01</v>
      </c>
      <c r="H2010" s="5">
        <v>973.728675</v>
      </c>
      <c r="I2010" s="4">
        <v>88.0</v>
      </c>
      <c r="J2010" s="4">
        <v>0.0</v>
      </c>
      <c r="K2010" s="4">
        <v>54.9</v>
      </c>
      <c r="L2010" s="4">
        <v>10.0</v>
      </c>
      <c r="M2010" s="4">
        <v>78.0</v>
      </c>
      <c r="N2010" s="4">
        <v>5.47</v>
      </c>
      <c r="O2010" s="4">
        <v>88.0</v>
      </c>
      <c r="P2010" s="4">
        <v>0.1</v>
      </c>
      <c r="Q2010" s="5">
        <v>6491.5245</v>
      </c>
      <c r="R2010" s="4">
        <v>3973354.0</v>
      </c>
      <c r="S2010" s="4">
        <v>1.1</v>
      </c>
      <c r="T2010" s="4">
        <v>1.1</v>
      </c>
      <c r="U2010" s="4">
        <v>0.735</v>
      </c>
      <c r="V2010" s="4">
        <v>13.4</v>
      </c>
    </row>
    <row r="2011">
      <c r="A2011" s="4" t="s">
        <v>156</v>
      </c>
      <c r="B2011" s="4">
        <v>2013.0</v>
      </c>
      <c r="C2011" s="4" t="s">
        <v>23</v>
      </c>
      <c r="D2011" s="4">
        <v>75.3</v>
      </c>
      <c r="E2011" s="4">
        <v>125.0</v>
      </c>
      <c r="F2011" s="4">
        <v>8.0</v>
      </c>
      <c r="G2011" s="4">
        <v>5.38</v>
      </c>
      <c r="H2011" s="5">
        <v>946.6521165</v>
      </c>
      <c r="I2011" s="4">
        <v>88.0</v>
      </c>
      <c r="J2011" s="4">
        <v>0.0</v>
      </c>
      <c r="K2011" s="4">
        <v>54.2</v>
      </c>
      <c r="L2011" s="4">
        <v>11.0</v>
      </c>
      <c r="M2011" s="4">
        <v>71.0</v>
      </c>
      <c r="N2011" s="4">
        <v>5.23</v>
      </c>
      <c r="O2011" s="4">
        <v>88.0</v>
      </c>
      <c r="P2011" s="4">
        <v>0.1</v>
      </c>
      <c r="Q2011" s="5">
        <v>6583.116248</v>
      </c>
      <c r="R2011" s="4">
        <v>3565716.0</v>
      </c>
      <c r="S2011" s="4">
        <v>1.1</v>
      </c>
      <c r="T2011" s="4">
        <v>1.1</v>
      </c>
      <c r="U2011" s="4">
        <v>0.731</v>
      </c>
      <c r="V2011" s="4">
        <v>13.4</v>
      </c>
    </row>
    <row r="2012">
      <c r="A2012" s="4" t="s">
        <v>156</v>
      </c>
      <c r="B2012" s="4">
        <v>2012.0</v>
      </c>
      <c r="C2012" s="4" t="s">
        <v>23</v>
      </c>
      <c r="D2012" s="4">
        <v>74.9</v>
      </c>
      <c r="E2012" s="4">
        <v>129.0</v>
      </c>
      <c r="F2012" s="4">
        <v>9.0</v>
      </c>
      <c r="G2012" s="4">
        <v>5.14</v>
      </c>
      <c r="H2012" s="5">
        <v>885.9858185</v>
      </c>
      <c r="I2012" s="4">
        <v>95.0</v>
      </c>
      <c r="J2012" s="4">
        <v>0.0</v>
      </c>
      <c r="K2012" s="4">
        <v>53.6</v>
      </c>
      <c r="L2012" s="4">
        <v>11.0</v>
      </c>
      <c r="M2012" s="4">
        <v>94.0</v>
      </c>
      <c r="N2012" s="4">
        <v>5.18</v>
      </c>
      <c r="O2012" s="4">
        <v>95.0</v>
      </c>
      <c r="P2012" s="4">
        <v>0.1</v>
      </c>
      <c r="Q2012" s="5">
        <v>6387.785281</v>
      </c>
      <c r="R2012" s="4">
        <v>3158966.0</v>
      </c>
      <c r="S2012" s="4">
        <v>1.1</v>
      </c>
      <c r="T2012" s="4">
        <v>1.1</v>
      </c>
      <c r="U2012" s="4">
        <v>0.725</v>
      </c>
      <c r="V2012" s="4">
        <v>13.4</v>
      </c>
    </row>
    <row r="2013">
      <c r="A2013" s="4" t="s">
        <v>156</v>
      </c>
      <c r="B2013" s="4">
        <v>2011.0</v>
      </c>
      <c r="C2013" s="4" t="s">
        <v>23</v>
      </c>
      <c r="D2013" s="4">
        <v>74.5</v>
      </c>
      <c r="E2013" s="4">
        <v>133.0</v>
      </c>
      <c r="F2013" s="4">
        <v>9.0</v>
      </c>
      <c r="G2013" s="4">
        <v>4.83</v>
      </c>
      <c r="H2013" s="5">
        <v>759.5380695</v>
      </c>
      <c r="I2013" s="4">
        <v>91.0</v>
      </c>
      <c r="J2013" s="4">
        <v>0.0</v>
      </c>
      <c r="K2013" s="4">
        <v>52.9</v>
      </c>
      <c r="L2013" s="4">
        <v>12.0</v>
      </c>
      <c r="M2013" s="4">
        <v>91.0</v>
      </c>
      <c r="N2013" s="4">
        <v>4.93</v>
      </c>
      <c r="O2013" s="4">
        <v>91.0</v>
      </c>
      <c r="P2013" s="4">
        <v>0.2</v>
      </c>
      <c r="Q2013" s="5">
        <v>5771.565878</v>
      </c>
      <c r="R2013" s="4">
        <v>2.9759989E7</v>
      </c>
      <c r="S2013" s="4">
        <v>1.1</v>
      </c>
      <c r="T2013" s="4">
        <v>1.1</v>
      </c>
      <c r="U2013" s="4">
        <v>0.721</v>
      </c>
      <c r="V2013" s="4">
        <v>13.4</v>
      </c>
    </row>
    <row r="2014">
      <c r="A2014" s="4" t="s">
        <v>156</v>
      </c>
      <c r="B2014" s="4">
        <v>2010.0</v>
      </c>
      <c r="C2014" s="4" t="s">
        <v>23</v>
      </c>
      <c r="D2014" s="4">
        <v>73.7</v>
      </c>
      <c r="E2014" s="4">
        <v>14.0</v>
      </c>
      <c r="F2014" s="4">
        <v>10.0</v>
      </c>
      <c r="G2014" s="4">
        <v>4.72</v>
      </c>
      <c r="H2014" s="5">
        <v>69.43934508</v>
      </c>
      <c r="I2014" s="4">
        <v>93.0</v>
      </c>
      <c r="J2014" s="4">
        <v>0.0</v>
      </c>
      <c r="K2014" s="4">
        <v>52.2</v>
      </c>
      <c r="L2014" s="4">
        <v>12.0</v>
      </c>
      <c r="M2014" s="4">
        <v>92.0</v>
      </c>
      <c r="N2014" s="4">
        <v>5.3</v>
      </c>
      <c r="O2014" s="4">
        <v>93.0</v>
      </c>
      <c r="P2014" s="4">
        <v>0.2</v>
      </c>
      <c r="Q2014" s="5">
        <v>522.493191</v>
      </c>
      <c r="R2014" s="4">
        <v>2.9373646E7</v>
      </c>
      <c r="S2014" s="4">
        <v>1.1</v>
      </c>
      <c r="T2014" s="4">
        <v>1.1</v>
      </c>
      <c r="U2014" s="4">
        <v>0.708</v>
      </c>
      <c r="V2014" s="4">
        <v>13.3</v>
      </c>
    </row>
    <row r="2015">
      <c r="A2015" s="4" t="s">
        <v>156</v>
      </c>
      <c r="B2015" s="4">
        <v>2009.0</v>
      </c>
      <c r="C2015" s="4" t="s">
        <v>23</v>
      </c>
      <c r="D2015" s="4">
        <v>73.8</v>
      </c>
      <c r="E2015" s="4">
        <v>14.0</v>
      </c>
      <c r="F2015" s="4">
        <v>10.0</v>
      </c>
      <c r="G2015" s="4">
        <v>4.69</v>
      </c>
      <c r="H2015" s="5">
        <v>570.4532468</v>
      </c>
      <c r="I2015" s="4">
        <v>93.0</v>
      </c>
      <c r="J2015" s="4">
        <v>0.0</v>
      </c>
      <c r="K2015" s="4">
        <v>51.5</v>
      </c>
      <c r="L2015" s="4">
        <v>13.0</v>
      </c>
      <c r="M2015" s="4">
        <v>92.0</v>
      </c>
      <c r="N2015" s="4">
        <v>5.36</v>
      </c>
      <c r="O2015" s="4">
        <v>93.0</v>
      </c>
      <c r="P2015" s="4">
        <v>0.3</v>
      </c>
      <c r="Q2015" s="5">
        <v>4166.93387</v>
      </c>
      <c r="R2015" s="4">
        <v>29157.0</v>
      </c>
      <c r="S2015" s="4">
        <v>1.2</v>
      </c>
      <c r="T2015" s="4">
        <v>1.2</v>
      </c>
      <c r="U2015" s="4">
        <v>0.706</v>
      </c>
      <c r="V2015" s="4">
        <v>13.3</v>
      </c>
    </row>
    <row r="2016">
      <c r="A2016" s="4" t="s">
        <v>156</v>
      </c>
      <c r="B2016" s="4">
        <v>2008.0</v>
      </c>
      <c r="C2016" s="4" t="s">
        <v>23</v>
      </c>
      <c r="D2016" s="4">
        <v>73.9</v>
      </c>
      <c r="E2016" s="4">
        <v>138.0</v>
      </c>
      <c r="F2016" s="4">
        <v>11.0</v>
      </c>
      <c r="G2016" s="4">
        <v>4.85</v>
      </c>
      <c r="H2016" s="5">
        <v>58.4989742</v>
      </c>
      <c r="I2016" s="4">
        <v>93.0</v>
      </c>
      <c r="J2016" s="4">
        <v>1.0</v>
      </c>
      <c r="K2016" s="4">
        <v>5.8</v>
      </c>
      <c r="L2016" s="4">
        <v>14.0</v>
      </c>
      <c r="M2016" s="4">
        <v>93.0</v>
      </c>
      <c r="N2016" s="4">
        <v>4.73</v>
      </c>
      <c r="O2016" s="4">
        <v>93.0</v>
      </c>
      <c r="P2016" s="4">
        <v>0.3</v>
      </c>
      <c r="Q2016" s="5">
        <v>428.87811</v>
      </c>
      <c r="R2016" s="4">
        <v>2864198.0</v>
      </c>
      <c r="S2016" s="4">
        <v>1.2</v>
      </c>
      <c r="T2016" s="4">
        <v>1.2</v>
      </c>
      <c r="U2016" s="4">
        <v>0.7</v>
      </c>
      <c r="V2016" s="4">
        <v>13.2</v>
      </c>
    </row>
    <row r="2017">
      <c r="A2017" s="4" t="s">
        <v>156</v>
      </c>
      <c r="B2017" s="4">
        <v>2007.0</v>
      </c>
      <c r="C2017" s="4" t="s">
        <v>23</v>
      </c>
      <c r="D2017" s="4">
        <v>74.0</v>
      </c>
      <c r="E2017" s="4">
        <v>133.0</v>
      </c>
      <c r="F2017" s="4">
        <v>11.0</v>
      </c>
      <c r="G2017" s="4">
        <v>4.29</v>
      </c>
      <c r="H2017" s="5">
        <v>516.4037021</v>
      </c>
      <c r="I2017" s="4">
        <v>93.0</v>
      </c>
      <c r="J2017" s="4">
        <v>0.0</v>
      </c>
      <c r="K2017" s="4">
        <v>5.2</v>
      </c>
      <c r="L2017" s="4">
        <v>15.0</v>
      </c>
      <c r="M2017" s="4">
        <v>93.0</v>
      </c>
      <c r="N2017" s="4">
        <v>4.6</v>
      </c>
      <c r="O2017" s="4">
        <v>93.0</v>
      </c>
      <c r="P2017" s="4">
        <v>0.3</v>
      </c>
      <c r="Q2017" s="5">
        <v>3611.2147</v>
      </c>
      <c r="R2017" s="4">
        <v>2.8292724E7</v>
      </c>
      <c r="S2017" s="4">
        <v>1.2</v>
      </c>
      <c r="T2017" s="4">
        <v>1.2</v>
      </c>
      <c r="U2017" s="4">
        <v>0.696</v>
      </c>
      <c r="V2017" s="4">
        <v>13.2</v>
      </c>
    </row>
    <row r="2018">
      <c r="A2018" s="4" t="s">
        <v>156</v>
      </c>
      <c r="B2018" s="4">
        <v>2006.0</v>
      </c>
      <c r="C2018" s="4" t="s">
        <v>23</v>
      </c>
      <c r="D2018" s="4">
        <v>74.2</v>
      </c>
      <c r="E2018" s="4">
        <v>134.0</v>
      </c>
      <c r="F2018" s="4">
        <v>12.0</v>
      </c>
      <c r="G2018" s="4">
        <v>4.22</v>
      </c>
      <c r="H2018" s="5">
        <v>448.7670462</v>
      </c>
      <c r="I2018" s="4">
        <v>94.0</v>
      </c>
      <c r="J2018" s="4">
        <v>0.0</v>
      </c>
      <c r="K2018" s="4">
        <v>49.5</v>
      </c>
      <c r="L2018" s="4">
        <v>15.0</v>
      </c>
      <c r="M2018" s="4">
        <v>94.0</v>
      </c>
      <c r="N2018" s="4">
        <v>4.47</v>
      </c>
      <c r="O2018" s="4">
        <v>94.0</v>
      </c>
      <c r="P2018" s="4">
        <v>0.4</v>
      </c>
      <c r="Q2018" s="5">
        <v>3171.49856</v>
      </c>
      <c r="R2018" s="4">
        <v>2.7949944E7</v>
      </c>
      <c r="S2018" s="4">
        <v>1.2</v>
      </c>
      <c r="T2018" s="4">
        <v>1.2</v>
      </c>
      <c r="U2018" s="4">
        <v>0.693</v>
      </c>
      <c r="V2018" s="4">
        <v>13.0</v>
      </c>
    </row>
    <row r="2019">
      <c r="A2019" s="4" t="s">
        <v>156</v>
      </c>
      <c r="B2019" s="4">
        <v>2005.0</v>
      </c>
      <c r="C2019" s="4" t="s">
        <v>23</v>
      </c>
      <c r="D2019" s="4">
        <v>72.8</v>
      </c>
      <c r="E2019" s="4">
        <v>148.0</v>
      </c>
      <c r="F2019" s="4">
        <v>13.0</v>
      </c>
      <c r="G2019" s="4">
        <v>4.44</v>
      </c>
      <c r="H2019" s="5">
        <v>411.5645653</v>
      </c>
      <c r="I2019" s="4">
        <v>94.0</v>
      </c>
      <c r="J2019" s="4">
        <v>0.0</v>
      </c>
      <c r="K2019" s="4">
        <v>48.8</v>
      </c>
      <c r="L2019" s="4">
        <v>16.0</v>
      </c>
      <c r="M2019" s="4">
        <v>66.0</v>
      </c>
      <c r="N2019" s="4">
        <v>4.72</v>
      </c>
      <c r="O2019" s="4">
        <v>77.0</v>
      </c>
      <c r="P2019" s="4">
        <v>0.4</v>
      </c>
      <c r="Q2019" s="5">
        <v>2754.7829</v>
      </c>
      <c r="R2019" s="4">
        <v>276141.0</v>
      </c>
      <c r="S2019" s="4">
        <v>1.3</v>
      </c>
      <c r="T2019" s="4">
        <v>1.3</v>
      </c>
      <c r="U2019" s="4">
        <v>0.692</v>
      </c>
      <c r="V2019" s="4">
        <v>13.0</v>
      </c>
    </row>
    <row r="2020">
      <c r="A2020" s="4" t="s">
        <v>156</v>
      </c>
      <c r="B2020" s="4">
        <v>2004.0</v>
      </c>
      <c r="C2020" s="4" t="s">
        <v>23</v>
      </c>
      <c r="D2020" s="4">
        <v>72.2</v>
      </c>
      <c r="E2020" s="4">
        <v>151.0</v>
      </c>
      <c r="F2020" s="4">
        <v>14.0</v>
      </c>
      <c r="G2020" s="4">
        <v>4.27</v>
      </c>
      <c r="H2020" s="5">
        <v>356.9393805</v>
      </c>
      <c r="I2020" s="4">
        <v>92.0</v>
      </c>
      <c r="J2020" s="4">
        <v>0.0</v>
      </c>
      <c r="K2020" s="4">
        <v>48.1</v>
      </c>
      <c r="L2020" s="4">
        <v>18.0</v>
      </c>
      <c r="M2020" s="4">
        <v>81.0</v>
      </c>
      <c r="N2020" s="4">
        <v>4.56</v>
      </c>
      <c r="O2020" s="4">
        <v>86.0</v>
      </c>
      <c r="P2020" s="4">
        <v>0.4</v>
      </c>
      <c r="Q2020" s="5">
        <v>2448.143899</v>
      </c>
      <c r="R2020" s="4">
        <v>2.7273194E7</v>
      </c>
      <c r="S2020" s="4">
        <v>1.3</v>
      </c>
      <c r="T2020" s="4">
        <v>1.3</v>
      </c>
      <c r="U2020" s="4">
        <v>0.685</v>
      </c>
      <c r="V2020" s="4">
        <v>12.8</v>
      </c>
    </row>
    <row r="2021">
      <c r="A2021" s="4" t="s">
        <v>156</v>
      </c>
      <c r="B2021" s="4">
        <v>2003.0</v>
      </c>
      <c r="C2021" s="4" t="s">
        <v>23</v>
      </c>
      <c r="D2021" s="4">
        <v>72.1</v>
      </c>
      <c r="E2021" s="4">
        <v>152.0</v>
      </c>
      <c r="F2021" s="4">
        <v>15.0</v>
      </c>
      <c r="G2021" s="4">
        <v>4.5</v>
      </c>
      <c r="H2021" s="5">
        <v>34.70333523</v>
      </c>
      <c r="I2021" s="4">
        <v>65.0</v>
      </c>
      <c r="J2021" s="4">
        <v>0.0</v>
      </c>
      <c r="K2021" s="4">
        <v>47.4</v>
      </c>
      <c r="L2021" s="4">
        <v>19.0</v>
      </c>
      <c r="M2021" s="4">
        <v>95.0</v>
      </c>
      <c r="N2021" s="4">
        <v>4.6</v>
      </c>
      <c r="O2021" s="4">
        <v>94.0</v>
      </c>
      <c r="P2021" s="4">
        <v>0.4</v>
      </c>
      <c r="Q2021" s="5">
        <v>218.25997</v>
      </c>
      <c r="R2021" s="4">
        <v>2.6937738E7</v>
      </c>
      <c r="S2021" s="4">
        <v>1.3</v>
      </c>
      <c r="T2021" s="4">
        <v>1.3</v>
      </c>
      <c r="U2021" s="4">
        <v>0.686</v>
      </c>
      <c r="V2021" s="4">
        <v>13.3</v>
      </c>
    </row>
    <row r="2022">
      <c r="A2022" s="4" t="s">
        <v>156</v>
      </c>
      <c r="B2022" s="4">
        <v>2002.0</v>
      </c>
      <c r="C2022" s="4" t="s">
        <v>23</v>
      </c>
      <c r="D2022" s="4">
        <v>72.6</v>
      </c>
      <c r="E2022" s="4">
        <v>144.0</v>
      </c>
      <c r="F2022" s="4">
        <v>16.0</v>
      </c>
      <c r="G2022" s="4">
        <v>4.03</v>
      </c>
      <c r="H2022" s="5">
        <v>40.53777863</v>
      </c>
      <c r="I2022" s="6"/>
      <c r="J2022" s="4">
        <v>0.0</v>
      </c>
      <c r="K2022" s="4">
        <v>46.7</v>
      </c>
      <c r="L2022" s="4">
        <v>20.0</v>
      </c>
      <c r="M2022" s="4">
        <v>95.0</v>
      </c>
      <c r="N2022" s="4">
        <v>4.94</v>
      </c>
      <c r="O2022" s="4">
        <v>95.0</v>
      </c>
      <c r="P2022" s="4">
        <v>0.4</v>
      </c>
      <c r="Q2022" s="5">
        <v>259.192958</v>
      </c>
      <c r="R2022" s="4">
        <v>2661467.0</v>
      </c>
      <c r="S2022" s="4">
        <v>1.4</v>
      </c>
      <c r="T2022" s="4">
        <v>1.4</v>
      </c>
      <c r="U2022" s="4">
        <v>0.686</v>
      </c>
      <c r="V2022" s="4">
        <v>13.9</v>
      </c>
    </row>
    <row r="2023">
      <c r="A2023" s="4" t="s">
        <v>156</v>
      </c>
      <c r="B2023" s="4">
        <v>2001.0</v>
      </c>
      <c r="C2023" s="4" t="s">
        <v>23</v>
      </c>
      <c r="D2023" s="4">
        <v>72.4</v>
      </c>
      <c r="E2023" s="4">
        <v>142.0</v>
      </c>
      <c r="F2023" s="4">
        <v>17.0</v>
      </c>
      <c r="G2023" s="4">
        <v>4.22</v>
      </c>
      <c r="H2023" s="5">
        <v>302.5359058</v>
      </c>
      <c r="I2023" s="6"/>
      <c r="J2023" s="4">
        <v>0.0</v>
      </c>
      <c r="K2023" s="4">
        <v>46.1</v>
      </c>
      <c r="L2023" s="4">
        <v>22.0</v>
      </c>
      <c r="M2023" s="4">
        <v>9.0</v>
      </c>
      <c r="N2023" s="4">
        <v>4.98</v>
      </c>
      <c r="O2023" s="4">
        <v>9.0</v>
      </c>
      <c r="P2023" s="4">
        <v>0.5</v>
      </c>
      <c r="Q2023" s="5">
        <v>1981.243653</v>
      </c>
      <c r="R2023" s="4">
        <v>2.6261363E7</v>
      </c>
      <c r="S2023" s="4">
        <v>1.4</v>
      </c>
      <c r="T2023" s="4">
        <v>1.4</v>
      </c>
      <c r="U2023" s="4">
        <v>0.677</v>
      </c>
      <c r="V2023" s="4">
        <v>13.4</v>
      </c>
    </row>
    <row r="2024">
      <c r="A2024" s="4" t="s">
        <v>156</v>
      </c>
      <c r="B2024" s="4">
        <v>2000.0</v>
      </c>
      <c r="C2024" s="4" t="s">
        <v>23</v>
      </c>
      <c r="D2024" s="4">
        <v>71.4</v>
      </c>
      <c r="E2024" s="4">
        <v>154.0</v>
      </c>
      <c r="F2024" s="4">
        <v>18.0</v>
      </c>
      <c r="G2024" s="4">
        <v>4.59</v>
      </c>
      <c r="H2024" s="5">
        <v>297.5112337</v>
      </c>
      <c r="I2024" s="6"/>
      <c r="J2024" s="4">
        <v>1.0</v>
      </c>
      <c r="K2024" s="4">
        <v>45.4</v>
      </c>
      <c r="L2024" s="4">
        <v>24.0</v>
      </c>
      <c r="M2024" s="4">
        <v>93.0</v>
      </c>
      <c r="N2024" s="4">
        <v>4.83</v>
      </c>
      <c r="O2024" s="4">
        <v>98.0</v>
      </c>
      <c r="P2024" s="4">
        <v>0.5</v>
      </c>
      <c r="Q2024" s="5">
        <v>1996.719689</v>
      </c>
      <c r="R2024" s="4">
        <v>2.5914879E7</v>
      </c>
      <c r="S2024" s="4">
        <v>1.4</v>
      </c>
      <c r="T2024" s="4">
        <v>1.4</v>
      </c>
      <c r="U2024" s="4">
        <v>0.674</v>
      </c>
      <c r="V2024" s="4">
        <v>13.5</v>
      </c>
    </row>
    <row r="2025">
      <c r="A2025" s="4" t="s">
        <v>157</v>
      </c>
      <c r="B2025" s="4">
        <v>2015.0</v>
      </c>
      <c r="C2025" s="4" t="s">
        <v>23</v>
      </c>
      <c r="D2025" s="4">
        <v>68.5</v>
      </c>
      <c r="E2025" s="4">
        <v>211.0</v>
      </c>
      <c r="F2025" s="4">
        <v>52.0</v>
      </c>
      <c r="G2025" s="6"/>
      <c r="H2025" s="5">
        <v>0.0</v>
      </c>
      <c r="I2025" s="4">
        <v>6.0</v>
      </c>
      <c r="J2025" s="4">
        <v>619.0</v>
      </c>
      <c r="K2025" s="4">
        <v>25.4</v>
      </c>
      <c r="L2025" s="4">
        <v>66.0</v>
      </c>
      <c r="M2025" s="4">
        <v>79.0</v>
      </c>
      <c r="N2025" s="6"/>
      <c r="O2025" s="4">
        <v>6.0</v>
      </c>
      <c r="P2025" s="4">
        <v>0.1</v>
      </c>
      <c r="Q2025" s="5">
        <v>2878.33837</v>
      </c>
      <c r="R2025" s="4">
        <v>1.1716359E7</v>
      </c>
      <c r="S2025" s="4">
        <v>1.0</v>
      </c>
      <c r="T2025" s="4">
        <v>9.7</v>
      </c>
      <c r="U2025" s="4">
        <v>0.679</v>
      </c>
      <c r="V2025" s="4">
        <v>11.7</v>
      </c>
    </row>
    <row r="2026">
      <c r="A2026" s="4" t="s">
        <v>157</v>
      </c>
      <c r="B2026" s="4">
        <v>2014.0</v>
      </c>
      <c r="C2026" s="4" t="s">
        <v>23</v>
      </c>
      <c r="D2026" s="4">
        <v>68.4</v>
      </c>
      <c r="E2026" s="4">
        <v>214.0</v>
      </c>
      <c r="F2026" s="4">
        <v>54.0</v>
      </c>
      <c r="G2026" s="4">
        <v>4.52</v>
      </c>
      <c r="H2026" s="5">
        <v>31.27232188</v>
      </c>
      <c r="I2026" s="4">
        <v>67.0</v>
      </c>
      <c r="J2026" s="4">
        <v>58848.0</v>
      </c>
      <c r="K2026" s="4">
        <v>24.8</v>
      </c>
      <c r="L2026" s="4">
        <v>68.0</v>
      </c>
      <c r="M2026" s="4">
        <v>77.0</v>
      </c>
      <c r="N2026" s="4">
        <v>4.71</v>
      </c>
      <c r="O2026" s="4">
        <v>67.0</v>
      </c>
      <c r="P2026" s="4">
        <v>0.1</v>
      </c>
      <c r="Q2026" s="5">
        <v>2842.938353</v>
      </c>
      <c r="R2026" s="4">
        <v>112249.0</v>
      </c>
      <c r="S2026" s="4">
        <v>1.0</v>
      </c>
      <c r="T2026" s="4">
        <v>9.7</v>
      </c>
      <c r="U2026" s="4">
        <v>0.676</v>
      </c>
      <c r="V2026" s="4">
        <v>11.7</v>
      </c>
    </row>
    <row r="2027">
      <c r="A2027" s="4" t="s">
        <v>157</v>
      </c>
      <c r="B2027" s="4">
        <v>2013.0</v>
      </c>
      <c r="C2027" s="4" t="s">
        <v>23</v>
      </c>
      <c r="D2027" s="4">
        <v>68.1</v>
      </c>
      <c r="E2027" s="4">
        <v>219.0</v>
      </c>
      <c r="F2027" s="4">
        <v>55.0</v>
      </c>
      <c r="G2027" s="4">
        <v>4.61</v>
      </c>
      <c r="H2027" s="5">
        <v>24.58973399</v>
      </c>
      <c r="I2027" s="4">
        <v>89.0</v>
      </c>
      <c r="J2027" s="4">
        <v>2920.0</v>
      </c>
      <c r="K2027" s="4">
        <v>24.3</v>
      </c>
      <c r="L2027" s="4">
        <v>69.0</v>
      </c>
      <c r="M2027" s="4">
        <v>84.0</v>
      </c>
      <c r="N2027" s="4">
        <v>4.56</v>
      </c>
      <c r="O2027" s="4">
        <v>89.0</v>
      </c>
      <c r="P2027" s="4">
        <v>0.1</v>
      </c>
      <c r="Q2027" s="5">
        <v>276.289146</v>
      </c>
      <c r="R2027" s="4">
        <v>9848132.0</v>
      </c>
      <c r="S2027" s="4">
        <v>1.0</v>
      </c>
      <c r="T2027" s="4">
        <v>9.7</v>
      </c>
      <c r="U2027" s="4">
        <v>0.671</v>
      </c>
      <c r="V2027" s="4">
        <v>11.7</v>
      </c>
    </row>
    <row r="2028">
      <c r="A2028" s="4" t="s">
        <v>157</v>
      </c>
      <c r="B2028" s="4">
        <v>2012.0</v>
      </c>
      <c r="C2028" s="4" t="s">
        <v>23</v>
      </c>
      <c r="D2028" s="4">
        <v>68.1</v>
      </c>
      <c r="E2028" s="4">
        <v>217.0</v>
      </c>
      <c r="F2028" s="4">
        <v>56.0</v>
      </c>
      <c r="G2028" s="4">
        <v>5.02</v>
      </c>
      <c r="H2028" s="5">
        <v>212.7418488</v>
      </c>
      <c r="I2028" s="4">
        <v>88.0</v>
      </c>
      <c r="J2028" s="4">
        <v>1536.0</v>
      </c>
      <c r="K2028" s="4">
        <v>23.7</v>
      </c>
      <c r="L2028" s="4">
        <v>71.0</v>
      </c>
      <c r="M2028" s="4">
        <v>88.0</v>
      </c>
      <c r="N2028" s="4">
        <v>4.46</v>
      </c>
      <c r="O2028" s="4">
        <v>88.0</v>
      </c>
      <c r="P2028" s="4">
        <v>0.1</v>
      </c>
      <c r="Q2028" s="5">
        <v>2581.818554</v>
      </c>
      <c r="R2028" s="4">
        <v>9.6866642E7</v>
      </c>
      <c r="S2028" s="4">
        <v>1.0</v>
      </c>
      <c r="T2028" s="4">
        <v>9.7</v>
      </c>
      <c r="U2028" s="4">
        <v>0.666</v>
      </c>
      <c r="V2028" s="4">
        <v>11.6</v>
      </c>
    </row>
    <row r="2029">
      <c r="A2029" s="4" t="s">
        <v>157</v>
      </c>
      <c r="B2029" s="4">
        <v>2011.0</v>
      </c>
      <c r="C2029" s="4" t="s">
        <v>23</v>
      </c>
      <c r="D2029" s="4">
        <v>68.0</v>
      </c>
      <c r="E2029" s="4">
        <v>218.0</v>
      </c>
      <c r="F2029" s="4">
        <v>57.0</v>
      </c>
      <c r="G2029" s="4">
        <v>4.96</v>
      </c>
      <c r="H2029" s="5">
        <v>191.4949779</v>
      </c>
      <c r="I2029" s="4">
        <v>87.0</v>
      </c>
      <c r="J2029" s="4">
        <v>6538.0</v>
      </c>
      <c r="K2029" s="4">
        <v>23.1</v>
      </c>
      <c r="L2029" s="4">
        <v>72.0</v>
      </c>
      <c r="M2029" s="4">
        <v>87.0</v>
      </c>
      <c r="N2029" s="4">
        <v>4.29</v>
      </c>
      <c r="O2029" s="4">
        <v>87.0</v>
      </c>
      <c r="P2029" s="4">
        <v>0.1</v>
      </c>
      <c r="Q2029" s="5">
        <v>2352.518156</v>
      </c>
      <c r="R2029" s="4">
        <v>9527794.0</v>
      </c>
      <c r="S2029" s="4">
        <v>1.0</v>
      </c>
      <c r="T2029" s="4">
        <v>9.7</v>
      </c>
      <c r="U2029" s="4">
        <v>0.669</v>
      </c>
      <c r="V2029" s="4">
        <v>11.5</v>
      </c>
    </row>
    <row r="2030">
      <c r="A2030" s="4" t="s">
        <v>157</v>
      </c>
      <c r="B2030" s="4">
        <v>2010.0</v>
      </c>
      <c r="C2030" s="4" t="s">
        <v>23</v>
      </c>
      <c r="D2030" s="4">
        <v>67.9</v>
      </c>
      <c r="E2030" s="4">
        <v>218.0</v>
      </c>
      <c r="F2030" s="4">
        <v>58.0</v>
      </c>
      <c r="G2030" s="4">
        <v>4.85</v>
      </c>
      <c r="H2030" s="5">
        <v>198.2563794</v>
      </c>
      <c r="I2030" s="4">
        <v>77.0</v>
      </c>
      <c r="J2030" s="4">
        <v>6368.0</v>
      </c>
      <c r="K2030" s="4">
        <v>22.6</v>
      </c>
      <c r="L2030" s="4">
        <v>74.0</v>
      </c>
      <c r="M2030" s="4">
        <v>78.0</v>
      </c>
      <c r="N2030" s="4">
        <v>4.37</v>
      </c>
      <c r="O2030" s="4">
        <v>79.0</v>
      </c>
      <c r="P2030" s="4">
        <v>0.1</v>
      </c>
      <c r="Q2030" s="5">
        <v>2129.499242</v>
      </c>
      <c r="R2030" s="4">
        <v>9.3726624E7</v>
      </c>
      <c r="S2030" s="4">
        <v>1.0</v>
      </c>
      <c r="T2030" s="4">
        <v>9.7</v>
      </c>
      <c r="U2030" s="4">
        <v>0.662</v>
      </c>
      <c r="V2030" s="4">
        <v>11.4</v>
      </c>
    </row>
    <row r="2031">
      <c r="A2031" s="4" t="s">
        <v>157</v>
      </c>
      <c r="B2031" s="4">
        <v>2009.0</v>
      </c>
      <c r="C2031" s="4" t="s">
        <v>23</v>
      </c>
      <c r="D2031" s="4">
        <v>68.0</v>
      </c>
      <c r="E2031" s="4">
        <v>219.0</v>
      </c>
      <c r="F2031" s="4">
        <v>59.0</v>
      </c>
      <c r="G2031" s="4">
        <v>4.42</v>
      </c>
      <c r="H2031" s="5">
        <v>159.5348489</v>
      </c>
      <c r="I2031" s="4">
        <v>85.0</v>
      </c>
      <c r="J2031" s="4">
        <v>1469.0</v>
      </c>
      <c r="K2031" s="4">
        <v>22.1</v>
      </c>
      <c r="L2031" s="4">
        <v>76.0</v>
      </c>
      <c r="M2031" s="4">
        <v>86.0</v>
      </c>
      <c r="N2031" s="4">
        <v>4.41</v>
      </c>
      <c r="O2031" s="4">
        <v>87.0</v>
      </c>
      <c r="P2031" s="4">
        <v>0.1</v>
      </c>
      <c r="Q2031" s="5">
        <v>1825.341521</v>
      </c>
      <c r="R2031" s="4">
        <v>9222879.0</v>
      </c>
      <c r="S2031" s="4">
        <v>1.0</v>
      </c>
      <c r="T2031" s="4">
        <v>9.7</v>
      </c>
      <c r="U2031" s="4">
        <v>0.661</v>
      </c>
      <c r="V2031" s="4">
        <v>11.7</v>
      </c>
    </row>
    <row r="2032">
      <c r="A2032" s="4" t="s">
        <v>157</v>
      </c>
      <c r="B2032" s="4">
        <v>2008.0</v>
      </c>
      <c r="C2032" s="4" t="s">
        <v>23</v>
      </c>
      <c r="D2032" s="4">
        <v>67.5</v>
      </c>
      <c r="E2032" s="4">
        <v>217.0</v>
      </c>
      <c r="F2032" s="4">
        <v>60.0</v>
      </c>
      <c r="G2032" s="4">
        <v>4.21</v>
      </c>
      <c r="H2032" s="5">
        <v>155.4767618</v>
      </c>
      <c r="I2032" s="4">
        <v>88.0</v>
      </c>
      <c r="J2032" s="4">
        <v>341.0</v>
      </c>
      <c r="K2032" s="4">
        <v>21.6</v>
      </c>
      <c r="L2032" s="4">
        <v>78.0</v>
      </c>
      <c r="M2032" s="4">
        <v>91.0</v>
      </c>
      <c r="N2032" s="4">
        <v>4.5</v>
      </c>
      <c r="O2032" s="4">
        <v>91.0</v>
      </c>
      <c r="P2032" s="4">
        <v>0.1</v>
      </c>
      <c r="Q2032" s="5">
        <v>1919.466195</v>
      </c>
      <c r="R2032" s="4">
        <v>9751864.0</v>
      </c>
      <c r="S2032" s="4">
        <v>1.0</v>
      </c>
      <c r="T2032" s="4">
        <v>9.7</v>
      </c>
      <c r="U2032" s="4">
        <v>0.655</v>
      </c>
      <c r="V2032" s="4">
        <v>11.5</v>
      </c>
    </row>
    <row r="2033">
      <c r="A2033" s="4" t="s">
        <v>157</v>
      </c>
      <c r="B2033" s="4">
        <v>2007.0</v>
      </c>
      <c r="C2033" s="4" t="s">
        <v>23</v>
      </c>
      <c r="D2033" s="4">
        <v>67.5</v>
      </c>
      <c r="E2033" s="4">
        <v>216.0</v>
      </c>
      <c r="F2033" s="4">
        <v>62.0</v>
      </c>
      <c r="G2033" s="4">
        <v>4.19</v>
      </c>
      <c r="H2033" s="5">
        <v>137.327474</v>
      </c>
      <c r="I2033" s="4">
        <v>87.0</v>
      </c>
      <c r="J2033" s="4">
        <v>530.0</v>
      </c>
      <c r="K2033" s="4">
        <v>21.1</v>
      </c>
      <c r="L2033" s="4">
        <v>80.0</v>
      </c>
      <c r="M2033" s="4">
        <v>87.0</v>
      </c>
      <c r="N2033" s="4">
        <v>3.94</v>
      </c>
      <c r="O2033" s="4">
        <v>87.0</v>
      </c>
      <c r="P2033" s="4">
        <v>0.1</v>
      </c>
      <c r="Q2033" s="5">
        <v>1672.685433</v>
      </c>
      <c r="R2033" s="4">
        <v>8929349.0</v>
      </c>
      <c r="S2033" s="4">
        <v>1.0</v>
      </c>
      <c r="T2033" s="4">
        <v>9.7</v>
      </c>
      <c r="U2033" s="4">
        <v>0.648</v>
      </c>
      <c r="V2033" s="4">
        <v>11.4</v>
      </c>
    </row>
    <row r="2034">
      <c r="A2034" s="4" t="s">
        <v>157</v>
      </c>
      <c r="B2034" s="4">
        <v>2006.0</v>
      </c>
      <c r="C2034" s="4" t="s">
        <v>23</v>
      </c>
      <c r="D2034" s="4">
        <v>67.3</v>
      </c>
      <c r="E2034" s="4">
        <v>219.0</v>
      </c>
      <c r="F2034" s="4">
        <v>63.0</v>
      </c>
      <c r="G2034" s="4">
        <v>4.08</v>
      </c>
      <c r="H2034" s="5">
        <v>121.3625467</v>
      </c>
      <c r="I2034" s="4">
        <v>77.0</v>
      </c>
      <c r="J2034" s="4">
        <v>9.0</v>
      </c>
      <c r="K2034" s="4">
        <v>2.6</v>
      </c>
      <c r="L2034" s="4">
        <v>82.0</v>
      </c>
      <c r="M2034" s="4">
        <v>88.0</v>
      </c>
      <c r="N2034" s="4">
        <v>3.95</v>
      </c>
      <c r="O2034" s="4">
        <v>88.0</v>
      </c>
      <c r="P2034" s="4">
        <v>0.1</v>
      </c>
      <c r="Q2034" s="5">
        <v>1391.772325</v>
      </c>
      <c r="R2034" s="4">
        <v>8789419.0</v>
      </c>
      <c r="S2034" s="4">
        <v>1.0</v>
      </c>
      <c r="T2034" s="4">
        <v>9.7</v>
      </c>
      <c r="U2034" s="4">
        <v>0.646</v>
      </c>
      <c r="V2034" s="4">
        <v>11.5</v>
      </c>
    </row>
    <row r="2035">
      <c r="A2035" s="4" t="s">
        <v>157</v>
      </c>
      <c r="B2035" s="4">
        <v>2005.0</v>
      </c>
      <c r="C2035" s="4" t="s">
        <v>23</v>
      </c>
      <c r="D2035" s="4">
        <v>67.0</v>
      </c>
      <c r="E2035" s="4">
        <v>223.0</v>
      </c>
      <c r="F2035" s="4">
        <v>65.0</v>
      </c>
      <c r="G2035" s="4">
        <v>4.22</v>
      </c>
      <c r="H2035" s="5">
        <v>105.7306982</v>
      </c>
      <c r="I2035" s="4">
        <v>49.0</v>
      </c>
      <c r="J2035" s="4">
        <v>118.0</v>
      </c>
      <c r="K2035" s="4">
        <v>2.1</v>
      </c>
      <c r="L2035" s="4">
        <v>84.0</v>
      </c>
      <c r="M2035" s="4">
        <v>9.0</v>
      </c>
      <c r="N2035" s="4">
        <v>3.91</v>
      </c>
      <c r="O2035" s="4">
        <v>89.0</v>
      </c>
      <c r="P2035" s="4">
        <v>0.1</v>
      </c>
      <c r="Q2035" s="5">
        <v>1194.697155</v>
      </c>
      <c r="R2035" s="4">
        <v>8.6274237E7</v>
      </c>
      <c r="S2035" s="4">
        <v>1.0</v>
      </c>
      <c r="T2035" s="4">
        <v>9.7</v>
      </c>
      <c r="U2035" s="4">
        <v>0.642</v>
      </c>
      <c r="V2035" s="4">
        <v>11.6</v>
      </c>
    </row>
    <row r="2036">
      <c r="A2036" s="4" t="s">
        <v>157</v>
      </c>
      <c r="B2036" s="4">
        <v>2004.0</v>
      </c>
      <c r="C2036" s="4" t="s">
        <v>23</v>
      </c>
      <c r="D2036" s="4">
        <v>67.3</v>
      </c>
      <c r="E2036" s="4">
        <v>218.0</v>
      </c>
      <c r="F2036" s="4">
        <v>66.0</v>
      </c>
      <c r="G2036" s="4">
        <v>4.45</v>
      </c>
      <c r="H2036" s="5">
        <v>13.39905105</v>
      </c>
      <c r="I2036" s="4">
        <v>48.0</v>
      </c>
      <c r="J2036" s="4">
        <v>3025.0</v>
      </c>
      <c r="K2036" s="4">
        <v>19.6</v>
      </c>
      <c r="L2036" s="4">
        <v>86.0</v>
      </c>
      <c r="M2036" s="4">
        <v>85.0</v>
      </c>
      <c r="N2036" s="4">
        <v>3.23</v>
      </c>
      <c r="O2036" s="4">
        <v>88.0</v>
      </c>
      <c r="P2036" s="4">
        <v>0.1</v>
      </c>
      <c r="Q2036" s="5">
        <v>179.3715</v>
      </c>
      <c r="R2036" s="4">
        <v>8.4678493E7</v>
      </c>
      <c r="S2036" s="4">
        <v>1.0</v>
      </c>
      <c r="T2036" s="4">
        <v>9.7</v>
      </c>
      <c r="U2036" s="4">
        <v>0.636</v>
      </c>
      <c r="V2036" s="4">
        <v>11.6</v>
      </c>
    </row>
    <row r="2037">
      <c r="A2037" s="4" t="s">
        <v>157</v>
      </c>
      <c r="B2037" s="4">
        <v>2003.0</v>
      </c>
      <c r="C2037" s="4" t="s">
        <v>23</v>
      </c>
      <c r="D2037" s="4">
        <v>67.2</v>
      </c>
      <c r="E2037" s="4">
        <v>217.0</v>
      </c>
      <c r="F2037" s="4">
        <v>67.0</v>
      </c>
      <c r="G2037" s="4">
        <v>4.44</v>
      </c>
      <c r="H2037" s="5">
        <v>0.901149288</v>
      </c>
      <c r="I2037" s="4">
        <v>52.0</v>
      </c>
      <c r="J2037" s="4">
        <v>10511.0</v>
      </c>
      <c r="K2037" s="4">
        <v>19.2</v>
      </c>
      <c r="L2037" s="4">
        <v>87.0</v>
      </c>
      <c r="M2037" s="4">
        <v>85.0</v>
      </c>
      <c r="N2037" s="4">
        <v>3.25</v>
      </c>
      <c r="O2037" s="4">
        <v>84.0</v>
      </c>
      <c r="P2037" s="4">
        <v>0.1</v>
      </c>
      <c r="Q2037" s="5">
        <v>11.553196</v>
      </c>
      <c r="R2037" s="4">
        <v>8331954.0</v>
      </c>
      <c r="S2037" s="4">
        <v>1.0</v>
      </c>
      <c r="T2037" s="4">
        <v>9.7</v>
      </c>
      <c r="U2037" s="4">
        <v>0.631</v>
      </c>
      <c r="V2037" s="4">
        <v>11.6</v>
      </c>
    </row>
    <row r="2038">
      <c r="A2038" s="4" t="s">
        <v>157</v>
      </c>
      <c r="B2038" s="4">
        <v>2002.0</v>
      </c>
      <c r="C2038" s="4" t="s">
        <v>23</v>
      </c>
      <c r="D2038" s="4">
        <v>66.8</v>
      </c>
      <c r="E2038" s="4">
        <v>221.0</v>
      </c>
      <c r="F2038" s="4">
        <v>68.0</v>
      </c>
      <c r="G2038" s="4">
        <v>4.42</v>
      </c>
      <c r="H2038" s="5">
        <v>0.09987219</v>
      </c>
      <c r="I2038" s="4">
        <v>42.0</v>
      </c>
      <c r="J2038" s="4">
        <v>7003.0</v>
      </c>
      <c r="K2038" s="4">
        <v>18.7</v>
      </c>
      <c r="L2038" s="4">
        <v>89.0</v>
      </c>
      <c r="M2038" s="4">
        <v>77.0</v>
      </c>
      <c r="N2038" s="4">
        <v>2.79</v>
      </c>
      <c r="O2038" s="4">
        <v>79.0</v>
      </c>
      <c r="P2038" s="4">
        <v>0.1</v>
      </c>
      <c r="Q2038" s="5">
        <v>1.68135</v>
      </c>
      <c r="R2038" s="4">
        <v>813526.0</v>
      </c>
      <c r="S2038" s="4">
        <v>1.0</v>
      </c>
      <c r="T2038" s="4">
        <v>9.7</v>
      </c>
      <c r="U2038" s="4">
        <v>0.625</v>
      </c>
      <c r="V2038" s="4">
        <v>11.4</v>
      </c>
    </row>
    <row r="2039">
      <c r="A2039" s="4" t="s">
        <v>157</v>
      </c>
      <c r="B2039" s="4">
        <v>2001.0</v>
      </c>
      <c r="C2039" s="4" t="s">
        <v>23</v>
      </c>
      <c r="D2039" s="4">
        <v>66.8</v>
      </c>
      <c r="E2039" s="4">
        <v>221.0</v>
      </c>
      <c r="F2039" s="4">
        <v>68.0</v>
      </c>
      <c r="G2039" s="4">
        <v>4.54</v>
      </c>
      <c r="H2039" s="5">
        <v>69.0204245</v>
      </c>
      <c r="I2039" s="4">
        <v>45.0</v>
      </c>
      <c r="J2039" s="4">
        <v>7360.0</v>
      </c>
      <c r="K2039" s="4">
        <v>18.3</v>
      </c>
      <c r="L2039" s="4">
        <v>89.0</v>
      </c>
      <c r="M2039" s="4">
        <v>76.0</v>
      </c>
      <c r="N2039" s="4">
        <v>3.0</v>
      </c>
      <c r="O2039" s="4">
        <v>79.0</v>
      </c>
      <c r="P2039" s="4">
        <v>0.1</v>
      </c>
      <c r="Q2039" s="5">
        <v>957.287441</v>
      </c>
      <c r="R2039" s="4">
        <v>7.9665315E7</v>
      </c>
      <c r="S2039" s="4">
        <v>1.0</v>
      </c>
      <c r="T2039" s="4">
        <v>9.7</v>
      </c>
      <c r="U2039" s="4">
        <v>0.622</v>
      </c>
      <c r="V2039" s="4">
        <v>11.4</v>
      </c>
    </row>
    <row r="2040">
      <c r="A2040" s="4" t="s">
        <v>157</v>
      </c>
      <c r="B2040" s="4">
        <v>2000.0</v>
      </c>
      <c r="C2040" s="4" t="s">
        <v>23</v>
      </c>
      <c r="D2040" s="4">
        <v>66.8</v>
      </c>
      <c r="E2040" s="4">
        <v>219.0</v>
      </c>
      <c r="F2040" s="4">
        <v>69.0</v>
      </c>
      <c r="G2040" s="4">
        <v>4.73</v>
      </c>
      <c r="H2040" s="5">
        <v>11.69704463</v>
      </c>
      <c r="I2040" s="4">
        <v>7.0</v>
      </c>
      <c r="J2040" s="4">
        <v>7120.0</v>
      </c>
      <c r="K2040" s="4">
        <v>17.8</v>
      </c>
      <c r="L2040" s="4">
        <v>90.0</v>
      </c>
      <c r="M2040" s="4">
        <v>74.0</v>
      </c>
      <c r="N2040" s="4">
        <v>3.21</v>
      </c>
      <c r="O2040" s="4">
        <v>78.0</v>
      </c>
      <c r="P2040" s="4">
        <v>0.1</v>
      </c>
      <c r="Q2040" s="5">
        <v>138.91977</v>
      </c>
      <c r="R2040" s="4">
        <v>7.7991569E7</v>
      </c>
      <c r="S2040" s="4">
        <v>1.0</v>
      </c>
      <c r="T2040" s="4">
        <v>9.6</v>
      </c>
      <c r="U2040" s="4">
        <v>0.618</v>
      </c>
      <c r="V2040" s="4">
        <v>11.4</v>
      </c>
    </row>
    <row r="2041">
      <c r="A2041" s="4" t="s">
        <v>158</v>
      </c>
      <c r="B2041" s="4">
        <v>2015.0</v>
      </c>
      <c r="C2041" s="4" t="s">
        <v>31</v>
      </c>
      <c r="D2041" s="4">
        <v>77.5</v>
      </c>
      <c r="E2041" s="4">
        <v>117.0</v>
      </c>
      <c r="F2041" s="4">
        <v>2.0</v>
      </c>
      <c r="G2041" s="6"/>
      <c r="H2041" s="5">
        <v>0.0</v>
      </c>
      <c r="I2041" s="4">
        <v>96.0</v>
      </c>
      <c r="J2041" s="4">
        <v>0.0</v>
      </c>
      <c r="K2041" s="4">
        <v>61.7</v>
      </c>
      <c r="L2041" s="4">
        <v>2.0</v>
      </c>
      <c r="M2041" s="4">
        <v>92.0</v>
      </c>
      <c r="N2041" s="6"/>
      <c r="O2041" s="4">
        <v>98.0</v>
      </c>
      <c r="P2041" s="4">
        <v>0.1</v>
      </c>
      <c r="Q2041" s="5">
        <v>12565.9876</v>
      </c>
      <c r="R2041" s="4">
        <v>3.7986412E7</v>
      </c>
      <c r="S2041" s="4">
        <v>1.9</v>
      </c>
      <c r="T2041" s="4">
        <v>2.0</v>
      </c>
      <c r="U2041" s="4">
        <v>0.852</v>
      </c>
      <c r="V2041" s="4">
        <v>16.4</v>
      </c>
    </row>
    <row r="2042">
      <c r="A2042" s="4" t="s">
        <v>158</v>
      </c>
      <c r="B2042" s="4">
        <v>2014.0</v>
      </c>
      <c r="C2042" s="4" t="s">
        <v>31</v>
      </c>
      <c r="D2042" s="4">
        <v>77.3</v>
      </c>
      <c r="E2042" s="4">
        <v>12.0</v>
      </c>
      <c r="F2042" s="4">
        <v>2.0</v>
      </c>
      <c r="G2042" s="4">
        <v>10.71</v>
      </c>
      <c r="H2042" s="5">
        <v>243.808475</v>
      </c>
      <c r="I2042" s="4">
        <v>96.0</v>
      </c>
      <c r="J2042" s="4">
        <v>0.0</v>
      </c>
      <c r="K2042" s="4">
        <v>61.1</v>
      </c>
      <c r="L2042" s="4">
        <v>2.0</v>
      </c>
      <c r="M2042" s="4">
        <v>94.0</v>
      </c>
      <c r="N2042" s="4">
        <v>6.35</v>
      </c>
      <c r="O2042" s="4">
        <v>98.0</v>
      </c>
      <c r="P2042" s="4">
        <v>0.1</v>
      </c>
      <c r="Q2042" s="5">
        <v>14341.675</v>
      </c>
      <c r="R2042" s="4">
        <v>3811735.0</v>
      </c>
      <c r="S2042" s="4">
        <v>1.9</v>
      </c>
      <c r="T2042" s="4">
        <v>2.1</v>
      </c>
      <c r="U2042" s="4">
        <v>0.85</v>
      </c>
      <c r="V2042" s="4">
        <v>16.4</v>
      </c>
    </row>
    <row r="2043">
      <c r="A2043" s="4" t="s">
        <v>158</v>
      </c>
      <c r="B2043" s="4">
        <v>2013.0</v>
      </c>
      <c r="C2043" s="4" t="s">
        <v>31</v>
      </c>
      <c r="D2043" s="4">
        <v>77.1</v>
      </c>
      <c r="E2043" s="4">
        <v>12.0</v>
      </c>
      <c r="F2043" s="4">
        <v>2.0</v>
      </c>
      <c r="G2043" s="4">
        <v>11.63</v>
      </c>
      <c r="H2043" s="5">
        <v>23.43533487</v>
      </c>
      <c r="I2043" s="4">
        <v>96.0</v>
      </c>
      <c r="J2043" s="4">
        <v>84.0</v>
      </c>
      <c r="K2043" s="4">
        <v>6.4</v>
      </c>
      <c r="L2043" s="4">
        <v>2.0</v>
      </c>
      <c r="M2043" s="4">
        <v>95.0</v>
      </c>
      <c r="N2043" s="4">
        <v>6.4</v>
      </c>
      <c r="O2043" s="4">
        <v>99.0</v>
      </c>
      <c r="P2043" s="4">
        <v>0.1</v>
      </c>
      <c r="Q2043" s="5">
        <v>1378.54911</v>
      </c>
      <c r="R2043" s="4">
        <v>384196.0</v>
      </c>
      <c r="S2043" s="4">
        <v>2.0</v>
      </c>
      <c r="T2043" s="4">
        <v>2.1</v>
      </c>
      <c r="U2043" s="4">
        <v>0.838</v>
      </c>
      <c r="V2043" s="4">
        <v>15.4</v>
      </c>
    </row>
    <row r="2044">
      <c r="A2044" s="4" t="s">
        <v>158</v>
      </c>
      <c r="B2044" s="4">
        <v>2012.0</v>
      </c>
      <c r="C2044" s="4" t="s">
        <v>31</v>
      </c>
      <c r="D2044" s="4">
        <v>76.8</v>
      </c>
      <c r="E2044" s="4">
        <v>125.0</v>
      </c>
      <c r="F2044" s="4">
        <v>2.0</v>
      </c>
      <c r="G2044" s="4">
        <v>10.81</v>
      </c>
      <c r="H2044" s="5">
        <v>230.040097</v>
      </c>
      <c r="I2044" s="4">
        <v>97.0</v>
      </c>
      <c r="J2044" s="4">
        <v>71.0</v>
      </c>
      <c r="K2044" s="4">
        <v>59.7</v>
      </c>
      <c r="L2044" s="4">
        <v>2.0</v>
      </c>
      <c r="M2044" s="4">
        <v>95.0</v>
      </c>
      <c r="N2044" s="4">
        <v>6.62</v>
      </c>
      <c r="O2044" s="4">
        <v>99.0</v>
      </c>
      <c r="P2044" s="4">
        <v>0.1</v>
      </c>
      <c r="Q2044" s="5">
        <v>13145.1484</v>
      </c>
      <c r="R2044" s="4">
        <v>3863164.0</v>
      </c>
      <c r="S2044" s="4">
        <v>2.0</v>
      </c>
      <c r="T2044" s="4">
        <v>2.1</v>
      </c>
      <c r="U2044" s="4">
        <v>0.834</v>
      </c>
      <c r="V2044" s="4">
        <v>15.3</v>
      </c>
    </row>
    <row r="2045">
      <c r="A2045" s="4" t="s">
        <v>158</v>
      </c>
      <c r="B2045" s="4">
        <v>2011.0</v>
      </c>
      <c r="C2045" s="4" t="s">
        <v>31</v>
      </c>
      <c r="D2045" s="4">
        <v>76.7</v>
      </c>
      <c r="E2045" s="4">
        <v>128.0</v>
      </c>
      <c r="F2045" s="4">
        <v>2.0</v>
      </c>
      <c r="G2045" s="4">
        <v>10.93</v>
      </c>
      <c r="H2045" s="5">
        <v>250.0773782</v>
      </c>
      <c r="I2045" s="4">
        <v>98.0</v>
      </c>
      <c r="J2045" s="4">
        <v>0.0</v>
      </c>
      <c r="K2045" s="4">
        <v>59.1</v>
      </c>
      <c r="L2045" s="4">
        <v>2.0</v>
      </c>
      <c r="M2045" s="4">
        <v>96.0</v>
      </c>
      <c r="N2045" s="4">
        <v>6.7</v>
      </c>
      <c r="O2045" s="4">
        <v>99.0</v>
      </c>
      <c r="P2045" s="4">
        <v>0.1</v>
      </c>
      <c r="Q2045" s="5">
        <v>13893.18768</v>
      </c>
      <c r="R2045" s="4">
        <v>3863255.0</v>
      </c>
      <c r="S2045" s="4">
        <v>2.0</v>
      </c>
      <c r="T2045" s="4">
        <v>2.2</v>
      </c>
      <c r="U2045" s="4">
        <v>0.829</v>
      </c>
      <c r="V2045" s="4">
        <v>15.4</v>
      </c>
    </row>
    <row r="2046">
      <c r="A2046" s="4" t="s">
        <v>158</v>
      </c>
      <c r="B2046" s="4">
        <v>2010.0</v>
      </c>
      <c r="C2046" s="4" t="s">
        <v>31</v>
      </c>
      <c r="D2046" s="4">
        <v>76.3</v>
      </c>
      <c r="E2046" s="4">
        <v>13.0</v>
      </c>
      <c r="F2046" s="4">
        <v>2.0</v>
      </c>
      <c r="G2046" s="4">
        <v>10.59</v>
      </c>
      <c r="H2046" s="5">
        <v>220.4916851</v>
      </c>
      <c r="I2046" s="4">
        <v>98.0</v>
      </c>
      <c r="J2046" s="4">
        <v>13.0</v>
      </c>
      <c r="K2046" s="4">
        <v>58.4</v>
      </c>
      <c r="L2046" s="4">
        <v>2.0</v>
      </c>
      <c r="M2046" s="4">
        <v>96.0</v>
      </c>
      <c r="N2046" s="4">
        <v>6.88</v>
      </c>
      <c r="O2046" s="4">
        <v>99.0</v>
      </c>
      <c r="P2046" s="4">
        <v>0.1</v>
      </c>
      <c r="Q2046" s="5">
        <v>12599.52486</v>
      </c>
      <c r="R2046" s="4">
        <v>3842794.0</v>
      </c>
      <c r="S2046" s="4">
        <v>2.1</v>
      </c>
      <c r="T2046" s="4">
        <v>2.2</v>
      </c>
      <c r="U2046" s="4">
        <v>0.822</v>
      </c>
      <c r="V2046" s="4">
        <v>15.1</v>
      </c>
    </row>
    <row r="2047">
      <c r="A2047" s="4" t="s">
        <v>158</v>
      </c>
      <c r="B2047" s="4">
        <v>2009.0</v>
      </c>
      <c r="C2047" s="4" t="s">
        <v>31</v>
      </c>
      <c r="D2047" s="4">
        <v>75.7</v>
      </c>
      <c r="E2047" s="4">
        <v>136.0</v>
      </c>
      <c r="F2047" s="4">
        <v>2.0</v>
      </c>
      <c r="G2047" s="4">
        <v>10.7</v>
      </c>
      <c r="H2047" s="5">
        <v>1299.159757</v>
      </c>
      <c r="I2047" s="4">
        <v>98.0</v>
      </c>
      <c r="J2047" s="4">
        <v>115.0</v>
      </c>
      <c r="K2047" s="4">
        <v>57.8</v>
      </c>
      <c r="L2047" s="4">
        <v>3.0</v>
      </c>
      <c r="M2047" s="4">
        <v>96.0</v>
      </c>
      <c r="N2047" s="4">
        <v>7.12</v>
      </c>
      <c r="O2047" s="4">
        <v>99.0</v>
      </c>
      <c r="P2047" s="4">
        <v>0.1</v>
      </c>
      <c r="Q2047" s="5">
        <v>11527.59323</v>
      </c>
      <c r="R2047" s="4">
        <v>3815163.0</v>
      </c>
      <c r="S2047" s="4">
        <v>2.1</v>
      </c>
      <c r="T2047" s="4">
        <v>2.3</v>
      </c>
      <c r="U2047" s="4">
        <v>0.818</v>
      </c>
      <c r="V2047" s="4">
        <v>15.1</v>
      </c>
    </row>
    <row r="2048">
      <c r="A2048" s="4" t="s">
        <v>158</v>
      </c>
      <c r="B2048" s="4">
        <v>2008.0</v>
      </c>
      <c r="C2048" s="4" t="s">
        <v>31</v>
      </c>
      <c r="D2048" s="4">
        <v>75.5</v>
      </c>
      <c r="E2048" s="4">
        <v>14.0</v>
      </c>
      <c r="F2048" s="4">
        <v>2.0</v>
      </c>
      <c r="G2048" s="4">
        <v>11.4</v>
      </c>
      <c r="H2048" s="5">
        <v>15.71474837</v>
      </c>
      <c r="I2048" s="4">
        <v>98.0</v>
      </c>
      <c r="J2048" s="4">
        <v>0.0</v>
      </c>
      <c r="K2048" s="4">
        <v>57.2</v>
      </c>
      <c r="L2048" s="4">
        <v>3.0</v>
      </c>
      <c r="M2048" s="4">
        <v>96.0</v>
      </c>
      <c r="N2048" s="4">
        <v>6.88</v>
      </c>
      <c r="O2048" s="4">
        <v>99.0</v>
      </c>
      <c r="P2048" s="4">
        <v>0.1</v>
      </c>
      <c r="Q2048" s="5">
        <v>141.44688</v>
      </c>
      <c r="R2048" s="4">
        <v>3.8125759E7</v>
      </c>
      <c r="S2048" s="4">
        <v>2.2</v>
      </c>
      <c r="T2048" s="4">
        <v>2.3</v>
      </c>
      <c r="U2048" s="4">
        <v>0.813</v>
      </c>
      <c r="V2048" s="4">
        <v>15.0</v>
      </c>
    </row>
    <row r="2049">
      <c r="A2049" s="4" t="s">
        <v>158</v>
      </c>
      <c r="B2049" s="4">
        <v>2007.0</v>
      </c>
      <c r="C2049" s="4" t="s">
        <v>31</v>
      </c>
      <c r="D2049" s="4">
        <v>75.3</v>
      </c>
      <c r="E2049" s="4">
        <v>144.0</v>
      </c>
      <c r="F2049" s="4">
        <v>2.0</v>
      </c>
      <c r="G2049" s="4">
        <v>10.9</v>
      </c>
      <c r="H2049" s="5">
        <v>14.3042452</v>
      </c>
      <c r="I2049" s="4">
        <v>98.0</v>
      </c>
      <c r="J2049" s="4">
        <v>40.0</v>
      </c>
      <c r="K2049" s="4">
        <v>56.6</v>
      </c>
      <c r="L2049" s="4">
        <v>3.0</v>
      </c>
      <c r="M2049" s="4">
        <v>99.0</v>
      </c>
      <c r="N2049" s="4">
        <v>6.28</v>
      </c>
      <c r="O2049" s="4">
        <v>99.0</v>
      </c>
      <c r="P2049" s="4">
        <v>0.1</v>
      </c>
      <c r="Q2049" s="5">
        <v>1126.31852</v>
      </c>
      <c r="R2049" s="4">
        <v>381256.0</v>
      </c>
      <c r="S2049" s="4">
        <v>2.2</v>
      </c>
      <c r="T2049" s="4">
        <v>2.4</v>
      </c>
      <c r="U2049" s="4">
        <v>0.808</v>
      </c>
      <c r="V2049" s="4">
        <v>15.0</v>
      </c>
    </row>
    <row r="2050">
      <c r="A2050" s="4" t="s">
        <v>158</v>
      </c>
      <c r="B2050" s="4">
        <v>2006.0</v>
      </c>
      <c r="C2050" s="4" t="s">
        <v>31</v>
      </c>
      <c r="D2050" s="4">
        <v>75.2</v>
      </c>
      <c r="E2050" s="4">
        <v>144.0</v>
      </c>
      <c r="F2050" s="4">
        <v>2.0</v>
      </c>
      <c r="G2050" s="4">
        <v>10.4</v>
      </c>
      <c r="H2050" s="5">
        <v>9.1455559</v>
      </c>
      <c r="I2050" s="4">
        <v>98.0</v>
      </c>
      <c r="J2050" s="4">
        <v>120.0</v>
      </c>
      <c r="K2050" s="4">
        <v>56.0</v>
      </c>
      <c r="L2050" s="4">
        <v>3.0</v>
      </c>
      <c r="M2050" s="4">
        <v>99.0</v>
      </c>
      <c r="N2050" s="4">
        <v>6.17</v>
      </c>
      <c r="O2050" s="4">
        <v>99.0</v>
      </c>
      <c r="P2050" s="4">
        <v>0.1</v>
      </c>
      <c r="Q2050" s="5">
        <v>94.7726</v>
      </c>
      <c r="R2050" s="4">
        <v>3.8141267E7</v>
      </c>
      <c r="S2050" s="4">
        <v>2.3</v>
      </c>
      <c r="T2050" s="4">
        <v>2.4</v>
      </c>
      <c r="U2050" s="4">
        <v>0.803</v>
      </c>
      <c r="V2050" s="4">
        <v>15.0</v>
      </c>
    </row>
    <row r="2051">
      <c r="A2051" s="4" t="s">
        <v>158</v>
      </c>
      <c r="B2051" s="4">
        <v>2005.0</v>
      </c>
      <c r="C2051" s="4" t="s">
        <v>31</v>
      </c>
      <c r="D2051" s="4">
        <v>75.0</v>
      </c>
      <c r="E2051" s="4">
        <v>144.0</v>
      </c>
      <c r="F2051" s="4">
        <v>2.0</v>
      </c>
      <c r="G2051" s="4">
        <v>9.5</v>
      </c>
      <c r="H2051" s="5">
        <v>79.41502672</v>
      </c>
      <c r="I2051" s="4">
        <v>98.0</v>
      </c>
      <c r="J2051" s="4">
        <v>13.0</v>
      </c>
      <c r="K2051" s="4">
        <v>55.5</v>
      </c>
      <c r="L2051" s="4">
        <v>3.0</v>
      </c>
      <c r="M2051" s="4">
        <v>99.0</v>
      </c>
      <c r="N2051" s="4">
        <v>6.2</v>
      </c>
      <c r="O2051" s="4">
        <v>99.0</v>
      </c>
      <c r="P2051" s="4">
        <v>0.1</v>
      </c>
      <c r="Q2051" s="5">
        <v>821.251569</v>
      </c>
      <c r="R2051" s="4">
        <v>3.8165445E7</v>
      </c>
      <c r="S2051" s="4">
        <v>2.3</v>
      </c>
      <c r="T2051" s="4">
        <v>2.5</v>
      </c>
      <c r="U2051" s="4">
        <v>0.797</v>
      </c>
      <c r="V2051" s="4">
        <v>14.8</v>
      </c>
    </row>
    <row r="2052">
      <c r="A2052" s="4" t="s">
        <v>158</v>
      </c>
      <c r="B2052" s="4">
        <v>2004.0</v>
      </c>
      <c r="C2052" s="4" t="s">
        <v>31</v>
      </c>
      <c r="D2052" s="4">
        <v>74.9</v>
      </c>
      <c r="E2052" s="4">
        <v>143.0</v>
      </c>
      <c r="F2052" s="4">
        <v>2.0</v>
      </c>
      <c r="G2052" s="4">
        <v>9.19</v>
      </c>
      <c r="H2052" s="5">
        <v>648.0743453</v>
      </c>
      <c r="I2052" s="4">
        <v>98.0</v>
      </c>
      <c r="J2052" s="4">
        <v>11.0</v>
      </c>
      <c r="K2052" s="4">
        <v>55.0</v>
      </c>
      <c r="L2052" s="4">
        <v>3.0</v>
      </c>
      <c r="M2052" s="4">
        <v>99.0</v>
      </c>
      <c r="N2052" s="4">
        <v>6.19</v>
      </c>
      <c r="O2052" s="4">
        <v>99.0</v>
      </c>
      <c r="P2052" s="4">
        <v>0.1</v>
      </c>
      <c r="Q2052" s="5">
        <v>6681.178818</v>
      </c>
      <c r="R2052" s="4">
        <v>3.8182222E7</v>
      </c>
      <c r="S2052" s="4">
        <v>2.4</v>
      </c>
      <c r="T2052" s="4">
        <v>2.5</v>
      </c>
      <c r="U2052" s="4">
        <v>0.8</v>
      </c>
      <c r="V2052" s="4">
        <v>15.5</v>
      </c>
    </row>
    <row r="2053">
      <c r="A2053" s="4" t="s">
        <v>158</v>
      </c>
      <c r="B2053" s="4">
        <v>2003.0</v>
      </c>
      <c r="C2053" s="4" t="s">
        <v>31</v>
      </c>
      <c r="D2053" s="4">
        <v>74.7</v>
      </c>
      <c r="E2053" s="4">
        <v>142.0</v>
      </c>
      <c r="F2053" s="4">
        <v>3.0</v>
      </c>
      <c r="G2053" s="4">
        <v>9.06</v>
      </c>
      <c r="H2053" s="5">
        <v>542.0235</v>
      </c>
      <c r="I2053" s="4">
        <v>97.0</v>
      </c>
      <c r="J2053" s="4">
        <v>48.0</v>
      </c>
      <c r="K2053" s="4">
        <v>54.5</v>
      </c>
      <c r="L2053" s="4">
        <v>3.0</v>
      </c>
      <c r="M2053" s="4">
        <v>98.0</v>
      </c>
      <c r="N2053" s="4">
        <v>6.22</v>
      </c>
      <c r="O2053" s="4">
        <v>99.0</v>
      </c>
      <c r="P2053" s="4">
        <v>0.1</v>
      </c>
      <c r="Q2053" s="5">
        <v>5693.52416</v>
      </c>
      <c r="R2053" s="4">
        <v>382457.0</v>
      </c>
      <c r="S2053" s="4">
        <v>2.4</v>
      </c>
      <c r="T2053" s="4">
        <v>2.6</v>
      </c>
      <c r="U2053" s="4">
        <v>0.796</v>
      </c>
      <c r="V2053" s="4">
        <v>15.3</v>
      </c>
    </row>
    <row r="2054">
      <c r="A2054" s="4" t="s">
        <v>158</v>
      </c>
      <c r="B2054" s="4">
        <v>2002.0</v>
      </c>
      <c r="C2054" s="4" t="s">
        <v>31</v>
      </c>
      <c r="D2054" s="4">
        <v>74.5</v>
      </c>
      <c r="E2054" s="4">
        <v>145.0</v>
      </c>
      <c r="F2054" s="4">
        <v>3.0</v>
      </c>
      <c r="G2054" s="4">
        <v>8.02</v>
      </c>
      <c r="H2054" s="5">
        <v>516.0554391</v>
      </c>
      <c r="I2054" s="4">
        <v>98.0</v>
      </c>
      <c r="J2054" s="4">
        <v>34.0</v>
      </c>
      <c r="K2054" s="4">
        <v>54.0</v>
      </c>
      <c r="L2054" s="4">
        <v>3.0</v>
      </c>
      <c r="M2054" s="4">
        <v>98.0</v>
      </c>
      <c r="N2054" s="4">
        <v>6.32</v>
      </c>
      <c r="O2054" s="4">
        <v>99.0</v>
      </c>
      <c r="P2054" s="4">
        <v>0.1</v>
      </c>
      <c r="Q2054" s="5">
        <v>5196.932921</v>
      </c>
      <c r="R2054" s="4">
        <v>3823364.0</v>
      </c>
      <c r="S2054" s="4">
        <v>2.5</v>
      </c>
      <c r="T2054" s="4">
        <v>2.6</v>
      </c>
      <c r="U2054" s="4">
        <v>0.79</v>
      </c>
      <c r="V2054" s="4">
        <v>15.0</v>
      </c>
    </row>
    <row r="2055">
      <c r="A2055" s="4" t="s">
        <v>158</v>
      </c>
      <c r="B2055" s="4">
        <v>2001.0</v>
      </c>
      <c r="C2055" s="4" t="s">
        <v>31</v>
      </c>
      <c r="D2055" s="4">
        <v>74.2</v>
      </c>
      <c r="E2055" s="4">
        <v>149.0</v>
      </c>
      <c r="F2055" s="4">
        <v>3.0</v>
      </c>
      <c r="G2055" s="4">
        <v>7.74</v>
      </c>
      <c r="H2055" s="5">
        <v>466.7383106</v>
      </c>
      <c r="I2055" s="4">
        <v>95.0</v>
      </c>
      <c r="J2055" s="4">
        <v>133.0</v>
      </c>
      <c r="K2055" s="4">
        <v>53.6</v>
      </c>
      <c r="L2055" s="4">
        <v>3.0</v>
      </c>
      <c r="M2055" s="4">
        <v>98.0</v>
      </c>
      <c r="N2055" s="4">
        <v>5.86</v>
      </c>
      <c r="O2055" s="4">
        <v>98.0</v>
      </c>
      <c r="P2055" s="4">
        <v>0.1</v>
      </c>
      <c r="Q2055" s="5">
        <v>4981.198619</v>
      </c>
      <c r="R2055" s="4">
        <v>3824876.0</v>
      </c>
      <c r="S2055" s="4">
        <v>2.5</v>
      </c>
      <c r="T2055" s="4">
        <v>2.7</v>
      </c>
      <c r="U2055" s="4">
        <v>0.784</v>
      </c>
      <c r="V2055" s="4">
        <v>14.7</v>
      </c>
    </row>
    <row r="2056">
      <c r="A2056" s="4" t="s">
        <v>158</v>
      </c>
      <c r="B2056" s="4">
        <v>2000.0</v>
      </c>
      <c r="C2056" s="4" t="s">
        <v>31</v>
      </c>
      <c r="D2056" s="4">
        <v>73.7</v>
      </c>
      <c r="E2056" s="4">
        <v>153.0</v>
      </c>
      <c r="F2056" s="4">
        <v>3.0</v>
      </c>
      <c r="G2056" s="4">
        <v>8.4</v>
      </c>
      <c r="H2056" s="5">
        <v>412.4323974</v>
      </c>
      <c r="I2056" s="4">
        <v>99.0</v>
      </c>
      <c r="J2056" s="4">
        <v>77.0</v>
      </c>
      <c r="K2056" s="4">
        <v>53.1</v>
      </c>
      <c r="L2056" s="4">
        <v>4.0</v>
      </c>
      <c r="M2056" s="4">
        <v>98.0</v>
      </c>
      <c r="N2056" s="4">
        <v>5.5</v>
      </c>
      <c r="O2056" s="4">
        <v>98.0</v>
      </c>
      <c r="P2056" s="4">
        <v>0.1</v>
      </c>
      <c r="Q2056" s="5">
        <v>4492.72764</v>
      </c>
      <c r="R2056" s="4">
        <v>3.8258629E7</v>
      </c>
      <c r="S2056" s="4">
        <v>2.5</v>
      </c>
      <c r="T2056" s="4">
        <v>2.8</v>
      </c>
      <c r="U2056" s="4">
        <v>0.777</v>
      </c>
      <c r="V2056" s="4">
        <v>14.6</v>
      </c>
    </row>
    <row r="2057">
      <c r="A2057" s="4" t="s">
        <v>159</v>
      </c>
      <c r="B2057" s="4">
        <v>2015.0</v>
      </c>
      <c r="C2057" s="4" t="s">
        <v>31</v>
      </c>
      <c r="D2057" s="4">
        <v>81.1</v>
      </c>
      <c r="E2057" s="4">
        <v>76.0</v>
      </c>
      <c r="F2057" s="4">
        <v>0.0</v>
      </c>
      <c r="G2057" s="6"/>
      <c r="H2057" s="5">
        <v>0.0</v>
      </c>
      <c r="I2057" s="4">
        <v>98.0</v>
      </c>
      <c r="J2057" s="4">
        <v>8.0</v>
      </c>
      <c r="K2057" s="4">
        <v>61.6</v>
      </c>
      <c r="L2057" s="4">
        <v>0.0</v>
      </c>
      <c r="M2057" s="4">
        <v>98.0</v>
      </c>
      <c r="N2057" s="6"/>
      <c r="O2057" s="4">
        <v>98.0</v>
      </c>
      <c r="P2057" s="4">
        <v>0.1</v>
      </c>
      <c r="Q2057" s="5">
        <v>1922.681</v>
      </c>
      <c r="R2057" s="4">
        <v>135876.0</v>
      </c>
      <c r="S2057" s="4">
        <v>0.7</v>
      </c>
      <c r="T2057" s="4">
        <v>0.5</v>
      </c>
      <c r="U2057" s="4">
        <v>0.841</v>
      </c>
      <c r="V2057" s="4">
        <v>16.6</v>
      </c>
    </row>
    <row r="2058">
      <c r="A2058" s="4" t="s">
        <v>159</v>
      </c>
      <c r="B2058" s="4">
        <v>2014.0</v>
      </c>
      <c r="C2058" s="4" t="s">
        <v>31</v>
      </c>
      <c r="D2058" s="4">
        <v>89.0</v>
      </c>
      <c r="E2058" s="4">
        <v>78.0</v>
      </c>
      <c r="F2058" s="4">
        <v>0.0</v>
      </c>
      <c r="G2058" s="4">
        <v>9.88</v>
      </c>
      <c r="H2058" s="5">
        <v>271.2545531</v>
      </c>
      <c r="I2058" s="4">
        <v>98.0</v>
      </c>
      <c r="J2058" s="4">
        <v>0.0</v>
      </c>
      <c r="K2058" s="4">
        <v>6.9</v>
      </c>
      <c r="L2058" s="4">
        <v>0.0</v>
      </c>
      <c r="M2058" s="4">
        <v>98.0</v>
      </c>
      <c r="N2058" s="4">
        <v>9.5</v>
      </c>
      <c r="O2058" s="4">
        <v>98.0</v>
      </c>
      <c r="P2058" s="4">
        <v>0.1</v>
      </c>
      <c r="Q2058" s="5">
        <v>2277.53613</v>
      </c>
      <c r="R2058" s="4">
        <v>14162.0</v>
      </c>
      <c r="S2058" s="4">
        <v>0.7</v>
      </c>
      <c r="T2058" s="4">
        <v>0.5</v>
      </c>
      <c r="U2058" s="4">
        <v>0.837</v>
      </c>
      <c r="V2058" s="4">
        <v>16.8</v>
      </c>
    </row>
    <row r="2059">
      <c r="A2059" s="4" t="s">
        <v>159</v>
      </c>
      <c r="B2059" s="4">
        <v>2013.0</v>
      </c>
      <c r="C2059" s="4" t="s">
        <v>31</v>
      </c>
      <c r="D2059" s="4">
        <v>86.0</v>
      </c>
      <c r="E2059" s="4">
        <v>79.0</v>
      </c>
      <c r="F2059" s="4">
        <v>0.0</v>
      </c>
      <c r="G2059" s="4">
        <v>10.0</v>
      </c>
      <c r="H2059" s="5">
        <v>2698.01817</v>
      </c>
      <c r="I2059" s="4">
        <v>98.0</v>
      </c>
      <c r="J2059" s="4">
        <v>1.0</v>
      </c>
      <c r="K2059" s="4">
        <v>6.2</v>
      </c>
      <c r="L2059" s="4">
        <v>0.0</v>
      </c>
      <c r="M2059" s="4">
        <v>98.0</v>
      </c>
      <c r="N2059" s="4">
        <v>9.55</v>
      </c>
      <c r="O2059" s="4">
        <v>98.0</v>
      </c>
      <c r="P2059" s="4">
        <v>0.1</v>
      </c>
      <c r="Q2059" s="5">
        <v>21618.73534</v>
      </c>
      <c r="R2059" s="4">
        <v>1457295.0</v>
      </c>
      <c r="S2059" s="4">
        <v>0.7</v>
      </c>
      <c r="T2059" s="4">
        <v>0.5</v>
      </c>
      <c r="U2059" s="4">
        <v>0.827</v>
      </c>
      <c r="V2059" s="4">
        <v>16.3</v>
      </c>
    </row>
    <row r="2060">
      <c r="A2060" s="4" t="s">
        <v>159</v>
      </c>
      <c r="B2060" s="4">
        <v>2012.0</v>
      </c>
      <c r="C2060" s="4" t="s">
        <v>31</v>
      </c>
      <c r="D2060" s="4">
        <v>83.0</v>
      </c>
      <c r="E2060" s="4">
        <v>81.0</v>
      </c>
      <c r="F2060" s="4">
        <v>0.0</v>
      </c>
      <c r="G2060" s="4">
        <v>11.96</v>
      </c>
      <c r="H2060" s="5">
        <v>331.457035</v>
      </c>
      <c r="I2060" s="4">
        <v>98.0</v>
      </c>
      <c r="J2060" s="4">
        <v>23.0</v>
      </c>
      <c r="K2060" s="4">
        <v>59.5</v>
      </c>
      <c r="L2060" s="4">
        <v>0.0</v>
      </c>
      <c r="M2060" s="4">
        <v>98.0</v>
      </c>
      <c r="N2060" s="4">
        <v>9.74</v>
      </c>
      <c r="O2060" s="4">
        <v>98.0</v>
      </c>
      <c r="P2060" s="4">
        <v>0.1</v>
      </c>
      <c r="Q2060" s="5">
        <v>2577.4264</v>
      </c>
      <c r="R2060" s="4">
        <v>1514844.0</v>
      </c>
      <c r="S2060" s="4">
        <v>0.7</v>
      </c>
      <c r="T2060" s="4">
        <v>0.5</v>
      </c>
      <c r="U2060" s="4">
        <v>0.824</v>
      </c>
      <c r="V2060" s="4">
        <v>16.3</v>
      </c>
    </row>
    <row r="2061">
      <c r="A2061" s="4" t="s">
        <v>159</v>
      </c>
      <c r="B2061" s="4">
        <v>2011.0</v>
      </c>
      <c r="C2061" s="4" t="s">
        <v>31</v>
      </c>
      <c r="D2061" s="4">
        <v>82.0</v>
      </c>
      <c r="E2061" s="4">
        <v>85.0</v>
      </c>
      <c r="F2061" s="4">
        <v>0.0</v>
      </c>
      <c r="G2061" s="4">
        <v>11.92</v>
      </c>
      <c r="H2061" s="5">
        <v>3108.288623</v>
      </c>
      <c r="I2061" s="4">
        <v>97.0</v>
      </c>
      <c r="J2061" s="4">
        <v>2.0</v>
      </c>
      <c r="K2061" s="4">
        <v>58.8</v>
      </c>
      <c r="L2061" s="4">
        <v>0.0</v>
      </c>
      <c r="M2061" s="4">
        <v>97.0</v>
      </c>
      <c r="N2061" s="4">
        <v>1.7</v>
      </c>
      <c r="O2061" s="4">
        <v>97.0</v>
      </c>
      <c r="P2061" s="4">
        <v>0.1</v>
      </c>
      <c r="Q2061" s="5">
        <v>23196.18375</v>
      </c>
      <c r="R2061" s="4">
        <v>155756.0</v>
      </c>
      <c r="S2061" s="4">
        <v>0.7</v>
      </c>
      <c r="T2061" s="4">
        <v>0.5</v>
      </c>
      <c r="U2061" s="4">
        <v>0.818</v>
      </c>
      <c r="V2061" s="4">
        <v>16.2</v>
      </c>
    </row>
    <row r="2062">
      <c r="A2062" s="4" t="s">
        <v>159</v>
      </c>
      <c r="B2062" s="4">
        <v>2010.0</v>
      </c>
      <c r="C2062" s="4" t="s">
        <v>31</v>
      </c>
      <c r="D2062" s="4">
        <v>79.6</v>
      </c>
      <c r="E2062" s="4">
        <v>88.0</v>
      </c>
      <c r="F2062" s="4">
        <v>0.0</v>
      </c>
      <c r="G2062" s="4">
        <v>12.25</v>
      </c>
      <c r="H2062" s="5">
        <v>3119.349824</v>
      </c>
      <c r="I2062" s="4">
        <v>97.0</v>
      </c>
      <c r="J2062" s="4">
        <v>5.0</v>
      </c>
      <c r="K2062" s="4">
        <v>58.1</v>
      </c>
      <c r="L2062" s="4">
        <v>0.0</v>
      </c>
      <c r="M2062" s="4">
        <v>97.0</v>
      </c>
      <c r="N2062" s="4">
        <v>1.44</v>
      </c>
      <c r="O2062" s="4">
        <v>98.0</v>
      </c>
      <c r="P2062" s="4">
        <v>0.1</v>
      </c>
      <c r="Q2062" s="5">
        <v>22538.6548</v>
      </c>
      <c r="R2062" s="4">
        <v>15731.0</v>
      </c>
      <c r="S2062" s="4">
        <v>0.7</v>
      </c>
      <c r="T2062" s="4">
        <v>0.5</v>
      </c>
      <c r="U2062" s="4">
        <v>0.812</v>
      </c>
      <c r="V2062" s="4">
        <v>16.0</v>
      </c>
    </row>
    <row r="2063">
      <c r="A2063" s="4" t="s">
        <v>159</v>
      </c>
      <c r="B2063" s="4">
        <v>2009.0</v>
      </c>
      <c r="C2063" s="4" t="s">
        <v>31</v>
      </c>
      <c r="D2063" s="4">
        <v>79.3</v>
      </c>
      <c r="E2063" s="4">
        <v>9.0</v>
      </c>
      <c r="F2063" s="4">
        <v>0.0</v>
      </c>
      <c r="G2063" s="4">
        <v>12.03</v>
      </c>
      <c r="H2063" s="5">
        <v>337.1023516</v>
      </c>
      <c r="I2063" s="4">
        <v>96.0</v>
      </c>
      <c r="J2063" s="4">
        <v>3.0</v>
      </c>
      <c r="K2063" s="4">
        <v>57.3</v>
      </c>
      <c r="L2063" s="4">
        <v>0.0</v>
      </c>
      <c r="M2063" s="4">
        <v>96.0</v>
      </c>
      <c r="N2063" s="4">
        <v>1.42</v>
      </c>
      <c r="O2063" s="4">
        <v>96.0</v>
      </c>
      <c r="P2063" s="4">
        <v>0.1</v>
      </c>
      <c r="Q2063" s="5">
        <v>2363.97161</v>
      </c>
      <c r="R2063" s="4">
        <v>1568247.0</v>
      </c>
      <c r="S2063" s="4">
        <v>0.7</v>
      </c>
      <c r="T2063" s="4">
        <v>0.5</v>
      </c>
      <c r="U2063" s="4">
        <v>0.809</v>
      </c>
      <c r="V2063" s="4">
        <v>16.0</v>
      </c>
    </row>
    <row r="2064">
      <c r="A2064" s="4" t="s">
        <v>159</v>
      </c>
      <c r="B2064" s="4">
        <v>2008.0</v>
      </c>
      <c r="C2064" s="4" t="s">
        <v>31</v>
      </c>
      <c r="D2064" s="4">
        <v>79.0</v>
      </c>
      <c r="E2064" s="4">
        <v>92.0</v>
      </c>
      <c r="F2064" s="4">
        <v>0.0</v>
      </c>
      <c r="G2064" s="4">
        <v>12.35</v>
      </c>
      <c r="H2064" s="5">
        <v>3652.869332</v>
      </c>
      <c r="I2064" s="4">
        <v>97.0</v>
      </c>
      <c r="J2064" s="4">
        <v>1.0</v>
      </c>
      <c r="K2064" s="4">
        <v>56.5</v>
      </c>
      <c r="L2064" s="4">
        <v>0.0</v>
      </c>
      <c r="M2064" s="4">
        <v>97.0</v>
      </c>
      <c r="N2064" s="4">
        <v>9.9</v>
      </c>
      <c r="O2064" s="4">
        <v>97.0</v>
      </c>
      <c r="P2064" s="4">
        <v>0.1</v>
      </c>
      <c r="Q2064" s="5">
        <v>24815.6884</v>
      </c>
      <c r="R2064" s="4">
        <v>1558177.0</v>
      </c>
      <c r="S2064" s="4">
        <v>0.7</v>
      </c>
      <c r="T2064" s="4">
        <v>0.5</v>
      </c>
      <c r="U2064" s="4">
        <v>0.804</v>
      </c>
      <c r="V2064" s="4">
        <v>15.8</v>
      </c>
    </row>
    <row r="2065">
      <c r="A2065" s="4" t="s">
        <v>159</v>
      </c>
      <c r="B2065" s="4">
        <v>2007.0</v>
      </c>
      <c r="C2065" s="4" t="s">
        <v>31</v>
      </c>
      <c r="D2065" s="4">
        <v>78.7</v>
      </c>
      <c r="E2065" s="4">
        <v>94.0</v>
      </c>
      <c r="F2065" s="4">
        <v>0.0</v>
      </c>
      <c r="G2065" s="4">
        <v>12.57</v>
      </c>
      <c r="H2065" s="5">
        <v>333.3569124</v>
      </c>
      <c r="I2065" s="4">
        <v>97.0</v>
      </c>
      <c r="J2065" s="4">
        <v>0.0</v>
      </c>
      <c r="K2065" s="4">
        <v>55.7</v>
      </c>
      <c r="L2065" s="4">
        <v>0.0</v>
      </c>
      <c r="M2065" s="4">
        <v>96.0</v>
      </c>
      <c r="N2065" s="4">
        <v>9.62</v>
      </c>
      <c r="O2065" s="4">
        <v>97.0</v>
      </c>
      <c r="P2065" s="4">
        <v>0.1</v>
      </c>
      <c r="Q2065" s="5">
        <v>2278.5845</v>
      </c>
      <c r="R2065" s="4">
        <v>1542964.0</v>
      </c>
      <c r="S2065" s="4">
        <v>0.7</v>
      </c>
      <c r="T2065" s="4">
        <v>0.5</v>
      </c>
      <c r="U2065" s="4">
        <v>0.797</v>
      </c>
      <c r="V2065" s="4">
        <v>15.4</v>
      </c>
    </row>
    <row r="2066">
      <c r="A2066" s="4" t="s">
        <v>159</v>
      </c>
      <c r="B2066" s="4">
        <v>2006.0</v>
      </c>
      <c r="C2066" s="4" t="s">
        <v>31</v>
      </c>
      <c r="D2066" s="4">
        <v>78.5</v>
      </c>
      <c r="E2066" s="4">
        <v>96.0</v>
      </c>
      <c r="F2066" s="4">
        <v>0.0</v>
      </c>
      <c r="G2066" s="4">
        <v>13.11</v>
      </c>
      <c r="H2066" s="5">
        <v>2884.020194</v>
      </c>
      <c r="I2066" s="4">
        <v>97.0</v>
      </c>
      <c r="J2066" s="4">
        <v>0.0</v>
      </c>
      <c r="K2066" s="4">
        <v>54.9</v>
      </c>
      <c r="L2066" s="4">
        <v>0.0</v>
      </c>
      <c r="M2066" s="4">
        <v>97.0</v>
      </c>
      <c r="N2066" s="4">
        <v>9.67</v>
      </c>
      <c r="O2066" s="4">
        <v>97.0</v>
      </c>
      <c r="P2066" s="4">
        <v>0.1</v>
      </c>
      <c r="Q2066" s="5">
        <v>19821.44463</v>
      </c>
      <c r="R2066" s="4">
        <v>1522288.0</v>
      </c>
      <c r="S2066" s="4">
        <v>0.7</v>
      </c>
      <c r="T2066" s="4">
        <v>0.5</v>
      </c>
      <c r="U2066" s="4">
        <v>0.793</v>
      </c>
      <c r="V2066" s="4">
        <v>15.4</v>
      </c>
    </row>
    <row r="2067">
      <c r="A2067" s="4" t="s">
        <v>159</v>
      </c>
      <c r="B2067" s="4">
        <v>2005.0</v>
      </c>
      <c r="C2067" s="4" t="s">
        <v>31</v>
      </c>
      <c r="D2067" s="4">
        <v>77.7</v>
      </c>
      <c r="E2067" s="4">
        <v>11.0</v>
      </c>
      <c r="F2067" s="4">
        <v>0.0</v>
      </c>
      <c r="G2067" s="4">
        <v>13.33</v>
      </c>
      <c r="H2067" s="5">
        <v>2813.985285</v>
      </c>
      <c r="I2067" s="4">
        <v>94.0</v>
      </c>
      <c r="J2067" s="4">
        <v>7.0</v>
      </c>
      <c r="K2067" s="4">
        <v>54.1</v>
      </c>
      <c r="L2067" s="4">
        <v>1.0</v>
      </c>
      <c r="M2067" s="4">
        <v>93.0</v>
      </c>
      <c r="N2067" s="4">
        <v>9.98</v>
      </c>
      <c r="O2067" s="4">
        <v>93.0</v>
      </c>
      <c r="P2067" s="4">
        <v>0.1</v>
      </c>
      <c r="Q2067" s="5">
        <v>18784.9485</v>
      </c>
      <c r="R2067" s="4">
        <v>15333.0</v>
      </c>
      <c r="S2067" s="4">
        <v>0.7</v>
      </c>
      <c r="T2067" s="4">
        <v>0.6</v>
      </c>
      <c r="U2067" s="4">
        <v>0.79</v>
      </c>
      <c r="V2067" s="4">
        <v>15.4</v>
      </c>
    </row>
    <row r="2068">
      <c r="A2068" s="4" t="s">
        <v>159</v>
      </c>
      <c r="B2068" s="4">
        <v>2004.0</v>
      </c>
      <c r="C2068" s="4" t="s">
        <v>31</v>
      </c>
      <c r="D2068" s="4">
        <v>78.0</v>
      </c>
      <c r="E2068" s="4">
        <v>99.0</v>
      </c>
      <c r="F2068" s="4">
        <v>0.0</v>
      </c>
      <c r="G2068" s="4">
        <v>13.45</v>
      </c>
      <c r="H2068" s="5">
        <v>276.0999798</v>
      </c>
      <c r="I2068" s="4">
        <v>94.0</v>
      </c>
      <c r="J2068" s="4">
        <v>5.0</v>
      </c>
      <c r="K2068" s="4">
        <v>53.3</v>
      </c>
      <c r="L2068" s="4">
        <v>1.0</v>
      </c>
      <c r="M2068" s="4">
        <v>95.0</v>
      </c>
      <c r="N2068" s="4">
        <v>9.84</v>
      </c>
      <c r="O2068" s="4">
        <v>95.0</v>
      </c>
      <c r="P2068" s="4">
        <v>0.1</v>
      </c>
      <c r="Q2068" s="5">
        <v>1845.5881</v>
      </c>
      <c r="R2068" s="4">
        <v>1483861.0</v>
      </c>
      <c r="S2068" s="4">
        <v>0.7</v>
      </c>
      <c r="T2068" s="4">
        <v>0.6</v>
      </c>
      <c r="U2068" s="4">
        <v>0.792</v>
      </c>
      <c r="V2068" s="4">
        <v>15.9</v>
      </c>
    </row>
    <row r="2069">
      <c r="A2069" s="4" t="s">
        <v>159</v>
      </c>
      <c r="B2069" s="4">
        <v>2003.0</v>
      </c>
      <c r="C2069" s="4" t="s">
        <v>31</v>
      </c>
      <c r="D2069" s="4">
        <v>77.3</v>
      </c>
      <c r="E2069" s="4">
        <v>15.0</v>
      </c>
      <c r="F2069" s="4">
        <v>0.0</v>
      </c>
      <c r="G2069" s="4">
        <v>14.21</v>
      </c>
      <c r="H2069" s="5">
        <v>2283.891796</v>
      </c>
      <c r="I2069" s="4">
        <v>94.0</v>
      </c>
      <c r="J2069" s="4">
        <v>8.0</v>
      </c>
      <c r="K2069" s="4">
        <v>52.5</v>
      </c>
      <c r="L2069" s="4">
        <v>1.0</v>
      </c>
      <c r="M2069" s="4">
        <v>96.0</v>
      </c>
      <c r="N2069" s="4">
        <v>9.54</v>
      </c>
      <c r="O2069" s="4">
        <v>99.0</v>
      </c>
      <c r="P2069" s="4">
        <v>0.1</v>
      </c>
      <c r="Q2069" s="5">
        <v>15772.7334</v>
      </c>
      <c r="R2069" s="4">
        <v>1458821.0</v>
      </c>
      <c r="S2069" s="4">
        <v>0.7</v>
      </c>
      <c r="T2069" s="4">
        <v>0.6</v>
      </c>
      <c r="U2069" s="4">
        <v>0.789</v>
      </c>
      <c r="V2069" s="4">
        <v>15.8</v>
      </c>
    </row>
    <row r="2070">
      <c r="A2070" s="4" t="s">
        <v>159</v>
      </c>
      <c r="B2070" s="4">
        <v>2002.0</v>
      </c>
      <c r="C2070" s="4" t="s">
        <v>31</v>
      </c>
      <c r="D2070" s="4">
        <v>77.2</v>
      </c>
      <c r="E2070" s="4">
        <v>17.0</v>
      </c>
      <c r="F2070" s="4">
        <v>1.0</v>
      </c>
      <c r="G2070" s="4">
        <v>12.0</v>
      </c>
      <c r="H2070" s="5">
        <v>1904.00231</v>
      </c>
      <c r="I2070" s="4">
        <v>82.0</v>
      </c>
      <c r="J2070" s="4">
        <v>8.0</v>
      </c>
      <c r="K2070" s="4">
        <v>51.7</v>
      </c>
      <c r="L2070" s="4">
        <v>1.0</v>
      </c>
      <c r="M2070" s="4">
        <v>96.0</v>
      </c>
      <c r="N2070" s="4">
        <v>9.15</v>
      </c>
      <c r="O2070" s="4">
        <v>98.0</v>
      </c>
      <c r="P2070" s="4">
        <v>0.1</v>
      </c>
      <c r="Q2070" s="5">
        <v>12882.28897</v>
      </c>
      <c r="R2070" s="4">
        <v>1419631.0</v>
      </c>
      <c r="S2070" s="4">
        <v>0.8</v>
      </c>
      <c r="T2070" s="4">
        <v>0.6</v>
      </c>
      <c r="U2070" s="4">
        <v>0.788</v>
      </c>
      <c r="V2070" s="4">
        <v>15.9</v>
      </c>
    </row>
    <row r="2071">
      <c r="A2071" s="4" t="s">
        <v>159</v>
      </c>
      <c r="B2071" s="4">
        <v>2001.0</v>
      </c>
      <c r="C2071" s="4" t="s">
        <v>31</v>
      </c>
      <c r="D2071" s="4">
        <v>76.9</v>
      </c>
      <c r="E2071" s="4">
        <v>11.0</v>
      </c>
      <c r="F2071" s="4">
        <v>1.0</v>
      </c>
      <c r="G2071" s="4">
        <v>12.22</v>
      </c>
      <c r="H2071" s="5">
        <v>1657.328352</v>
      </c>
      <c r="I2071" s="4">
        <v>7.0</v>
      </c>
      <c r="J2071" s="4">
        <v>0.0</v>
      </c>
      <c r="K2071" s="4">
        <v>5.9</v>
      </c>
      <c r="L2071" s="4">
        <v>1.0</v>
      </c>
      <c r="M2071" s="4">
        <v>96.0</v>
      </c>
      <c r="N2071" s="4">
        <v>9.1</v>
      </c>
      <c r="O2071" s="4">
        <v>97.0</v>
      </c>
      <c r="P2071" s="4">
        <v>0.1</v>
      </c>
      <c r="Q2071" s="5">
        <v>11729.14616</v>
      </c>
      <c r="R2071" s="4">
        <v>1362722.0</v>
      </c>
      <c r="S2071" s="4">
        <v>0.8</v>
      </c>
      <c r="T2071" s="4">
        <v>0.6</v>
      </c>
      <c r="U2071" s="4">
        <v>0.782</v>
      </c>
      <c r="V2071" s="4">
        <v>15.7</v>
      </c>
    </row>
    <row r="2072">
      <c r="A2072" s="4" t="s">
        <v>159</v>
      </c>
      <c r="B2072" s="4">
        <v>2000.0</v>
      </c>
      <c r="C2072" s="4" t="s">
        <v>31</v>
      </c>
      <c r="D2072" s="4">
        <v>76.6</v>
      </c>
      <c r="E2072" s="4">
        <v>11.0</v>
      </c>
      <c r="F2072" s="4">
        <v>1.0</v>
      </c>
      <c r="G2072" s="4">
        <v>11.89</v>
      </c>
      <c r="H2072" s="5">
        <v>167.3280168</v>
      </c>
      <c r="I2072" s="4">
        <v>58.0</v>
      </c>
      <c r="J2072" s="4">
        <v>45.0</v>
      </c>
      <c r="K2072" s="4">
        <v>5.1</v>
      </c>
      <c r="L2072" s="4">
        <v>1.0</v>
      </c>
      <c r="M2072" s="4">
        <v>96.0</v>
      </c>
      <c r="N2072" s="4">
        <v>9.14</v>
      </c>
      <c r="O2072" s="4">
        <v>96.0</v>
      </c>
      <c r="P2072" s="4">
        <v>0.1</v>
      </c>
      <c r="Q2072" s="5">
        <v>1152.39681</v>
      </c>
      <c r="R2072" s="4">
        <v>1289898.0</v>
      </c>
      <c r="S2072" s="4">
        <v>0.8</v>
      </c>
      <c r="T2072" s="4">
        <v>0.6</v>
      </c>
      <c r="U2072" s="4">
        <v>0.777</v>
      </c>
      <c r="V2072" s="4">
        <v>15.5</v>
      </c>
    </row>
    <row r="2073">
      <c r="A2073" s="4" t="s">
        <v>160</v>
      </c>
      <c r="B2073" s="4">
        <v>2015.0</v>
      </c>
      <c r="C2073" s="4" t="s">
        <v>23</v>
      </c>
      <c r="D2073" s="4">
        <v>78.2</v>
      </c>
      <c r="E2073" s="4">
        <v>68.0</v>
      </c>
      <c r="F2073" s="4">
        <v>0.0</v>
      </c>
      <c r="G2073" s="6"/>
      <c r="H2073" s="5">
        <v>0.0</v>
      </c>
      <c r="I2073" s="4">
        <v>99.0</v>
      </c>
      <c r="J2073" s="4">
        <v>18.0</v>
      </c>
      <c r="K2073" s="4">
        <v>69.3</v>
      </c>
      <c r="L2073" s="4">
        <v>0.0</v>
      </c>
      <c r="M2073" s="4">
        <v>99.0</v>
      </c>
      <c r="N2073" s="6"/>
      <c r="O2073" s="4">
        <v>99.0</v>
      </c>
      <c r="P2073" s="4">
        <v>0.1</v>
      </c>
      <c r="Q2073" s="5">
        <v>66346.52267</v>
      </c>
      <c r="R2073" s="6"/>
      <c r="S2073" s="4">
        <v>5.2</v>
      </c>
      <c r="T2073" s="4">
        <v>4.9</v>
      </c>
      <c r="U2073" s="4">
        <v>0.855</v>
      </c>
      <c r="V2073" s="4">
        <v>13.4</v>
      </c>
    </row>
    <row r="2074">
      <c r="A2074" s="4" t="s">
        <v>160</v>
      </c>
      <c r="B2074" s="4">
        <v>2014.0</v>
      </c>
      <c r="C2074" s="4" t="s">
        <v>23</v>
      </c>
      <c r="D2074" s="4">
        <v>78.1</v>
      </c>
      <c r="E2074" s="4">
        <v>69.0</v>
      </c>
      <c r="F2074" s="4">
        <v>0.0</v>
      </c>
      <c r="G2074" s="4">
        <v>1.15</v>
      </c>
      <c r="H2074" s="5">
        <v>5063.513104</v>
      </c>
      <c r="I2074" s="4">
        <v>89.0</v>
      </c>
      <c r="J2074" s="4">
        <v>46.0</v>
      </c>
      <c r="K2074" s="4">
        <v>68.4</v>
      </c>
      <c r="L2074" s="4">
        <v>0.0</v>
      </c>
      <c r="M2074" s="4">
        <v>99.0</v>
      </c>
      <c r="N2074" s="4">
        <v>2.19</v>
      </c>
      <c r="O2074" s="4">
        <v>89.0</v>
      </c>
      <c r="P2074" s="4">
        <v>0.1</v>
      </c>
      <c r="Q2074" s="5">
        <v>86852.7119</v>
      </c>
      <c r="R2074" s="6"/>
      <c r="S2074" s="4">
        <v>5.2</v>
      </c>
      <c r="T2074" s="4">
        <v>4.8</v>
      </c>
      <c r="U2074" s="4">
        <v>0.854</v>
      </c>
      <c r="V2074" s="4">
        <v>13.4</v>
      </c>
    </row>
    <row r="2075">
      <c r="A2075" s="4" t="s">
        <v>160</v>
      </c>
      <c r="B2075" s="4">
        <v>2013.0</v>
      </c>
      <c r="C2075" s="4" t="s">
        <v>23</v>
      </c>
      <c r="D2075" s="4">
        <v>77.9</v>
      </c>
      <c r="E2075" s="4">
        <v>7.0</v>
      </c>
      <c r="F2075" s="4">
        <v>0.0</v>
      </c>
      <c r="G2075" s="4">
        <v>1.2</v>
      </c>
      <c r="H2075" s="5">
        <v>515.0734795</v>
      </c>
      <c r="I2075" s="4">
        <v>97.0</v>
      </c>
      <c r="J2075" s="4">
        <v>73.0</v>
      </c>
      <c r="K2075" s="4">
        <v>67.7</v>
      </c>
      <c r="L2075" s="4">
        <v>0.0</v>
      </c>
      <c r="M2075" s="4">
        <v>99.0</v>
      </c>
      <c r="N2075" s="4">
        <v>2.15</v>
      </c>
      <c r="O2075" s="4">
        <v>97.0</v>
      </c>
      <c r="P2075" s="4">
        <v>0.1</v>
      </c>
      <c r="Q2075" s="5">
        <v>8834.87958</v>
      </c>
      <c r="R2075" s="6"/>
      <c r="S2075" s="4">
        <v>5.1</v>
      </c>
      <c r="T2075" s="4">
        <v>4.7</v>
      </c>
      <c r="U2075" s="4">
        <v>0.843</v>
      </c>
      <c r="V2075" s="4">
        <v>13.4</v>
      </c>
    </row>
    <row r="2076">
      <c r="A2076" s="4" t="s">
        <v>160</v>
      </c>
      <c r="B2076" s="4">
        <v>2012.0</v>
      </c>
      <c r="C2076" s="4" t="s">
        <v>23</v>
      </c>
      <c r="D2076" s="4">
        <v>77.8</v>
      </c>
      <c r="E2076" s="4">
        <v>72.0</v>
      </c>
      <c r="F2076" s="4">
        <v>0.0</v>
      </c>
      <c r="G2076" s="4">
        <v>1.13</v>
      </c>
      <c r="H2076" s="5">
        <v>5163.32918</v>
      </c>
      <c r="I2076" s="4">
        <v>93.0</v>
      </c>
      <c r="J2076" s="4">
        <v>160.0</v>
      </c>
      <c r="K2076" s="4">
        <v>67.0</v>
      </c>
      <c r="L2076" s="4">
        <v>0.0</v>
      </c>
      <c r="M2076" s="4">
        <v>93.0</v>
      </c>
      <c r="N2076" s="4">
        <v>2.16</v>
      </c>
      <c r="O2076" s="4">
        <v>92.0</v>
      </c>
      <c r="P2076" s="4">
        <v>0.1</v>
      </c>
      <c r="Q2076" s="5">
        <v>88564.82298</v>
      </c>
      <c r="R2076" s="6"/>
      <c r="S2076" s="4">
        <v>5.1</v>
      </c>
      <c r="T2076" s="4">
        <v>4.7</v>
      </c>
      <c r="U2076" s="4">
        <v>0.837</v>
      </c>
      <c r="V2076" s="4">
        <v>13.4</v>
      </c>
    </row>
    <row r="2077">
      <c r="A2077" s="4" t="s">
        <v>160</v>
      </c>
      <c r="B2077" s="4">
        <v>2011.0</v>
      </c>
      <c r="C2077" s="4" t="s">
        <v>23</v>
      </c>
      <c r="D2077" s="4">
        <v>77.5</v>
      </c>
      <c r="E2077" s="4">
        <v>74.0</v>
      </c>
      <c r="F2077" s="4">
        <v>0.0</v>
      </c>
      <c r="G2077" s="4">
        <v>1.16</v>
      </c>
      <c r="H2077" s="5">
        <v>4409.17067</v>
      </c>
      <c r="I2077" s="4">
        <v>93.0</v>
      </c>
      <c r="J2077" s="4">
        <v>101.0</v>
      </c>
      <c r="K2077" s="4">
        <v>66.5</v>
      </c>
      <c r="L2077" s="4">
        <v>0.0</v>
      </c>
      <c r="M2077" s="4">
        <v>92.0</v>
      </c>
      <c r="N2077" s="4">
        <v>1.93</v>
      </c>
      <c r="O2077" s="4">
        <v>93.0</v>
      </c>
      <c r="P2077" s="4">
        <v>0.1</v>
      </c>
      <c r="Q2077" s="5">
        <v>85948.746</v>
      </c>
      <c r="R2077" s="6"/>
      <c r="S2077" s="4">
        <v>5.1</v>
      </c>
      <c r="T2077" s="4">
        <v>4.6</v>
      </c>
      <c r="U2077" s="4">
        <v>0.827</v>
      </c>
      <c r="V2077" s="4">
        <v>12.4</v>
      </c>
    </row>
    <row r="2078">
      <c r="A2078" s="4" t="s">
        <v>160</v>
      </c>
      <c r="B2078" s="4">
        <v>2010.0</v>
      </c>
      <c r="C2078" s="4" t="s">
        <v>23</v>
      </c>
      <c r="D2078" s="4">
        <v>77.3</v>
      </c>
      <c r="E2078" s="4">
        <v>76.0</v>
      </c>
      <c r="F2078" s="4">
        <v>0.0</v>
      </c>
      <c r="G2078" s="4">
        <v>1.16</v>
      </c>
      <c r="H2078" s="5">
        <v>37.76848819</v>
      </c>
      <c r="I2078" s="4">
        <v>97.0</v>
      </c>
      <c r="J2078" s="4">
        <v>295.0</v>
      </c>
      <c r="K2078" s="4">
        <v>66.0</v>
      </c>
      <c r="L2078" s="4">
        <v>0.0</v>
      </c>
      <c r="M2078" s="4">
        <v>98.0</v>
      </c>
      <c r="N2078" s="4">
        <v>2.9</v>
      </c>
      <c r="O2078" s="4">
        <v>97.0</v>
      </c>
      <c r="P2078" s="4">
        <v>0.1</v>
      </c>
      <c r="Q2078" s="5">
        <v>736.22784</v>
      </c>
      <c r="R2078" s="6"/>
      <c r="S2078" s="4">
        <v>5.0</v>
      </c>
      <c r="T2078" s="4">
        <v>4.6</v>
      </c>
      <c r="U2078" s="4">
        <v>0.825</v>
      </c>
      <c r="V2078" s="4">
        <v>12.0</v>
      </c>
    </row>
    <row r="2079">
      <c r="A2079" s="4" t="s">
        <v>160</v>
      </c>
      <c r="B2079" s="4">
        <v>2009.0</v>
      </c>
      <c r="C2079" s="4" t="s">
        <v>23</v>
      </c>
      <c r="D2079" s="4">
        <v>77.0</v>
      </c>
      <c r="E2079" s="4">
        <v>79.0</v>
      </c>
      <c r="F2079" s="4">
        <v>0.0</v>
      </c>
      <c r="G2079" s="4">
        <v>1.11</v>
      </c>
      <c r="H2079" s="5">
        <v>3688.694288</v>
      </c>
      <c r="I2079" s="4">
        <v>99.0</v>
      </c>
      <c r="J2079" s="4">
        <v>112.0</v>
      </c>
      <c r="K2079" s="4">
        <v>65.6</v>
      </c>
      <c r="L2079" s="4">
        <v>0.0</v>
      </c>
      <c r="M2079" s="4">
        <v>98.0</v>
      </c>
      <c r="N2079" s="4">
        <v>2.63</v>
      </c>
      <c r="O2079" s="4">
        <v>99.0</v>
      </c>
      <c r="P2079" s="4">
        <v>0.1</v>
      </c>
      <c r="Q2079" s="5">
        <v>61478.23813</v>
      </c>
      <c r="R2079" s="6"/>
      <c r="S2079" s="4">
        <v>5.0</v>
      </c>
      <c r="T2079" s="4">
        <v>4.6</v>
      </c>
      <c r="U2079" s="4">
        <v>0.828</v>
      </c>
      <c r="V2079" s="4">
        <v>11.8</v>
      </c>
    </row>
    <row r="2080">
      <c r="A2080" s="4" t="s">
        <v>160</v>
      </c>
      <c r="B2080" s="4">
        <v>2008.0</v>
      </c>
      <c r="C2080" s="4" t="s">
        <v>23</v>
      </c>
      <c r="D2080" s="4">
        <v>76.8</v>
      </c>
      <c r="E2080" s="4">
        <v>82.0</v>
      </c>
      <c r="F2080" s="4">
        <v>0.0</v>
      </c>
      <c r="G2080" s="4">
        <v>1.37</v>
      </c>
      <c r="H2080" s="5">
        <v>5484.143308</v>
      </c>
      <c r="I2080" s="4">
        <v>97.0</v>
      </c>
      <c r="J2080" s="4">
        <v>0.0</v>
      </c>
      <c r="K2080" s="4">
        <v>65.2</v>
      </c>
      <c r="L2080" s="4">
        <v>0.0</v>
      </c>
      <c r="M2080" s="4">
        <v>98.0</v>
      </c>
      <c r="N2080" s="4">
        <v>1.87</v>
      </c>
      <c r="O2080" s="4">
        <v>97.0</v>
      </c>
      <c r="P2080" s="4">
        <v>0.1</v>
      </c>
      <c r="Q2080" s="5">
        <v>82967.37228</v>
      </c>
      <c r="R2080" s="6"/>
      <c r="S2080" s="4">
        <v>5.0</v>
      </c>
      <c r="T2080" s="4">
        <v>4.5</v>
      </c>
      <c r="U2080" s="4">
        <v>0.825</v>
      </c>
      <c r="V2080" s="4">
        <v>11.7</v>
      </c>
    </row>
    <row r="2081">
      <c r="A2081" s="4" t="s">
        <v>160</v>
      </c>
      <c r="B2081" s="4">
        <v>2007.0</v>
      </c>
      <c r="C2081" s="4" t="s">
        <v>23</v>
      </c>
      <c r="D2081" s="4">
        <v>76.7</v>
      </c>
      <c r="E2081" s="4">
        <v>83.0</v>
      </c>
      <c r="F2081" s="4">
        <v>0.0</v>
      </c>
      <c r="G2081" s="4">
        <v>1.24</v>
      </c>
      <c r="H2081" s="5">
        <v>44.18506273</v>
      </c>
      <c r="I2081" s="4">
        <v>94.0</v>
      </c>
      <c r="J2081" s="4">
        <v>361.0</v>
      </c>
      <c r="K2081" s="4">
        <v>65.1</v>
      </c>
      <c r="L2081" s="4">
        <v>0.0</v>
      </c>
      <c r="M2081" s="4">
        <v>97.0</v>
      </c>
      <c r="N2081" s="4">
        <v>2.31</v>
      </c>
      <c r="O2081" s="4">
        <v>94.0</v>
      </c>
      <c r="P2081" s="4">
        <v>0.1</v>
      </c>
      <c r="Q2081" s="5">
        <v>675.61258</v>
      </c>
      <c r="R2081" s="6"/>
      <c r="S2081" s="4">
        <v>4.9</v>
      </c>
      <c r="T2081" s="4">
        <v>4.5</v>
      </c>
      <c r="U2081" s="4">
        <v>0.83</v>
      </c>
      <c r="V2081" s="4">
        <v>12.6</v>
      </c>
    </row>
    <row r="2082">
      <c r="A2082" s="4" t="s">
        <v>160</v>
      </c>
      <c r="B2082" s="4">
        <v>2006.0</v>
      </c>
      <c r="C2082" s="4" t="s">
        <v>23</v>
      </c>
      <c r="D2082" s="4">
        <v>76.6</v>
      </c>
      <c r="E2082" s="4">
        <v>83.0</v>
      </c>
      <c r="F2082" s="4">
        <v>0.0</v>
      </c>
      <c r="G2082" s="4">
        <v>1.28</v>
      </c>
      <c r="H2082" s="5">
        <v>448.5952989</v>
      </c>
      <c r="I2082" s="4">
        <v>96.0</v>
      </c>
      <c r="J2082" s="4">
        <v>144.0</v>
      </c>
      <c r="K2082" s="4">
        <v>65.0</v>
      </c>
      <c r="L2082" s="4">
        <v>0.0</v>
      </c>
      <c r="M2082" s="4">
        <v>95.0</v>
      </c>
      <c r="N2082" s="4">
        <v>2.58</v>
      </c>
      <c r="O2082" s="4">
        <v>96.0</v>
      </c>
      <c r="P2082" s="4">
        <v>0.1</v>
      </c>
      <c r="Q2082" s="5">
        <v>6256.55926</v>
      </c>
      <c r="R2082" s="6"/>
      <c r="S2082" s="4">
        <v>4.9</v>
      </c>
      <c r="T2082" s="4">
        <v>4.5</v>
      </c>
      <c r="U2082" s="4">
        <v>0.835</v>
      </c>
      <c r="V2082" s="4">
        <v>13.7</v>
      </c>
    </row>
    <row r="2083">
      <c r="A2083" s="4" t="s">
        <v>160</v>
      </c>
      <c r="B2083" s="4">
        <v>2005.0</v>
      </c>
      <c r="C2083" s="4" t="s">
        <v>23</v>
      </c>
      <c r="D2083" s="4">
        <v>76.6</v>
      </c>
      <c r="E2083" s="4">
        <v>84.0</v>
      </c>
      <c r="F2083" s="4">
        <v>0.0</v>
      </c>
      <c r="G2083" s="4">
        <v>1.18</v>
      </c>
      <c r="H2083" s="5">
        <v>4582.476081</v>
      </c>
      <c r="I2083" s="4">
        <v>97.0</v>
      </c>
      <c r="J2083" s="4">
        <v>74.0</v>
      </c>
      <c r="K2083" s="4">
        <v>65.1</v>
      </c>
      <c r="L2083" s="4">
        <v>0.0</v>
      </c>
      <c r="M2083" s="4">
        <v>98.0</v>
      </c>
      <c r="N2083" s="4">
        <v>3.1</v>
      </c>
      <c r="O2083" s="4">
        <v>97.0</v>
      </c>
      <c r="P2083" s="4">
        <v>0.1</v>
      </c>
      <c r="Q2083" s="5">
        <v>51488.49529</v>
      </c>
      <c r="R2083" s="6"/>
      <c r="S2083" s="4">
        <v>4.8</v>
      </c>
      <c r="T2083" s="4">
        <v>4.5</v>
      </c>
      <c r="U2083" s="4">
        <v>0.83</v>
      </c>
      <c r="V2083" s="4">
        <v>13.7</v>
      </c>
    </row>
    <row r="2084">
      <c r="A2084" s="4" t="s">
        <v>160</v>
      </c>
      <c r="B2084" s="4">
        <v>2004.0</v>
      </c>
      <c r="C2084" s="4" t="s">
        <v>23</v>
      </c>
      <c r="D2084" s="4">
        <v>76.6</v>
      </c>
      <c r="E2084" s="4">
        <v>84.0</v>
      </c>
      <c r="F2084" s="4">
        <v>0.0</v>
      </c>
      <c r="G2084" s="4">
        <v>1.11</v>
      </c>
      <c r="H2084" s="5">
        <v>4064.743869</v>
      </c>
      <c r="I2084" s="4">
        <v>97.0</v>
      </c>
      <c r="J2084" s="4">
        <v>29.0</v>
      </c>
      <c r="K2084" s="4">
        <v>65.0</v>
      </c>
      <c r="L2084" s="4">
        <v>0.0</v>
      </c>
      <c r="M2084" s="4">
        <v>95.0</v>
      </c>
      <c r="N2084" s="4">
        <v>3.61</v>
      </c>
      <c r="O2084" s="4">
        <v>96.0</v>
      </c>
      <c r="P2084" s="4">
        <v>0.1</v>
      </c>
      <c r="Q2084" s="5">
        <v>41818.35256</v>
      </c>
      <c r="R2084" s="6"/>
      <c r="S2084" s="4">
        <v>4.8</v>
      </c>
      <c r="T2084" s="4">
        <v>4.5</v>
      </c>
      <c r="U2084" s="4">
        <v>0.826</v>
      </c>
      <c r="V2084" s="4">
        <v>13.5</v>
      </c>
    </row>
    <row r="2085">
      <c r="A2085" s="4" t="s">
        <v>160</v>
      </c>
      <c r="B2085" s="4">
        <v>2003.0</v>
      </c>
      <c r="C2085" s="4" t="s">
        <v>23</v>
      </c>
      <c r="D2085" s="4">
        <v>76.5</v>
      </c>
      <c r="E2085" s="4">
        <v>85.0</v>
      </c>
      <c r="F2085" s="4">
        <v>0.0</v>
      </c>
      <c r="G2085" s="4">
        <v>1.0</v>
      </c>
      <c r="H2085" s="5">
        <v>4049.972347</v>
      </c>
      <c r="I2085" s="4">
        <v>93.0</v>
      </c>
      <c r="J2085" s="4">
        <v>24.0</v>
      </c>
      <c r="K2085" s="4">
        <v>64.7</v>
      </c>
      <c r="L2085" s="4">
        <v>0.0</v>
      </c>
      <c r="M2085" s="4">
        <v>93.0</v>
      </c>
      <c r="N2085" s="4">
        <v>4.14</v>
      </c>
      <c r="O2085" s="4">
        <v>92.0</v>
      </c>
      <c r="P2085" s="4">
        <v>0.1</v>
      </c>
      <c r="Q2085" s="5">
        <v>34176.98183</v>
      </c>
      <c r="R2085" s="6"/>
      <c r="S2085" s="4">
        <v>4.8</v>
      </c>
      <c r="T2085" s="4">
        <v>4.5</v>
      </c>
      <c r="U2085" s="4">
        <v>0.815</v>
      </c>
      <c r="V2085" s="4">
        <v>12.8</v>
      </c>
    </row>
    <row r="2086">
      <c r="A2086" s="4" t="s">
        <v>160</v>
      </c>
      <c r="B2086" s="4">
        <v>2002.0</v>
      </c>
      <c r="C2086" s="4" t="s">
        <v>23</v>
      </c>
      <c r="D2086" s="4">
        <v>76.4</v>
      </c>
      <c r="E2086" s="4">
        <v>85.0</v>
      </c>
      <c r="F2086" s="4">
        <v>0.0</v>
      </c>
      <c r="G2086" s="4">
        <v>0.87</v>
      </c>
      <c r="H2086" s="5">
        <v>188.6782945</v>
      </c>
      <c r="I2086" s="4">
        <v>98.0</v>
      </c>
      <c r="J2086" s="4">
        <v>34.0</v>
      </c>
      <c r="K2086" s="4">
        <v>64.1</v>
      </c>
      <c r="L2086" s="4">
        <v>0.0</v>
      </c>
      <c r="M2086" s="4">
        <v>96.0</v>
      </c>
      <c r="N2086" s="4">
        <v>2.71</v>
      </c>
      <c r="O2086" s="4">
        <v>96.0</v>
      </c>
      <c r="P2086" s="4">
        <v>0.1</v>
      </c>
      <c r="Q2086" s="5">
        <v>2999.65492</v>
      </c>
      <c r="R2086" s="6"/>
      <c r="S2086" s="4">
        <v>4.8</v>
      </c>
      <c r="T2086" s="4">
        <v>4.5</v>
      </c>
      <c r="U2086" s="4">
        <v>0.807</v>
      </c>
      <c r="V2086" s="4">
        <v>12.2</v>
      </c>
    </row>
    <row r="2087">
      <c r="A2087" s="4" t="s">
        <v>160</v>
      </c>
      <c r="B2087" s="4">
        <v>2001.0</v>
      </c>
      <c r="C2087" s="4" t="s">
        <v>23</v>
      </c>
      <c r="D2087" s="4">
        <v>76.3</v>
      </c>
      <c r="E2087" s="4">
        <v>87.0</v>
      </c>
      <c r="F2087" s="4">
        <v>0.0</v>
      </c>
      <c r="G2087" s="4">
        <v>0.76</v>
      </c>
      <c r="H2087" s="5">
        <v>170.0494537</v>
      </c>
      <c r="I2087" s="4">
        <v>93.0</v>
      </c>
      <c r="J2087" s="4">
        <v>23.0</v>
      </c>
      <c r="K2087" s="4">
        <v>63.3</v>
      </c>
      <c r="L2087" s="4">
        <v>0.0</v>
      </c>
      <c r="M2087" s="4">
        <v>93.0</v>
      </c>
      <c r="N2087" s="4">
        <v>2.56</v>
      </c>
      <c r="O2087" s="4">
        <v>93.0</v>
      </c>
      <c r="P2087" s="4">
        <v>0.1</v>
      </c>
      <c r="Q2087" s="5">
        <v>2843.63635</v>
      </c>
      <c r="R2087" s="6"/>
      <c r="S2087" s="4">
        <v>4.8</v>
      </c>
      <c r="T2087" s="4">
        <v>4.5</v>
      </c>
      <c r="U2087" s="4">
        <v>0.809</v>
      </c>
      <c r="V2087" s="4">
        <v>12.6</v>
      </c>
    </row>
    <row r="2088">
      <c r="A2088" s="4" t="s">
        <v>160</v>
      </c>
      <c r="B2088" s="4">
        <v>2000.0</v>
      </c>
      <c r="C2088" s="4" t="s">
        <v>23</v>
      </c>
      <c r="D2088" s="4">
        <v>76.2</v>
      </c>
      <c r="E2088" s="4">
        <v>88.0</v>
      </c>
      <c r="F2088" s="4">
        <v>0.0</v>
      </c>
      <c r="G2088" s="4">
        <v>0.5</v>
      </c>
      <c r="H2088" s="5">
        <v>1559.287158</v>
      </c>
      <c r="I2088" s="4">
        <v>89.0</v>
      </c>
      <c r="J2088" s="4">
        <v>46.0</v>
      </c>
      <c r="K2088" s="4">
        <v>62.4</v>
      </c>
      <c r="L2088" s="4">
        <v>0.0</v>
      </c>
      <c r="M2088" s="4">
        <v>91.0</v>
      </c>
      <c r="N2088" s="4">
        <v>2.18</v>
      </c>
      <c r="O2088" s="4">
        <v>8.0</v>
      </c>
      <c r="P2088" s="4">
        <v>0.1</v>
      </c>
      <c r="Q2088" s="5">
        <v>29986.2915</v>
      </c>
      <c r="R2088" s="6"/>
      <c r="S2088" s="4">
        <v>4.8</v>
      </c>
      <c r="T2088" s="4">
        <v>4.5</v>
      </c>
      <c r="U2088" s="4">
        <v>0.808</v>
      </c>
      <c r="V2088" s="4">
        <v>13.0</v>
      </c>
    </row>
    <row r="2089">
      <c r="A2089" s="4" t="s">
        <v>161</v>
      </c>
      <c r="B2089" s="4">
        <v>2015.0</v>
      </c>
      <c r="C2089" s="4" t="s">
        <v>23</v>
      </c>
      <c r="D2089" s="4">
        <v>82.3</v>
      </c>
      <c r="E2089" s="4">
        <v>64.0</v>
      </c>
      <c r="F2089" s="4">
        <v>1.0</v>
      </c>
      <c r="G2089" s="6"/>
      <c r="H2089" s="5">
        <v>0.0</v>
      </c>
      <c r="I2089" s="4">
        <v>98.0</v>
      </c>
      <c r="J2089" s="4">
        <v>7.0</v>
      </c>
      <c r="K2089" s="4">
        <v>31.7</v>
      </c>
      <c r="L2089" s="4">
        <v>2.0</v>
      </c>
      <c r="M2089" s="4">
        <v>98.0</v>
      </c>
      <c r="N2089" s="6"/>
      <c r="O2089" s="4">
        <v>98.0</v>
      </c>
      <c r="P2089" s="4">
        <v>0.1</v>
      </c>
      <c r="Q2089" s="7"/>
      <c r="R2089" s="6"/>
      <c r="S2089" s="4">
        <v>1.5</v>
      </c>
      <c r="T2089" s="4">
        <v>1.0</v>
      </c>
      <c r="U2089" s="6"/>
      <c r="V2089" s="6"/>
    </row>
    <row r="2090">
      <c r="A2090" s="4" t="s">
        <v>161</v>
      </c>
      <c r="B2090" s="4">
        <v>2014.0</v>
      </c>
      <c r="C2090" s="4" t="s">
        <v>23</v>
      </c>
      <c r="D2090" s="4">
        <v>82.0</v>
      </c>
      <c r="E2090" s="4">
        <v>66.0</v>
      </c>
      <c r="F2090" s="4">
        <v>1.0</v>
      </c>
      <c r="G2090" s="4">
        <v>0.01</v>
      </c>
      <c r="H2090" s="5">
        <v>0.0</v>
      </c>
      <c r="I2090" s="4">
        <v>99.0</v>
      </c>
      <c r="J2090" s="4">
        <v>442.0</v>
      </c>
      <c r="K2090" s="4">
        <v>31.2</v>
      </c>
      <c r="L2090" s="4">
        <v>2.0</v>
      </c>
      <c r="M2090" s="4">
        <v>99.0</v>
      </c>
      <c r="N2090" s="4">
        <v>7.37</v>
      </c>
      <c r="O2090" s="4">
        <v>99.0</v>
      </c>
      <c r="P2090" s="4">
        <v>0.1</v>
      </c>
      <c r="Q2090" s="7"/>
      <c r="R2090" s="6"/>
      <c r="S2090" s="4">
        <v>1.5</v>
      </c>
      <c r="T2090" s="4">
        <v>1.0</v>
      </c>
      <c r="U2090" s="6"/>
      <c r="V2090" s="6"/>
    </row>
    <row r="2091">
      <c r="A2091" s="4" t="s">
        <v>161</v>
      </c>
      <c r="B2091" s="4">
        <v>2013.0</v>
      </c>
      <c r="C2091" s="4" t="s">
        <v>23</v>
      </c>
      <c r="D2091" s="4">
        <v>81.7</v>
      </c>
      <c r="E2091" s="4">
        <v>68.0</v>
      </c>
      <c r="F2091" s="4">
        <v>1.0</v>
      </c>
      <c r="G2091" s="4">
        <v>9.33</v>
      </c>
      <c r="H2091" s="5">
        <v>0.0</v>
      </c>
      <c r="I2091" s="4">
        <v>99.0</v>
      </c>
      <c r="J2091" s="4">
        <v>107.0</v>
      </c>
      <c r="K2091" s="4">
        <v>3.8</v>
      </c>
      <c r="L2091" s="4">
        <v>2.0</v>
      </c>
      <c r="M2091" s="4">
        <v>99.0</v>
      </c>
      <c r="N2091" s="4">
        <v>7.2</v>
      </c>
      <c r="O2091" s="4">
        <v>99.0</v>
      </c>
      <c r="P2091" s="4">
        <v>0.1</v>
      </c>
      <c r="Q2091" s="7"/>
      <c r="R2091" s="6"/>
      <c r="S2091" s="4">
        <v>1.5</v>
      </c>
      <c r="T2091" s="4">
        <v>1.0</v>
      </c>
      <c r="U2091" s="6"/>
      <c r="V2091" s="6"/>
    </row>
    <row r="2092">
      <c r="A2092" s="4" t="s">
        <v>161</v>
      </c>
      <c r="B2092" s="4">
        <v>2012.0</v>
      </c>
      <c r="C2092" s="4" t="s">
        <v>23</v>
      </c>
      <c r="D2092" s="4">
        <v>81.2</v>
      </c>
      <c r="E2092" s="4">
        <v>69.0</v>
      </c>
      <c r="F2092" s="4">
        <v>1.0</v>
      </c>
      <c r="G2092" s="4">
        <v>9.56</v>
      </c>
      <c r="H2092" s="5">
        <v>0.0</v>
      </c>
      <c r="I2092" s="4">
        <v>99.0</v>
      </c>
      <c r="J2092" s="4">
        <v>2.0</v>
      </c>
      <c r="K2092" s="4">
        <v>3.4</v>
      </c>
      <c r="L2092" s="4">
        <v>2.0</v>
      </c>
      <c r="M2092" s="4">
        <v>99.0</v>
      </c>
      <c r="N2092" s="4">
        <v>7.1</v>
      </c>
      <c r="O2092" s="4">
        <v>99.0</v>
      </c>
      <c r="P2092" s="4">
        <v>0.1</v>
      </c>
      <c r="Q2092" s="7"/>
      <c r="R2092" s="6"/>
      <c r="S2092" s="4">
        <v>1.5</v>
      </c>
      <c r="T2092" s="4">
        <v>1.0</v>
      </c>
      <c r="U2092" s="6"/>
      <c r="V2092" s="6"/>
    </row>
    <row r="2093">
      <c r="A2093" s="4" t="s">
        <v>161</v>
      </c>
      <c r="B2093" s="4">
        <v>2011.0</v>
      </c>
      <c r="C2093" s="4" t="s">
        <v>23</v>
      </c>
      <c r="D2093" s="4">
        <v>81.1</v>
      </c>
      <c r="E2093" s="4">
        <v>72.0</v>
      </c>
      <c r="F2093" s="4">
        <v>2.0</v>
      </c>
      <c r="G2093" s="4">
        <v>9.34</v>
      </c>
      <c r="H2093" s="5">
        <v>0.0</v>
      </c>
      <c r="I2093" s="4">
        <v>99.0</v>
      </c>
      <c r="J2093" s="4">
        <v>42.0</v>
      </c>
      <c r="K2093" s="4">
        <v>3.0</v>
      </c>
      <c r="L2093" s="4">
        <v>2.0</v>
      </c>
      <c r="M2093" s="4">
        <v>98.0</v>
      </c>
      <c r="N2093" s="4">
        <v>6.83</v>
      </c>
      <c r="O2093" s="4">
        <v>99.0</v>
      </c>
      <c r="P2093" s="4">
        <v>0.1</v>
      </c>
      <c r="Q2093" s="7"/>
      <c r="R2093" s="6"/>
      <c r="S2093" s="4">
        <v>1.5</v>
      </c>
      <c r="T2093" s="4">
        <v>1.0</v>
      </c>
      <c r="U2093" s="6"/>
      <c r="V2093" s="6"/>
    </row>
    <row r="2094">
      <c r="A2094" s="4" t="s">
        <v>161</v>
      </c>
      <c r="B2094" s="4">
        <v>2010.0</v>
      </c>
      <c r="C2094" s="4" t="s">
        <v>23</v>
      </c>
      <c r="D2094" s="4">
        <v>87.0</v>
      </c>
      <c r="E2094" s="4">
        <v>74.0</v>
      </c>
      <c r="F2094" s="4">
        <v>2.0</v>
      </c>
      <c r="G2094" s="4">
        <v>9.23</v>
      </c>
      <c r="H2094" s="5">
        <v>0.0</v>
      </c>
      <c r="I2094" s="4">
        <v>94.0</v>
      </c>
      <c r="J2094" s="4">
        <v>114.0</v>
      </c>
      <c r="K2094" s="4">
        <v>29.5</v>
      </c>
      <c r="L2094" s="4">
        <v>2.0</v>
      </c>
      <c r="M2094" s="4">
        <v>95.0</v>
      </c>
      <c r="N2094" s="4">
        <v>6.79</v>
      </c>
      <c r="O2094" s="4">
        <v>94.0</v>
      </c>
      <c r="P2094" s="4">
        <v>0.1</v>
      </c>
      <c r="Q2094" s="7"/>
      <c r="R2094" s="6"/>
      <c r="S2094" s="4">
        <v>1.5</v>
      </c>
      <c r="T2094" s="4">
        <v>1.0</v>
      </c>
      <c r="U2094" s="6"/>
      <c r="V2094" s="6"/>
    </row>
    <row r="2095">
      <c r="A2095" s="4" t="s">
        <v>161</v>
      </c>
      <c r="B2095" s="4">
        <v>2009.0</v>
      </c>
      <c r="C2095" s="4" t="s">
        <v>23</v>
      </c>
      <c r="D2095" s="4">
        <v>86.0</v>
      </c>
      <c r="E2095" s="4">
        <v>75.0</v>
      </c>
      <c r="F2095" s="4">
        <v>2.0</v>
      </c>
      <c r="G2095" s="4">
        <v>8.97</v>
      </c>
      <c r="H2095" s="5">
        <v>0.0</v>
      </c>
      <c r="I2095" s="4">
        <v>94.0</v>
      </c>
      <c r="J2095" s="4">
        <v>17.0</v>
      </c>
      <c r="K2095" s="4">
        <v>29.1</v>
      </c>
      <c r="L2095" s="4">
        <v>2.0</v>
      </c>
      <c r="M2095" s="4">
        <v>95.0</v>
      </c>
      <c r="N2095" s="4">
        <v>6.66</v>
      </c>
      <c r="O2095" s="4">
        <v>94.0</v>
      </c>
      <c r="P2095" s="4">
        <v>0.1</v>
      </c>
      <c r="Q2095" s="7"/>
      <c r="R2095" s="6"/>
      <c r="S2095" s="4">
        <v>1.5</v>
      </c>
      <c r="T2095" s="4">
        <v>1.0</v>
      </c>
      <c r="U2095" s="6"/>
      <c r="V2095" s="6"/>
    </row>
    <row r="2096">
      <c r="A2096" s="4" t="s">
        <v>161</v>
      </c>
      <c r="B2096" s="4">
        <v>2008.0</v>
      </c>
      <c r="C2096" s="4" t="s">
        <v>23</v>
      </c>
      <c r="D2096" s="4">
        <v>83.0</v>
      </c>
      <c r="E2096" s="4">
        <v>75.0</v>
      </c>
      <c r="F2096" s="4">
        <v>2.0</v>
      </c>
      <c r="G2096" s="4">
        <v>9.31</v>
      </c>
      <c r="H2096" s="5">
        <v>0.0</v>
      </c>
      <c r="I2096" s="4">
        <v>94.0</v>
      </c>
      <c r="J2096" s="4">
        <v>2.0</v>
      </c>
      <c r="K2096" s="4">
        <v>28.6</v>
      </c>
      <c r="L2096" s="4">
        <v>2.0</v>
      </c>
      <c r="M2096" s="4">
        <v>92.0</v>
      </c>
      <c r="N2096" s="4">
        <v>6.16</v>
      </c>
      <c r="O2096" s="4">
        <v>94.0</v>
      </c>
      <c r="P2096" s="4">
        <v>0.1</v>
      </c>
      <c r="Q2096" s="7"/>
      <c r="R2096" s="6"/>
      <c r="S2096" s="4">
        <v>1.5</v>
      </c>
      <c r="T2096" s="4">
        <v>1.0</v>
      </c>
      <c r="U2096" s="6"/>
      <c r="V2096" s="6"/>
    </row>
    <row r="2097">
      <c r="A2097" s="4" t="s">
        <v>161</v>
      </c>
      <c r="B2097" s="4">
        <v>2007.0</v>
      </c>
      <c r="C2097" s="4" t="s">
        <v>23</v>
      </c>
      <c r="D2097" s="4">
        <v>79.8</v>
      </c>
      <c r="E2097" s="4">
        <v>77.0</v>
      </c>
      <c r="F2097" s="4">
        <v>2.0</v>
      </c>
      <c r="G2097" s="4">
        <v>9.05</v>
      </c>
      <c r="H2097" s="5">
        <v>0.0</v>
      </c>
      <c r="I2097" s="4">
        <v>91.0</v>
      </c>
      <c r="J2097" s="4">
        <v>194.0</v>
      </c>
      <c r="K2097" s="4">
        <v>28.2</v>
      </c>
      <c r="L2097" s="4">
        <v>2.0</v>
      </c>
      <c r="M2097" s="4">
        <v>91.0</v>
      </c>
      <c r="N2097" s="4">
        <v>5.99</v>
      </c>
      <c r="O2097" s="4">
        <v>91.0</v>
      </c>
      <c r="P2097" s="4">
        <v>0.1</v>
      </c>
      <c r="Q2097" s="7"/>
      <c r="R2097" s="6"/>
      <c r="S2097" s="4">
        <v>1.5</v>
      </c>
      <c r="T2097" s="4">
        <v>1.0</v>
      </c>
      <c r="U2097" s="6"/>
      <c r="V2097" s="6"/>
    </row>
    <row r="2098">
      <c r="A2098" s="4" t="s">
        <v>161</v>
      </c>
      <c r="B2098" s="4">
        <v>2006.0</v>
      </c>
      <c r="C2098" s="4" t="s">
        <v>23</v>
      </c>
      <c r="D2098" s="4">
        <v>79.4</v>
      </c>
      <c r="E2098" s="4">
        <v>79.0</v>
      </c>
      <c r="F2098" s="4">
        <v>2.0</v>
      </c>
      <c r="G2098" s="4">
        <v>8.83</v>
      </c>
      <c r="H2098" s="5">
        <v>0.0</v>
      </c>
      <c r="I2098" s="4">
        <v>99.0</v>
      </c>
      <c r="J2098" s="4">
        <v>28.0</v>
      </c>
      <c r="K2098" s="4">
        <v>27.7</v>
      </c>
      <c r="L2098" s="4">
        <v>2.0</v>
      </c>
      <c r="M2098" s="4">
        <v>98.0</v>
      </c>
      <c r="N2098" s="4">
        <v>5.76</v>
      </c>
      <c r="O2098" s="4">
        <v>98.0</v>
      </c>
      <c r="P2098" s="4">
        <v>0.1</v>
      </c>
      <c r="Q2098" s="7"/>
      <c r="R2098" s="6"/>
      <c r="S2098" s="4">
        <v>1.5</v>
      </c>
      <c r="T2098" s="4">
        <v>1.0</v>
      </c>
      <c r="U2098" s="6"/>
      <c r="V2098" s="6"/>
    </row>
    <row r="2099">
      <c r="A2099" s="4" t="s">
        <v>161</v>
      </c>
      <c r="B2099" s="4">
        <v>2005.0</v>
      </c>
      <c r="C2099" s="4" t="s">
        <v>23</v>
      </c>
      <c r="D2099" s="4">
        <v>78.7</v>
      </c>
      <c r="E2099" s="4">
        <v>84.0</v>
      </c>
      <c r="F2099" s="4">
        <v>2.0</v>
      </c>
      <c r="G2099" s="4">
        <v>9.03</v>
      </c>
      <c r="H2099" s="5">
        <v>0.0</v>
      </c>
      <c r="I2099" s="4">
        <v>99.0</v>
      </c>
      <c r="J2099" s="4">
        <v>7.0</v>
      </c>
      <c r="K2099" s="4">
        <v>27.2</v>
      </c>
      <c r="L2099" s="4">
        <v>3.0</v>
      </c>
      <c r="M2099" s="4">
        <v>96.0</v>
      </c>
      <c r="N2099" s="4">
        <v>5.33</v>
      </c>
      <c r="O2099" s="4">
        <v>96.0</v>
      </c>
      <c r="P2099" s="4">
        <v>0.1</v>
      </c>
      <c r="Q2099" s="7"/>
      <c r="R2099" s="6"/>
      <c r="S2099" s="4">
        <v>1.6</v>
      </c>
      <c r="T2099" s="4">
        <v>1.0</v>
      </c>
      <c r="U2099" s="6"/>
      <c r="V2099" s="6"/>
    </row>
    <row r="2100">
      <c r="A2100" s="4" t="s">
        <v>161</v>
      </c>
      <c r="B2100" s="4">
        <v>2004.0</v>
      </c>
      <c r="C2100" s="4" t="s">
        <v>23</v>
      </c>
      <c r="D2100" s="4">
        <v>78.2</v>
      </c>
      <c r="E2100" s="4">
        <v>89.0</v>
      </c>
      <c r="F2100" s="4">
        <v>3.0</v>
      </c>
      <c r="G2100" s="4">
        <v>9.18</v>
      </c>
      <c r="H2100" s="5">
        <v>0.0</v>
      </c>
      <c r="I2100" s="4">
        <v>92.0</v>
      </c>
      <c r="J2100" s="4">
        <v>11.0</v>
      </c>
      <c r="K2100" s="4">
        <v>26.7</v>
      </c>
      <c r="L2100" s="4">
        <v>3.0</v>
      </c>
      <c r="M2100" s="4">
        <v>9.0</v>
      </c>
      <c r="N2100" s="4">
        <v>4.96</v>
      </c>
      <c r="O2100" s="4">
        <v>88.0</v>
      </c>
      <c r="P2100" s="4">
        <v>0.1</v>
      </c>
      <c r="Q2100" s="7"/>
      <c r="R2100" s="6"/>
      <c r="S2100" s="4">
        <v>1.6</v>
      </c>
      <c r="T2100" s="4">
        <v>1.0</v>
      </c>
      <c r="U2100" s="6"/>
      <c r="V2100" s="6"/>
    </row>
    <row r="2101">
      <c r="A2101" s="4" t="s">
        <v>161</v>
      </c>
      <c r="B2101" s="4">
        <v>2003.0</v>
      </c>
      <c r="C2101" s="4" t="s">
        <v>23</v>
      </c>
      <c r="D2101" s="4">
        <v>77.6</v>
      </c>
      <c r="E2101" s="4">
        <v>95.0</v>
      </c>
      <c r="F2101" s="4">
        <v>3.0</v>
      </c>
      <c r="G2101" s="4">
        <v>9.66</v>
      </c>
      <c r="H2101" s="5">
        <v>0.0</v>
      </c>
      <c r="I2101" s="4">
        <v>91.0</v>
      </c>
      <c r="J2101" s="4">
        <v>33.0</v>
      </c>
      <c r="K2101" s="4">
        <v>26.2</v>
      </c>
      <c r="L2101" s="4">
        <v>3.0</v>
      </c>
      <c r="M2101" s="4">
        <v>94.0</v>
      </c>
      <c r="N2101" s="4">
        <v>4.93</v>
      </c>
      <c r="O2101" s="4">
        <v>97.0</v>
      </c>
      <c r="P2101" s="4">
        <v>0.1</v>
      </c>
      <c r="Q2101" s="7"/>
      <c r="R2101" s="6"/>
      <c r="S2101" s="4">
        <v>1.6</v>
      </c>
      <c r="T2101" s="4">
        <v>1.0</v>
      </c>
      <c r="U2101" s="6"/>
      <c r="V2101" s="6"/>
    </row>
    <row r="2102">
      <c r="A2102" s="4" t="s">
        <v>161</v>
      </c>
      <c r="B2102" s="4">
        <v>2002.0</v>
      </c>
      <c r="C2102" s="4" t="s">
        <v>23</v>
      </c>
      <c r="D2102" s="4">
        <v>77.1</v>
      </c>
      <c r="E2102" s="4">
        <v>99.0</v>
      </c>
      <c r="F2102" s="4">
        <v>3.0</v>
      </c>
      <c r="G2102" s="4">
        <v>9.55</v>
      </c>
      <c r="H2102" s="5">
        <v>0.0</v>
      </c>
      <c r="I2102" s="4">
        <v>92.0</v>
      </c>
      <c r="J2102" s="4">
        <v>62.0</v>
      </c>
      <c r="K2102" s="4">
        <v>25.7</v>
      </c>
      <c r="L2102" s="4">
        <v>4.0</v>
      </c>
      <c r="M2102" s="4">
        <v>99.0</v>
      </c>
      <c r="N2102" s="4">
        <v>4.61</v>
      </c>
      <c r="O2102" s="4">
        <v>97.0</v>
      </c>
      <c r="P2102" s="4">
        <v>0.1</v>
      </c>
      <c r="Q2102" s="7"/>
      <c r="R2102" s="6"/>
      <c r="S2102" s="4">
        <v>1.6</v>
      </c>
      <c r="T2102" s="4">
        <v>1.1</v>
      </c>
      <c r="U2102" s="6"/>
      <c r="V2102" s="6"/>
    </row>
    <row r="2103">
      <c r="A2103" s="4" t="s">
        <v>161</v>
      </c>
      <c r="B2103" s="4">
        <v>2001.0</v>
      </c>
      <c r="C2103" s="4" t="s">
        <v>23</v>
      </c>
      <c r="D2103" s="4">
        <v>76.7</v>
      </c>
      <c r="E2103" s="4">
        <v>17.0</v>
      </c>
      <c r="F2103" s="4">
        <v>3.0</v>
      </c>
      <c r="G2103" s="4">
        <v>11.45</v>
      </c>
      <c r="H2103" s="5">
        <v>0.0</v>
      </c>
      <c r="I2103" s="4">
        <v>89.0</v>
      </c>
      <c r="J2103" s="4">
        <v>23060.0</v>
      </c>
      <c r="K2103" s="4">
        <v>25.2</v>
      </c>
      <c r="L2103" s="4">
        <v>4.0</v>
      </c>
      <c r="M2103" s="4">
        <v>99.0</v>
      </c>
      <c r="N2103" s="4">
        <v>4.76</v>
      </c>
      <c r="O2103" s="4">
        <v>97.0</v>
      </c>
      <c r="P2103" s="4">
        <v>0.1</v>
      </c>
      <c r="Q2103" s="7"/>
      <c r="R2103" s="6"/>
      <c r="S2103" s="4">
        <v>1.6</v>
      </c>
      <c r="T2103" s="4">
        <v>1.1</v>
      </c>
      <c r="U2103" s="6"/>
      <c r="V2103" s="6"/>
    </row>
    <row r="2104">
      <c r="A2104" s="4" t="s">
        <v>161</v>
      </c>
      <c r="B2104" s="4">
        <v>2000.0</v>
      </c>
      <c r="C2104" s="4" t="s">
        <v>23</v>
      </c>
      <c r="D2104" s="4">
        <v>76.0</v>
      </c>
      <c r="E2104" s="4">
        <v>116.0</v>
      </c>
      <c r="F2104" s="4">
        <v>4.0</v>
      </c>
      <c r="G2104" s="4">
        <v>10.33</v>
      </c>
      <c r="H2104" s="5">
        <v>0.0</v>
      </c>
      <c r="I2104" s="4">
        <v>93.0</v>
      </c>
      <c r="J2104" s="4">
        <v>32647.0</v>
      </c>
      <c r="K2104" s="4">
        <v>24.7</v>
      </c>
      <c r="L2104" s="4">
        <v>4.0</v>
      </c>
      <c r="M2104" s="4">
        <v>99.0</v>
      </c>
      <c r="N2104" s="4">
        <v>4.23</v>
      </c>
      <c r="O2104" s="4">
        <v>97.0</v>
      </c>
      <c r="P2104" s="4">
        <v>0.1</v>
      </c>
      <c r="Q2104" s="7"/>
      <c r="R2104" s="6"/>
      <c r="S2104" s="4">
        <v>1.6</v>
      </c>
      <c r="T2104" s="4">
        <v>1.1</v>
      </c>
      <c r="U2104" s="6"/>
      <c r="V2104" s="6"/>
    </row>
    <row r="2105">
      <c r="A2105" s="4" t="s">
        <v>162</v>
      </c>
      <c r="B2105" s="4">
        <v>2015.0</v>
      </c>
      <c r="C2105" s="4" t="s">
        <v>23</v>
      </c>
      <c r="D2105" s="4">
        <v>72.1</v>
      </c>
      <c r="E2105" s="4">
        <v>157.0</v>
      </c>
      <c r="F2105" s="4">
        <v>1.0</v>
      </c>
      <c r="G2105" s="6"/>
      <c r="H2105" s="5">
        <v>0.0</v>
      </c>
      <c r="I2105" s="4">
        <v>88.0</v>
      </c>
      <c r="J2105" s="4">
        <v>0.0</v>
      </c>
      <c r="K2105" s="4">
        <v>53.4</v>
      </c>
      <c r="L2105" s="4">
        <v>1.0</v>
      </c>
      <c r="M2105" s="4">
        <v>88.0</v>
      </c>
      <c r="N2105" s="6"/>
      <c r="O2105" s="4">
        <v>87.0</v>
      </c>
      <c r="P2105" s="4">
        <v>0.1</v>
      </c>
      <c r="Q2105" s="7"/>
      <c r="R2105" s="6"/>
      <c r="S2105" s="4">
        <v>2.7</v>
      </c>
      <c r="T2105" s="4">
        <v>2.8</v>
      </c>
      <c r="U2105" s="6"/>
      <c r="V2105" s="6"/>
    </row>
    <row r="2106">
      <c r="A2106" s="4" t="s">
        <v>162</v>
      </c>
      <c r="B2106" s="4">
        <v>2014.0</v>
      </c>
      <c r="C2106" s="4" t="s">
        <v>23</v>
      </c>
      <c r="D2106" s="4">
        <v>71.8</v>
      </c>
      <c r="E2106" s="4">
        <v>162.0</v>
      </c>
      <c r="F2106" s="4">
        <v>1.0</v>
      </c>
      <c r="G2106" s="4">
        <v>9.99</v>
      </c>
      <c r="H2106" s="5">
        <v>0.0</v>
      </c>
      <c r="I2106" s="4">
        <v>92.0</v>
      </c>
      <c r="J2106" s="4">
        <v>2.0</v>
      </c>
      <c r="K2106" s="4">
        <v>52.7</v>
      </c>
      <c r="L2106" s="4">
        <v>1.0</v>
      </c>
      <c r="M2106" s="4">
        <v>92.0</v>
      </c>
      <c r="N2106" s="4">
        <v>1.32</v>
      </c>
      <c r="O2106" s="4">
        <v>9.0</v>
      </c>
      <c r="P2106" s="4">
        <v>0.1</v>
      </c>
      <c r="Q2106" s="7"/>
      <c r="R2106" s="6"/>
      <c r="S2106" s="4">
        <v>2.7</v>
      </c>
      <c r="T2106" s="4">
        <v>2.8</v>
      </c>
      <c r="U2106" s="6"/>
      <c r="V2106" s="6"/>
    </row>
    <row r="2107">
      <c r="A2107" s="4" t="s">
        <v>162</v>
      </c>
      <c r="B2107" s="4">
        <v>2013.0</v>
      </c>
      <c r="C2107" s="4" t="s">
        <v>23</v>
      </c>
      <c r="D2107" s="4">
        <v>71.7</v>
      </c>
      <c r="E2107" s="4">
        <v>163.0</v>
      </c>
      <c r="F2107" s="4">
        <v>1.0</v>
      </c>
      <c r="G2107" s="4">
        <v>10.49</v>
      </c>
      <c r="H2107" s="5">
        <v>0.0</v>
      </c>
      <c r="I2107" s="4">
        <v>91.0</v>
      </c>
      <c r="J2107" s="4">
        <v>27.0</v>
      </c>
      <c r="K2107" s="4">
        <v>52.1</v>
      </c>
      <c r="L2107" s="4">
        <v>1.0</v>
      </c>
      <c r="M2107" s="4">
        <v>92.0</v>
      </c>
      <c r="N2107" s="4">
        <v>1.5</v>
      </c>
      <c r="O2107" s="4">
        <v>9.0</v>
      </c>
      <c r="P2107" s="4">
        <v>0.1</v>
      </c>
      <c r="Q2107" s="7"/>
      <c r="R2107" s="6"/>
      <c r="S2107" s="4">
        <v>2.7</v>
      </c>
      <c r="T2107" s="4">
        <v>2.9</v>
      </c>
      <c r="U2107" s="6"/>
      <c r="V2107" s="6"/>
    </row>
    <row r="2108">
      <c r="A2108" s="4" t="s">
        <v>162</v>
      </c>
      <c r="B2108" s="4">
        <v>2012.0</v>
      </c>
      <c r="C2108" s="4" t="s">
        <v>23</v>
      </c>
      <c r="D2108" s="4">
        <v>79.0</v>
      </c>
      <c r="E2108" s="4">
        <v>175.0</v>
      </c>
      <c r="F2108" s="4">
        <v>1.0</v>
      </c>
      <c r="G2108" s="4">
        <v>10.68</v>
      </c>
      <c r="H2108" s="5">
        <v>0.0</v>
      </c>
      <c r="I2108" s="4">
        <v>94.0</v>
      </c>
      <c r="J2108" s="4">
        <v>11.0</v>
      </c>
      <c r="K2108" s="4">
        <v>51.5</v>
      </c>
      <c r="L2108" s="4">
        <v>1.0</v>
      </c>
      <c r="M2108" s="4">
        <v>92.0</v>
      </c>
      <c r="N2108" s="4">
        <v>11.87</v>
      </c>
      <c r="O2108" s="4">
        <v>92.0</v>
      </c>
      <c r="P2108" s="4">
        <v>0.1</v>
      </c>
      <c r="Q2108" s="7"/>
      <c r="R2108" s="6"/>
      <c r="S2108" s="4">
        <v>2.7</v>
      </c>
      <c r="T2108" s="4">
        <v>2.9</v>
      </c>
      <c r="U2108" s="6"/>
      <c r="V2108" s="6"/>
    </row>
    <row r="2109">
      <c r="A2109" s="4" t="s">
        <v>162</v>
      </c>
      <c r="B2109" s="4">
        <v>2011.0</v>
      </c>
      <c r="C2109" s="4" t="s">
        <v>23</v>
      </c>
      <c r="D2109" s="4">
        <v>77.0</v>
      </c>
      <c r="E2109" s="4">
        <v>177.0</v>
      </c>
      <c r="F2109" s="4">
        <v>1.0</v>
      </c>
      <c r="G2109" s="4">
        <v>9.45</v>
      </c>
      <c r="H2109" s="5">
        <v>0.0</v>
      </c>
      <c r="I2109" s="4">
        <v>96.0</v>
      </c>
      <c r="J2109" s="4">
        <v>0.0</v>
      </c>
      <c r="K2109" s="4">
        <v>5.9</v>
      </c>
      <c r="L2109" s="4">
        <v>1.0</v>
      </c>
      <c r="M2109" s="4">
        <v>96.0</v>
      </c>
      <c r="N2109" s="4">
        <v>1.61</v>
      </c>
      <c r="O2109" s="4">
        <v>93.0</v>
      </c>
      <c r="P2109" s="4">
        <v>0.1</v>
      </c>
      <c r="Q2109" s="7"/>
      <c r="R2109" s="6"/>
      <c r="S2109" s="4">
        <v>2.8</v>
      </c>
      <c r="T2109" s="4">
        <v>3.0</v>
      </c>
      <c r="U2109" s="6"/>
      <c r="V2109" s="6"/>
    </row>
    <row r="2110">
      <c r="A2110" s="4" t="s">
        <v>162</v>
      </c>
      <c r="B2110" s="4">
        <v>2010.0</v>
      </c>
      <c r="C2110" s="4" t="s">
        <v>23</v>
      </c>
      <c r="D2110" s="4">
        <v>68.8</v>
      </c>
      <c r="E2110" s="4">
        <v>219.0</v>
      </c>
      <c r="F2110" s="4">
        <v>1.0</v>
      </c>
      <c r="G2110" s="4">
        <v>8.25</v>
      </c>
      <c r="H2110" s="5">
        <v>0.0</v>
      </c>
      <c r="I2110" s="4">
        <v>98.0</v>
      </c>
      <c r="J2110" s="4">
        <v>0.0</v>
      </c>
      <c r="K2110" s="4">
        <v>5.4</v>
      </c>
      <c r="L2110" s="4">
        <v>1.0</v>
      </c>
      <c r="M2110" s="4">
        <v>97.0</v>
      </c>
      <c r="N2110" s="4">
        <v>12.8</v>
      </c>
      <c r="O2110" s="4">
        <v>9.0</v>
      </c>
      <c r="P2110" s="4">
        <v>0.1</v>
      </c>
      <c r="Q2110" s="7"/>
      <c r="R2110" s="6"/>
      <c r="S2110" s="4">
        <v>2.8</v>
      </c>
      <c r="T2110" s="4">
        <v>3.0</v>
      </c>
      <c r="U2110" s="6"/>
      <c r="V2110" s="6"/>
    </row>
    <row r="2111">
      <c r="A2111" s="4" t="s">
        <v>162</v>
      </c>
      <c r="B2111" s="4">
        <v>2009.0</v>
      </c>
      <c r="C2111" s="4" t="s">
        <v>23</v>
      </c>
      <c r="D2111" s="4">
        <v>69.0</v>
      </c>
      <c r="E2111" s="4">
        <v>218.0</v>
      </c>
      <c r="F2111" s="4">
        <v>1.0</v>
      </c>
      <c r="G2111" s="4">
        <v>8.45</v>
      </c>
      <c r="H2111" s="5">
        <v>0.0</v>
      </c>
      <c r="I2111" s="4">
        <v>89.0</v>
      </c>
      <c r="J2111" s="4">
        <v>0.0</v>
      </c>
      <c r="K2111" s="4">
        <v>49.9</v>
      </c>
      <c r="L2111" s="4">
        <v>1.0</v>
      </c>
      <c r="M2111" s="4">
        <v>87.0</v>
      </c>
      <c r="N2111" s="4">
        <v>12.49</v>
      </c>
      <c r="O2111" s="4">
        <v>85.0</v>
      </c>
      <c r="P2111" s="4">
        <v>0.1</v>
      </c>
      <c r="Q2111" s="7"/>
      <c r="R2111" s="6"/>
      <c r="S2111" s="4">
        <v>2.9</v>
      </c>
      <c r="T2111" s="4">
        <v>3.1</v>
      </c>
      <c r="U2111" s="6"/>
      <c r="V2111" s="6"/>
    </row>
    <row r="2112">
      <c r="A2112" s="4" t="s">
        <v>162</v>
      </c>
      <c r="B2112" s="4">
        <v>2008.0</v>
      </c>
      <c r="C2112" s="4" t="s">
        <v>23</v>
      </c>
      <c r="D2112" s="4">
        <v>68.9</v>
      </c>
      <c r="E2112" s="4">
        <v>228.0</v>
      </c>
      <c r="F2112" s="4">
        <v>1.0</v>
      </c>
      <c r="G2112" s="4">
        <v>9.07</v>
      </c>
      <c r="H2112" s="5">
        <v>0.0</v>
      </c>
      <c r="I2112" s="4">
        <v>97.0</v>
      </c>
      <c r="J2112" s="4">
        <v>0.0</v>
      </c>
      <c r="K2112" s="4">
        <v>49.5</v>
      </c>
      <c r="L2112" s="4">
        <v>1.0</v>
      </c>
      <c r="M2112" s="4">
        <v>96.0</v>
      </c>
      <c r="N2112" s="4">
        <v>11.41</v>
      </c>
      <c r="O2112" s="4">
        <v>9.0</v>
      </c>
      <c r="P2112" s="4">
        <v>0.1</v>
      </c>
      <c r="Q2112" s="7"/>
      <c r="R2112" s="6"/>
      <c r="S2112" s="4">
        <v>2.9</v>
      </c>
      <c r="T2112" s="4">
        <v>3.1</v>
      </c>
      <c r="U2112" s="6"/>
      <c r="V2112" s="6"/>
    </row>
    <row r="2113">
      <c r="A2113" s="4" t="s">
        <v>162</v>
      </c>
      <c r="B2113" s="4">
        <v>2007.0</v>
      </c>
      <c r="C2113" s="4" t="s">
        <v>23</v>
      </c>
      <c r="D2113" s="4">
        <v>68.3</v>
      </c>
      <c r="E2113" s="4">
        <v>237.0</v>
      </c>
      <c r="F2113" s="4">
        <v>1.0</v>
      </c>
      <c r="G2113" s="4">
        <v>9.66</v>
      </c>
      <c r="H2113" s="5">
        <v>0.0</v>
      </c>
      <c r="I2113" s="4">
        <v>95.0</v>
      </c>
      <c r="J2113" s="4">
        <v>10.0</v>
      </c>
      <c r="K2113" s="4">
        <v>49.1</v>
      </c>
      <c r="L2113" s="4">
        <v>1.0</v>
      </c>
      <c r="M2113" s="4">
        <v>93.0</v>
      </c>
      <c r="N2113" s="4">
        <v>1.88</v>
      </c>
      <c r="O2113" s="4">
        <v>92.0</v>
      </c>
      <c r="P2113" s="4">
        <v>0.1</v>
      </c>
      <c r="Q2113" s="7"/>
      <c r="R2113" s="6"/>
      <c r="S2113" s="4">
        <v>3.0</v>
      </c>
      <c r="T2113" s="4">
        <v>3.2</v>
      </c>
      <c r="U2113" s="6"/>
      <c r="V2113" s="6"/>
    </row>
    <row r="2114">
      <c r="A2114" s="4" t="s">
        <v>162</v>
      </c>
      <c r="B2114" s="4">
        <v>2006.0</v>
      </c>
      <c r="C2114" s="4" t="s">
        <v>23</v>
      </c>
      <c r="D2114" s="4">
        <v>68.0</v>
      </c>
      <c r="E2114" s="4">
        <v>242.0</v>
      </c>
      <c r="F2114" s="4">
        <v>1.0</v>
      </c>
      <c r="G2114" s="4">
        <v>8.36</v>
      </c>
      <c r="H2114" s="5">
        <v>0.0</v>
      </c>
      <c r="I2114" s="4">
        <v>98.0</v>
      </c>
      <c r="J2114" s="4">
        <v>34.0</v>
      </c>
      <c r="K2114" s="4">
        <v>48.7</v>
      </c>
      <c r="L2114" s="4">
        <v>1.0</v>
      </c>
      <c r="M2114" s="4">
        <v>98.0</v>
      </c>
      <c r="N2114" s="4">
        <v>1.63</v>
      </c>
      <c r="O2114" s="4">
        <v>97.0</v>
      </c>
      <c r="P2114" s="4">
        <v>0.1</v>
      </c>
      <c r="Q2114" s="7"/>
      <c r="R2114" s="6"/>
      <c r="S2114" s="4">
        <v>3.1</v>
      </c>
      <c r="T2114" s="4">
        <v>3.3</v>
      </c>
      <c r="U2114" s="6"/>
      <c r="V2114" s="6"/>
    </row>
    <row r="2115">
      <c r="A2115" s="4" t="s">
        <v>162</v>
      </c>
      <c r="B2115" s="4">
        <v>2005.0</v>
      </c>
      <c r="C2115" s="4" t="s">
        <v>23</v>
      </c>
      <c r="D2115" s="4">
        <v>67.3</v>
      </c>
      <c r="E2115" s="4">
        <v>248.0</v>
      </c>
      <c r="F2115" s="4">
        <v>1.0</v>
      </c>
      <c r="G2115" s="4">
        <v>10.78</v>
      </c>
      <c r="H2115" s="5">
        <v>0.0</v>
      </c>
      <c r="I2115" s="4">
        <v>99.0</v>
      </c>
      <c r="J2115" s="4">
        <v>6.0</v>
      </c>
      <c r="K2115" s="4">
        <v>48.3</v>
      </c>
      <c r="L2115" s="4">
        <v>1.0</v>
      </c>
      <c r="M2115" s="4">
        <v>99.0</v>
      </c>
      <c r="N2115" s="4">
        <v>9.15</v>
      </c>
      <c r="O2115" s="4">
        <v>98.0</v>
      </c>
      <c r="P2115" s="4">
        <v>0.1</v>
      </c>
      <c r="Q2115" s="7"/>
      <c r="R2115" s="6"/>
      <c r="S2115" s="4">
        <v>3.1</v>
      </c>
      <c r="T2115" s="4">
        <v>3.3</v>
      </c>
      <c r="U2115" s="6"/>
      <c r="V2115" s="6"/>
    </row>
    <row r="2116">
      <c r="A2116" s="4" t="s">
        <v>162</v>
      </c>
      <c r="B2116" s="4">
        <v>2004.0</v>
      </c>
      <c r="C2116" s="4" t="s">
        <v>23</v>
      </c>
      <c r="D2116" s="4">
        <v>68.0</v>
      </c>
      <c r="E2116" s="4">
        <v>225.0</v>
      </c>
      <c r="F2116" s="4">
        <v>1.0</v>
      </c>
      <c r="G2116" s="4">
        <v>12.27</v>
      </c>
      <c r="H2116" s="5">
        <v>0.0</v>
      </c>
      <c r="I2116" s="4">
        <v>99.0</v>
      </c>
      <c r="J2116" s="4">
        <v>4.0</v>
      </c>
      <c r="K2116" s="4">
        <v>47.9</v>
      </c>
      <c r="L2116" s="4">
        <v>1.0</v>
      </c>
      <c r="M2116" s="4">
        <v>98.0</v>
      </c>
      <c r="N2116" s="4">
        <v>8.49</v>
      </c>
      <c r="O2116" s="4">
        <v>98.0</v>
      </c>
      <c r="P2116" s="4">
        <v>0.1</v>
      </c>
      <c r="Q2116" s="7"/>
      <c r="R2116" s="6"/>
      <c r="S2116" s="4">
        <v>3.2</v>
      </c>
      <c r="T2116" s="4">
        <v>3.4</v>
      </c>
      <c r="U2116" s="6"/>
      <c r="V2116" s="6"/>
    </row>
    <row r="2117">
      <c r="A2117" s="4" t="s">
        <v>162</v>
      </c>
      <c r="B2117" s="4">
        <v>2003.0</v>
      </c>
      <c r="C2117" s="4" t="s">
        <v>23</v>
      </c>
      <c r="D2117" s="4">
        <v>67.6</v>
      </c>
      <c r="E2117" s="4">
        <v>226.0</v>
      </c>
      <c r="F2117" s="4">
        <v>1.0</v>
      </c>
      <c r="G2117" s="4">
        <v>8.15</v>
      </c>
      <c r="H2117" s="5">
        <v>0.0</v>
      </c>
      <c r="I2117" s="4">
        <v>99.0</v>
      </c>
      <c r="J2117" s="4">
        <v>87.0</v>
      </c>
      <c r="K2117" s="4">
        <v>47.6</v>
      </c>
      <c r="L2117" s="4">
        <v>1.0</v>
      </c>
      <c r="M2117" s="4">
        <v>98.0</v>
      </c>
      <c r="N2117" s="4">
        <v>8.24</v>
      </c>
      <c r="O2117" s="4">
        <v>98.0</v>
      </c>
      <c r="P2117" s="4">
        <v>0.1</v>
      </c>
      <c r="Q2117" s="7"/>
      <c r="R2117" s="6"/>
      <c r="S2117" s="4">
        <v>3.3</v>
      </c>
      <c r="T2117" s="4">
        <v>3.5</v>
      </c>
      <c r="U2117" s="6"/>
      <c r="V2117" s="6"/>
    </row>
    <row r="2118">
      <c r="A2118" s="4" t="s">
        <v>162</v>
      </c>
      <c r="B2118" s="4">
        <v>2002.0</v>
      </c>
      <c r="C2118" s="4" t="s">
        <v>23</v>
      </c>
      <c r="D2118" s="4">
        <v>67.5</v>
      </c>
      <c r="E2118" s="4">
        <v>225.0</v>
      </c>
      <c r="F2118" s="4">
        <v>1.0</v>
      </c>
      <c r="G2118" s="4">
        <v>6.71</v>
      </c>
      <c r="H2118" s="5">
        <v>0.0</v>
      </c>
      <c r="I2118" s="4">
        <v>99.0</v>
      </c>
      <c r="J2118" s="4">
        <v>4929.0</v>
      </c>
      <c r="K2118" s="4">
        <v>47.2</v>
      </c>
      <c r="L2118" s="4">
        <v>1.0</v>
      </c>
      <c r="M2118" s="4">
        <v>98.0</v>
      </c>
      <c r="N2118" s="4">
        <v>8.31</v>
      </c>
      <c r="O2118" s="4">
        <v>97.0</v>
      </c>
      <c r="P2118" s="4">
        <v>0.1</v>
      </c>
      <c r="Q2118" s="7"/>
      <c r="R2118" s="6"/>
      <c r="S2118" s="4">
        <v>3.4</v>
      </c>
      <c r="T2118" s="4">
        <v>3.6</v>
      </c>
      <c r="U2118" s="6"/>
      <c r="V2118" s="6"/>
    </row>
    <row r="2119">
      <c r="A2119" s="4" t="s">
        <v>162</v>
      </c>
      <c r="B2119" s="4">
        <v>2001.0</v>
      </c>
      <c r="C2119" s="4" t="s">
        <v>23</v>
      </c>
      <c r="D2119" s="4">
        <v>67.6</v>
      </c>
      <c r="E2119" s="4">
        <v>228.0</v>
      </c>
      <c r="F2119" s="4">
        <v>1.0</v>
      </c>
      <c r="G2119" s="4">
        <v>10.98</v>
      </c>
      <c r="H2119" s="5">
        <v>0.0</v>
      </c>
      <c r="I2119" s="4">
        <v>94.0</v>
      </c>
      <c r="J2119" s="4">
        <v>457.0</v>
      </c>
      <c r="K2119" s="4">
        <v>46.8</v>
      </c>
      <c r="L2119" s="4">
        <v>1.0</v>
      </c>
      <c r="M2119" s="4">
        <v>98.0</v>
      </c>
      <c r="N2119" s="4">
        <v>7.0</v>
      </c>
      <c r="O2119" s="4">
        <v>97.0</v>
      </c>
      <c r="P2119" s="4">
        <v>0.1</v>
      </c>
      <c r="Q2119" s="7"/>
      <c r="R2119" s="6"/>
      <c r="S2119" s="4">
        <v>3.5</v>
      </c>
      <c r="T2119" s="4">
        <v>3.6</v>
      </c>
      <c r="U2119" s="6"/>
      <c r="V2119" s="6"/>
    </row>
    <row r="2120">
      <c r="A2120" s="4" t="s">
        <v>162</v>
      </c>
      <c r="B2120" s="4">
        <v>2000.0</v>
      </c>
      <c r="C2120" s="4" t="s">
        <v>23</v>
      </c>
      <c r="D2120" s="4">
        <v>67.1</v>
      </c>
      <c r="E2120" s="4">
        <v>235.0</v>
      </c>
      <c r="F2120" s="4">
        <v>1.0</v>
      </c>
      <c r="G2120" s="4">
        <v>9.89</v>
      </c>
      <c r="H2120" s="5">
        <v>0.0</v>
      </c>
      <c r="I2120" s="4">
        <v>92.0</v>
      </c>
      <c r="J2120" s="4">
        <v>687.0</v>
      </c>
      <c r="K2120" s="4">
        <v>46.5</v>
      </c>
      <c r="L2120" s="4">
        <v>2.0</v>
      </c>
      <c r="M2120" s="4">
        <v>97.0</v>
      </c>
      <c r="N2120" s="4">
        <v>6.65</v>
      </c>
      <c r="O2120" s="4">
        <v>95.0</v>
      </c>
      <c r="P2120" s="4">
        <v>0.1</v>
      </c>
      <c r="Q2120" s="7"/>
      <c r="R2120" s="6"/>
      <c r="S2120" s="4">
        <v>3.6</v>
      </c>
      <c r="T2120" s="4">
        <v>3.7</v>
      </c>
      <c r="U2120" s="6"/>
      <c r="V2120" s="6"/>
    </row>
    <row r="2121">
      <c r="A2121" s="4" t="s">
        <v>163</v>
      </c>
      <c r="B2121" s="4">
        <v>2015.0</v>
      </c>
      <c r="C2121" s="4" t="s">
        <v>31</v>
      </c>
      <c r="D2121" s="4">
        <v>75.0</v>
      </c>
      <c r="E2121" s="4">
        <v>133.0</v>
      </c>
      <c r="F2121" s="4">
        <v>2.0</v>
      </c>
      <c r="G2121" s="6"/>
      <c r="H2121" s="5">
        <v>0.0</v>
      </c>
      <c r="I2121" s="4">
        <v>9.0</v>
      </c>
      <c r="J2121" s="4">
        <v>4.0</v>
      </c>
      <c r="K2121" s="4">
        <v>6.7</v>
      </c>
      <c r="L2121" s="4">
        <v>2.0</v>
      </c>
      <c r="M2121" s="4">
        <v>89.0</v>
      </c>
      <c r="N2121" s="6"/>
      <c r="O2121" s="4">
        <v>89.0</v>
      </c>
      <c r="P2121" s="4">
        <v>0.1</v>
      </c>
      <c r="Q2121" s="5">
        <v>8958.788593</v>
      </c>
      <c r="R2121" s="4">
        <v>1.9815481E7</v>
      </c>
      <c r="S2121" s="4">
        <v>2.5</v>
      </c>
      <c r="T2121" s="4">
        <v>2.7</v>
      </c>
      <c r="U2121" s="4">
        <v>0.798</v>
      </c>
      <c r="V2121" s="4">
        <v>14.7</v>
      </c>
    </row>
    <row r="2122">
      <c r="A2122" s="4" t="s">
        <v>163</v>
      </c>
      <c r="B2122" s="4">
        <v>2014.0</v>
      </c>
      <c r="C2122" s="4" t="s">
        <v>31</v>
      </c>
      <c r="D2122" s="4">
        <v>74.8</v>
      </c>
      <c r="E2122" s="4">
        <v>135.0</v>
      </c>
      <c r="F2122" s="4">
        <v>2.0</v>
      </c>
      <c r="G2122" s="4">
        <v>0.01</v>
      </c>
      <c r="H2122" s="5">
        <v>1.576409172</v>
      </c>
      <c r="I2122" s="4">
        <v>94.0</v>
      </c>
      <c r="J2122" s="4">
        <v>59.0</v>
      </c>
      <c r="K2122" s="4">
        <v>59.9</v>
      </c>
      <c r="L2122" s="4">
        <v>2.0</v>
      </c>
      <c r="M2122" s="4">
        <v>94.0</v>
      </c>
      <c r="N2122" s="4">
        <v>5.57</v>
      </c>
      <c r="O2122" s="4">
        <v>94.0</v>
      </c>
      <c r="P2122" s="4">
        <v>0.1</v>
      </c>
      <c r="Q2122" s="5">
        <v>12.27733</v>
      </c>
      <c r="R2122" s="4">
        <v>1998979.0</v>
      </c>
      <c r="S2122" s="4">
        <v>2.6</v>
      </c>
      <c r="T2122" s="4">
        <v>2.8</v>
      </c>
      <c r="U2122" s="4">
        <v>0.797</v>
      </c>
      <c r="V2122" s="4">
        <v>14.7</v>
      </c>
    </row>
    <row r="2123">
      <c r="A2123" s="4" t="s">
        <v>163</v>
      </c>
      <c r="B2123" s="4">
        <v>2013.0</v>
      </c>
      <c r="C2123" s="4" t="s">
        <v>31</v>
      </c>
      <c r="D2123" s="4">
        <v>74.6</v>
      </c>
      <c r="E2123" s="4">
        <v>138.0</v>
      </c>
      <c r="F2123" s="4">
        <v>2.0</v>
      </c>
      <c r="G2123" s="4">
        <v>9.59</v>
      </c>
      <c r="H2123" s="5">
        <v>1230.748231</v>
      </c>
      <c r="I2123" s="4">
        <v>96.0</v>
      </c>
      <c r="J2123" s="4">
        <v>1159.0</v>
      </c>
      <c r="K2123" s="4">
        <v>59.2</v>
      </c>
      <c r="L2123" s="4">
        <v>2.0</v>
      </c>
      <c r="M2123" s="4">
        <v>88.0</v>
      </c>
      <c r="N2123" s="4">
        <v>5.6</v>
      </c>
      <c r="O2123" s="4">
        <v>92.0</v>
      </c>
      <c r="P2123" s="4">
        <v>0.1</v>
      </c>
      <c r="Q2123" s="5">
        <v>9585.266593</v>
      </c>
      <c r="R2123" s="4">
        <v>1.9983693E7</v>
      </c>
      <c r="S2123" s="4">
        <v>2.7</v>
      </c>
      <c r="T2123" s="4">
        <v>2.9</v>
      </c>
      <c r="U2123" s="4">
        <v>0.794</v>
      </c>
      <c r="V2123" s="4">
        <v>14.7</v>
      </c>
    </row>
    <row r="2124">
      <c r="A2124" s="4" t="s">
        <v>163</v>
      </c>
      <c r="B2124" s="4">
        <v>2012.0</v>
      </c>
      <c r="C2124" s="4" t="s">
        <v>31</v>
      </c>
      <c r="D2124" s="4">
        <v>74.4</v>
      </c>
      <c r="E2124" s="4">
        <v>138.0</v>
      </c>
      <c r="F2124" s="4">
        <v>2.0</v>
      </c>
      <c r="G2124" s="4">
        <v>9.58</v>
      </c>
      <c r="H2124" s="5">
        <v>1078.358105</v>
      </c>
      <c r="I2124" s="4">
        <v>96.0</v>
      </c>
      <c r="J2124" s="4">
        <v>7450.0</v>
      </c>
      <c r="K2124" s="4">
        <v>58.4</v>
      </c>
      <c r="L2124" s="4">
        <v>2.0</v>
      </c>
      <c r="M2124" s="4">
        <v>92.0</v>
      </c>
      <c r="N2124" s="4">
        <v>5.48</v>
      </c>
      <c r="O2124" s="4">
        <v>91.0</v>
      </c>
      <c r="P2124" s="4">
        <v>0.1</v>
      </c>
      <c r="Q2124" s="5">
        <v>8558.39766</v>
      </c>
      <c r="R2124" s="4">
        <v>25835.0</v>
      </c>
      <c r="S2124" s="4">
        <v>2.8</v>
      </c>
      <c r="T2124" s="4">
        <v>3.0</v>
      </c>
      <c r="U2124" s="4">
        <v>0.797</v>
      </c>
      <c r="V2124" s="4">
        <v>15.3</v>
      </c>
    </row>
    <row r="2125">
      <c r="A2125" s="4" t="s">
        <v>163</v>
      </c>
      <c r="B2125" s="4">
        <v>2011.0</v>
      </c>
      <c r="C2125" s="4" t="s">
        <v>31</v>
      </c>
      <c r="D2125" s="4">
        <v>74.3</v>
      </c>
      <c r="E2125" s="4">
        <v>139.0</v>
      </c>
      <c r="F2125" s="4">
        <v>2.0</v>
      </c>
      <c r="G2125" s="4">
        <v>9.1</v>
      </c>
      <c r="H2125" s="5">
        <v>10.32588862</v>
      </c>
      <c r="I2125" s="4">
        <v>96.0</v>
      </c>
      <c r="J2125" s="4">
        <v>4189.0</v>
      </c>
      <c r="K2125" s="4">
        <v>57.7</v>
      </c>
      <c r="L2125" s="4">
        <v>2.0</v>
      </c>
      <c r="M2125" s="4">
        <v>89.0</v>
      </c>
      <c r="N2125" s="4">
        <v>5.53</v>
      </c>
      <c r="O2125" s="4">
        <v>89.0</v>
      </c>
      <c r="P2125" s="4">
        <v>0.1</v>
      </c>
      <c r="Q2125" s="5">
        <v>92.277825</v>
      </c>
      <c r="R2125" s="4">
        <v>2147528.0</v>
      </c>
      <c r="S2125" s="4">
        <v>2.9</v>
      </c>
      <c r="T2125" s="4">
        <v>3.1</v>
      </c>
      <c r="U2125" s="4">
        <v>0.798</v>
      </c>
      <c r="V2125" s="4">
        <v>15.7</v>
      </c>
    </row>
    <row r="2126">
      <c r="A2126" s="4" t="s">
        <v>163</v>
      </c>
      <c r="B2126" s="4">
        <v>2010.0</v>
      </c>
      <c r="C2126" s="4" t="s">
        <v>31</v>
      </c>
      <c r="D2126" s="4">
        <v>73.4</v>
      </c>
      <c r="E2126" s="4">
        <v>153.0</v>
      </c>
      <c r="F2126" s="4">
        <v>2.0</v>
      </c>
      <c r="G2126" s="4">
        <v>9.0</v>
      </c>
      <c r="H2126" s="5">
        <v>983.2518091</v>
      </c>
      <c r="I2126" s="4">
        <v>98.0</v>
      </c>
      <c r="J2126" s="4">
        <v>193.0</v>
      </c>
      <c r="K2126" s="4">
        <v>56.9</v>
      </c>
      <c r="L2126" s="4">
        <v>2.0</v>
      </c>
      <c r="M2126" s="4">
        <v>94.0</v>
      </c>
      <c r="N2126" s="4">
        <v>5.83</v>
      </c>
      <c r="O2126" s="4">
        <v>94.0</v>
      </c>
      <c r="P2126" s="4">
        <v>0.1</v>
      </c>
      <c r="Q2126" s="5">
        <v>8297.483621</v>
      </c>
      <c r="R2126" s="4">
        <v>2246871.0</v>
      </c>
      <c r="S2126" s="4">
        <v>3.0</v>
      </c>
      <c r="T2126" s="4">
        <v>3.2</v>
      </c>
      <c r="U2126" s="4">
        <v>0.797</v>
      </c>
      <c r="V2126" s="4">
        <v>15.8</v>
      </c>
    </row>
    <row r="2127">
      <c r="A2127" s="4" t="s">
        <v>163</v>
      </c>
      <c r="B2127" s="4">
        <v>2009.0</v>
      </c>
      <c r="C2127" s="4" t="s">
        <v>31</v>
      </c>
      <c r="D2127" s="4">
        <v>73.1</v>
      </c>
      <c r="E2127" s="4">
        <v>158.0</v>
      </c>
      <c r="F2127" s="4">
        <v>2.0</v>
      </c>
      <c r="G2127" s="4">
        <v>10.4</v>
      </c>
      <c r="H2127" s="5">
        <v>14.96373588</v>
      </c>
      <c r="I2127" s="4">
        <v>95.0</v>
      </c>
      <c r="J2127" s="4">
        <v>8.0</v>
      </c>
      <c r="K2127" s="4">
        <v>56.3</v>
      </c>
      <c r="L2127" s="4">
        <v>3.0</v>
      </c>
      <c r="M2127" s="4">
        <v>95.0</v>
      </c>
      <c r="N2127" s="4">
        <v>5.56</v>
      </c>
      <c r="O2127" s="4">
        <v>95.0</v>
      </c>
      <c r="P2127" s="4">
        <v>0.1</v>
      </c>
      <c r="Q2127" s="5">
        <v>822.18329</v>
      </c>
      <c r="R2127" s="4">
        <v>2367487.0</v>
      </c>
      <c r="S2127" s="4">
        <v>3.0</v>
      </c>
      <c r="T2127" s="4">
        <v>3.3</v>
      </c>
      <c r="U2127" s="4">
        <v>0.795</v>
      </c>
      <c r="V2127" s="4">
        <v>15.4</v>
      </c>
    </row>
    <row r="2128">
      <c r="A2128" s="4" t="s">
        <v>163</v>
      </c>
      <c r="B2128" s="4">
        <v>2008.0</v>
      </c>
      <c r="C2128" s="4" t="s">
        <v>31</v>
      </c>
      <c r="D2128" s="4">
        <v>73.1</v>
      </c>
      <c r="E2128" s="4">
        <v>159.0</v>
      </c>
      <c r="F2128" s="4">
        <v>2.0</v>
      </c>
      <c r="G2128" s="4">
        <v>11.9</v>
      </c>
      <c r="H2128" s="5">
        <v>128.0805702</v>
      </c>
      <c r="I2128" s="4">
        <v>97.0</v>
      </c>
      <c r="J2128" s="4">
        <v>12.0</v>
      </c>
      <c r="K2128" s="4">
        <v>55.6</v>
      </c>
      <c r="L2128" s="4">
        <v>3.0</v>
      </c>
      <c r="M2128" s="4">
        <v>95.0</v>
      </c>
      <c r="N2128" s="4">
        <v>5.33</v>
      </c>
      <c r="O2128" s="4">
        <v>96.0</v>
      </c>
      <c r="P2128" s="4">
        <v>0.1</v>
      </c>
      <c r="Q2128" s="5">
        <v>1136.47356</v>
      </c>
      <c r="R2128" s="4">
        <v>2537875.0</v>
      </c>
      <c r="S2128" s="4">
        <v>3.1</v>
      </c>
      <c r="T2128" s="4">
        <v>3.5</v>
      </c>
      <c r="U2128" s="4">
        <v>0.78</v>
      </c>
      <c r="V2128" s="4">
        <v>14.7</v>
      </c>
    </row>
    <row r="2129">
      <c r="A2129" s="4" t="s">
        <v>163</v>
      </c>
      <c r="B2129" s="4">
        <v>2007.0</v>
      </c>
      <c r="C2129" s="4" t="s">
        <v>31</v>
      </c>
      <c r="D2129" s="4">
        <v>72.9</v>
      </c>
      <c r="E2129" s="4">
        <v>154.0</v>
      </c>
      <c r="F2129" s="4">
        <v>3.0</v>
      </c>
      <c r="G2129" s="4">
        <v>10.6</v>
      </c>
      <c r="H2129" s="5">
        <v>919.1673438</v>
      </c>
      <c r="I2129" s="4">
        <v>99.0</v>
      </c>
      <c r="J2129" s="4">
        <v>353.0</v>
      </c>
      <c r="K2129" s="4">
        <v>55.0</v>
      </c>
      <c r="L2129" s="4">
        <v>3.0</v>
      </c>
      <c r="M2129" s="4">
        <v>96.0</v>
      </c>
      <c r="N2129" s="4">
        <v>5.21</v>
      </c>
      <c r="O2129" s="4">
        <v>96.0</v>
      </c>
      <c r="P2129" s="4">
        <v>0.1</v>
      </c>
      <c r="Q2129" s="5">
        <v>8214.185378</v>
      </c>
      <c r="R2129" s="4">
        <v>2882982.0</v>
      </c>
      <c r="S2129" s="4">
        <v>3.2</v>
      </c>
      <c r="T2129" s="4">
        <v>3.6</v>
      </c>
      <c r="U2129" s="4">
        <v>0.766</v>
      </c>
      <c r="V2129" s="4">
        <v>14.1</v>
      </c>
    </row>
    <row r="2130">
      <c r="A2130" s="4" t="s">
        <v>163</v>
      </c>
      <c r="B2130" s="4">
        <v>2006.0</v>
      </c>
      <c r="C2130" s="4" t="s">
        <v>31</v>
      </c>
      <c r="D2130" s="4">
        <v>72.5</v>
      </c>
      <c r="E2130" s="4">
        <v>157.0</v>
      </c>
      <c r="F2130" s="4">
        <v>3.0</v>
      </c>
      <c r="G2130" s="4">
        <v>8.51</v>
      </c>
      <c r="H2130" s="5">
        <v>665.6427546</v>
      </c>
      <c r="I2130" s="4">
        <v>99.0</v>
      </c>
      <c r="J2130" s="4">
        <v>3196.0</v>
      </c>
      <c r="K2130" s="4">
        <v>54.4</v>
      </c>
      <c r="L2130" s="4">
        <v>4.0</v>
      </c>
      <c r="M2130" s="4">
        <v>97.0</v>
      </c>
      <c r="N2130" s="4">
        <v>5.6</v>
      </c>
      <c r="O2130" s="4">
        <v>97.0</v>
      </c>
      <c r="P2130" s="4">
        <v>0.1</v>
      </c>
      <c r="Q2130" s="5">
        <v>5828.745662</v>
      </c>
      <c r="R2130" s="4">
        <v>2119376.0</v>
      </c>
      <c r="S2130" s="4">
        <v>3.2</v>
      </c>
      <c r="T2130" s="4">
        <v>3.7</v>
      </c>
      <c r="U2130" s="4">
        <v>0.755</v>
      </c>
      <c r="V2130" s="4">
        <v>13.7</v>
      </c>
    </row>
    <row r="2131">
      <c r="A2131" s="4" t="s">
        <v>163</v>
      </c>
      <c r="B2131" s="4">
        <v>2005.0</v>
      </c>
      <c r="C2131" s="4" t="s">
        <v>31</v>
      </c>
      <c r="D2131" s="4">
        <v>71.9</v>
      </c>
      <c r="E2131" s="4">
        <v>162.0</v>
      </c>
      <c r="F2131" s="4">
        <v>3.0</v>
      </c>
      <c r="G2131" s="4">
        <v>7.68</v>
      </c>
      <c r="H2131" s="5">
        <v>615.4030781</v>
      </c>
      <c r="I2131" s="4">
        <v>98.0</v>
      </c>
      <c r="J2131" s="4">
        <v>5043.0</v>
      </c>
      <c r="K2131" s="4">
        <v>53.9</v>
      </c>
      <c r="L2131" s="4">
        <v>4.0</v>
      </c>
      <c r="M2131" s="4">
        <v>97.0</v>
      </c>
      <c r="N2131" s="4">
        <v>5.47</v>
      </c>
      <c r="O2131" s="4">
        <v>97.0</v>
      </c>
      <c r="P2131" s="4">
        <v>0.1</v>
      </c>
      <c r="Q2131" s="5">
        <v>4676.315183</v>
      </c>
      <c r="R2131" s="4">
        <v>2.1319685E7</v>
      </c>
      <c r="S2131" s="4">
        <v>3.3</v>
      </c>
      <c r="T2131" s="4">
        <v>3.8</v>
      </c>
      <c r="U2131" s="4">
        <v>0.745</v>
      </c>
      <c r="V2131" s="4">
        <v>13.4</v>
      </c>
    </row>
    <row r="2132">
      <c r="A2132" s="4" t="s">
        <v>163</v>
      </c>
      <c r="B2132" s="4">
        <v>2004.0</v>
      </c>
      <c r="C2132" s="4" t="s">
        <v>31</v>
      </c>
      <c r="D2132" s="4">
        <v>71.7</v>
      </c>
      <c r="E2132" s="4">
        <v>165.0</v>
      </c>
      <c r="F2132" s="4">
        <v>4.0</v>
      </c>
      <c r="G2132" s="4">
        <v>9.82</v>
      </c>
      <c r="H2132" s="5">
        <v>431.3250367</v>
      </c>
      <c r="I2132" s="4">
        <v>99.0</v>
      </c>
      <c r="J2132" s="4">
        <v>117.0</v>
      </c>
      <c r="K2132" s="4">
        <v>53.4</v>
      </c>
      <c r="L2132" s="4">
        <v>4.0</v>
      </c>
      <c r="M2132" s="4">
        <v>97.0</v>
      </c>
      <c r="N2132" s="4">
        <v>5.43</v>
      </c>
      <c r="O2132" s="4">
        <v>97.0</v>
      </c>
      <c r="P2132" s="4">
        <v>0.1</v>
      </c>
      <c r="Q2132" s="5">
        <v>3552.92452</v>
      </c>
      <c r="R2132" s="4">
        <v>2.1451748E7</v>
      </c>
      <c r="S2132" s="4">
        <v>3.4</v>
      </c>
      <c r="T2132" s="4">
        <v>3.9</v>
      </c>
      <c r="U2132" s="4">
        <v>0.733</v>
      </c>
      <c r="V2132" s="4">
        <v>12.9</v>
      </c>
    </row>
    <row r="2133">
      <c r="A2133" s="4" t="s">
        <v>163</v>
      </c>
      <c r="B2133" s="4">
        <v>2003.0</v>
      </c>
      <c r="C2133" s="4" t="s">
        <v>31</v>
      </c>
      <c r="D2133" s="4">
        <v>71.1</v>
      </c>
      <c r="E2133" s="4">
        <v>174.0</v>
      </c>
      <c r="F2133" s="4">
        <v>4.0</v>
      </c>
      <c r="G2133" s="4">
        <v>8.78</v>
      </c>
      <c r="H2133" s="5">
        <v>375.1740323</v>
      </c>
      <c r="I2133" s="4">
        <v>98.0</v>
      </c>
      <c r="J2133" s="4">
        <v>9.0</v>
      </c>
      <c r="K2133" s="4">
        <v>52.9</v>
      </c>
      <c r="L2133" s="4">
        <v>4.0</v>
      </c>
      <c r="M2133" s="4">
        <v>97.0</v>
      </c>
      <c r="N2133" s="4">
        <v>5.3</v>
      </c>
      <c r="O2133" s="4">
        <v>97.0</v>
      </c>
      <c r="P2133" s="4">
        <v>0.1</v>
      </c>
      <c r="Q2133" s="5">
        <v>2774.95586</v>
      </c>
      <c r="R2133" s="4">
        <v>2.1574326E7</v>
      </c>
      <c r="S2133" s="4">
        <v>3.5</v>
      </c>
      <c r="T2133" s="4">
        <v>4.0</v>
      </c>
      <c r="U2133" s="4">
        <v>0.722</v>
      </c>
      <c r="V2133" s="4">
        <v>12.5</v>
      </c>
    </row>
    <row r="2134">
      <c r="A2134" s="4" t="s">
        <v>163</v>
      </c>
      <c r="B2134" s="4">
        <v>2002.0</v>
      </c>
      <c r="C2134" s="4" t="s">
        <v>31</v>
      </c>
      <c r="D2134" s="4">
        <v>77.0</v>
      </c>
      <c r="E2134" s="4">
        <v>178.0</v>
      </c>
      <c r="F2134" s="4">
        <v>4.0</v>
      </c>
      <c r="G2134" s="4">
        <v>9.62</v>
      </c>
      <c r="H2134" s="5">
        <v>37.82275031</v>
      </c>
      <c r="I2134" s="4">
        <v>99.0</v>
      </c>
      <c r="J2134" s="4">
        <v>14.0</v>
      </c>
      <c r="K2134" s="4">
        <v>52.4</v>
      </c>
      <c r="L2134" s="4">
        <v>5.0</v>
      </c>
      <c r="M2134" s="4">
        <v>98.0</v>
      </c>
      <c r="N2134" s="4">
        <v>4.57</v>
      </c>
      <c r="O2134" s="4">
        <v>98.0</v>
      </c>
      <c r="P2134" s="4">
        <v>0.1</v>
      </c>
      <c r="Q2134" s="5">
        <v>2124.873613</v>
      </c>
      <c r="R2134" s="4">
        <v>2173496.0</v>
      </c>
      <c r="S2134" s="4">
        <v>3.7</v>
      </c>
      <c r="T2134" s="4">
        <v>4.1</v>
      </c>
      <c r="U2134" s="4">
        <v>0.714</v>
      </c>
      <c r="V2134" s="4">
        <v>12.0</v>
      </c>
    </row>
    <row r="2135">
      <c r="A2135" s="4" t="s">
        <v>163</v>
      </c>
      <c r="B2135" s="4">
        <v>2001.0</v>
      </c>
      <c r="C2135" s="4" t="s">
        <v>31</v>
      </c>
      <c r="D2135" s="4">
        <v>78.0</v>
      </c>
      <c r="E2135" s="4">
        <v>179.0</v>
      </c>
      <c r="F2135" s="4">
        <v>4.0</v>
      </c>
      <c r="G2135" s="4">
        <v>9.78</v>
      </c>
      <c r="H2135" s="5">
        <v>180.1095132</v>
      </c>
      <c r="I2135" s="4">
        <v>98.0</v>
      </c>
      <c r="J2135" s="4">
        <v>10.0</v>
      </c>
      <c r="K2135" s="4">
        <v>51.9</v>
      </c>
      <c r="L2135" s="4">
        <v>5.0</v>
      </c>
      <c r="M2135" s="4">
        <v>99.0</v>
      </c>
      <c r="N2135" s="4">
        <v>4.36</v>
      </c>
      <c r="O2135" s="4">
        <v>99.0</v>
      </c>
      <c r="P2135" s="4">
        <v>0.1</v>
      </c>
      <c r="Q2135" s="5">
        <v>1839.72945</v>
      </c>
      <c r="R2135" s="4">
        <v>2213197.0</v>
      </c>
      <c r="S2135" s="4">
        <v>3.8</v>
      </c>
      <c r="T2135" s="4">
        <v>4.2</v>
      </c>
      <c r="U2135" s="4">
        <v>0.708</v>
      </c>
      <c r="V2135" s="4">
        <v>11.7</v>
      </c>
    </row>
    <row r="2136">
      <c r="A2136" s="4" t="s">
        <v>163</v>
      </c>
      <c r="B2136" s="4">
        <v>2000.0</v>
      </c>
      <c r="C2136" s="4" t="s">
        <v>31</v>
      </c>
      <c r="D2136" s="4">
        <v>77.0</v>
      </c>
      <c r="E2136" s="4">
        <v>175.0</v>
      </c>
      <c r="F2136" s="4">
        <v>4.0</v>
      </c>
      <c r="G2136" s="4">
        <v>10.16</v>
      </c>
      <c r="H2136" s="5">
        <v>152.6368899</v>
      </c>
      <c r="I2136" s="4">
        <v>98.0</v>
      </c>
      <c r="J2136" s="4">
        <v>35.0</v>
      </c>
      <c r="K2136" s="4">
        <v>51.4</v>
      </c>
      <c r="L2136" s="4">
        <v>5.0</v>
      </c>
      <c r="M2136" s="4">
        <v>99.0</v>
      </c>
      <c r="N2136" s="4">
        <v>4.33</v>
      </c>
      <c r="O2136" s="4">
        <v>99.0</v>
      </c>
      <c r="P2136" s="4">
        <v>0.1</v>
      </c>
      <c r="Q2136" s="5">
        <v>1668.162731</v>
      </c>
      <c r="R2136" s="4">
        <v>2.2442971E7</v>
      </c>
      <c r="S2136" s="4">
        <v>4.0</v>
      </c>
      <c r="T2136" s="4">
        <v>4.3</v>
      </c>
      <c r="U2136" s="4">
        <v>0.703</v>
      </c>
      <c r="V2136" s="4">
        <v>11.5</v>
      </c>
    </row>
    <row r="2137">
      <c r="A2137" s="4" t="s">
        <v>164</v>
      </c>
      <c r="B2137" s="4">
        <v>2015.0</v>
      </c>
      <c r="C2137" s="4" t="s">
        <v>23</v>
      </c>
      <c r="D2137" s="4">
        <v>75.0</v>
      </c>
      <c r="E2137" s="4">
        <v>222.0</v>
      </c>
      <c r="F2137" s="4">
        <v>13.0</v>
      </c>
      <c r="G2137" s="6"/>
      <c r="H2137" s="5">
        <v>0.0</v>
      </c>
      <c r="I2137" s="4">
        <v>97.0</v>
      </c>
      <c r="J2137" s="4">
        <v>843.0</v>
      </c>
      <c r="K2137" s="4">
        <v>6.5</v>
      </c>
      <c r="L2137" s="4">
        <v>15.0</v>
      </c>
      <c r="M2137" s="4">
        <v>97.0</v>
      </c>
      <c r="N2137" s="6"/>
      <c r="O2137" s="4">
        <v>97.0</v>
      </c>
      <c r="P2137" s="4">
        <v>0.1</v>
      </c>
      <c r="Q2137" s="5">
        <v>9329.298351</v>
      </c>
      <c r="R2137" s="4">
        <v>1449687.0</v>
      </c>
      <c r="S2137" s="4">
        <v>2.3</v>
      </c>
      <c r="T2137" s="4">
        <v>2.3</v>
      </c>
      <c r="U2137" s="4">
        <v>0.805</v>
      </c>
      <c r="V2137" s="4">
        <v>15.0</v>
      </c>
    </row>
    <row r="2138">
      <c r="A2138" s="4" t="s">
        <v>164</v>
      </c>
      <c r="B2138" s="4">
        <v>2014.0</v>
      </c>
      <c r="C2138" s="4" t="s">
        <v>23</v>
      </c>
      <c r="D2138" s="4">
        <v>73.0</v>
      </c>
      <c r="E2138" s="4">
        <v>225.0</v>
      </c>
      <c r="F2138" s="4">
        <v>13.0</v>
      </c>
      <c r="G2138" s="4">
        <v>10.12</v>
      </c>
      <c r="H2138" s="5">
        <v>1340.553699</v>
      </c>
      <c r="I2138" s="4">
        <v>97.0</v>
      </c>
      <c r="J2138" s="4">
        <v>4711.0</v>
      </c>
      <c r="K2138" s="4">
        <v>59.9</v>
      </c>
      <c r="L2138" s="4">
        <v>15.0</v>
      </c>
      <c r="M2138" s="4">
        <v>97.0</v>
      </c>
      <c r="N2138" s="4">
        <v>7.7</v>
      </c>
      <c r="O2138" s="4">
        <v>97.0</v>
      </c>
      <c r="P2138" s="4">
        <v>0.1</v>
      </c>
      <c r="Q2138" s="5">
        <v>14125.961</v>
      </c>
      <c r="R2138" s="4">
        <v>1.43819666E8</v>
      </c>
      <c r="S2138" s="4">
        <v>2.3</v>
      </c>
      <c r="T2138" s="4">
        <v>2.3</v>
      </c>
      <c r="U2138" s="4">
        <v>0.803</v>
      </c>
      <c r="V2138" s="4">
        <v>14.9</v>
      </c>
    </row>
    <row r="2139">
      <c r="A2139" s="4" t="s">
        <v>164</v>
      </c>
      <c r="B2139" s="4">
        <v>2013.0</v>
      </c>
      <c r="C2139" s="4" t="s">
        <v>23</v>
      </c>
      <c r="D2139" s="4">
        <v>70.0</v>
      </c>
      <c r="E2139" s="4">
        <v>229.0</v>
      </c>
      <c r="F2139" s="4">
        <v>14.0</v>
      </c>
      <c r="G2139" s="4">
        <v>10.58</v>
      </c>
      <c r="H2139" s="5">
        <v>1529.497771</v>
      </c>
      <c r="I2139" s="4">
        <v>97.0</v>
      </c>
      <c r="J2139" s="4">
        <v>2339.0</v>
      </c>
      <c r="K2139" s="4">
        <v>59.3</v>
      </c>
      <c r="L2139" s="4">
        <v>16.0</v>
      </c>
      <c r="M2139" s="4">
        <v>98.0</v>
      </c>
      <c r="N2139" s="4">
        <v>7.9</v>
      </c>
      <c r="O2139" s="4">
        <v>97.0</v>
      </c>
      <c r="P2139" s="4">
        <v>0.2</v>
      </c>
      <c r="Q2139" s="5">
        <v>15543.67653</v>
      </c>
      <c r="R2139" s="4">
        <v>1.4356911E7</v>
      </c>
      <c r="S2139" s="4">
        <v>2.3</v>
      </c>
      <c r="T2139" s="4">
        <v>2.3</v>
      </c>
      <c r="U2139" s="4">
        <v>0.799</v>
      </c>
      <c r="V2139" s="4">
        <v>14.6</v>
      </c>
    </row>
    <row r="2140">
      <c r="A2140" s="4" t="s">
        <v>164</v>
      </c>
      <c r="B2140" s="4">
        <v>2012.0</v>
      </c>
      <c r="C2140" s="4" t="s">
        <v>23</v>
      </c>
      <c r="D2140" s="4">
        <v>69.6</v>
      </c>
      <c r="E2140" s="4">
        <v>237.0</v>
      </c>
      <c r="F2140" s="4">
        <v>14.0</v>
      </c>
      <c r="G2140" s="4">
        <v>10.99</v>
      </c>
      <c r="H2140" s="5">
        <v>178.8225911</v>
      </c>
      <c r="I2140" s="4">
        <v>97.0</v>
      </c>
      <c r="J2140" s="4">
        <v>2123.0</v>
      </c>
      <c r="K2140" s="4">
        <v>58.7</v>
      </c>
      <c r="L2140" s="4">
        <v>16.0</v>
      </c>
      <c r="M2140" s="4">
        <v>98.0</v>
      </c>
      <c r="N2140" s="4">
        <v>6.88</v>
      </c>
      <c r="O2140" s="4">
        <v>97.0</v>
      </c>
      <c r="P2140" s="4">
        <v>0.3</v>
      </c>
      <c r="Q2140" s="5">
        <v>15154.45687</v>
      </c>
      <c r="R2140" s="4">
        <v>1.4321676E7</v>
      </c>
      <c r="S2140" s="4">
        <v>2.3</v>
      </c>
      <c r="T2140" s="4">
        <v>2.4</v>
      </c>
      <c r="U2140" s="4">
        <v>0.792</v>
      </c>
      <c r="V2140" s="4">
        <v>14.3</v>
      </c>
    </row>
    <row r="2141">
      <c r="A2141" s="4" t="s">
        <v>164</v>
      </c>
      <c r="B2141" s="4">
        <v>2011.0</v>
      </c>
      <c r="C2141" s="4" t="s">
        <v>23</v>
      </c>
      <c r="D2141" s="4">
        <v>69.4</v>
      </c>
      <c r="E2141" s="4">
        <v>242.0</v>
      </c>
      <c r="F2141" s="4">
        <v>14.0</v>
      </c>
      <c r="G2141" s="4">
        <v>11.04</v>
      </c>
      <c r="H2141" s="5">
        <v>184.764931</v>
      </c>
      <c r="I2141" s="4">
        <v>97.0</v>
      </c>
      <c r="J2141" s="4">
        <v>629.0</v>
      </c>
      <c r="K2141" s="4">
        <v>58.1</v>
      </c>
      <c r="L2141" s="4">
        <v>17.0</v>
      </c>
      <c r="M2141" s="4">
        <v>97.0</v>
      </c>
      <c r="N2141" s="4">
        <v>6.61</v>
      </c>
      <c r="O2141" s="4">
        <v>97.0</v>
      </c>
      <c r="P2141" s="4">
        <v>0.3</v>
      </c>
      <c r="Q2141" s="5">
        <v>14212.687</v>
      </c>
      <c r="R2141" s="4">
        <v>1.4296868E7</v>
      </c>
      <c r="S2141" s="4">
        <v>2.3</v>
      </c>
      <c r="T2141" s="4">
        <v>2.4</v>
      </c>
      <c r="U2141" s="4">
        <v>0.785</v>
      </c>
      <c r="V2141" s="4">
        <v>14.0</v>
      </c>
    </row>
    <row r="2142">
      <c r="A2142" s="4" t="s">
        <v>164</v>
      </c>
      <c r="B2142" s="4">
        <v>2010.0</v>
      </c>
      <c r="C2142" s="4" t="s">
        <v>23</v>
      </c>
      <c r="D2142" s="4">
        <v>68.4</v>
      </c>
      <c r="E2142" s="4">
        <v>256.0</v>
      </c>
      <c r="F2142" s="4">
        <v>15.0</v>
      </c>
      <c r="G2142" s="4">
        <v>11.05</v>
      </c>
      <c r="H2142" s="5">
        <v>162.8088054</v>
      </c>
      <c r="I2142" s="4">
        <v>97.0</v>
      </c>
      <c r="J2142" s="4">
        <v>129.0</v>
      </c>
      <c r="K2142" s="4">
        <v>57.5</v>
      </c>
      <c r="L2142" s="4">
        <v>17.0</v>
      </c>
      <c r="M2142" s="4">
        <v>98.0</v>
      </c>
      <c r="N2142" s="4">
        <v>6.83</v>
      </c>
      <c r="O2142" s="4">
        <v>97.0</v>
      </c>
      <c r="P2142" s="4">
        <v>0.2</v>
      </c>
      <c r="Q2142" s="5">
        <v>1674.98771</v>
      </c>
      <c r="R2142" s="4">
        <v>1.42849449E8</v>
      </c>
      <c r="S2142" s="4">
        <v>2.3</v>
      </c>
      <c r="T2142" s="4">
        <v>2.5</v>
      </c>
      <c r="U2142" s="4">
        <v>0.773</v>
      </c>
      <c r="V2142" s="4">
        <v>13.7</v>
      </c>
    </row>
    <row r="2143">
      <c r="A2143" s="4" t="s">
        <v>164</v>
      </c>
      <c r="B2143" s="4">
        <v>2009.0</v>
      </c>
      <c r="C2143" s="4" t="s">
        <v>23</v>
      </c>
      <c r="D2143" s="4">
        <v>68.2</v>
      </c>
      <c r="E2143" s="4">
        <v>261.0</v>
      </c>
      <c r="F2143" s="4">
        <v>15.0</v>
      </c>
      <c r="G2143" s="4">
        <v>11.21</v>
      </c>
      <c r="H2143" s="5">
        <v>137.0063357</v>
      </c>
      <c r="I2143" s="4">
        <v>98.0</v>
      </c>
      <c r="J2143" s="4">
        <v>101.0</v>
      </c>
      <c r="K2143" s="4">
        <v>57.0</v>
      </c>
      <c r="L2143" s="4">
        <v>18.0</v>
      </c>
      <c r="M2143" s="4">
        <v>98.0</v>
      </c>
      <c r="N2143" s="4">
        <v>7.44</v>
      </c>
      <c r="O2143" s="4">
        <v>98.0</v>
      </c>
      <c r="P2143" s="4">
        <v>0.3</v>
      </c>
      <c r="Q2143" s="5">
        <v>8562.89598</v>
      </c>
      <c r="R2143" s="4">
        <v>1.42785342E8</v>
      </c>
      <c r="S2143" s="4">
        <v>2.3</v>
      </c>
      <c r="T2143" s="4">
        <v>2.5</v>
      </c>
      <c r="U2143" s="4">
        <v>0.776</v>
      </c>
      <c r="V2143" s="4">
        <v>14.0</v>
      </c>
    </row>
    <row r="2144">
      <c r="A2144" s="4" t="s">
        <v>164</v>
      </c>
      <c r="B2144" s="4">
        <v>2008.0</v>
      </c>
      <c r="C2144" s="4" t="s">
        <v>23</v>
      </c>
      <c r="D2144" s="4">
        <v>67.5</v>
      </c>
      <c r="E2144" s="4">
        <v>278.0</v>
      </c>
      <c r="F2144" s="4">
        <v>16.0</v>
      </c>
      <c r="G2144" s="4">
        <v>12.04</v>
      </c>
      <c r="H2144" s="5">
        <v>161.7301654</v>
      </c>
      <c r="I2144" s="4">
        <v>98.0</v>
      </c>
      <c r="J2144" s="4">
        <v>27.0</v>
      </c>
      <c r="K2144" s="4">
        <v>56.6</v>
      </c>
      <c r="L2144" s="4">
        <v>18.0</v>
      </c>
      <c r="M2144" s="4">
        <v>98.0</v>
      </c>
      <c r="N2144" s="4">
        <v>6.22</v>
      </c>
      <c r="O2144" s="4">
        <v>98.0</v>
      </c>
      <c r="P2144" s="4">
        <v>0.3</v>
      </c>
      <c r="Q2144" s="5">
        <v>11635.2637</v>
      </c>
      <c r="R2144" s="4">
        <v>1.4274235E7</v>
      </c>
      <c r="S2144" s="4">
        <v>2.3</v>
      </c>
      <c r="T2144" s="4">
        <v>2.5</v>
      </c>
      <c r="U2144" s="4">
        <v>0.769</v>
      </c>
      <c r="V2144" s="4">
        <v>13.9</v>
      </c>
    </row>
    <row r="2145">
      <c r="A2145" s="4" t="s">
        <v>164</v>
      </c>
      <c r="B2145" s="4">
        <v>2007.0</v>
      </c>
      <c r="C2145" s="4" t="s">
        <v>23</v>
      </c>
      <c r="D2145" s="4">
        <v>67.3</v>
      </c>
      <c r="E2145" s="4">
        <v>282.0</v>
      </c>
      <c r="F2145" s="4">
        <v>16.0</v>
      </c>
      <c r="G2145" s="4">
        <v>12.19</v>
      </c>
      <c r="H2145" s="5">
        <v>11.02617159</v>
      </c>
      <c r="I2145" s="4">
        <v>98.0</v>
      </c>
      <c r="J2145" s="4">
        <v>173.0</v>
      </c>
      <c r="K2145" s="4">
        <v>56.1</v>
      </c>
      <c r="L2145" s="4">
        <v>19.0</v>
      </c>
      <c r="M2145" s="4">
        <v>98.0</v>
      </c>
      <c r="N2145" s="4">
        <v>5.38</v>
      </c>
      <c r="O2145" s="4">
        <v>98.0</v>
      </c>
      <c r="P2145" s="4">
        <v>0.3</v>
      </c>
      <c r="Q2145" s="5">
        <v>911.25385</v>
      </c>
      <c r="R2145" s="4">
        <v>1428588.0</v>
      </c>
      <c r="S2145" s="4">
        <v>2.4</v>
      </c>
      <c r="T2145" s="4">
        <v>2.6</v>
      </c>
      <c r="U2145" s="4">
        <v>0.761</v>
      </c>
      <c r="V2145" s="4">
        <v>13.8</v>
      </c>
    </row>
    <row r="2146">
      <c r="A2146" s="4" t="s">
        <v>164</v>
      </c>
      <c r="B2146" s="4">
        <v>2006.0</v>
      </c>
      <c r="C2146" s="4" t="s">
        <v>23</v>
      </c>
      <c r="D2146" s="4">
        <v>66.4</v>
      </c>
      <c r="E2146" s="4">
        <v>3.0</v>
      </c>
      <c r="F2146" s="4">
        <v>17.0</v>
      </c>
      <c r="G2146" s="4">
        <v>11.79</v>
      </c>
      <c r="H2146" s="5">
        <v>12.25184084</v>
      </c>
      <c r="I2146" s="4">
        <v>98.0</v>
      </c>
      <c r="J2146" s="4">
        <v>1147.0</v>
      </c>
      <c r="K2146" s="4">
        <v>55.7</v>
      </c>
      <c r="L2146" s="4">
        <v>20.0</v>
      </c>
      <c r="M2146" s="4">
        <v>98.0</v>
      </c>
      <c r="N2146" s="4">
        <v>5.3</v>
      </c>
      <c r="O2146" s="4">
        <v>98.0</v>
      </c>
      <c r="P2146" s="4">
        <v>0.3</v>
      </c>
      <c r="Q2146" s="5">
        <v>692.194398</v>
      </c>
      <c r="R2146" s="4">
        <v>1.4349528E7</v>
      </c>
      <c r="S2146" s="4">
        <v>2.4</v>
      </c>
      <c r="T2146" s="4">
        <v>2.7</v>
      </c>
      <c r="U2146" s="4">
        <v>0.754</v>
      </c>
      <c r="V2146" s="4">
        <v>13.8</v>
      </c>
    </row>
    <row r="2147">
      <c r="A2147" s="4" t="s">
        <v>164</v>
      </c>
      <c r="B2147" s="4">
        <v>2005.0</v>
      </c>
      <c r="C2147" s="4" t="s">
        <v>23</v>
      </c>
      <c r="D2147" s="4">
        <v>65.0</v>
      </c>
      <c r="E2147" s="4">
        <v>327.0</v>
      </c>
      <c r="F2147" s="4">
        <v>18.0</v>
      </c>
      <c r="G2147" s="4">
        <v>11.57</v>
      </c>
      <c r="H2147" s="5">
        <v>625.5081805</v>
      </c>
      <c r="I2147" s="4">
        <v>97.0</v>
      </c>
      <c r="J2147" s="4">
        <v>454.0</v>
      </c>
      <c r="K2147" s="4">
        <v>55.3</v>
      </c>
      <c r="L2147" s="4">
        <v>20.0</v>
      </c>
      <c r="M2147" s="4">
        <v>98.0</v>
      </c>
      <c r="N2147" s="4">
        <v>5.21</v>
      </c>
      <c r="O2147" s="4">
        <v>98.0</v>
      </c>
      <c r="P2147" s="4">
        <v>0.3</v>
      </c>
      <c r="Q2147" s="5">
        <v>5323.473877</v>
      </c>
      <c r="R2147" s="4">
        <v>1.43518523E8</v>
      </c>
      <c r="S2147" s="4">
        <v>2.4</v>
      </c>
      <c r="T2147" s="4">
        <v>2.7</v>
      </c>
      <c r="U2147" s="4">
        <v>0.748</v>
      </c>
      <c r="V2147" s="4">
        <v>13.7</v>
      </c>
    </row>
    <row r="2148">
      <c r="A2148" s="4" t="s">
        <v>164</v>
      </c>
      <c r="B2148" s="4">
        <v>2004.0</v>
      </c>
      <c r="C2148" s="4" t="s">
        <v>23</v>
      </c>
      <c r="D2148" s="4">
        <v>64.9</v>
      </c>
      <c r="E2148" s="4">
        <v>321.0</v>
      </c>
      <c r="F2148" s="4">
        <v>19.0</v>
      </c>
      <c r="G2148" s="4">
        <v>11.5</v>
      </c>
      <c r="H2148" s="5">
        <v>46.51559476</v>
      </c>
      <c r="I2148" s="4">
        <v>96.0</v>
      </c>
      <c r="J2148" s="4">
        <v>2444.0</v>
      </c>
      <c r="K2148" s="4">
        <v>55.0</v>
      </c>
      <c r="L2148" s="4">
        <v>21.0</v>
      </c>
      <c r="M2148" s="4">
        <v>98.0</v>
      </c>
      <c r="N2148" s="4">
        <v>5.19</v>
      </c>
      <c r="O2148" s="4">
        <v>97.0</v>
      </c>
      <c r="P2148" s="4">
        <v>0.3</v>
      </c>
      <c r="Q2148" s="5">
        <v>412.372294</v>
      </c>
      <c r="R2148" s="4">
        <v>1446754.0</v>
      </c>
      <c r="S2148" s="4">
        <v>2.5</v>
      </c>
      <c r="T2148" s="4">
        <v>2.8</v>
      </c>
      <c r="U2148" s="4">
        <v>0.741</v>
      </c>
      <c r="V2148" s="4">
        <v>13.6</v>
      </c>
    </row>
    <row r="2149">
      <c r="A2149" s="4" t="s">
        <v>164</v>
      </c>
      <c r="B2149" s="4">
        <v>2003.0</v>
      </c>
      <c r="C2149" s="4" t="s">
        <v>23</v>
      </c>
      <c r="D2149" s="4">
        <v>64.6</v>
      </c>
      <c r="E2149" s="4">
        <v>322.0</v>
      </c>
      <c r="F2149" s="4">
        <v>20.0</v>
      </c>
      <c r="G2149" s="4">
        <v>11.32</v>
      </c>
      <c r="H2149" s="5">
        <v>333.2148711</v>
      </c>
      <c r="I2149" s="4">
        <v>94.0</v>
      </c>
      <c r="J2149" s="4">
        <v>3291.0</v>
      </c>
      <c r="K2149" s="4">
        <v>54.7</v>
      </c>
      <c r="L2149" s="4">
        <v>22.0</v>
      </c>
      <c r="M2149" s="4">
        <v>97.0</v>
      </c>
      <c r="N2149" s="4">
        <v>5.61</v>
      </c>
      <c r="O2149" s="4">
        <v>96.0</v>
      </c>
      <c r="P2149" s="4">
        <v>0.4</v>
      </c>
      <c r="Q2149" s="5">
        <v>2975.132778</v>
      </c>
      <c r="R2149" s="4">
        <v>1.44648257E8</v>
      </c>
      <c r="S2149" s="4">
        <v>2.6</v>
      </c>
      <c r="T2149" s="4">
        <v>2.8</v>
      </c>
      <c r="U2149" s="4">
        <v>0.733</v>
      </c>
      <c r="V2149" s="4">
        <v>13.2</v>
      </c>
    </row>
    <row r="2150">
      <c r="A2150" s="4" t="s">
        <v>164</v>
      </c>
      <c r="B2150" s="4">
        <v>2002.0</v>
      </c>
      <c r="C2150" s="4" t="s">
        <v>23</v>
      </c>
      <c r="D2150" s="4">
        <v>64.8</v>
      </c>
      <c r="E2150" s="4">
        <v>313.0</v>
      </c>
      <c r="F2150" s="4">
        <v>20.0</v>
      </c>
      <c r="G2150" s="4">
        <v>10.87</v>
      </c>
      <c r="H2150" s="5">
        <v>266.5416917</v>
      </c>
      <c r="I2150" s="4">
        <v>81.0</v>
      </c>
      <c r="J2150" s="4">
        <v>580.0</v>
      </c>
      <c r="K2150" s="4">
        <v>54.5</v>
      </c>
      <c r="L2150" s="4">
        <v>24.0</v>
      </c>
      <c r="M2150" s="4">
        <v>97.0</v>
      </c>
      <c r="N2150" s="4">
        <v>5.99</v>
      </c>
      <c r="O2150" s="4">
        <v>97.0</v>
      </c>
      <c r="P2150" s="4">
        <v>0.3</v>
      </c>
      <c r="Q2150" s="5">
        <v>2375.5944</v>
      </c>
      <c r="R2150" s="4">
        <v>1453646.0</v>
      </c>
      <c r="S2150" s="4">
        <v>2.7</v>
      </c>
      <c r="T2150" s="4">
        <v>2.9</v>
      </c>
      <c r="U2150" s="4">
        <v>0.727</v>
      </c>
      <c r="V2150" s="4">
        <v>12.8</v>
      </c>
    </row>
    <row r="2151">
      <c r="A2151" s="4" t="s">
        <v>164</v>
      </c>
      <c r="B2151" s="4">
        <v>2001.0</v>
      </c>
      <c r="C2151" s="4" t="s">
        <v>23</v>
      </c>
      <c r="D2151" s="4">
        <v>65.1</v>
      </c>
      <c r="E2151" s="4">
        <v>38.0</v>
      </c>
      <c r="F2151" s="4">
        <v>21.0</v>
      </c>
      <c r="G2151" s="4">
        <v>10.47</v>
      </c>
      <c r="H2151" s="5">
        <v>2.642527148</v>
      </c>
      <c r="I2151" s="4">
        <v>43.0</v>
      </c>
      <c r="J2151" s="4">
        <v>2072.0</v>
      </c>
      <c r="K2151" s="4">
        <v>54.2</v>
      </c>
      <c r="L2151" s="4">
        <v>25.0</v>
      </c>
      <c r="M2151" s="4">
        <v>97.0</v>
      </c>
      <c r="N2151" s="4">
        <v>5.67</v>
      </c>
      <c r="O2151" s="4">
        <v>96.0</v>
      </c>
      <c r="P2151" s="4">
        <v>0.3</v>
      </c>
      <c r="Q2151" s="5">
        <v>21.362386</v>
      </c>
      <c r="R2151" s="4">
        <v>1.4597683E7</v>
      </c>
      <c r="S2151" s="4">
        <v>2.8</v>
      </c>
      <c r="T2151" s="4">
        <v>3.0</v>
      </c>
      <c r="U2151" s="4">
        <v>0.72</v>
      </c>
      <c r="V2151" s="4">
        <v>12.5</v>
      </c>
    </row>
    <row r="2152">
      <c r="A2152" s="4" t="s">
        <v>164</v>
      </c>
      <c r="B2152" s="4">
        <v>2000.0</v>
      </c>
      <c r="C2152" s="4" t="s">
        <v>23</v>
      </c>
      <c r="D2152" s="4">
        <v>65.0</v>
      </c>
      <c r="E2152" s="4">
        <v>37.0</v>
      </c>
      <c r="F2152" s="4">
        <v>22.0</v>
      </c>
      <c r="G2152" s="4">
        <v>10.18</v>
      </c>
      <c r="H2152" s="5">
        <v>224.4600248</v>
      </c>
      <c r="I2152" s="6"/>
      <c r="J2152" s="4">
        <v>4800.0</v>
      </c>
      <c r="K2152" s="4">
        <v>54.0</v>
      </c>
      <c r="L2152" s="4">
        <v>26.0</v>
      </c>
      <c r="M2152" s="4">
        <v>97.0</v>
      </c>
      <c r="N2152" s="4">
        <v>5.42</v>
      </c>
      <c r="O2152" s="4">
        <v>96.0</v>
      </c>
      <c r="P2152" s="4">
        <v>0.2</v>
      </c>
      <c r="Q2152" s="5">
        <v>1771.58662</v>
      </c>
      <c r="R2152" s="4">
        <v>1.46596557E8</v>
      </c>
      <c r="S2152" s="4">
        <v>2.9</v>
      </c>
      <c r="T2152" s="4">
        <v>3.0</v>
      </c>
      <c r="U2152" s="4">
        <v>0.709</v>
      </c>
      <c r="V2152" s="4">
        <v>12.1</v>
      </c>
    </row>
    <row r="2153">
      <c r="A2153" s="4" t="s">
        <v>165</v>
      </c>
      <c r="B2153" s="4">
        <v>2015.0</v>
      </c>
      <c r="C2153" s="4" t="s">
        <v>23</v>
      </c>
      <c r="D2153" s="4">
        <v>66.1</v>
      </c>
      <c r="E2153" s="4">
        <v>227.0</v>
      </c>
      <c r="F2153" s="4">
        <v>11.0</v>
      </c>
      <c r="G2153" s="6"/>
      <c r="H2153" s="5">
        <v>0.0</v>
      </c>
      <c r="I2153" s="4">
        <v>98.0</v>
      </c>
      <c r="J2153" s="4">
        <v>1.0</v>
      </c>
      <c r="K2153" s="4">
        <v>21.4</v>
      </c>
      <c r="L2153" s="4">
        <v>15.0</v>
      </c>
      <c r="M2153" s="4">
        <v>99.0</v>
      </c>
      <c r="N2153" s="6"/>
      <c r="O2153" s="4">
        <v>98.0</v>
      </c>
      <c r="P2153" s="4">
        <v>0.4</v>
      </c>
      <c r="Q2153" s="5">
        <v>71.348397</v>
      </c>
      <c r="R2153" s="4">
        <v>1.1629553E7</v>
      </c>
      <c r="S2153" s="4">
        <v>5.7</v>
      </c>
      <c r="T2153" s="4">
        <v>5.7</v>
      </c>
      <c r="U2153" s="4">
        <v>0.493</v>
      </c>
      <c r="V2153" s="4">
        <v>10.8</v>
      </c>
    </row>
    <row r="2154">
      <c r="A2154" s="4" t="s">
        <v>165</v>
      </c>
      <c r="B2154" s="4">
        <v>2014.0</v>
      </c>
      <c r="C2154" s="4" t="s">
        <v>23</v>
      </c>
      <c r="D2154" s="4">
        <v>65.7</v>
      </c>
      <c r="E2154" s="4">
        <v>23.0</v>
      </c>
      <c r="F2154" s="4">
        <v>12.0</v>
      </c>
      <c r="G2154" s="4">
        <v>0.01</v>
      </c>
      <c r="H2154" s="5">
        <v>7.549797238</v>
      </c>
      <c r="I2154" s="4">
        <v>98.0</v>
      </c>
      <c r="J2154" s="4">
        <v>10.0</v>
      </c>
      <c r="K2154" s="4">
        <v>2.8</v>
      </c>
      <c r="L2154" s="4">
        <v>16.0</v>
      </c>
      <c r="M2154" s="4">
        <v>98.0</v>
      </c>
      <c r="N2154" s="4">
        <v>7.53</v>
      </c>
      <c r="O2154" s="4">
        <v>98.0</v>
      </c>
      <c r="P2154" s="4">
        <v>0.4</v>
      </c>
      <c r="Q2154" s="5">
        <v>76.5699517</v>
      </c>
      <c r="R2154" s="4">
        <v>1.1345357E7</v>
      </c>
      <c r="S2154" s="4">
        <v>5.8</v>
      </c>
      <c r="T2154" s="4">
        <v>5.8</v>
      </c>
      <c r="U2154" s="4">
        <v>0.488</v>
      </c>
      <c r="V2154" s="4">
        <v>10.8</v>
      </c>
    </row>
    <row r="2155">
      <c r="A2155" s="4" t="s">
        <v>165</v>
      </c>
      <c r="B2155" s="4">
        <v>2013.0</v>
      </c>
      <c r="C2155" s="4" t="s">
        <v>23</v>
      </c>
      <c r="D2155" s="4">
        <v>65.2</v>
      </c>
      <c r="E2155" s="4">
        <v>233.0</v>
      </c>
      <c r="F2155" s="4">
        <v>12.0</v>
      </c>
      <c r="G2155" s="4">
        <v>0.01</v>
      </c>
      <c r="H2155" s="5">
        <v>11.71090655</v>
      </c>
      <c r="I2155" s="4">
        <v>98.0</v>
      </c>
      <c r="J2155" s="4">
        <v>17.0</v>
      </c>
      <c r="K2155" s="4">
        <v>2.1</v>
      </c>
      <c r="L2155" s="4">
        <v>17.0</v>
      </c>
      <c r="M2155" s="4">
        <v>98.0</v>
      </c>
      <c r="N2155" s="4">
        <v>7.69</v>
      </c>
      <c r="O2155" s="4">
        <v>98.0</v>
      </c>
      <c r="P2155" s="4">
        <v>0.5</v>
      </c>
      <c r="Q2155" s="5">
        <v>688.8768557</v>
      </c>
      <c r="R2155" s="4">
        <v>1165151.0</v>
      </c>
      <c r="S2155" s="4">
        <v>5.9</v>
      </c>
      <c r="T2155" s="4">
        <v>5.9</v>
      </c>
      <c r="U2155" s="4">
        <v>0.485</v>
      </c>
      <c r="V2155" s="4">
        <v>10.8</v>
      </c>
    </row>
    <row r="2156">
      <c r="A2156" s="4" t="s">
        <v>165</v>
      </c>
      <c r="B2156" s="4">
        <v>2012.0</v>
      </c>
      <c r="C2156" s="4" t="s">
        <v>23</v>
      </c>
      <c r="D2156" s="4">
        <v>64.6</v>
      </c>
      <c r="E2156" s="4">
        <v>239.0</v>
      </c>
      <c r="F2156" s="4">
        <v>13.0</v>
      </c>
      <c r="G2156" s="4">
        <v>0.01</v>
      </c>
      <c r="H2156" s="5">
        <v>9.774676411</v>
      </c>
      <c r="I2156" s="4">
        <v>98.0</v>
      </c>
      <c r="J2156" s="4">
        <v>75.0</v>
      </c>
      <c r="K2156" s="4">
        <v>19.5</v>
      </c>
      <c r="L2156" s="4">
        <v>18.0</v>
      </c>
      <c r="M2156" s="4">
        <v>98.0</v>
      </c>
      <c r="N2156" s="4">
        <v>7.68</v>
      </c>
      <c r="O2156" s="4">
        <v>98.0</v>
      </c>
      <c r="P2156" s="4">
        <v>0.7</v>
      </c>
      <c r="Q2156" s="5">
        <v>678.796973</v>
      </c>
      <c r="R2156" s="4">
        <v>1788853.0</v>
      </c>
      <c r="S2156" s="4">
        <v>6.1</v>
      </c>
      <c r="T2156" s="4">
        <v>6.1</v>
      </c>
      <c r="U2156" s="4">
        <v>0.475</v>
      </c>
      <c r="V2156" s="4">
        <v>10.5</v>
      </c>
    </row>
    <row r="2157">
      <c r="A2157" s="4" t="s">
        <v>165</v>
      </c>
      <c r="B2157" s="4">
        <v>2011.0</v>
      </c>
      <c r="C2157" s="4" t="s">
        <v>23</v>
      </c>
      <c r="D2157" s="4">
        <v>63.8</v>
      </c>
      <c r="E2157" s="4">
        <v>247.0</v>
      </c>
      <c r="F2157" s="4">
        <v>14.0</v>
      </c>
      <c r="G2157" s="4">
        <v>8.34</v>
      </c>
      <c r="H2157" s="5">
        <v>9.074569426</v>
      </c>
      <c r="I2157" s="4">
        <v>97.0</v>
      </c>
      <c r="J2157" s="4">
        <v>31.0</v>
      </c>
      <c r="K2157" s="4">
        <v>18.9</v>
      </c>
      <c r="L2157" s="4">
        <v>20.0</v>
      </c>
      <c r="M2157" s="4">
        <v>93.0</v>
      </c>
      <c r="N2157" s="4">
        <v>7.71</v>
      </c>
      <c r="O2157" s="4">
        <v>97.0</v>
      </c>
      <c r="P2157" s="4">
        <v>1.3</v>
      </c>
      <c r="Q2157" s="5">
        <v>617.317648</v>
      </c>
      <c r="R2157" s="4">
        <v>151671.0</v>
      </c>
      <c r="S2157" s="4">
        <v>6.3</v>
      </c>
      <c r="T2157" s="4">
        <v>6.2</v>
      </c>
      <c r="U2157" s="4">
        <v>0.464</v>
      </c>
      <c r="V2157" s="4">
        <v>10.2</v>
      </c>
    </row>
    <row r="2158">
      <c r="A2158" s="4" t="s">
        <v>165</v>
      </c>
      <c r="B2158" s="4">
        <v>2010.0</v>
      </c>
      <c r="C2158" s="4" t="s">
        <v>23</v>
      </c>
      <c r="D2158" s="4">
        <v>62.8</v>
      </c>
      <c r="E2158" s="4">
        <v>26.0</v>
      </c>
      <c r="F2158" s="4">
        <v>16.0</v>
      </c>
      <c r="G2158" s="4">
        <v>7.92</v>
      </c>
      <c r="H2158" s="5">
        <v>63.78723633</v>
      </c>
      <c r="I2158" s="4">
        <v>97.0</v>
      </c>
      <c r="J2158" s="4">
        <v>121.0</v>
      </c>
      <c r="K2158" s="4">
        <v>18.3</v>
      </c>
      <c r="L2158" s="4">
        <v>23.0</v>
      </c>
      <c r="M2158" s="4">
        <v>93.0</v>
      </c>
      <c r="N2158" s="4">
        <v>7.91</v>
      </c>
      <c r="O2158" s="4">
        <v>97.0</v>
      </c>
      <c r="P2158" s="4">
        <v>2.3</v>
      </c>
      <c r="Q2158" s="5">
        <v>563.491487</v>
      </c>
      <c r="R2158" s="4">
        <v>1246842.0</v>
      </c>
      <c r="S2158" s="4">
        <v>6.5</v>
      </c>
      <c r="T2158" s="4">
        <v>6.3</v>
      </c>
      <c r="U2158" s="4">
        <v>0.454</v>
      </c>
      <c r="V2158" s="4">
        <v>10.0</v>
      </c>
    </row>
    <row r="2159">
      <c r="A2159" s="4" t="s">
        <v>165</v>
      </c>
      <c r="B2159" s="4">
        <v>2009.0</v>
      </c>
      <c r="C2159" s="4" t="s">
        <v>23</v>
      </c>
      <c r="D2159" s="4">
        <v>61.0</v>
      </c>
      <c r="E2159" s="4">
        <v>288.0</v>
      </c>
      <c r="F2159" s="4">
        <v>17.0</v>
      </c>
      <c r="G2159" s="4">
        <v>7.11</v>
      </c>
      <c r="H2159" s="5">
        <v>9.165614959</v>
      </c>
      <c r="I2159" s="4">
        <v>97.0</v>
      </c>
      <c r="J2159" s="4">
        <v>5.0</v>
      </c>
      <c r="K2159" s="4">
        <v>17.7</v>
      </c>
      <c r="L2159" s="4">
        <v>25.0</v>
      </c>
      <c r="M2159" s="4">
        <v>93.0</v>
      </c>
      <c r="N2159" s="4">
        <v>7.2</v>
      </c>
      <c r="O2159" s="4">
        <v>97.0</v>
      </c>
      <c r="P2159" s="4">
        <v>2.8</v>
      </c>
      <c r="Q2159" s="5">
        <v>539.1538211</v>
      </c>
      <c r="R2159" s="4">
        <v>9977446.0</v>
      </c>
      <c r="S2159" s="4">
        <v>6.6</v>
      </c>
      <c r="T2159" s="4">
        <v>6.4</v>
      </c>
      <c r="U2159" s="4">
        <v>0.447</v>
      </c>
      <c r="V2159" s="4">
        <v>10.2</v>
      </c>
    </row>
    <row r="2160">
      <c r="A2160" s="4" t="s">
        <v>165</v>
      </c>
      <c r="B2160" s="4">
        <v>2008.0</v>
      </c>
      <c r="C2160" s="4" t="s">
        <v>23</v>
      </c>
      <c r="D2160" s="4">
        <v>68.0</v>
      </c>
      <c r="E2160" s="4">
        <v>282.0</v>
      </c>
      <c r="F2160" s="4">
        <v>18.0</v>
      </c>
      <c r="G2160" s="4">
        <v>6.39</v>
      </c>
      <c r="H2160" s="5">
        <v>0.661540371</v>
      </c>
      <c r="I2160" s="4">
        <v>97.0</v>
      </c>
      <c r="J2160" s="4">
        <v>6.0</v>
      </c>
      <c r="K2160" s="4">
        <v>17.1</v>
      </c>
      <c r="L2160" s="4">
        <v>28.0</v>
      </c>
      <c r="M2160" s="4">
        <v>97.0</v>
      </c>
      <c r="N2160" s="4">
        <v>7.66</v>
      </c>
      <c r="O2160" s="4">
        <v>97.0</v>
      </c>
      <c r="P2160" s="4">
        <v>3.7</v>
      </c>
      <c r="Q2160" s="5">
        <v>5.6687264</v>
      </c>
      <c r="R2160" s="4">
        <v>978169.0</v>
      </c>
      <c r="S2160" s="4">
        <v>6.7</v>
      </c>
      <c r="T2160" s="4">
        <v>6.6</v>
      </c>
      <c r="U2160" s="4">
        <v>0.438</v>
      </c>
      <c r="V2160" s="4">
        <v>10.4</v>
      </c>
    </row>
    <row r="2161">
      <c r="A2161" s="4" t="s">
        <v>165</v>
      </c>
      <c r="B2161" s="4">
        <v>2007.0</v>
      </c>
      <c r="C2161" s="4" t="s">
        <v>23</v>
      </c>
      <c r="D2161" s="4">
        <v>59.6</v>
      </c>
      <c r="E2161" s="4">
        <v>295.0</v>
      </c>
      <c r="F2161" s="4">
        <v>20.0</v>
      </c>
      <c r="G2161" s="4">
        <v>6.78</v>
      </c>
      <c r="H2161" s="5">
        <v>7.409771603</v>
      </c>
      <c r="I2161" s="4">
        <v>97.0</v>
      </c>
      <c r="J2161" s="4">
        <v>26.0</v>
      </c>
      <c r="K2161" s="4">
        <v>16.5</v>
      </c>
      <c r="L2161" s="4">
        <v>30.0</v>
      </c>
      <c r="M2161" s="4">
        <v>98.0</v>
      </c>
      <c r="N2161" s="4">
        <v>8.49</v>
      </c>
      <c r="O2161" s="4">
        <v>97.0</v>
      </c>
      <c r="P2161" s="4">
        <v>5.0</v>
      </c>
      <c r="Q2161" s="5">
        <v>44.853339</v>
      </c>
      <c r="R2161" s="4">
        <v>944742.0</v>
      </c>
      <c r="S2161" s="4">
        <v>6.8</v>
      </c>
      <c r="T2161" s="4">
        <v>6.7</v>
      </c>
      <c r="U2161" s="4">
        <v>0.424</v>
      </c>
      <c r="V2161" s="4">
        <v>10.1</v>
      </c>
    </row>
    <row r="2162">
      <c r="A2162" s="4" t="s">
        <v>165</v>
      </c>
      <c r="B2162" s="4">
        <v>2006.0</v>
      </c>
      <c r="C2162" s="4" t="s">
        <v>23</v>
      </c>
      <c r="D2162" s="4">
        <v>57.6</v>
      </c>
      <c r="E2162" s="4">
        <v>328.0</v>
      </c>
      <c r="F2162" s="4">
        <v>22.0</v>
      </c>
      <c r="G2162" s="4">
        <v>6.88</v>
      </c>
      <c r="H2162" s="5">
        <v>78.47020226</v>
      </c>
      <c r="I2162" s="4">
        <v>99.0</v>
      </c>
      <c r="J2162" s="4">
        <v>494.0</v>
      </c>
      <c r="K2162" s="4">
        <v>15.9</v>
      </c>
      <c r="L2162" s="4">
        <v>34.0</v>
      </c>
      <c r="M2162" s="4">
        <v>99.0</v>
      </c>
      <c r="N2162" s="4">
        <v>1.2</v>
      </c>
      <c r="O2162" s="4">
        <v>99.0</v>
      </c>
      <c r="P2162" s="4">
        <v>6.2</v>
      </c>
      <c r="Q2162" s="5">
        <v>342.3656294</v>
      </c>
      <c r="R2162" s="4">
        <v>92658.0</v>
      </c>
      <c r="S2162" s="4">
        <v>6.8</v>
      </c>
      <c r="T2162" s="4">
        <v>6.8</v>
      </c>
      <c r="U2162" s="4">
        <v>0.404</v>
      </c>
      <c r="V2162" s="4">
        <v>9.3</v>
      </c>
    </row>
    <row r="2163">
      <c r="A2163" s="4" t="s">
        <v>165</v>
      </c>
      <c r="B2163" s="4">
        <v>2005.0</v>
      </c>
      <c r="C2163" s="4" t="s">
        <v>23</v>
      </c>
      <c r="D2163" s="4">
        <v>55.3</v>
      </c>
      <c r="E2163" s="4">
        <v>37.0</v>
      </c>
      <c r="F2163" s="4">
        <v>24.0</v>
      </c>
      <c r="G2163" s="4">
        <v>7.01</v>
      </c>
      <c r="H2163" s="5">
        <v>39.44666715</v>
      </c>
      <c r="I2163" s="4">
        <v>95.0</v>
      </c>
      <c r="J2163" s="4">
        <v>129.0</v>
      </c>
      <c r="K2163" s="4">
        <v>15.4</v>
      </c>
      <c r="L2163" s="4">
        <v>38.0</v>
      </c>
      <c r="M2163" s="4">
        <v>95.0</v>
      </c>
      <c r="N2163" s="4">
        <v>6.83</v>
      </c>
      <c r="O2163" s="4">
        <v>95.0</v>
      </c>
      <c r="P2163" s="4">
        <v>7.1</v>
      </c>
      <c r="Q2163" s="5">
        <v>287.931877</v>
      </c>
      <c r="R2163" s="4">
        <v>8991735.0</v>
      </c>
      <c r="S2163" s="4">
        <v>6.8</v>
      </c>
      <c r="T2163" s="4">
        <v>7.0</v>
      </c>
      <c r="U2163" s="4">
        <v>0.388</v>
      </c>
      <c r="V2163" s="4">
        <v>8.8</v>
      </c>
    </row>
    <row r="2164">
      <c r="A2164" s="4" t="s">
        <v>165</v>
      </c>
      <c r="B2164" s="4">
        <v>2004.0</v>
      </c>
      <c r="C2164" s="4" t="s">
        <v>23</v>
      </c>
      <c r="D2164" s="4">
        <v>53.4</v>
      </c>
      <c r="E2164" s="4">
        <v>397.0</v>
      </c>
      <c r="F2164" s="4">
        <v>26.0</v>
      </c>
      <c r="G2164" s="4">
        <v>6.75</v>
      </c>
      <c r="H2164" s="5">
        <v>31.93566186</v>
      </c>
      <c r="I2164" s="4">
        <v>89.0</v>
      </c>
      <c r="J2164" s="4">
        <v>386.0</v>
      </c>
      <c r="K2164" s="4">
        <v>14.9</v>
      </c>
      <c r="L2164" s="4">
        <v>42.0</v>
      </c>
      <c r="M2164" s="4">
        <v>89.0</v>
      </c>
      <c r="N2164" s="4">
        <v>6.24</v>
      </c>
      <c r="O2164" s="4">
        <v>89.0</v>
      </c>
      <c r="P2164" s="4">
        <v>7.7</v>
      </c>
      <c r="Q2164" s="5">
        <v>236.9114381</v>
      </c>
      <c r="R2164" s="4">
        <v>8818438.0</v>
      </c>
      <c r="S2164" s="4">
        <v>6.9</v>
      </c>
      <c r="T2164" s="4">
        <v>7.1</v>
      </c>
      <c r="U2164" s="4">
        <v>0.371</v>
      </c>
      <c r="V2164" s="4">
        <v>8.2</v>
      </c>
    </row>
    <row r="2165">
      <c r="A2165" s="4" t="s">
        <v>165</v>
      </c>
      <c r="B2165" s="4">
        <v>2003.0</v>
      </c>
      <c r="C2165" s="4" t="s">
        <v>23</v>
      </c>
      <c r="D2165" s="4">
        <v>52.0</v>
      </c>
      <c r="E2165" s="4">
        <v>48.0</v>
      </c>
      <c r="F2165" s="4">
        <v>29.0</v>
      </c>
      <c r="G2165" s="4">
        <v>6.66</v>
      </c>
      <c r="H2165" s="5">
        <v>33.30286123</v>
      </c>
      <c r="I2165" s="4">
        <v>96.0</v>
      </c>
      <c r="J2165" s="4">
        <v>1064.0</v>
      </c>
      <c r="K2165" s="4">
        <v>14.5</v>
      </c>
      <c r="L2165" s="4">
        <v>46.0</v>
      </c>
      <c r="M2165" s="4">
        <v>96.0</v>
      </c>
      <c r="N2165" s="4">
        <v>6.34</v>
      </c>
      <c r="O2165" s="4">
        <v>96.0</v>
      </c>
      <c r="P2165" s="4">
        <v>8.1</v>
      </c>
      <c r="Q2165" s="5">
        <v>212.6619491</v>
      </c>
      <c r="R2165" s="4">
        <v>868346.0</v>
      </c>
      <c r="S2165" s="4">
        <v>7.0</v>
      </c>
      <c r="T2165" s="4">
        <v>7.3</v>
      </c>
      <c r="U2165" s="4">
        <v>0.359</v>
      </c>
      <c r="V2165" s="4">
        <v>7.6</v>
      </c>
    </row>
    <row r="2166">
      <c r="A2166" s="4" t="s">
        <v>165</v>
      </c>
      <c r="B2166" s="4">
        <v>2002.0</v>
      </c>
      <c r="C2166" s="4" t="s">
        <v>23</v>
      </c>
      <c r="D2166" s="4">
        <v>57.0</v>
      </c>
      <c r="E2166" s="4">
        <v>415.0</v>
      </c>
      <c r="F2166" s="4">
        <v>31.0</v>
      </c>
      <c r="G2166" s="4">
        <v>7.82</v>
      </c>
      <c r="H2166" s="5">
        <v>1.9659778</v>
      </c>
      <c r="I2166" s="4">
        <v>88.0</v>
      </c>
      <c r="J2166" s="4">
        <v>2738.0</v>
      </c>
      <c r="K2166" s="4">
        <v>14.1</v>
      </c>
      <c r="L2166" s="4">
        <v>50.0</v>
      </c>
      <c r="M2166" s="4">
        <v>85.0</v>
      </c>
      <c r="N2166" s="4">
        <v>4.18</v>
      </c>
      <c r="O2166" s="4">
        <v>88.0</v>
      </c>
      <c r="P2166" s="4">
        <v>8.0</v>
      </c>
      <c r="Q2166" s="5">
        <v>196.59778</v>
      </c>
      <c r="R2166" s="4">
        <v>853625.0</v>
      </c>
      <c r="S2166" s="4">
        <v>7.2</v>
      </c>
      <c r="T2166" s="4">
        <v>7.4</v>
      </c>
      <c r="U2166" s="4">
        <v>0.343</v>
      </c>
      <c r="V2166" s="4">
        <v>7.2</v>
      </c>
    </row>
    <row r="2167">
      <c r="A2167" s="4" t="s">
        <v>165</v>
      </c>
      <c r="B2167" s="4">
        <v>2001.0</v>
      </c>
      <c r="C2167" s="4" t="s">
        <v>23</v>
      </c>
      <c r="D2167" s="4">
        <v>48.6</v>
      </c>
      <c r="E2167" s="4">
        <v>438.0</v>
      </c>
      <c r="F2167" s="4">
        <v>33.0</v>
      </c>
      <c r="G2167" s="4">
        <v>5.72</v>
      </c>
      <c r="H2167" s="5">
        <v>0.388253772</v>
      </c>
      <c r="I2167" s="6"/>
      <c r="J2167" s="4">
        <v>896.0</v>
      </c>
      <c r="K2167" s="4">
        <v>13.7</v>
      </c>
      <c r="L2167" s="4">
        <v>54.0</v>
      </c>
      <c r="M2167" s="4">
        <v>76.0</v>
      </c>
      <c r="N2167" s="4">
        <v>4.38</v>
      </c>
      <c r="O2167" s="4">
        <v>77.0</v>
      </c>
      <c r="P2167" s="4">
        <v>8.1</v>
      </c>
      <c r="Q2167" s="5">
        <v>21.569654</v>
      </c>
      <c r="R2167" s="4">
        <v>832946.0</v>
      </c>
      <c r="S2167" s="4">
        <v>7.4</v>
      </c>
      <c r="T2167" s="4">
        <v>7.5</v>
      </c>
      <c r="U2167" s="4">
        <v>0.332</v>
      </c>
      <c r="V2167" s="4">
        <v>7.1</v>
      </c>
    </row>
    <row r="2168">
      <c r="A2168" s="4" t="s">
        <v>165</v>
      </c>
      <c r="B2168" s="4">
        <v>2000.0</v>
      </c>
      <c r="C2168" s="4" t="s">
        <v>23</v>
      </c>
      <c r="D2168" s="4">
        <v>48.3</v>
      </c>
      <c r="E2168" s="4">
        <v>426.0</v>
      </c>
      <c r="F2168" s="4">
        <v>34.0</v>
      </c>
      <c r="G2168" s="4">
        <v>7.13</v>
      </c>
      <c r="H2168" s="5">
        <v>18.41791804</v>
      </c>
      <c r="I2168" s="6"/>
      <c r="J2168" s="4">
        <v>2095.0</v>
      </c>
      <c r="K2168" s="4">
        <v>13.2</v>
      </c>
      <c r="L2168" s="4">
        <v>57.0</v>
      </c>
      <c r="M2168" s="4">
        <v>9.0</v>
      </c>
      <c r="N2168" s="4">
        <v>4.22</v>
      </c>
      <c r="O2168" s="4">
        <v>9.0</v>
      </c>
      <c r="P2168" s="4">
        <v>8.5</v>
      </c>
      <c r="Q2168" s="5">
        <v>216.172747</v>
      </c>
      <c r="R2168" s="4">
        <v>82573.0</v>
      </c>
      <c r="S2168" s="4">
        <v>7.6</v>
      </c>
      <c r="T2168" s="4">
        <v>7.7</v>
      </c>
      <c r="U2168" s="4">
        <v>0.318</v>
      </c>
      <c r="V2168" s="4">
        <v>6.6</v>
      </c>
    </row>
    <row r="2169">
      <c r="A2169" s="4" t="s">
        <v>166</v>
      </c>
      <c r="B2169" s="4">
        <v>2013.0</v>
      </c>
      <c r="C2169" s="4" t="s">
        <v>23</v>
      </c>
      <c r="D2169" s="6"/>
      <c r="E2169" s="6"/>
      <c r="F2169" s="4">
        <v>0.0</v>
      </c>
      <c r="G2169" s="4">
        <v>8.54</v>
      </c>
      <c r="H2169" s="5">
        <v>0.0</v>
      </c>
      <c r="I2169" s="4">
        <v>97.0</v>
      </c>
      <c r="J2169" s="4">
        <v>0.0</v>
      </c>
      <c r="K2169" s="4">
        <v>5.2</v>
      </c>
      <c r="L2169" s="4">
        <v>0.0</v>
      </c>
      <c r="M2169" s="4">
        <v>96.0</v>
      </c>
      <c r="N2169" s="4">
        <v>6.14</v>
      </c>
      <c r="O2169" s="4">
        <v>96.0</v>
      </c>
      <c r="P2169" s="4">
        <v>0.1</v>
      </c>
      <c r="Q2169" s="7"/>
      <c r="R2169" s="6"/>
      <c r="S2169" s="4">
        <v>3.7</v>
      </c>
      <c r="T2169" s="4">
        <v>3.6</v>
      </c>
      <c r="U2169" s="4">
        <v>0.749</v>
      </c>
      <c r="V2169" s="4">
        <v>13.4</v>
      </c>
    </row>
    <row r="2170">
      <c r="A2170" s="4" t="s">
        <v>167</v>
      </c>
      <c r="B2170" s="4">
        <v>2015.0</v>
      </c>
      <c r="C2170" s="4" t="s">
        <v>23</v>
      </c>
      <c r="D2170" s="4">
        <v>75.2</v>
      </c>
      <c r="E2170" s="4">
        <v>138.0</v>
      </c>
      <c r="F2170" s="4">
        <v>0.0</v>
      </c>
      <c r="G2170" s="6"/>
      <c r="H2170" s="5">
        <v>0.0</v>
      </c>
      <c r="I2170" s="4">
        <v>99.0</v>
      </c>
      <c r="J2170" s="4">
        <v>0.0</v>
      </c>
      <c r="K2170" s="4">
        <v>47.5</v>
      </c>
      <c r="L2170" s="4">
        <v>0.0</v>
      </c>
      <c r="M2170" s="4">
        <v>99.0</v>
      </c>
      <c r="N2170" s="6"/>
      <c r="O2170" s="4">
        <v>99.0</v>
      </c>
      <c r="P2170" s="4">
        <v>0.1</v>
      </c>
      <c r="Q2170" s="7"/>
      <c r="R2170" s="6"/>
      <c r="S2170" s="4">
        <v>4.3</v>
      </c>
      <c r="T2170" s="4">
        <v>4.3</v>
      </c>
      <c r="U2170" s="4">
        <v>0.735</v>
      </c>
      <c r="V2170" s="4">
        <v>13.1</v>
      </c>
    </row>
    <row r="2171">
      <c r="A2171" s="4" t="s">
        <v>167</v>
      </c>
      <c r="B2171" s="4">
        <v>2014.0</v>
      </c>
      <c r="C2171" s="4" t="s">
        <v>23</v>
      </c>
      <c r="D2171" s="4">
        <v>75.0</v>
      </c>
      <c r="E2171" s="4">
        <v>139.0</v>
      </c>
      <c r="F2171" s="4">
        <v>0.0</v>
      </c>
      <c r="G2171" s="4">
        <v>9.97</v>
      </c>
      <c r="H2171" s="5">
        <v>0.0</v>
      </c>
      <c r="I2171" s="4">
        <v>99.0</v>
      </c>
      <c r="J2171" s="4">
        <v>0.0</v>
      </c>
      <c r="K2171" s="4">
        <v>46.7</v>
      </c>
      <c r="L2171" s="4">
        <v>0.0</v>
      </c>
      <c r="M2171" s="4">
        <v>99.0</v>
      </c>
      <c r="N2171" s="4">
        <v>6.72</v>
      </c>
      <c r="O2171" s="4">
        <v>99.0</v>
      </c>
      <c r="P2171" s="4">
        <v>0.1</v>
      </c>
      <c r="Q2171" s="7"/>
      <c r="R2171" s="6"/>
      <c r="S2171" s="4">
        <v>4.3</v>
      </c>
      <c r="T2171" s="4">
        <v>4.3</v>
      </c>
      <c r="U2171" s="4">
        <v>0.723</v>
      </c>
      <c r="V2171" s="4">
        <v>13.1</v>
      </c>
    </row>
    <row r="2172">
      <c r="A2172" s="4" t="s">
        <v>167</v>
      </c>
      <c r="B2172" s="4">
        <v>2013.0</v>
      </c>
      <c r="C2172" s="4" t="s">
        <v>23</v>
      </c>
      <c r="D2172" s="4">
        <v>74.8</v>
      </c>
      <c r="E2172" s="4">
        <v>141.0</v>
      </c>
      <c r="F2172" s="4">
        <v>0.0</v>
      </c>
      <c r="G2172" s="4">
        <v>9.73</v>
      </c>
      <c r="H2172" s="5">
        <v>0.0</v>
      </c>
      <c r="I2172" s="4">
        <v>99.0</v>
      </c>
      <c r="J2172" s="4">
        <v>0.0</v>
      </c>
      <c r="K2172" s="4">
        <v>45.9</v>
      </c>
      <c r="L2172" s="4">
        <v>0.0</v>
      </c>
      <c r="M2172" s="4">
        <v>99.0</v>
      </c>
      <c r="N2172" s="4">
        <v>7.85</v>
      </c>
      <c r="O2172" s="4">
        <v>99.0</v>
      </c>
      <c r="P2172" s="4">
        <v>0.1</v>
      </c>
      <c r="Q2172" s="7"/>
      <c r="R2172" s="6"/>
      <c r="S2172" s="4">
        <v>4.3</v>
      </c>
      <c r="T2172" s="4">
        <v>4.3</v>
      </c>
      <c r="U2172" s="4">
        <v>0.734</v>
      </c>
      <c r="V2172" s="4">
        <v>13.1</v>
      </c>
    </row>
    <row r="2173">
      <c r="A2173" s="4" t="s">
        <v>167</v>
      </c>
      <c r="B2173" s="4">
        <v>2012.0</v>
      </c>
      <c r="C2173" s="4" t="s">
        <v>23</v>
      </c>
      <c r="D2173" s="4">
        <v>74.7</v>
      </c>
      <c r="E2173" s="4">
        <v>142.0</v>
      </c>
      <c r="F2173" s="4">
        <v>0.0</v>
      </c>
      <c r="G2173" s="4">
        <v>9.99</v>
      </c>
      <c r="H2173" s="5">
        <v>0.0</v>
      </c>
      <c r="I2173" s="4">
        <v>98.0</v>
      </c>
      <c r="J2173" s="4">
        <v>0.0</v>
      </c>
      <c r="K2173" s="4">
        <v>45.2</v>
      </c>
      <c r="L2173" s="4">
        <v>0.0</v>
      </c>
      <c r="M2173" s="4">
        <v>98.0</v>
      </c>
      <c r="N2173" s="4">
        <v>8.35</v>
      </c>
      <c r="O2173" s="4">
        <v>98.0</v>
      </c>
      <c r="P2173" s="4">
        <v>0.1</v>
      </c>
      <c r="Q2173" s="7"/>
      <c r="R2173" s="6"/>
      <c r="S2173" s="4">
        <v>4.3</v>
      </c>
      <c r="T2173" s="4">
        <v>4.3</v>
      </c>
      <c r="U2173" s="4">
        <v>0.735</v>
      </c>
      <c r="V2173" s="4">
        <v>13.0</v>
      </c>
    </row>
    <row r="2174">
      <c r="A2174" s="4" t="s">
        <v>167</v>
      </c>
      <c r="B2174" s="4">
        <v>2011.0</v>
      </c>
      <c r="C2174" s="4" t="s">
        <v>23</v>
      </c>
      <c r="D2174" s="4">
        <v>74.6</v>
      </c>
      <c r="E2174" s="4">
        <v>143.0</v>
      </c>
      <c r="F2174" s="4">
        <v>0.0</v>
      </c>
      <c r="G2174" s="4">
        <v>10.43</v>
      </c>
      <c r="H2174" s="5">
        <v>0.0</v>
      </c>
      <c r="I2174" s="4">
        <v>99.0</v>
      </c>
      <c r="J2174" s="4">
        <v>0.0</v>
      </c>
      <c r="K2174" s="4">
        <v>44.5</v>
      </c>
      <c r="L2174" s="4">
        <v>0.0</v>
      </c>
      <c r="M2174" s="4">
        <v>99.0</v>
      </c>
      <c r="N2174" s="4">
        <v>7.58</v>
      </c>
      <c r="O2174" s="4">
        <v>99.0</v>
      </c>
      <c r="P2174" s="4">
        <v>0.1</v>
      </c>
      <c r="Q2174" s="7"/>
      <c r="R2174" s="6"/>
      <c r="S2174" s="4">
        <v>4.3</v>
      </c>
      <c r="T2174" s="4">
        <v>4.3</v>
      </c>
      <c r="U2174" s="4">
        <v>0.733</v>
      </c>
      <c r="V2174" s="4">
        <v>12.9</v>
      </c>
    </row>
    <row r="2175">
      <c r="A2175" s="4" t="s">
        <v>167</v>
      </c>
      <c r="B2175" s="4">
        <v>2010.0</v>
      </c>
      <c r="C2175" s="4" t="s">
        <v>23</v>
      </c>
      <c r="D2175" s="4">
        <v>74.2</v>
      </c>
      <c r="E2175" s="4">
        <v>147.0</v>
      </c>
      <c r="F2175" s="4">
        <v>0.0</v>
      </c>
      <c r="G2175" s="4">
        <v>10.87</v>
      </c>
      <c r="H2175" s="5">
        <v>0.0</v>
      </c>
      <c r="I2175" s="4">
        <v>97.0</v>
      </c>
      <c r="J2175" s="4">
        <v>0.0</v>
      </c>
      <c r="K2175" s="4">
        <v>43.8</v>
      </c>
      <c r="L2175" s="4">
        <v>0.0</v>
      </c>
      <c r="M2175" s="4">
        <v>97.0</v>
      </c>
      <c r="N2175" s="4">
        <v>8.1</v>
      </c>
      <c r="O2175" s="4">
        <v>97.0</v>
      </c>
      <c r="P2175" s="4">
        <v>0.1</v>
      </c>
      <c r="Q2175" s="7"/>
      <c r="R2175" s="6"/>
      <c r="S2175" s="4">
        <v>4.3</v>
      </c>
      <c r="T2175" s="4">
        <v>4.3</v>
      </c>
      <c r="U2175" s="4">
        <v>0.724</v>
      </c>
      <c r="V2175" s="4">
        <v>12.8</v>
      </c>
    </row>
    <row r="2176">
      <c r="A2176" s="4" t="s">
        <v>167</v>
      </c>
      <c r="B2176" s="4">
        <v>2009.0</v>
      </c>
      <c r="C2176" s="4" t="s">
        <v>23</v>
      </c>
      <c r="D2176" s="4">
        <v>74.3</v>
      </c>
      <c r="E2176" s="4">
        <v>147.0</v>
      </c>
      <c r="F2176" s="4">
        <v>0.0</v>
      </c>
      <c r="G2176" s="4">
        <v>11.09</v>
      </c>
      <c r="H2176" s="5">
        <v>0.0</v>
      </c>
      <c r="I2176" s="4">
        <v>95.0</v>
      </c>
      <c r="J2176" s="4">
        <v>0.0</v>
      </c>
      <c r="K2176" s="4">
        <v>43.0</v>
      </c>
      <c r="L2176" s="4">
        <v>0.0</v>
      </c>
      <c r="M2176" s="4">
        <v>95.0</v>
      </c>
      <c r="N2176" s="4">
        <v>8.12</v>
      </c>
      <c r="O2176" s="4">
        <v>95.0</v>
      </c>
      <c r="P2176" s="4">
        <v>0.1</v>
      </c>
      <c r="Q2176" s="7"/>
      <c r="R2176" s="6"/>
      <c r="S2176" s="4">
        <v>4.3</v>
      </c>
      <c r="T2176" s="4">
        <v>4.4</v>
      </c>
      <c r="U2176" s="4">
        <v>0.717</v>
      </c>
      <c r="V2176" s="4">
        <v>12.7</v>
      </c>
    </row>
    <row r="2177">
      <c r="A2177" s="4" t="s">
        <v>167</v>
      </c>
      <c r="B2177" s="4">
        <v>2008.0</v>
      </c>
      <c r="C2177" s="4" t="s">
        <v>23</v>
      </c>
      <c r="D2177" s="4">
        <v>74.1</v>
      </c>
      <c r="E2177" s="4">
        <v>149.0</v>
      </c>
      <c r="F2177" s="4">
        <v>0.0</v>
      </c>
      <c r="G2177" s="4">
        <v>12.09</v>
      </c>
      <c r="H2177" s="5">
        <v>0.0</v>
      </c>
      <c r="I2177" s="4">
        <v>96.0</v>
      </c>
      <c r="J2177" s="4">
        <v>0.0</v>
      </c>
      <c r="K2177" s="4">
        <v>42.2</v>
      </c>
      <c r="L2177" s="4">
        <v>0.0</v>
      </c>
      <c r="M2177" s="4">
        <v>96.0</v>
      </c>
      <c r="N2177" s="4">
        <v>7.43</v>
      </c>
      <c r="O2177" s="4">
        <v>96.0</v>
      </c>
      <c r="P2177" s="4">
        <v>0.1</v>
      </c>
      <c r="Q2177" s="7"/>
      <c r="R2177" s="6"/>
      <c r="S2177" s="4">
        <v>4.3</v>
      </c>
      <c r="T2177" s="4">
        <v>4.4</v>
      </c>
      <c r="U2177" s="4">
        <v>0.71</v>
      </c>
      <c r="V2177" s="4">
        <v>12.6</v>
      </c>
    </row>
    <row r="2178">
      <c r="A2178" s="4" t="s">
        <v>167</v>
      </c>
      <c r="B2178" s="4">
        <v>2007.0</v>
      </c>
      <c r="C2178" s="4" t="s">
        <v>23</v>
      </c>
      <c r="D2178" s="4">
        <v>73.9</v>
      </c>
      <c r="E2178" s="4">
        <v>151.0</v>
      </c>
      <c r="F2178" s="4">
        <v>0.0</v>
      </c>
      <c r="G2178" s="4">
        <v>12.68</v>
      </c>
      <c r="H2178" s="5">
        <v>0.0</v>
      </c>
      <c r="I2178" s="4">
        <v>99.0</v>
      </c>
      <c r="J2178" s="4">
        <v>0.0</v>
      </c>
      <c r="K2178" s="4">
        <v>41.3</v>
      </c>
      <c r="L2178" s="4">
        <v>0.0</v>
      </c>
      <c r="M2178" s="4">
        <v>99.0</v>
      </c>
      <c r="N2178" s="4">
        <v>6.81</v>
      </c>
      <c r="O2178" s="4">
        <v>99.0</v>
      </c>
      <c r="P2178" s="4">
        <v>0.1</v>
      </c>
      <c r="Q2178" s="7"/>
      <c r="R2178" s="6"/>
      <c r="S2178" s="4">
        <v>4.3</v>
      </c>
      <c r="T2178" s="4">
        <v>4.4</v>
      </c>
      <c r="U2178" s="4">
        <v>0.707</v>
      </c>
      <c r="V2178" s="4">
        <v>12.8</v>
      </c>
    </row>
    <row r="2179">
      <c r="A2179" s="4" t="s">
        <v>167</v>
      </c>
      <c r="B2179" s="4">
        <v>2006.0</v>
      </c>
      <c r="C2179" s="4" t="s">
        <v>23</v>
      </c>
      <c r="D2179" s="4">
        <v>73.5</v>
      </c>
      <c r="E2179" s="4">
        <v>155.0</v>
      </c>
      <c r="F2179" s="4">
        <v>0.0</v>
      </c>
      <c r="G2179" s="4">
        <v>13.45</v>
      </c>
      <c r="H2179" s="5">
        <v>0.0</v>
      </c>
      <c r="I2179" s="4">
        <v>85.0</v>
      </c>
      <c r="J2179" s="4">
        <v>0.0</v>
      </c>
      <c r="K2179" s="4">
        <v>4.4</v>
      </c>
      <c r="L2179" s="4">
        <v>0.0</v>
      </c>
      <c r="M2179" s="4">
        <v>85.0</v>
      </c>
      <c r="N2179" s="4">
        <v>6.37</v>
      </c>
      <c r="O2179" s="4">
        <v>85.0</v>
      </c>
      <c r="P2179" s="4">
        <v>0.1</v>
      </c>
      <c r="Q2179" s="7"/>
      <c r="R2179" s="6"/>
      <c r="S2179" s="4">
        <v>4.3</v>
      </c>
      <c r="T2179" s="4">
        <v>4.4</v>
      </c>
      <c r="U2179" s="4">
        <v>0.694</v>
      </c>
      <c r="V2179" s="4">
        <v>12.4</v>
      </c>
    </row>
    <row r="2180">
      <c r="A2180" s="4" t="s">
        <v>167</v>
      </c>
      <c r="B2180" s="4">
        <v>2005.0</v>
      </c>
      <c r="C2180" s="4" t="s">
        <v>23</v>
      </c>
      <c r="D2180" s="4">
        <v>73.1</v>
      </c>
      <c r="E2180" s="4">
        <v>16.0</v>
      </c>
      <c r="F2180" s="4">
        <v>0.0</v>
      </c>
      <c r="G2180" s="4">
        <v>12.32</v>
      </c>
      <c r="H2180" s="5">
        <v>0.0</v>
      </c>
      <c r="I2180" s="4">
        <v>95.0</v>
      </c>
      <c r="J2180" s="4">
        <v>0.0</v>
      </c>
      <c r="K2180" s="4">
        <v>39.6</v>
      </c>
      <c r="L2180" s="4">
        <v>0.0</v>
      </c>
      <c r="M2180" s="4">
        <v>95.0</v>
      </c>
      <c r="N2180" s="4">
        <v>6.25</v>
      </c>
      <c r="O2180" s="4">
        <v>95.0</v>
      </c>
      <c r="P2180" s="4">
        <v>0.2</v>
      </c>
      <c r="Q2180" s="7"/>
      <c r="R2180" s="6"/>
      <c r="S2180" s="4">
        <v>4.4</v>
      </c>
      <c r="T2180" s="4">
        <v>4.4</v>
      </c>
      <c r="U2180" s="4">
        <v>0.689</v>
      </c>
      <c r="V2180" s="4">
        <v>12.2</v>
      </c>
    </row>
    <row r="2181">
      <c r="A2181" s="4" t="s">
        <v>167</v>
      </c>
      <c r="B2181" s="4">
        <v>2004.0</v>
      </c>
      <c r="C2181" s="4" t="s">
        <v>23</v>
      </c>
      <c r="D2181" s="4">
        <v>72.6</v>
      </c>
      <c r="E2181" s="4">
        <v>166.0</v>
      </c>
      <c r="F2181" s="4">
        <v>0.0</v>
      </c>
      <c r="G2181" s="4">
        <v>11.93</v>
      </c>
      <c r="H2181" s="5">
        <v>0.0</v>
      </c>
      <c r="I2181" s="4">
        <v>91.0</v>
      </c>
      <c r="J2181" s="4">
        <v>0.0</v>
      </c>
      <c r="K2181" s="4">
        <v>39.0</v>
      </c>
      <c r="L2181" s="4">
        <v>0.0</v>
      </c>
      <c r="M2181" s="4">
        <v>91.0</v>
      </c>
      <c r="N2181" s="4">
        <v>6.2</v>
      </c>
      <c r="O2181" s="4">
        <v>91.0</v>
      </c>
      <c r="P2181" s="4">
        <v>0.2</v>
      </c>
      <c r="Q2181" s="7"/>
      <c r="R2181" s="6"/>
      <c r="S2181" s="4">
        <v>4.4</v>
      </c>
      <c r="T2181" s="4">
        <v>4.4</v>
      </c>
      <c r="U2181" s="4">
        <v>0.686</v>
      </c>
      <c r="V2181" s="4">
        <v>12.3</v>
      </c>
    </row>
    <row r="2182">
      <c r="A2182" s="4" t="s">
        <v>167</v>
      </c>
      <c r="B2182" s="4">
        <v>2003.0</v>
      </c>
      <c r="C2182" s="4" t="s">
        <v>23</v>
      </c>
      <c r="D2182" s="4">
        <v>72.2</v>
      </c>
      <c r="E2182" s="4">
        <v>171.0</v>
      </c>
      <c r="F2182" s="4">
        <v>0.0</v>
      </c>
      <c r="G2182" s="4">
        <v>12.55</v>
      </c>
      <c r="H2182" s="5">
        <v>0.0</v>
      </c>
      <c r="I2182" s="4">
        <v>84.0</v>
      </c>
      <c r="J2182" s="4">
        <v>0.0</v>
      </c>
      <c r="K2182" s="4">
        <v>38.4</v>
      </c>
      <c r="L2182" s="4">
        <v>0.0</v>
      </c>
      <c r="M2182" s="4">
        <v>91.0</v>
      </c>
      <c r="N2182" s="4">
        <v>6.1</v>
      </c>
      <c r="O2182" s="4">
        <v>9.0</v>
      </c>
      <c r="P2182" s="4">
        <v>0.2</v>
      </c>
      <c r="Q2182" s="7"/>
      <c r="R2182" s="6"/>
      <c r="S2182" s="4">
        <v>4.4</v>
      </c>
      <c r="T2182" s="4">
        <v>4.4</v>
      </c>
      <c r="U2182" s="4">
        <v>0.684</v>
      </c>
      <c r="V2182" s="4">
        <v>12.4</v>
      </c>
    </row>
    <row r="2183">
      <c r="A2183" s="4" t="s">
        <v>167</v>
      </c>
      <c r="B2183" s="4">
        <v>2002.0</v>
      </c>
      <c r="C2183" s="4" t="s">
        <v>23</v>
      </c>
      <c r="D2183" s="4">
        <v>72.0</v>
      </c>
      <c r="E2183" s="4">
        <v>174.0</v>
      </c>
      <c r="F2183" s="4">
        <v>0.0</v>
      </c>
      <c r="G2183" s="4">
        <v>11.85</v>
      </c>
      <c r="H2183" s="5">
        <v>0.0</v>
      </c>
      <c r="I2183" s="4">
        <v>14.0</v>
      </c>
      <c r="J2183" s="4">
        <v>0.0</v>
      </c>
      <c r="K2183" s="4">
        <v>37.9</v>
      </c>
      <c r="L2183" s="4">
        <v>0.0</v>
      </c>
      <c r="M2183" s="4">
        <v>9.0</v>
      </c>
      <c r="N2183" s="4">
        <v>6.33</v>
      </c>
      <c r="O2183" s="4">
        <v>74.0</v>
      </c>
      <c r="P2183" s="4">
        <v>0.1</v>
      </c>
      <c r="Q2183" s="7"/>
      <c r="R2183" s="6"/>
      <c r="S2183" s="4">
        <v>4.4</v>
      </c>
      <c r="T2183" s="4">
        <v>4.5</v>
      </c>
      <c r="U2183" s="4">
        <v>0.681</v>
      </c>
      <c r="V2183" s="4">
        <v>12.5</v>
      </c>
    </row>
    <row r="2184">
      <c r="A2184" s="4" t="s">
        <v>167</v>
      </c>
      <c r="B2184" s="4">
        <v>2001.0</v>
      </c>
      <c r="C2184" s="4" t="s">
        <v>23</v>
      </c>
      <c r="D2184" s="4">
        <v>71.8</v>
      </c>
      <c r="E2184" s="4">
        <v>178.0</v>
      </c>
      <c r="F2184" s="4">
        <v>0.0</v>
      </c>
      <c r="G2184" s="4">
        <v>12.03</v>
      </c>
      <c r="H2184" s="5">
        <v>0.0</v>
      </c>
      <c r="I2184" s="6"/>
      <c r="J2184" s="4">
        <v>0.0</v>
      </c>
      <c r="K2184" s="4">
        <v>37.3</v>
      </c>
      <c r="L2184" s="4">
        <v>0.0</v>
      </c>
      <c r="M2184" s="4">
        <v>99.0</v>
      </c>
      <c r="N2184" s="4">
        <v>6.1</v>
      </c>
      <c r="O2184" s="4">
        <v>99.0</v>
      </c>
      <c r="P2184" s="4">
        <v>0.3</v>
      </c>
      <c r="Q2184" s="7"/>
      <c r="R2184" s="6"/>
      <c r="S2184" s="4">
        <v>4.5</v>
      </c>
      <c r="T2184" s="4">
        <v>4.5</v>
      </c>
      <c r="U2184" s="4">
        <v>0.684</v>
      </c>
      <c r="V2184" s="4">
        <v>12.6</v>
      </c>
    </row>
    <row r="2185">
      <c r="A2185" s="4" t="s">
        <v>167</v>
      </c>
      <c r="B2185" s="4">
        <v>2000.0</v>
      </c>
      <c r="C2185" s="4" t="s">
        <v>23</v>
      </c>
      <c r="D2185" s="4">
        <v>71.6</v>
      </c>
      <c r="E2185" s="4">
        <v>183.0</v>
      </c>
      <c r="F2185" s="4">
        <v>0.0</v>
      </c>
      <c r="G2185" s="4">
        <v>11.69</v>
      </c>
      <c r="H2185" s="5">
        <v>0.0</v>
      </c>
      <c r="I2185" s="6"/>
      <c r="J2185" s="4">
        <v>0.0</v>
      </c>
      <c r="K2185" s="4">
        <v>36.8</v>
      </c>
      <c r="L2185" s="4">
        <v>0.0</v>
      </c>
      <c r="M2185" s="4">
        <v>7.0</v>
      </c>
      <c r="N2185" s="4">
        <v>5.53</v>
      </c>
      <c r="O2185" s="4">
        <v>7.0</v>
      </c>
      <c r="P2185" s="4">
        <v>0.4</v>
      </c>
      <c r="Q2185" s="7"/>
      <c r="R2185" s="6"/>
      <c r="S2185" s="4">
        <v>4.5</v>
      </c>
      <c r="T2185" s="4">
        <v>4.5</v>
      </c>
      <c r="U2185" s="4">
        <v>0.0</v>
      </c>
      <c r="V2185" s="4">
        <v>12.8</v>
      </c>
    </row>
    <row r="2186">
      <c r="A2186" s="4" t="s">
        <v>168</v>
      </c>
      <c r="B2186" s="4">
        <v>2015.0</v>
      </c>
      <c r="C2186" s="4" t="s">
        <v>23</v>
      </c>
      <c r="D2186" s="4">
        <v>73.2</v>
      </c>
      <c r="E2186" s="4">
        <v>156.0</v>
      </c>
      <c r="F2186" s="4">
        <v>0.0</v>
      </c>
      <c r="G2186" s="6"/>
      <c r="H2186" s="5">
        <v>0.0</v>
      </c>
      <c r="I2186" s="4">
        <v>98.0</v>
      </c>
      <c r="J2186" s="4">
        <v>0.0</v>
      </c>
      <c r="K2186" s="4">
        <v>54.1</v>
      </c>
      <c r="L2186" s="4">
        <v>0.0</v>
      </c>
      <c r="M2186" s="4">
        <v>97.0</v>
      </c>
      <c r="N2186" s="6"/>
      <c r="O2186" s="4">
        <v>98.0</v>
      </c>
      <c r="P2186" s="4">
        <v>0.1</v>
      </c>
      <c r="Q2186" s="7"/>
      <c r="R2186" s="6"/>
      <c r="S2186" s="4">
        <v>3.5</v>
      </c>
      <c r="T2186" s="4">
        <v>3.4</v>
      </c>
      <c r="U2186" s="4">
        <v>0.72</v>
      </c>
      <c r="V2186" s="4">
        <v>13.3</v>
      </c>
    </row>
    <row r="2187">
      <c r="A2187" s="4" t="s">
        <v>168</v>
      </c>
      <c r="B2187" s="4">
        <v>2014.0</v>
      </c>
      <c r="C2187" s="4" t="s">
        <v>23</v>
      </c>
      <c r="D2187" s="4">
        <v>73.1</v>
      </c>
      <c r="E2187" s="4">
        <v>157.0</v>
      </c>
      <c r="F2187" s="4">
        <v>0.0</v>
      </c>
      <c r="G2187" s="4">
        <v>7.01</v>
      </c>
      <c r="H2187" s="5">
        <v>0.0</v>
      </c>
      <c r="I2187" s="4">
        <v>98.0</v>
      </c>
      <c r="J2187" s="4">
        <v>0.0</v>
      </c>
      <c r="K2187" s="4">
        <v>53.1</v>
      </c>
      <c r="L2187" s="4">
        <v>0.0</v>
      </c>
      <c r="M2187" s="4">
        <v>97.0</v>
      </c>
      <c r="N2187" s="4">
        <v>8.63</v>
      </c>
      <c r="O2187" s="4">
        <v>98.0</v>
      </c>
      <c r="P2187" s="4">
        <v>0.1</v>
      </c>
      <c r="Q2187" s="7"/>
      <c r="R2187" s="6"/>
      <c r="S2187" s="4">
        <v>3.5</v>
      </c>
      <c r="T2187" s="4">
        <v>3.4</v>
      </c>
      <c r="U2187" s="4">
        <v>0.72</v>
      </c>
      <c r="V2187" s="4">
        <v>13.3</v>
      </c>
    </row>
    <row r="2188">
      <c r="A2188" s="4" t="s">
        <v>168</v>
      </c>
      <c r="B2188" s="4">
        <v>2013.0</v>
      </c>
      <c r="C2188" s="4" t="s">
        <v>23</v>
      </c>
      <c r="D2188" s="4">
        <v>72.7</v>
      </c>
      <c r="E2188" s="4">
        <v>161.0</v>
      </c>
      <c r="F2188" s="4">
        <v>0.0</v>
      </c>
      <c r="G2188" s="4">
        <v>7.07</v>
      </c>
      <c r="H2188" s="5">
        <v>0.0</v>
      </c>
      <c r="I2188" s="4">
        <v>97.0</v>
      </c>
      <c r="J2188" s="4">
        <v>0.0</v>
      </c>
      <c r="K2188" s="4">
        <v>52.2</v>
      </c>
      <c r="L2188" s="4">
        <v>0.0</v>
      </c>
      <c r="M2188" s="4">
        <v>97.0</v>
      </c>
      <c r="N2188" s="4">
        <v>5.21</v>
      </c>
      <c r="O2188" s="4">
        <v>97.0</v>
      </c>
      <c r="P2188" s="4">
        <v>0.1</v>
      </c>
      <c r="Q2188" s="7"/>
      <c r="R2188" s="6"/>
      <c r="S2188" s="4">
        <v>3.5</v>
      </c>
      <c r="T2188" s="4">
        <v>3.4</v>
      </c>
      <c r="U2188" s="4">
        <v>0.717</v>
      </c>
      <c r="V2188" s="4">
        <v>13.3</v>
      </c>
    </row>
    <row r="2189">
      <c r="A2189" s="4" t="s">
        <v>168</v>
      </c>
      <c r="B2189" s="4">
        <v>2012.0</v>
      </c>
      <c r="C2189" s="4" t="s">
        <v>23</v>
      </c>
      <c r="D2189" s="4">
        <v>72.8</v>
      </c>
      <c r="E2189" s="4">
        <v>159.0</v>
      </c>
      <c r="F2189" s="4">
        <v>0.0</v>
      </c>
      <c r="G2189" s="4">
        <v>6.93</v>
      </c>
      <c r="H2189" s="5">
        <v>0.0</v>
      </c>
      <c r="I2189" s="4">
        <v>96.0</v>
      </c>
      <c r="J2189" s="4">
        <v>0.0</v>
      </c>
      <c r="K2189" s="4">
        <v>51.2</v>
      </c>
      <c r="L2189" s="4">
        <v>0.0</v>
      </c>
      <c r="M2189" s="4">
        <v>96.0</v>
      </c>
      <c r="N2189" s="4">
        <v>8.48</v>
      </c>
      <c r="O2189" s="4">
        <v>96.0</v>
      </c>
      <c r="P2189" s="4">
        <v>0.1</v>
      </c>
      <c r="Q2189" s="7"/>
      <c r="R2189" s="6"/>
      <c r="S2189" s="4">
        <v>3.5</v>
      </c>
      <c r="T2189" s="4">
        <v>3.5</v>
      </c>
      <c r="U2189" s="4">
        <v>0.713</v>
      </c>
      <c r="V2189" s="4">
        <v>13.3</v>
      </c>
    </row>
    <row r="2190">
      <c r="A2190" s="4" t="s">
        <v>168</v>
      </c>
      <c r="B2190" s="4">
        <v>2011.0</v>
      </c>
      <c r="C2190" s="4" t="s">
        <v>23</v>
      </c>
      <c r="D2190" s="4">
        <v>72.7</v>
      </c>
      <c r="E2190" s="4">
        <v>16.0</v>
      </c>
      <c r="F2190" s="4">
        <v>0.0</v>
      </c>
      <c r="G2190" s="4">
        <v>7.02</v>
      </c>
      <c r="H2190" s="5">
        <v>0.0</v>
      </c>
      <c r="I2190" s="4">
        <v>96.0</v>
      </c>
      <c r="J2190" s="4">
        <v>0.0</v>
      </c>
      <c r="K2190" s="4">
        <v>5.3</v>
      </c>
      <c r="L2190" s="4">
        <v>0.0</v>
      </c>
      <c r="M2190" s="4">
        <v>96.0</v>
      </c>
      <c r="N2190" s="4">
        <v>4.99</v>
      </c>
      <c r="O2190" s="4">
        <v>96.0</v>
      </c>
      <c r="P2190" s="4">
        <v>0.1</v>
      </c>
      <c r="Q2190" s="7"/>
      <c r="R2190" s="6"/>
      <c r="S2190" s="4">
        <v>3.5</v>
      </c>
      <c r="T2190" s="4">
        <v>3.5</v>
      </c>
      <c r="U2190" s="4">
        <v>0.712</v>
      </c>
      <c r="V2190" s="4">
        <v>13.3</v>
      </c>
    </row>
    <row r="2191">
      <c r="A2191" s="4" t="s">
        <v>168</v>
      </c>
      <c r="B2191" s="4">
        <v>2010.0</v>
      </c>
      <c r="C2191" s="4" t="s">
        <v>23</v>
      </c>
      <c r="D2191" s="4">
        <v>72.5</v>
      </c>
      <c r="E2191" s="4">
        <v>162.0</v>
      </c>
      <c r="F2191" s="4">
        <v>0.0</v>
      </c>
      <c r="G2191" s="4">
        <v>7.0</v>
      </c>
      <c r="H2191" s="5">
        <v>0.0</v>
      </c>
      <c r="I2191" s="4">
        <v>99.0</v>
      </c>
      <c r="J2191" s="4">
        <v>0.0</v>
      </c>
      <c r="K2191" s="4">
        <v>49.3</v>
      </c>
      <c r="L2191" s="4">
        <v>0.0</v>
      </c>
      <c r="M2191" s="4">
        <v>99.0</v>
      </c>
      <c r="N2191" s="4">
        <v>4.71</v>
      </c>
      <c r="O2191" s="4">
        <v>99.0</v>
      </c>
      <c r="P2191" s="4">
        <v>0.1</v>
      </c>
      <c r="Q2191" s="7"/>
      <c r="R2191" s="6"/>
      <c r="S2191" s="4">
        <v>3.5</v>
      </c>
      <c r="T2191" s="4">
        <v>3.5</v>
      </c>
      <c r="U2191" s="4">
        <v>0.711</v>
      </c>
      <c r="V2191" s="4">
        <v>13.3</v>
      </c>
    </row>
    <row r="2192">
      <c r="A2192" s="4" t="s">
        <v>168</v>
      </c>
      <c r="B2192" s="4">
        <v>2009.0</v>
      </c>
      <c r="C2192" s="4" t="s">
        <v>23</v>
      </c>
      <c r="D2192" s="4">
        <v>72.3</v>
      </c>
      <c r="E2192" s="4">
        <v>165.0</v>
      </c>
      <c r="F2192" s="4">
        <v>0.0</v>
      </c>
      <c r="G2192" s="4">
        <v>6.85</v>
      </c>
      <c r="H2192" s="5">
        <v>0.0</v>
      </c>
      <c r="I2192" s="4">
        <v>99.0</v>
      </c>
      <c r="J2192" s="4">
        <v>0.0</v>
      </c>
      <c r="K2192" s="4">
        <v>48.4</v>
      </c>
      <c r="L2192" s="4">
        <v>0.0</v>
      </c>
      <c r="M2192" s="4">
        <v>99.0</v>
      </c>
      <c r="N2192" s="4">
        <v>5.13</v>
      </c>
      <c r="O2192" s="4">
        <v>99.0</v>
      </c>
      <c r="P2192" s="4">
        <v>0.2</v>
      </c>
      <c r="Q2192" s="7"/>
      <c r="R2192" s="6"/>
      <c r="S2192" s="4">
        <v>3.6</v>
      </c>
      <c r="T2192" s="4">
        <v>3.5</v>
      </c>
      <c r="U2192" s="4">
        <v>0.709</v>
      </c>
      <c r="V2192" s="4">
        <v>13.3</v>
      </c>
    </row>
    <row r="2193">
      <c r="A2193" s="4" t="s">
        <v>168</v>
      </c>
      <c r="B2193" s="4">
        <v>2008.0</v>
      </c>
      <c r="C2193" s="4" t="s">
        <v>23</v>
      </c>
      <c r="D2193" s="4">
        <v>72.1</v>
      </c>
      <c r="E2193" s="4">
        <v>167.0</v>
      </c>
      <c r="F2193" s="4">
        <v>0.0</v>
      </c>
      <c r="G2193" s="4">
        <v>6.92</v>
      </c>
      <c r="H2193" s="5">
        <v>0.0</v>
      </c>
      <c r="I2193" s="4">
        <v>99.0</v>
      </c>
      <c r="J2193" s="4">
        <v>0.0</v>
      </c>
      <c r="K2193" s="4">
        <v>47.5</v>
      </c>
      <c r="L2193" s="4">
        <v>0.0</v>
      </c>
      <c r="M2193" s="4">
        <v>99.0</v>
      </c>
      <c r="N2193" s="4">
        <v>4.7</v>
      </c>
      <c r="O2193" s="4">
        <v>99.0</v>
      </c>
      <c r="P2193" s="4">
        <v>0.3</v>
      </c>
      <c r="Q2193" s="7"/>
      <c r="R2193" s="6"/>
      <c r="S2193" s="4">
        <v>3.6</v>
      </c>
      <c r="T2193" s="4">
        <v>3.6</v>
      </c>
      <c r="U2193" s="4">
        <v>0.704</v>
      </c>
      <c r="V2193" s="4">
        <v>13.3</v>
      </c>
    </row>
    <row r="2194">
      <c r="A2194" s="4" t="s">
        <v>168</v>
      </c>
      <c r="B2194" s="4">
        <v>2007.0</v>
      </c>
      <c r="C2194" s="4" t="s">
        <v>23</v>
      </c>
      <c r="D2194" s="4">
        <v>71.9</v>
      </c>
      <c r="E2194" s="4">
        <v>17.0</v>
      </c>
      <c r="F2194" s="4">
        <v>0.0</v>
      </c>
      <c r="G2194" s="4">
        <v>5.89</v>
      </c>
      <c r="H2194" s="5">
        <v>0.0</v>
      </c>
      <c r="I2194" s="4">
        <v>99.0</v>
      </c>
      <c r="J2194" s="4">
        <v>0.0</v>
      </c>
      <c r="K2194" s="4">
        <v>46.6</v>
      </c>
      <c r="L2194" s="4">
        <v>0.0</v>
      </c>
      <c r="M2194" s="4">
        <v>99.0</v>
      </c>
      <c r="N2194" s="4">
        <v>3.92</v>
      </c>
      <c r="O2194" s="4">
        <v>99.0</v>
      </c>
      <c r="P2194" s="4">
        <v>0.3</v>
      </c>
      <c r="Q2194" s="7"/>
      <c r="R2194" s="6"/>
      <c r="S2194" s="4">
        <v>3.6</v>
      </c>
      <c r="T2194" s="4">
        <v>3.6</v>
      </c>
      <c r="U2194" s="4">
        <v>0.702</v>
      </c>
      <c r="V2194" s="4">
        <v>13.3</v>
      </c>
    </row>
    <row r="2195">
      <c r="A2195" s="4" t="s">
        <v>168</v>
      </c>
      <c r="B2195" s="4">
        <v>2006.0</v>
      </c>
      <c r="C2195" s="4" t="s">
        <v>23</v>
      </c>
      <c r="D2195" s="4">
        <v>71.7</v>
      </c>
      <c r="E2195" s="4">
        <v>173.0</v>
      </c>
      <c r="F2195" s="4">
        <v>0.0</v>
      </c>
      <c r="G2195" s="4">
        <v>5.93</v>
      </c>
      <c r="H2195" s="5">
        <v>0.0</v>
      </c>
      <c r="I2195" s="4">
        <v>99.0</v>
      </c>
      <c r="J2195" s="4">
        <v>0.0</v>
      </c>
      <c r="K2195" s="4">
        <v>45.7</v>
      </c>
      <c r="L2195" s="4">
        <v>0.0</v>
      </c>
      <c r="M2195" s="4">
        <v>99.0</v>
      </c>
      <c r="N2195" s="4">
        <v>3.88</v>
      </c>
      <c r="O2195" s="4">
        <v>99.0</v>
      </c>
      <c r="P2195" s="4">
        <v>0.3</v>
      </c>
      <c r="Q2195" s="7"/>
      <c r="R2195" s="6"/>
      <c r="S2195" s="4">
        <v>3.7</v>
      </c>
      <c r="T2195" s="4">
        <v>3.6</v>
      </c>
      <c r="U2195" s="4">
        <v>0.695</v>
      </c>
      <c r="V2195" s="4">
        <v>13.3</v>
      </c>
    </row>
    <row r="2196">
      <c r="A2196" s="4" t="s">
        <v>168</v>
      </c>
      <c r="B2196" s="4">
        <v>2005.0</v>
      </c>
      <c r="C2196" s="4" t="s">
        <v>23</v>
      </c>
      <c r="D2196" s="4">
        <v>71.4</v>
      </c>
      <c r="E2196" s="4">
        <v>177.0</v>
      </c>
      <c r="F2196" s="4">
        <v>0.0</v>
      </c>
      <c r="G2196" s="4">
        <v>6.04</v>
      </c>
      <c r="H2196" s="5">
        <v>0.0</v>
      </c>
      <c r="I2196" s="4">
        <v>99.0</v>
      </c>
      <c r="J2196" s="4">
        <v>0.0</v>
      </c>
      <c r="K2196" s="4">
        <v>44.7</v>
      </c>
      <c r="L2196" s="4">
        <v>0.0</v>
      </c>
      <c r="M2196" s="4">
        <v>93.0</v>
      </c>
      <c r="N2196" s="4">
        <v>3.66</v>
      </c>
      <c r="O2196" s="4">
        <v>99.0</v>
      </c>
      <c r="P2196" s="4">
        <v>0.2</v>
      </c>
      <c r="Q2196" s="7"/>
      <c r="R2196" s="6"/>
      <c r="S2196" s="4">
        <v>3.7</v>
      </c>
      <c r="T2196" s="4">
        <v>3.7</v>
      </c>
      <c r="U2196" s="4">
        <v>0.692</v>
      </c>
      <c r="V2196" s="4">
        <v>13.3</v>
      </c>
    </row>
    <row r="2197">
      <c r="A2197" s="4" t="s">
        <v>168</v>
      </c>
      <c r="B2197" s="4">
        <v>2004.0</v>
      </c>
      <c r="C2197" s="4" t="s">
        <v>23</v>
      </c>
      <c r="D2197" s="4">
        <v>71.2</v>
      </c>
      <c r="E2197" s="4">
        <v>181.0</v>
      </c>
      <c r="F2197" s="4">
        <v>0.0</v>
      </c>
      <c r="G2197" s="4">
        <v>5.42</v>
      </c>
      <c r="H2197" s="5">
        <v>0.0</v>
      </c>
      <c r="I2197" s="4">
        <v>99.0</v>
      </c>
      <c r="J2197" s="4">
        <v>0.0</v>
      </c>
      <c r="K2197" s="4">
        <v>43.8</v>
      </c>
      <c r="L2197" s="4">
        <v>0.0</v>
      </c>
      <c r="M2197" s="4">
        <v>99.0</v>
      </c>
      <c r="N2197" s="4">
        <v>3.72</v>
      </c>
      <c r="O2197" s="4">
        <v>99.0</v>
      </c>
      <c r="P2197" s="4">
        <v>0.4</v>
      </c>
      <c r="Q2197" s="7"/>
      <c r="R2197" s="6"/>
      <c r="S2197" s="4">
        <v>3.8</v>
      </c>
      <c r="T2197" s="4">
        <v>3.7</v>
      </c>
      <c r="U2197" s="4">
        <v>0.689</v>
      </c>
      <c r="V2197" s="4">
        <v>13.2</v>
      </c>
    </row>
    <row r="2198">
      <c r="A2198" s="4" t="s">
        <v>168</v>
      </c>
      <c r="B2198" s="4">
        <v>2003.0</v>
      </c>
      <c r="C2198" s="4" t="s">
        <v>23</v>
      </c>
      <c r="D2198" s="4">
        <v>71.0</v>
      </c>
      <c r="E2198" s="4">
        <v>184.0</v>
      </c>
      <c r="F2198" s="4">
        <v>0.0</v>
      </c>
      <c r="G2198" s="4">
        <v>5.1</v>
      </c>
      <c r="H2198" s="5">
        <v>0.0</v>
      </c>
      <c r="I2198" s="4">
        <v>31.0</v>
      </c>
      <c r="J2198" s="4">
        <v>0.0</v>
      </c>
      <c r="K2198" s="4">
        <v>42.9</v>
      </c>
      <c r="L2198" s="4">
        <v>0.0</v>
      </c>
      <c r="M2198" s="4">
        <v>99.0</v>
      </c>
      <c r="N2198" s="4">
        <v>3.91</v>
      </c>
      <c r="O2198" s="4">
        <v>99.0</v>
      </c>
      <c r="P2198" s="4">
        <v>0.4</v>
      </c>
      <c r="Q2198" s="7"/>
      <c r="R2198" s="6"/>
      <c r="S2198" s="4">
        <v>3.8</v>
      </c>
      <c r="T2198" s="4">
        <v>3.8</v>
      </c>
      <c r="U2198" s="4">
        <v>0.682</v>
      </c>
      <c r="V2198" s="4">
        <v>13.0</v>
      </c>
    </row>
    <row r="2199">
      <c r="A2199" s="4" t="s">
        <v>168</v>
      </c>
      <c r="B2199" s="4">
        <v>2002.0</v>
      </c>
      <c r="C2199" s="4" t="s">
        <v>23</v>
      </c>
      <c r="D2199" s="4">
        <v>79.0</v>
      </c>
      <c r="E2199" s="4">
        <v>186.0</v>
      </c>
      <c r="F2199" s="4">
        <v>0.0</v>
      </c>
      <c r="G2199" s="4">
        <v>4.94</v>
      </c>
      <c r="H2199" s="5">
        <v>0.0</v>
      </c>
      <c r="I2199" s="6"/>
      <c r="J2199" s="4">
        <v>0.0</v>
      </c>
      <c r="K2199" s="4">
        <v>42.0</v>
      </c>
      <c r="L2199" s="4">
        <v>0.0</v>
      </c>
      <c r="M2199" s="4">
        <v>99.0</v>
      </c>
      <c r="N2199" s="4">
        <v>3.93</v>
      </c>
      <c r="O2199" s="4">
        <v>99.0</v>
      </c>
      <c r="P2199" s="4">
        <v>0.4</v>
      </c>
      <c r="Q2199" s="7"/>
      <c r="R2199" s="6"/>
      <c r="S2199" s="4">
        <v>3.9</v>
      </c>
      <c r="T2199" s="4">
        <v>3.8</v>
      </c>
      <c r="U2199" s="4">
        <v>0.677</v>
      </c>
      <c r="V2199" s="4">
        <v>12.9</v>
      </c>
    </row>
    <row r="2200">
      <c r="A2200" s="4" t="s">
        <v>168</v>
      </c>
      <c r="B2200" s="4">
        <v>2001.0</v>
      </c>
      <c r="C2200" s="4" t="s">
        <v>23</v>
      </c>
      <c r="D2200" s="4">
        <v>79.0</v>
      </c>
      <c r="E2200" s="4">
        <v>186.0</v>
      </c>
      <c r="F2200" s="4">
        <v>0.0</v>
      </c>
      <c r="G2200" s="4">
        <v>4.73</v>
      </c>
      <c r="H2200" s="5">
        <v>0.0</v>
      </c>
      <c r="I2200" s="6"/>
      <c r="J2200" s="4">
        <v>0.0</v>
      </c>
      <c r="K2200" s="4">
        <v>41.0</v>
      </c>
      <c r="L2200" s="4">
        <v>0.0</v>
      </c>
      <c r="M2200" s="4">
        <v>99.0</v>
      </c>
      <c r="N2200" s="4">
        <v>3.64</v>
      </c>
      <c r="O2200" s="4">
        <v>99.0</v>
      </c>
      <c r="P2200" s="4">
        <v>0.7</v>
      </c>
      <c r="Q2200" s="7"/>
      <c r="R2200" s="6"/>
      <c r="S2200" s="4">
        <v>3.9</v>
      </c>
      <c r="T2200" s="4">
        <v>3.9</v>
      </c>
      <c r="U2200" s="4">
        <v>0.673</v>
      </c>
      <c r="V2200" s="4">
        <v>12.8</v>
      </c>
    </row>
    <row r="2201">
      <c r="A2201" s="4" t="s">
        <v>168</v>
      </c>
      <c r="B2201" s="4">
        <v>2000.0</v>
      </c>
      <c r="C2201" s="4" t="s">
        <v>23</v>
      </c>
      <c r="D2201" s="4">
        <v>79.0</v>
      </c>
      <c r="E2201" s="4">
        <v>186.0</v>
      </c>
      <c r="F2201" s="4">
        <v>0.0</v>
      </c>
      <c r="G2201" s="4">
        <v>4.8</v>
      </c>
      <c r="H2201" s="5">
        <v>0.0</v>
      </c>
      <c r="I2201" s="6"/>
      <c r="J2201" s="4">
        <v>0.0</v>
      </c>
      <c r="K2201" s="4">
        <v>4.1</v>
      </c>
      <c r="L2201" s="4">
        <v>0.0</v>
      </c>
      <c r="M2201" s="4">
        <v>99.0</v>
      </c>
      <c r="N2201" s="4">
        <v>3.73</v>
      </c>
      <c r="O2201" s="4">
        <v>98.0</v>
      </c>
      <c r="P2201" s="4">
        <v>0.7</v>
      </c>
      <c r="Q2201" s="7"/>
      <c r="R2201" s="6"/>
      <c r="S2201" s="4">
        <v>4.0</v>
      </c>
      <c r="T2201" s="4">
        <v>3.9</v>
      </c>
      <c r="U2201" s="4">
        <v>0.0</v>
      </c>
      <c r="V2201" s="4">
        <v>12.7</v>
      </c>
    </row>
    <row r="2202">
      <c r="A2202" s="4" t="s">
        <v>169</v>
      </c>
      <c r="B2202" s="4">
        <v>2015.0</v>
      </c>
      <c r="C2202" s="4" t="s">
        <v>23</v>
      </c>
      <c r="D2202" s="4">
        <v>74.0</v>
      </c>
      <c r="E2202" s="4">
        <v>125.0</v>
      </c>
      <c r="F2202" s="4">
        <v>0.0</v>
      </c>
      <c r="G2202" s="6"/>
      <c r="H2202" s="5">
        <v>0.0</v>
      </c>
      <c r="I2202" s="4">
        <v>59.0</v>
      </c>
      <c r="J2202" s="4">
        <v>0.0</v>
      </c>
      <c r="K2202" s="4">
        <v>74.7</v>
      </c>
      <c r="L2202" s="4">
        <v>0.0</v>
      </c>
      <c r="M2202" s="4">
        <v>61.0</v>
      </c>
      <c r="N2202" s="6"/>
      <c r="O2202" s="4">
        <v>66.0</v>
      </c>
      <c r="P2202" s="4">
        <v>0.1</v>
      </c>
      <c r="Q2202" s="5">
        <v>4149.363444</v>
      </c>
      <c r="R2202" s="4">
        <v>193759.0</v>
      </c>
      <c r="S2202" s="4">
        <v>0.2</v>
      </c>
      <c r="T2202" s="4">
        <v>0.1</v>
      </c>
      <c r="U2202" s="4">
        <v>0.702</v>
      </c>
      <c r="V2202" s="4">
        <v>12.9</v>
      </c>
    </row>
    <row r="2203">
      <c r="A2203" s="4" t="s">
        <v>169</v>
      </c>
      <c r="B2203" s="4">
        <v>2014.0</v>
      </c>
      <c r="C2203" s="4" t="s">
        <v>23</v>
      </c>
      <c r="D2203" s="4">
        <v>73.8</v>
      </c>
      <c r="E2203" s="4">
        <v>128.0</v>
      </c>
      <c r="F2203" s="4">
        <v>0.0</v>
      </c>
      <c r="G2203" s="4">
        <v>0.01</v>
      </c>
      <c r="H2203" s="5">
        <v>660.2777923</v>
      </c>
      <c r="I2203" s="4">
        <v>56.0</v>
      </c>
      <c r="J2203" s="4">
        <v>0.0</v>
      </c>
      <c r="K2203" s="4">
        <v>74.3</v>
      </c>
      <c r="L2203" s="4">
        <v>0.0</v>
      </c>
      <c r="M2203" s="4">
        <v>58.0</v>
      </c>
      <c r="N2203" s="4">
        <v>7.22</v>
      </c>
      <c r="O2203" s="4">
        <v>63.0</v>
      </c>
      <c r="P2203" s="4">
        <v>0.1</v>
      </c>
      <c r="Q2203" s="5">
        <v>4178.973369</v>
      </c>
      <c r="R2203" s="4">
        <v>19229.0</v>
      </c>
      <c r="S2203" s="4">
        <v>0.2</v>
      </c>
      <c r="T2203" s="4">
        <v>0.1</v>
      </c>
      <c r="U2203" s="4">
        <v>0.701</v>
      </c>
      <c r="V2203" s="4">
        <v>12.9</v>
      </c>
    </row>
    <row r="2204">
      <c r="A2204" s="4" t="s">
        <v>169</v>
      </c>
      <c r="B2204" s="4">
        <v>2013.0</v>
      </c>
      <c r="C2204" s="4" t="s">
        <v>23</v>
      </c>
      <c r="D2204" s="4">
        <v>73.6</v>
      </c>
      <c r="E2204" s="4">
        <v>131.0</v>
      </c>
      <c r="F2204" s="4">
        <v>0.0</v>
      </c>
      <c r="G2204" s="4">
        <v>0.01</v>
      </c>
      <c r="H2204" s="5">
        <v>698.3522786</v>
      </c>
      <c r="I2204" s="4">
        <v>6.0</v>
      </c>
      <c r="J2204" s="4">
        <v>0.0</v>
      </c>
      <c r="K2204" s="4">
        <v>73.8</v>
      </c>
      <c r="L2204" s="4">
        <v>0.0</v>
      </c>
      <c r="M2204" s="4">
        <v>62.0</v>
      </c>
      <c r="N2204" s="4">
        <v>6.91</v>
      </c>
      <c r="O2204" s="4">
        <v>67.0</v>
      </c>
      <c r="P2204" s="4">
        <v>0.1</v>
      </c>
      <c r="Q2204" s="5">
        <v>4219.65123</v>
      </c>
      <c r="R2204" s="4">
        <v>19757.0</v>
      </c>
      <c r="S2204" s="4">
        <v>0.2</v>
      </c>
      <c r="T2204" s="4">
        <v>0.1</v>
      </c>
      <c r="U2204" s="4">
        <v>0.7</v>
      </c>
      <c r="V2204" s="4">
        <v>12.9</v>
      </c>
    </row>
    <row r="2205">
      <c r="A2205" s="4" t="s">
        <v>169</v>
      </c>
      <c r="B2205" s="4">
        <v>2012.0</v>
      </c>
      <c r="C2205" s="4" t="s">
        <v>23</v>
      </c>
      <c r="D2205" s="4">
        <v>73.2</v>
      </c>
      <c r="E2205" s="4">
        <v>136.0</v>
      </c>
      <c r="F2205" s="4">
        <v>0.0</v>
      </c>
      <c r="G2205" s="4">
        <v>0.01</v>
      </c>
      <c r="H2205" s="5">
        <v>492.0552263</v>
      </c>
      <c r="I2205" s="4">
        <v>64.0</v>
      </c>
      <c r="J2205" s="4">
        <v>1.0</v>
      </c>
      <c r="K2205" s="4">
        <v>73.4</v>
      </c>
      <c r="L2205" s="4">
        <v>0.0</v>
      </c>
      <c r="M2205" s="4">
        <v>62.0</v>
      </c>
      <c r="N2205" s="4">
        <v>5.2</v>
      </c>
      <c r="O2205" s="4">
        <v>64.0</v>
      </c>
      <c r="P2205" s="4">
        <v>0.1</v>
      </c>
      <c r="Q2205" s="5">
        <v>4234.554443</v>
      </c>
      <c r="R2205" s="4">
        <v>189194.0</v>
      </c>
      <c r="S2205" s="4">
        <v>0.2</v>
      </c>
      <c r="T2205" s="4">
        <v>0.1</v>
      </c>
      <c r="U2205" s="4">
        <v>0.698</v>
      </c>
      <c r="V2205" s="4">
        <v>12.9</v>
      </c>
    </row>
    <row r="2206">
      <c r="A2206" s="4" t="s">
        <v>169</v>
      </c>
      <c r="B2206" s="4">
        <v>2011.0</v>
      </c>
      <c r="C2206" s="4" t="s">
        <v>23</v>
      </c>
      <c r="D2206" s="4">
        <v>73.0</v>
      </c>
      <c r="E2206" s="4">
        <v>139.0</v>
      </c>
      <c r="F2206" s="4">
        <v>0.0</v>
      </c>
      <c r="G2206" s="4">
        <v>2.15</v>
      </c>
      <c r="H2206" s="5">
        <v>558.7206486</v>
      </c>
      <c r="I2206" s="4">
        <v>58.0</v>
      </c>
      <c r="J2206" s="4">
        <v>0.0</v>
      </c>
      <c r="K2206" s="4">
        <v>72.9</v>
      </c>
      <c r="L2206" s="4">
        <v>0.0</v>
      </c>
      <c r="M2206" s="4">
        <v>6.0</v>
      </c>
      <c r="N2206" s="4">
        <v>5.8</v>
      </c>
      <c r="O2206" s="4">
        <v>65.0</v>
      </c>
      <c r="P2206" s="4">
        <v>0.1</v>
      </c>
      <c r="Q2206" s="5">
        <v>3942.9827</v>
      </c>
      <c r="R2206" s="4">
        <v>187665.0</v>
      </c>
      <c r="S2206" s="4">
        <v>0.2</v>
      </c>
      <c r="T2206" s="4">
        <v>0.1</v>
      </c>
      <c r="U2206" s="4">
        <v>0.693</v>
      </c>
      <c r="V2206" s="4">
        <v>12.9</v>
      </c>
    </row>
    <row r="2207">
      <c r="A2207" s="4" t="s">
        <v>169</v>
      </c>
      <c r="B2207" s="4">
        <v>2010.0</v>
      </c>
      <c r="C2207" s="4" t="s">
        <v>23</v>
      </c>
      <c r="D2207" s="4">
        <v>72.6</v>
      </c>
      <c r="E2207" s="4">
        <v>144.0</v>
      </c>
      <c r="F2207" s="4">
        <v>0.0</v>
      </c>
      <c r="G2207" s="4">
        <v>3.01</v>
      </c>
      <c r="H2207" s="5">
        <v>434.7940679</v>
      </c>
      <c r="I2207" s="4">
        <v>57.0</v>
      </c>
      <c r="J2207" s="4">
        <v>8.0</v>
      </c>
      <c r="K2207" s="4">
        <v>72.5</v>
      </c>
      <c r="L2207" s="4">
        <v>0.0</v>
      </c>
      <c r="M2207" s="4">
        <v>57.0</v>
      </c>
      <c r="N2207" s="4">
        <v>5.7</v>
      </c>
      <c r="O2207" s="4">
        <v>62.0</v>
      </c>
      <c r="P2207" s="4">
        <v>0.1</v>
      </c>
      <c r="Q2207" s="5">
        <v>3453.487434</v>
      </c>
      <c r="R2207" s="4">
        <v>18625.0</v>
      </c>
      <c r="S2207" s="4">
        <v>0.2</v>
      </c>
      <c r="T2207" s="4">
        <v>0.2</v>
      </c>
      <c r="U2207" s="4">
        <v>0.69</v>
      </c>
      <c r="V2207" s="4">
        <v>12.9</v>
      </c>
    </row>
    <row r="2208">
      <c r="A2208" s="4" t="s">
        <v>169</v>
      </c>
      <c r="B2208" s="4">
        <v>2009.0</v>
      </c>
      <c r="C2208" s="4" t="s">
        <v>23</v>
      </c>
      <c r="D2208" s="4">
        <v>76.0</v>
      </c>
      <c r="E2208" s="4">
        <v>172.0</v>
      </c>
      <c r="F2208" s="4">
        <v>0.0</v>
      </c>
      <c r="G2208" s="4">
        <v>2.88</v>
      </c>
      <c r="H2208" s="5">
        <v>42.12368374</v>
      </c>
      <c r="I2208" s="4">
        <v>44.0</v>
      </c>
      <c r="J2208" s="4">
        <v>0.0</v>
      </c>
      <c r="K2208" s="4">
        <v>72.0</v>
      </c>
      <c r="L2208" s="4">
        <v>0.0</v>
      </c>
      <c r="M2208" s="4">
        <v>45.0</v>
      </c>
      <c r="N2208" s="4">
        <v>5.4</v>
      </c>
      <c r="O2208" s="4">
        <v>49.0</v>
      </c>
      <c r="P2208" s="4">
        <v>0.1</v>
      </c>
      <c r="Q2208" s="5">
        <v>335.112838</v>
      </c>
      <c r="R2208" s="4">
        <v>184826.0</v>
      </c>
      <c r="S2208" s="4">
        <v>0.2</v>
      </c>
      <c r="T2208" s="4">
        <v>0.2</v>
      </c>
      <c r="U2208" s="4">
        <v>0.691</v>
      </c>
      <c r="V2208" s="4">
        <v>12.9</v>
      </c>
    </row>
    <row r="2209">
      <c r="A2209" s="4" t="s">
        <v>169</v>
      </c>
      <c r="B2209" s="4">
        <v>2008.0</v>
      </c>
      <c r="C2209" s="4" t="s">
        <v>23</v>
      </c>
      <c r="D2209" s="4">
        <v>72.5</v>
      </c>
      <c r="E2209" s="4">
        <v>146.0</v>
      </c>
      <c r="F2209" s="4">
        <v>0.0</v>
      </c>
      <c r="G2209" s="4">
        <v>3.97</v>
      </c>
      <c r="H2209" s="5">
        <v>47.35260547</v>
      </c>
      <c r="I2209" s="4">
        <v>12.0</v>
      </c>
      <c r="J2209" s="4">
        <v>0.0</v>
      </c>
      <c r="K2209" s="4">
        <v>71.4</v>
      </c>
      <c r="L2209" s="4">
        <v>0.0</v>
      </c>
      <c r="M2209" s="4">
        <v>54.0</v>
      </c>
      <c r="N2209" s="4">
        <v>4.52</v>
      </c>
      <c r="O2209" s="4">
        <v>26.0</v>
      </c>
      <c r="P2209" s="4">
        <v>0.1</v>
      </c>
      <c r="Q2209" s="5">
        <v>359.82223</v>
      </c>
      <c r="R2209" s="4">
        <v>183526.0</v>
      </c>
      <c r="S2209" s="4">
        <v>0.2</v>
      </c>
      <c r="T2209" s="4">
        <v>0.2</v>
      </c>
      <c r="U2209" s="4">
        <v>0.688</v>
      </c>
      <c r="V2209" s="4">
        <v>12.9</v>
      </c>
    </row>
    <row r="2210">
      <c r="A2210" s="4" t="s">
        <v>169</v>
      </c>
      <c r="B2210" s="4">
        <v>2007.0</v>
      </c>
      <c r="C2210" s="4" t="s">
        <v>23</v>
      </c>
      <c r="D2210" s="4">
        <v>72.2</v>
      </c>
      <c r="E2210" s="4">
        <v>149.0</v>
      </c>
      <c r="F2210" s="4">
        <v>0.0</v>
      </c>
      <c r="G2210" s="4">
        <v>3.85</v>
      </c>
      <c r="H2210" s="5">
        <v>47.73638191</v>
      </c>
      <c r="I2210" s="4">
        <v>46.0</v>
      </c>
      <c r="J2210" s="4">
        <v>0.0</v>
      </c>
      <c r="K2210" s="4">
        <v>7.9</v>
      </c>
      <c r="L2210" s="4">
        <v>0.0</v>
      </c>
      <c r="M2210" s="4">
        <v>49.0</v>
      </c>
      <c r="N2210" s="4">
        <v>5.25</v>
      </c>
      <c r="O2210" s="4">
        <v>53.0</v>
      </c>
      <c r="P2210" s="4">
        <v>0.1</v>
      </c>
      <c r="Q2210" s="5">
        <v>322.543121</v>
      </c>
      <c r="R2210" s="4">
        <v>182286.0</v>
      </c>
      <c r="S2210" s="4">
        <v>0.2</v>
      </c>
      <c r="T2210" s="4">
        <v>0.2</v>
      </c>
      <c r="U2210" s="4">
        <v>0.682</v>
      </c>
      <c r="V2210" s="4">
        <v>12.9</v>
      </c>
    </row>
    <row r="2211">
      <c r="A2211" s="4" t="s">
        <v>169</v>
      </c>
      <c r="B2211" s="4">
        <v>2006.0</v>
      </c>
      <c r="C2211" s="4" t="s">
        <v>23</v>
      </c>
      <c r="D2211" s="4">
        <v>72.0</v>
      </c>
      <c r="E2211" s="4">
        <v>153.0</v>
      </c>
      <c r="F2211" s="4">
        <v>0.0</v>
      </c>
      <c r="G2211" s="4">
        <v>3.52</v>
      </c>
      <c r="H2211" s="5">
        <v>40.22855669</v>
      </c>
      <c r="I2211" s="4">
        <v>35.0</v>
      </c>
      <c r="J2211" s="4">
        <v>0.0</v>
      </c>
      <c r="K2211" s="4">
        <v>7.3</v>
      </c>
      <c r="L2211" s="4">
        <v>0.0</v>
      </c>
      <c r="M2211" s="4">
        <v>37.0</v>
      </c>
      <c r="N2211" s="4">
        <v>4.68</v>
      </c>
      <c r="O2211" s="4">
        <v>39.0</v>
      </c>
      <c r="P2211" s="4">
        <v>0.1</v>
      </c>
      <c r="Q2211" s="5">
        <v>287.963899</v>
      </c>
      <c r="R2211" s="4">
        <v>18194.0</v>
      </c>
      <c r="S2211" s="4">
        <v>0.2</v>
      </c>
      <c r="T2211" s="4">
        <v>0.2</v>
      </c>
      <c r="U2211" s="4">
        <v>0.677</v>
      </c>
      <c r="V2211" s="4">
        <v>12.7</v>
      </c>
    </row>
    <row r="2212">
      <c r="A2212" s="4" t="s">
        <v>169</v>
      </c>
      <c r="B2212" s="4">
        <v>2005.0</v>
      </c>
      <c r="C2212" s="4" t="s">
        <v>23</v>
      </c>
      <c r="D2212" s="4">
        <v>71.6</v>
      </c>
      <c r="E2212" s="4">
        <v>16.0</v>
      </c>
      <c r="F2212" s="4">
        <v>0.0</v>
      </c>
      <c r="G2212" s="4">
        <v>3.63</v>
      </c>
      <c r="H2212" s="5">
        <v>287.4671305</v>
      </c>
      <c r="I2212" s="4">
        <v>41.0</v>
      </c>
      <c r="J2212" s="4">
        <v>0.0</v>
      </c>
      <c r="K2212" s="4">
        <v>69.7</v>
      </c>
      <c r="L2212" s="4">
        <v>0.0</v>
      </c>
      <c r="M2212" s="4">
        <v>55.0</v>
      </c>
      <c r="N2212" s="4">
        <v>4.47</v>
      </c>
      <c r="O2212" s="4">
        <v>49.0</v>
      </c>
      <c r="P2212" s="4">
        <v>0.1</v>
      </c>
      <c r="Q2212" s="5">
        <v>2571.262348</v>
      </c>
      <c r="R2212" s="4">
        <v>179929.0</v>
      </c>
      <c r="S2212" s="4">
        <v>0.2</v>
      </c>
      <c r="T2212" s="4">
        <v>0.2</v>
      </c>
      <c r="U2212" s="4">
        <v>0.671</v>
      </c>
      <c r="V2212" s="4">
        <v>12.6</v>
      </c>
    </row>
    <row r="2213">
      <c r="A2213" s="4" t="s">
        <v>169</v>
      </c>
      <c r="B2213" s="4">
        <v>2004.0</v>
      </c>
      <c r="C2213" s="4" t="s">
        <v>23</v>
      </c>
      <c r="D2213" s="4">
        <v>71.4</v>
      </c>
      <c r="E2213" s="4">
        <v>162.0</v>
      </c>
      <c r="F2213" s="4">
        <v>0.0</v>
      </c>
      <c r="G2213" s="4">
        <v>3.62</v>
      </c>
      <c r="H2213" s="5">
        <v>310.6117683</v>
      </c>
      <c r="I2213" s="4">
        <v>54.0</v>
      </c>
      <c r="J2213" s="4">
        <v>0.0</v>
      </c>
      <c r="K2213" s="4">
        <v>68.9</v>
      </c>
      <c r="L2213" s="4">
        <v>0.0</v>
      </c>
      <c r="M2213" s="4">
        <v>26.0</v>
      </c>
      <c r="N2213" s="4">
        <v>4.45</v>
      </c>
      <c r="O2213" s="4">
        <v>55.0</v>
      </c>
      <c r="P2213" s="4">
        <v>0.1</v>
      </c>
      <c r="Q2213" s="5">
        <v>2351.33814</v>
      </c>
      <c r="R2213" s="4">
        <v>178781.0</v>
      </c>
      <c r="S2213" s="4">
        <v>0.2</v>
      </c>
      <c r="T2213" s="4">
        <v>0.2</v>
      </c>
      <c r="U2213" s="4">
        <v>0.665</v>
      </c>
      <c r="V2213" s="4">
        <v>12.4</v>
      </c>
    </row>
    <row r="2214">
      <c r="A2214" s="4" t="s">
        <v>169</v>
      </c>
      <c r="B2214" s="4">
        <v>2003.0</v>
      </c>
      <c r="C2214" s="4" t="s">
        <v>23</v>
      </c>
      <c r="D2214" s="4">
        <v>79.0</v>
      </c>
      <c r="E2214" s="4">
        <v>169.0</v>
      </c>
      <c r="F2214" s="4">
        <v>0.0</v>
      </c>
      <c r="G2214" s="4">
        <v>4.17</v>
      </c>
      <c r="H2214" s="5">
        <v>24.99717134</v>
      </c>
      <c r="I2214" s="4">
        <v>83.0</v>
      </c>
      <c r="J2214" s="4">
        <v>0.0</v>
      </c>
      <c r="K2214" s="4">
        <v>68.2</v>
      </c>
      <c r="L2214" s="4">
        <v>0.0</v>
      </c>
      <c r="M2214" s="4">
        <v>82.0</v>
      </c>
      <c r="N2214" s="4">
        <v>4.71</v>
      </c>
      <c r="O2214" s="4">
        <v>83.0</v>
      </c>
      <c r="P2214" s="4">
        <v>0.1</v>
      </c>
      <c r="Q2214" s="5">
        <v>197.29417</v>
      </c>
      <c r="R2214" s="4">
        <v>177662.0</v>
      </c>
      <c r="S2214" s="4">
        <v>0.2</v>
      </c>
      <c r="T2214" s="4">
        <v>0.2</v>
      </c>
      <c r="U2214" s="4">
        <v>0.659</v>
      </c>
      <c r="V2214" s="4">
        <v>12.3</v>
      </c>
    </row>
    <row r="2215">
      <c r="A2215" s="4" t="s">
        <v>169</v>
      </c>
      <c r="B2215" s="4">
        <v>2002.0</v>
      </c>
      <c r="C2215" s="4" t="s">
        <v>23</v>
      </c>
      <c r="D2215" s="4">
        <v>76.0</v>
      </c>
      <c r="E2215" s="4">
        <v>174.0</v>
      </c>
      <c r="F2215" s="4">
        <v>0.0</v>
      </c>
      <c r="G2215" s="4">
        <v>3.3</v>
      </c>
      <c r="H2215" s="5">
        <v>208.1688437</v>
      </c>
      <c r="I2215" s="4">
        <v>86.0</v>
      </c>
      <c r="J2215" s="4">
        <v>0.0</v>
      </c>
      <c r="K2215" s="4">
        <v>67.4</v>
      </c>
      <c r="L2215" s="4">
        <v>0.0</v>
      </c>
      <c r="M2215" s="4">
        <v>85.0</v>
      </c>
      <c r="N2215" s="4">
        <v>5.1</v>
      </c>
      <c r="O2215" s="4">
        <v>86.0</v>
      </c>
      <c r="P2215" s="4">
        <v>0.1</v>
      </c>
      <c r="Q2215" s="5">
        <v>1631.41727</v>
      </c>
      <c r="R2215" s="4">
        <v>176582.0</v>
      </c>
      <c r="S2215" s="4">
        <v>0.2</v>
      </c>
      <c r="T2215" s="4">
        <v>0.2</v>
      </c>
      <c r="U2215" s="4">
        <v>0.653</v>
      </c>
      <c r="V2215" s="4">
        <v>12.1</v>
      </c>
    </row>
    <row r="2216">
      <c r="A2216" s="4" t="s">
        <v>169</v>
      </c>
      <c r="B2216" s="4">
        <v>2001.0</v>
      </c>
      <c r="C2216" s="4" t="s">
        <v>23</v>
      </c>
      <c r="D2216" s="4">
        <v>75.0</v>
      </c>
      <c r="E2216" s="4">
        <v>175.0</v>
      </c>
      <c r="F2216" s="4">
        <v>0.0</v>
      </c>
      <c r="G2216" s="4">
        <v>3.43</v>
      </c>
      <c r="H2216" s="5">
        <v>199.4118322</v>
      </c>
      <c r="I2216" s="4">
        <v>89.0</v>
      </c>
      <c r="J2216" s="4">
        <v>0.0</v>
      </c>
      <c r="K2216" s="4">
        <v>66.5</v>
      </c>
      <c r="L2216" s="4">
        <v>0.0</v>
      </c>
      <c r="M2216" s="4">
        <v>83.0</v>
      </c>
      <c r="N2216" s="4">
        <v>5.16</v>
      </c>
      <c r="O2216" s="4">
        <v>85.0</v>
      </c>
      <c r="P2216" s="4">
        <v>0.1</v>
      </c>
      <c r="Q2216" s="5">
        <v>1555.47451</v>
      </c>
      <c r="R2216" s="4">
        <v>175566.0</v>
      </c>
      <c r="S2216" s="4">
        <v>0.2</v>
      </c>
      <c r="T2216" s="4">
        <v>0.2</v>
      </c>
      <c r="U2216" s="4">
        <v>0.645</v>
      </c>
      <c r="V2216" s="4">
        <v>12.0</v>
      </c>
    </row>
    <row r="2217">
      <c r="A2217" s="4" t="s">
        <v>169</v>
      </c>
      <c r="B2217" s="4">
        <v>2000.0</v>
      </c>
      <c r="C2217" s="4" t="s">
        <v>23</v>
      </c>
      <c r="D2217" s="4">
        <v>72.0</v>
      </c>
      <c r="E2217" s="4">
        <v>18.0</v>
      </c>
      <c r="F2217" s="4">
        <v>0.0</v>
      </c>
      <c r="G2217" s="4">
        <v>3.0</v>
      </c>
      <c r="H2217" s="5">
        <v>21.2543002</v>
      </c>
      <c r="I2217" s="4">
        <v>89.0</v>
      </c>
      <c r="J2217" s="4">
        <v>0.0</v>
      </c>
      <c r="K2217" s="4">
        <v>65.6</v>
      </c>
      <c r="L2217" s="4">
        <v>0.0</v>
      </c>
      <c r="M2217" s="4">
        <v>94.0</v>
      </c>
      <c r="N2217" s="4">
        <v>5.31</v>
      </c>
      <c r="O2217" s="4">
        <v>95.0</v>
      </c>
      <c r="P2217" s="4">
        <v>0.1</v>
      </c>
      <c r="Q2217" s="5">
        <v>154.68923</v>
      </c>
      <c r="R2217" s="4">
        <v>17461.0</v>
      </c>
      <c r="S2217" s="4">
        <v>0.2</v>
      </c>
      <c r="T2217" s="4">
        <v>0.2</v>
      </c>
      <c r="U2217" s="4">
        <v>0.64</v>
      </c>
      <c r="V2217" s="4">
        <v>12.1</v>
      </c>
    </row>
    <row r="2218">
      <c r="A2218" s="4" t="s">
        <v>170</v>
      </c>
      <c r="B2218" s="4">
        <v>2013.0</v>
      </c>
      <c r="C2218" s="4" t="s">
        <v>23</v>
      </c>
      <c r="D2218" s="6"/>
      <c r="E2218" s="6"/>
      <c r="F2218" s="4">
        <v>0.0</v>
      </c>
      <c r="G2218" s="4">
        <v>0.01</v>
      </c>
      <c r="H2218" s="5">
        <v>0.0</v>
      </c>
      <c r="I2218" s="4">
        <v>69.0</v>
      </c>
      <c r="J2218" s="4">
        <v>0.0</v>
      </c>
      <c r="K2218" s="6"/>
      <c r="L2218" s="4">
        <v>0.0</v>
      </c>
      <c r="M2218" s="4">
        <v>69.0</v>
      </c>
      <c r="N2218" s="4">
        <v>6.5</v>
      </c>
      <c r="O2218" s="4">
        <v>69.0</v>
      </c>
      <c r="P2218" s="4">
        <v>0.1</v>
      </c>
      <c r="Q2218" s="7"/>
      <c r="R2218" s="6"/>
      <c r="S2218" s="6"/>
      <c r="T2218" s="6"/>
      <c r="U2218" s="6"/>
      <c r="V2218" s="4">
        <v>15.1</v>
      </c>
    </row>
    <row r="2219">
      <c r="A2219" s="4" t="s">
        <v>171</v>
      </c>
      <c r="B2219" s="4">
        <v>2015.0</v>
      </c>
      <c r="C2219" s="4" t="s">
        <v>23</v>
      </c>
      <c r="D2219" s="4">
        <v>67.5</v>
      </c>
      <c r="E2219" s="4">
        <v>19.0</v>
      </c>
      <c r="F2219" s="4">
        <v>0.0</v>
      </c>
      <c r="G2219" s="6"/>
      <c r="H2219" s="5">
        <v>0.0</v>
      </c>
      <c r="I2219" s="4">
        <v>96.0</v>
      </c>
      <c r="J2219" s="4">
        <v>0.0</v>
      </c>
      <c r="K2219" s="4">
        <v>3.9</v>
      </c>
      <c r="L2219" s="4">
        <v>0.0</v>
      </c>
      <c r="M2219" s="4">
        <v>96.0</v>
      </c>
      <c r="N2219" s="6"/>
      <c r="O2219" s="4">
        <v>96.0</v>
      </c>
      <c r="P2219" s="4">
        <v>0.2</v>
      </c>
      <c r="Q2219" s="5">
        <v>1624.63963</v>
      </c>
      <c r="R2219" s="4">
        <v>195553.0</v>
      </c>
      <c r="S2219" s="4">
        <v>5.5</v>
      </c>
      <c r="T2219" s="4">
        <v>5.3</v>
      </c>
      <c r="U2219" s="4">
        <v>0.565</v>
      </c>
      <c r="V2219" s="4">
        <v>11.2</v>
      </c>
    </row>
    <row r="2220">
      <c r="A2220" s="4" t="s">
        <v>171</v>
      </c>
      <c r="B2220" s="4">
        <v>2014.0</v>
      </c>
      <c r="C2220" s="4" t="s">
        <v>23</v>
      </c>
      <c r="D2220" s="4">
        <v>67.3</v>
      </c>
      <c r="E2220" s="4">
        <v>191.0</v>
      </c>
      <c r="F2220" s="4">
        <v>0.0</v>
      </c>
      <c r="G2220" s="4">
        <v>0.01</v>
      </c>
      <c r="H2220" s="5">
        <v>225.7307751</v>
      </c>
      <c r="I2220" s="4">
        <v>95.0</v>
      </c>
      <c r="J2220" s="4">
        <v>0.0</v>
      </c>
      <c r="K2220" s="4">
        <v>3.1</v>
      </c>
      <c r="L2220" s="4">
        <v>0.0</v>
      </c>
      <c r="M2220" s="4">
        <v>95.0</v>
      </c>
      <c r="N2220" s="4">
        <v>8.35</v>
      </c>
      <c r="O2220" s="4">
        <v>95.0</v>
      </c>
      <c r="P2220" s="4">
        <v>0.2</v>
      </c>
      <c r="Q2220" s="5">
        <v>1821.878734</v>
      </c>
      <c r="R2220" s="4">
        <v>191266.0</v>
      </c>
      <c r="S2220" s="4">
        <v>5.6</v>
      </c>
      <c r="T2220" s="4">
        <v>5.4</v>
      </c>
      <c r="U2220" s="4">
        <v>0.562</v>
      </c>
      <c r="V2220" s="4">
        <v>11.1</v>
      </c>
    </row>
    <row r="2221">
      <c r="A2221" s="4" t="s">
        <v>171</v>
      </c>
      <c r="B2221" s="4">
        <v>2013.0</v>
      </c>
      <c r="C2221" s="4" t="s">
        <v>23</v>
      </c>
      <c r="D2221" s="4">
        <v>67.1</v>
      </c>
      <c r="E2221" s="4">
        <v>192.0</v>
      </c>
      <c r="F2221" s="4">
        <v>0.0</v>
      </c>
      <c r="G2221" s="4">
        <v>0.01</v>
      </c>
      <c r="H2221" s="5">
        <v>200.6600988</v>
      </c>
      <c r="I2221" s="4">
        <v>97.0</v>
      </c>
      <c r="J2221" s="4">
        <v>0.0</v>
      </c>
      <c r="K2221" s="4">
        <v>29.3</v>
      </c>
      <c r="L2221" s="4">
        <v>0.0</v>
      </c>
      <c r="M2221" s="4">
        <v>97.0</v>
      </c>
      <c r="N2221" s="4">
        <v>9.76</v>
      </c>
      <c r="O2221" s="4">
        <v>97.0</v>
      </c>
      <c r="P2221" s="4">
        <v>0.2</v>
      </c>
      <c r="Q2221" s="5">
        <v>1619.532678</v>
      </c>
      <c r="R2221" s="4">
        <v>18745.0</v>
      </c>
      <c r="S2221" s="4">
        <v>5.7</v>
      </c>
      <c r="T2221" s="4">
        <v>5.5</v>
      </c>
      <c r="U2221" s="4">
        <v>0.559</v>
      </c>
      <c r="V2221" s="4">
        <v>11.0</v>
      </c>
    </row>
    <row r="2222">
      <c r="A2222" s="4" t="s">
        <v>171</v>
      </c>
      <c r="B2222" s="4">
        <v>2012.0</v>
      </c>
      <c r="C2222" s="4" t="s">
        <v>23</v>
      </c>
      <c r="D2222" s="4">
        <v>66.9</v>
      </c>
      <c r="E2222" s="4">
        <v>194.0</v>
      </c>
      <c r="F2222" s="4">
        <v>0.0</v>
      </c>
      <c r="G2222" s="4">
        <v>0.01</v>
      </c>
      <c r="H2222" s="5">
        <v>8.198047581</v>
      </c>
      <c r="I2222" s="4">
        <v>96.0</v>
      </c>
      <c r="J2222" s="4">
        <v>0.0</v>
      </c>
      <c r="K2222" s="4">
        <v>28.5</v>
      </c>
      <c r="L2222" s="4">
        <v>0.0</v>
      </c>
      <c r="M2222" s="4">
        <v>96.0</v>
      </c>
      <c r="N2222" s="4">
        <v>8.6</v>
      </c>
      <c r="O2222" s="4">
        <v>96.0</v>
      </c>
      <c r="P2222" s="4">
        <v>0.5</v>
      </c>
      <c r="Q2222" s="5">
        <v>138.949959</v>
      </c>
      <c r="R2222" s="4">
        <v>182889.0</v>
      </c>
      <c r="S2222" s="4">
        <v>5.9</v>
      </c>
      <c r="T2222" s="4">
        <v>5.7</v>
      </c>
      <c r="U2222" s="4">
        <v>0.553</v>
      </c>
      <c r="V2222" s="4">
        <v>10.8</v>
      </c>
    </row>
    <row r="2223">
      <c r="A2223" s="4" t="s">
        <v>171</v>
      </c>
      <c r="B2223" s="4">
        <v>2011.0</v>
      </c>
      <c r="C2223" s="4" t="s">
        <v>23</v>
      </c>
      <c r="D2223" s="4">
        <v>66.6</v>
      </c>
      <c r="E2223" s="4">
        <v>198.0</v>
      </c>
      <c r="F2223" s="4">
        <v>0.0</v>
      </c>
      <c r="G2223" s="4">
        <v>5.69</v>
      </c>
      <c r="H2223" s="5">
        <v>7.495401346</v>
      </c>
      <c r="I2223" s="4">
        <v>96.0</v>
      </c>
      <c r="J2223" s="4">
        <v>0.0</v>
      </c>
      <c r="K2223" s="4">
        <v>27.7</v>
      </c>
      <c r="L2223" s="4">
        <v>0.0</v>
      </c>
      <c r="M2223" s="4">
        <v>96.0</v>
      </c>
      <c r="N2223" s="4">
        <v>5.44</v>
      </c>
      <c r="O2223" s="4">
        <v>96.0</v>
      </c>
      <c r="P2223" s="4">
        <v>0.5</v>
      </c>
      <c r="Q2223" s="5">
        <v>134.326189</v>
      </c>
      <c r="R2223" s="4">
        <v>1788.0</v>
      </c>
      <c r="S2223" s="4">
        <v>6.0</v>
      </c>
      <c r="T2223" s="4">
        <v>5.9</v>
      </c>
      <c r="U2223" s="4">
        <v>0.546</v>
      </c>
      <c r="V2223" s="4">
        <v>10.6</v>
      </c>
    </row>
    <row r="2224">
      <c r="A2224" s="4" t="s">
        <v>171</v>
      </c>
      <c r="B2224" s="4">
        <v>2010.0</v>
      </c>
      <c r="C2224" s="4" t="s">
        <v>23</v>
      </c>
      <c r="D2224" s="4">
        <v>66.2</v>
      </c>
      <c r="E2224" s="4">
        <v>24.0</v>
      </c>
      <c r="F2224" s="4">
        <v>0.0</v>
      </c>
      <c r="G2224" s="4">
        <v>5.58</v>
      </c>
      <c r="H2224" s="5">
        <v>63.04032682</v>
      </c>
      <c r="I2224" s="4">
        <v>98.0</v>
      </c>
      <c r="J2224" s="4">
        <v>0.0</v>
      </c>
      <c r="K2224" s="4">
        <v>26.9</v>
      </c>
      <c r="L2224" s="4">
        <v>0.0</v>
      </c>
      <c r="M2224" s="4">
        <v>98.0</v>
      </c>
      <c r="N2224" s="4">
        <v>5.24</v>
      </c>
      <c r="O2224" s="4">
        <v>98.0</v>
      </c>
      <c r="P2224" s="4">
        <v>0.5</v>
      </c>
      <c r="Q2224" s="5">
        <v>1129.754961</v>
      </c>
      <c r="R2224" s="4">
        <v>174776.0</v>
      </c>
      <c r="S2224" s="4">
        <v>6.1</v>
      </c>
      <c r="T2224" s="4">
        <v>6.0</v>
      </c>
      <c r="U2224" s="4">
        <v>0.542</v>
      </c>
      <c r="V2224" s="4">
        <v>10.6</v>
      </c>
    </row>
    <row r="2225">
      <c r="A2225" s="4" t="s">
        <v>171</v>
      </c>
      <c r="B2225" s="4">
        <v>2009.0</v>
      </c>
      <c r="C2225" s="4" t="s">
        <v>23</v>
      </c>
      <c r="D2225" s="4">
        <v>65.8</v>
      </c>
      <c r="E2225" s="4">
        <v>21.0</v>
      </c>
      <c r="F2225" s="4">
        <v>0.0</v>
      </c>
      <c r="G2225" s="4">
        <v>4.13</v>
      </c>
      <c r="H2225" s="5">
        <v>11.13608747</v>
      </c>
      <c r="I2225" s="4">
        <v>98.0</v>
      </c>
      <c r="J2225" s="4">
        <v>0.0</v>
      </c>
      <c r="K2225" s="4">
        <v>26.2</v>
      </c>
      <c r="L2225" s="4">
        <v>0.0</v>
      </c>
      <c r="M2225" s="4">
        <v>99.0</v>
      </c>
      <c r="N2225" s="4">
        <v>6.65</v>
      </c>
      <c r="O2225" s="4">
        <v>98.0</v>
      </c>
      <c r="P2225" s="4">
        <v>0.9</v>
      </c>
      <c r="Q2225" s="5">
        <v>199.57146</v>
      </c>
      <c r="R2225" s="4">
        <v>17813.0</v>
      </c>
      <c r="S2225" s="4">
        <v>6.3</v>
      </c>
      <c r="T2225" s="4">
        <v>6.2</v>
      </c>
      <c r="U2225" s="4">
        <v>0.533</v>
      </c>
      <c r="V2225" s="4">
        <v>10.1</v>
      </c>
    </row>
    <row r="2226">
      <c r="A2226" s="4" t="s">
        <v>171</v>
      </c>
      <c r="B2226" s="4">
        <v>2008.0</v>
      </c>
      <c r="C2226" s="4" t="s">
        <v>23</v>
      </c>
      <c r="D2226" s="4">
        <v>65.4</v>
      </c>
      <c r="E2226" s="4">
        <v>215.0</v>
      </c>
      <c r="F2226" s="4">
        <v>0.0</v>
      </c>
      <c r="G2226" s="4">
        <v>4.36</v>
      </c>
      <c r="H2226" s="5">
        <v>62.8565863</v>
      </c>
      <c r="I2226" s="4">
        <v>99.0</v>
      </c>
      <c r="J2226" s="4">
        <v>0.0</v>
      </c>
      <c r="K2226" s="4">
        <v>25.4</v>
      </c>
      <c r="L2226" s="4">
        <v>0.0</v>
      </c>
      <c r="M2226" s="4">
        <v>99.0</v>
      </c>
      <c r="N2226" s="4">
        <v>5.66</v>
      </c>
      <c r="O2226" s="4">
        <v>99.0</v>
      </c>
      <c r="P2226" s="4">
        <v>0.9</v>
      </c>
      <c r="Q2226" s="5">
        <v>1126.46212</v>
      </c>
      <c r="R2226" s="4">
        <v>166913.0</v>
      </c>
      <c r="S2226" s="4">
        <v>6.5</v>
      </c>
      <c r="T2226" s="4">
        <v>6.4</v>
      </c>
      <c r="U2226" s="4">
        <v>0.531</v>
      </c>
      <c r="V2226" s="4">
        <v>10.4</v>
      </c>
    </row>
    <row r="2227">
      <c r="A2227" s="4" t="s">
        <v>171</v>
      </c>
      <c r="B2227" s="4">
        <v>2007.0</v>
      </c>
      <c r="C2227" s="4" t="s">
        <v>23</v>
      </c>
      <c r="D2227" s="4">
        <v>65.1</v>
      </c>
      <c r="E2227" s="4">
        <v>217.0</v>
      </c>
      <c r="F2227" s="4">
        <v>0.0</v>
      </c>
      <c r="G2227" s="4">
        <v>4.14</v>
      </c>
      <c r="H2227" s="5">
        <v>49.93698173</v>
      </c>
      <c r="I2227" s="4">
        <v>87.0</v>
      </c>
      <c r="J2227" s="4">
        <v>0.0</v>
      </c>
      <c r="K2227" s="4">
        <v>24.7</v>
      </c>
      <c r="L2227" s="4">
        <v>0.0</v>
      </c>
      <c r="M2227" s="4">
        <v>98.0</v>
      </c>
      <c r="N2227" s="4">
        <v>7.44</v>
      </c>
      <c r="O2227" s="4">
        <v>97.0</v>
      </c>
      <c r="P2227" s="4">
        <v>1.2</v>
      </c>
      <c r="Q2227" s="5">
        <v>894.927988</v>
      </c>
      <c r="R2227" s="4">
        <v>16311.0</v>
      </c>
      <c r="S2227" s="4">
        <v>6.7</v>
      </c>
      <c r="T2227" s="4">
        <v>6.6</v>
      </c>
      <c r="U2227" s="4">
        <v>0.527</v>
      </c>
      <c r="V2227" s="4">
        <v>10.3</v>
      </c>
    </row>
    <row r="2228">
      <c r="A2228" s="4" t="s">
        <v>171</v>
      </c>
      <c r="B2228" s="4">
        <v>2006.0</v>
      </c>
      <c r="C2228" s="4" t="s">
        <v>23</v>
      </c>
      <c r="D2228" s="4">
        <v>64.7</v>
      </c>
      <c r="E2228" s="4">
        <v>22.0</v>
      </c>
      <c r="F2228" s="4">
        <v>0.0</v>
      </c>
      <c r="G2228" s="4">
        <v>5.46</v>
      </c>
      <c r="H2228" s="5">
        <v>47.08931143</v>
      </c>
      <c r="I2228" s="4">
        <v>75.0</v>
      </c>
      <c r="J2228" s="4">
        <v>0.0</v>
      </c>
      <c r="K2228" s="4">
        <v>24.0</v>
      </c>
      <c r="L2228" s="4">
        <v>0.0</v>
      </c>
      <c r="M2228" s="4">
        <v>97.0</v>
      </c>
      <c r="N2228" s="4">
        <v>7.84</v>
      </c>
      <c r="O2228" s="4">
        <v>97.0</v>
      </c>
      <c r="P2228" s="4">
        <v>1.2</v>
      </c>
      <c r="Q2228" s="5">
        <v>843.89447</v>
      </c>
      <c r="R2228" s="4">
        <v>159328.0</v>
      </c>
      <c r="S2228" s="4">
        <v>6.9</v>
      </c>
      <c r="T2228" s="4">
        <v>6.8</v>
      </c>
      <c r="U2228" s="4">
        <v>0.521</v>
      </c>
      <c r="V2228" s="4">
        <v>10.2</v>
      </c>
    </row>
    <row r="2229">
      <c r="A2229" s="4" t="s">
        <v>171</v>
      </c>
      <c r="B2229" s="4">
        <v>2005.0</v>
      </c>
      <c r="C2229" s="4" t="s">
        <v>23</v>
      </c>
      <c r="D2229" s="4">
        <v>64.3</v>
      </c>
      <c r="E2229" s="4">
        <v>222.0</v>
      </c>
      <c r="F2229" s="4">
        <v>0.0</v>
      </c>
      <c r="G2229" s="4">
        <v>5.27</v>
      </c>
      <c r="H2229" s="5">
        <v>10.8139134</v>
      </c>
      <c r="I2229" s="4">
        <v>96.0</v>
      </c>
      <c r="J2229" s="4">
        <v>0.0</v>
      </c>
      <c r="K2229" s="4">
        <v>23.4</v>
      </c>
      <c r="L2229" s="4">
        <v>0.0</v>
      </c>
      <c r="M2229" s="4">
        <v>97.0</v>
      </c>
      <c r="N2229" s="4">
        <v>1.4</v>
      </c>
      <c r="O2229" s="4">
        <v>97.0</v>
      </c>
      <c r="P2229" s="4">
        <v>1.6</v>
      </c>
      <c r="Q2229" s="5">
        <v>81.86157</v>
      </c>
      <c r="R2229" s="4">
        <v>15563.0</v>
      </c>
      <c r="S2229" s="4">
        <v>7.0</v>
      </c>
      <c r="T2229" s="4">
        <v>7.0</v>
      </c>
      <c r="U2229" s="4">
        <v>0.514</v>
      </c>
      <c r="V2229" s="4">
        <v>10.0</v>
      </c>
    </row>
    <row r="2230">
      <c r="A2230" s="4" t="s">
        <v>171</v>
      </c>
      <c r="B2230" s="4">
        <v>2004.0</v>
      </c>
      <c r="C2230" s="4" t="s">
        <v>23</v>
      </c>
      <c r="D2230" s="4">
        <v>63.8</v>
      </c>
      <c r="E2230" s="4">
        <v>224.0</v>
      </c>
      <c r="F2230" s="4">
        <v>0.0</v>
      </c>
      <c r="G2230" s="4">
        <v>5.78</v>
      </c>
      <c r="H2230" s="5">
        <v>9.013493879</v>
      </c>
      <c r="I2230" s="4">
        <v>7.0</v>
      </c>
      <c r="J2230" s="4">
        <v>0.0</v>
      </c>
      <c r="K2230" s="4">
        <v>22.8</v>
      </c>
      <c r="L2230" s="4">
        <v>0.0</v>
      </c>
      <c r="M2230" s="4">
        <v>99.0</v>
      </c>
      <c r="N2230" s="4">
        <v>9.94</v>
      </c>
      <c r="O2230" s="4">
        <v>96.0</v>
      </c>
      <c r="P2230" s="4">
        <v>1.6</v>
      </c>
      <c r="Q2230" s="5">
        <v>693.345683</v>
      </c>
      <c r="R2230" s="4">
        <v>151969.0</v>
      </c>
      <c r="S2230" s="4">
        <v>7.2</v>
      </c>
      <c r="T2230" s="4">
        <v>7.2</v>
      </c>
      <c r="U2230" s="4">
        <v>0.509</v>
      </c>
      <c r="V2230" s="4">
        <v>9.8</v>
      </c>
    </row>
    <row r="2231">
      <c r="A2231" s="4" t="s">
        <v>171</v>
      </c>
      <c r="B2231" s="4">
        <v>2003.0</v>
      </c>
      <c r="C2231" s="4" t="s">
        <v>23</v>
      </c>
      <c r="D2231" s="4">
        <v>63.4</v>
      </c>
      <c r="E2231" s="4">
        <v>225.0</v>
      </c>
      <c r="F2231" s="4">
        <v>0.0</v>
      </c>
      <c r="G2231" s="4">
        <v>6.54</v>
      </c>
      <c r="H2231" s="5">
        <v>86.42744056</v>
      </c>
      <c r="I2231" s="4">
        <v>43.0</v>
      </c>
      <c r="J2231" s="4">
        <v>0.0</v>
      </c>
      <c r="K2231" s="4">
        <v>22.2</v>
      </c>
      <c r="L2231" s="4">
        <v>0.0</v>
      </c>
      <c r="M2231" s="4">
        <v>94.0</v>
      </c>
      <c r="N2231" s="4">
        <v>11.12</v>
      </c>
      <c r="O2231" s="4">
        <v>94.0</v>
      </c>
      <c r="P2231" s="4">
        <v>1.6</v>
      </c>
      <c r="Q2231" s="5">
        <v>649.342153</v>
      </c>
      <c r="R2231" s="4">
        <v>148372.0</v>
      </c>
      <c r="S2231" s="4">
        <v>7.4</v>
      </c>
      <c r="T2231" s="4">
        <v>7.4</v>
      </c>
      <c r="U2231" s="4">
        <v>0.504</v>
      </c>
      <c r="V2231" s="4">
        <v>9.7</v>
      </c>
    </row>
    <row r="2232">
      <c r="A2232" s="4" t="s">
        <v>171</v>
      </c>
      <c r="B2232" s="4">
        <v>2002.0</v>
      </c>
      <c r="C2232" s="4" t="s">
        <v>23</v>
      </c>
      <c r="D2232" s="4">
        <v>63.1</v>
      </c>
      <c r="E2232" s="4">
        <v>226.0</v>
      </c>
      <c r="F2232" s="4">
        <v>0.0</v>
      </c>
      <c r="G2232" s="4">
        <v>5.8</v>
      </c>
      <c r="H2232" s="5">
        <v>50.80181435</v>
      </c>
      <c r="I2232" s="6"/>
      <c r="J2232" s="4">
        <v>0.0</v>
      </c>
      <c r="K2232" s="4">
        <v>21.7</v>
      </c>
      <c r="L2232" s="4">
        <v>0.0</v>
      </c>
      <c r="M2232" s="4">
        <v>92.0</v>
      </c>
      <c r="N2232" s="4">
        <v>1.21</v>
      </c>
      <c r="O2232" s="4">
        <v>92.0</v>
      </c>
      <c r="P2232" s="4">
        <v>1.4</v>
      </c>
      <c r="Q2232" s="5">
        <v>555.8185378</v>
      </c>
      <c r="R2232" s="4">
        <v>144889.0</v>
      </c>
      <c r="S2232" s="4">
        <v>7.6</v>
      </c>
      <c r="T2232" s="4">
        <v>7.6</v>
      </c>
      <c r="U2232" s="4">
        <v>0.501</v>
      </c>
      <c r="V2232" s="4">
        <v>9.6</v>
      </c>
    </row>
    <row r="2233">
      <c r="A2233" s="4" t="s">
        <v>171</v>
      </c>
      <c r="B2233" s="4">
        <v>2001.0</v>
      </c>
      <c r="C2233" s="4" t="s">
        <v>23</v>
      </c>
      <c r="D2233" s="4">
        <v>62.8</v>
      </c>
      <c r="E2233" s="4">
        <v>225.0</v>
      </c>
      <c r="F2233" s="4">
        <v>0.0</v>
      </c>
      <c r="G2233" s="4">
        <v>5.02</v>
      </c>
      <c r="H2233" s="5">
        <v>3.841228575</v>
      </c>
      <c r="I2233" s="6"/>
      <c r="J2233" s="4">
        <v>0.0</v>
      </c>
      <c r="K2233" s="4">
        <v>21.1</v>
      </c>
      <c r="L2233" s="4">
        <v>0.0</v>
      </c>
      <c r="M2233" s="4">
        <v>9.0</v>
      </c>
      <c r="N2233" s="4">
        <v>1.28</v>
      </c>
      <c r="O2233" s="4">
        <v>92.0</v>
      </c>
      <c r="P2233" s="4">
        <v>1.5</v>
      </c>
      <c r="Q2233" s="5">
        <v>51.216381</v>
      </c>
      <c r="R2233" s="4">
        <v>141622.0</v>
      </c>
      <c r="S2233" s="4">
        <v>7.8</v>
      </c>
      <c r="T2233" s="4">
        <v>7.8</v>
      </c>
      <c r="U2233" s="4">
        <v>0.497</v>
      </c>
      <c r="V2233" s="4">
        <v>9.4</v>
      </c>
    </row>
    <row r="2234">
      <c r="A2234" s="4" t="s">
        <v>171</v>
      </c>
      <c r="B2234" s="4">
        <v>2000.0</v>
      </c>
      <c r="C2234" s="4" t="s">
        <v>23</v>
      </c>
      <c r="D2234" s="4">
        <v>62.6</v>
      </c>
      <c r="E2234" s="4">
        <v>224.0</v>
      </c>
      <c r="F2234" s="4">
        <v>0.0</v>
      </c>
      <c r="G2234" s="4">
        <v>5.07</v>
      </c>
      <c r="H2234" s="5">
        <v>0.0</v>
      </c>
      <c r="I2234" s="6"/>
      <c r="J2234" s="4">
        <v>0.0</v>
      </c>
      <c r="K2234" s="4">
        <v>2.7</v>
      </c>
      <c r="L2234" s="4">
        <v>0.0</v>
      </c>
      <c r="M2234" s="4">
        <v>87.0</v>
      </c>
      <c r="N2234" s="4">
        <v>8.86</v>
      </c>
      <c r="O2234" s="4">
        <v>82.0</v>
      </c>
      <c r="P2234" s="4">
        <v>1.5</v>
      </c>
      <c r="Q2234" s="7"/>
      <c r="R2234" s="4">
        <v>13866.0</v>
      </c>
      <c r="S2234" s="4">
        <v>8.0</v>
      </c>
      <c r="T2234" s="4">
        <v>8.1</v>
      </c>
      <c r="U2234" s="4">
        <v>0.488</v>
      </c>
      <c r="V2234" s="4">
        <v>9.3</v>
      </c>
    </row>
    <row r="2235">
      <c r="A2235" s="4" t="s">
        <v>172</v>
      </c>
      <c r="B2235" s="4">
        <v>2015.0</v>
      </c>
      <c r="C2235" s="4" t="s">
        <v>23</v>
      </c>
      <c r="D2235" s="4">
        <v>74.5</v>
      </c>
      <c r="E2235" s="4">
        <v>88.0</v>
      </c>
      <c r="F2235" s="4">
        <v>7.0</v>
      </c>
      <c r="G2235" s="6"/>
      <c r="H2235" s="5">
        <v>0.0</v>
      </c>
      <c r="I2235" s="4">
        <v>98.0</v>
      </c>
      <c r="J2235" s="4">
        <v>219.0</v>
      </c>
      <c r="K2235" s="4">
        <v>68.2</v>
      </c>
      <c r="L2235" s="4">
        <v>8.0</v>
      </c>
      <c r="M2235" s="4">
        <v>97.0</v>
      </c>
      <c r="N2235" s="6"/>
      <c r="O2235" s="4">
        <v>98.0</v>
      </c>
      <c r="P2235" s="4">
        <v>0.1</v>
      </c>
      <c r="Q2235" s="5">
        <v>2732.86172</v>
      </c>
      <c r="R2235" s="6"/>
      <c r="S2235" s="4">
        <v>7.8</v>
      </c>
      <c r="T2235" s="4">
        <v>7.6</v>
      </c>
      <c r="U2235" s="4">
        <v>0.845</v>
      </c>
      <c r="V2235" s="4">
        <v>16.1</v>
      </c>
    </row>
    <row r="2236">
      <c r="A2236" s="4" t="s">
        <v>172</v>
      </c>
      <c r="B2236" s="4">
        <v>2014.0</v>
      </c>
      <c r="C2236" s="4" t="s">
        <v>23</v>
      </c>
      <c r="D2236" s="4">
        <v>74.4</v>
      </c>
      <c r="E2236" s="4">
        <v>88.0</v>
      </c>
      <c r="F2236" s="4">
        <v>7.0</v>
      </c>
      <c r="G2236" s="4">
        <v>0.09</v>
      </c>
      <c r="H2236" s="5">
        <v>2017.643131</v>
      </c>
      <c r="I2236" s="4">
        <v>98.0</v>
      </c>
      <c r="J2236" s="4">
        <v>154.0</v>
      </c>
      <c r="K2236" s="4">
        <v>67.3</v>
      </c>
      <c r="L2236" s="4">
        <v>9.0</v>
      </c>
      <c r="M2236" s="4">
        <v>98.0</v>
      </c>
      <c r="N2236" s="4">
        <v>4.68</v>
      </c>
      <c r="O2236" s="4">
        <v>98.0</v>
      </c>
      <c r="P2236" s="4">
        <v>0.1</v>
      </c>
      <c r="Q2236" s="5">
        <v>24575.434</v>
      </c>
      <c r="R2236" s="6"/>
      <c r="S2236" s="4">
        <v>7.7</v>
      </c>
      <c r="T2236" s="4">
        <v>7.5</v>
      </c>
      <c r="U2236" s="4">
        <v>0.841</v>
      </c>
      <c r="V2236" s="4">
        <v>15.8</v>
      </c>
    </row>
    <row r="2237">
      <c r="A2237" s="4" t="s">
        <v>172</v>
      </c>
      <c r="B2237" s="4">
        <v>2013.0</v>
      </c>
      <c r="C2237" s="4" t="s">
        <v>23</v>
      </c>
      <c r="D2237" s="4">
        <v>74.3</v>
      </c>
      <c r="E2237" s="4">
        <v>89.0</v>
      </c>
      <c r="F2237" s="4">
        <v>8.0</v>
      </c>
      <c r="G2237" s="4">
        <v>0.09</v>
      </c>
      <c r="H2237" s="5">
        <v>2047.113102</v>
      </c>
      <c r="I2237" s="4">
        <v>98.0</v>
      </c>
      <c r="J2237" s="4">
        <v>1164.0</v>
      </c>
      <c r="K2237" s="4">
        <v>66.4</v>
      </c>
      <c r="L2237" s="4">
        <v>9.0</v>
      </c>
      <c r="M2237" s="4">
        <v>98.0</v>
      </c>
      <c r="N2237" s="4">
        <v>4.25</v>
      </c>
      <c r="O2237" s="4">
        <v>98.0</v>
      </c>
      <c r="P2237" s="4">
        <v>0.1</v>
      </c>
      <c r="Q2237" s="5">
        <v>24934.38614</v>
      </c>
      <c r="R2237" s="6"/>
      <c r="S2237" s="4">
        <v>7.6</v>
      </c>
      <c r="T2237" s="4">
        <v>7.5</v>
      </c>
      <c r="U2237" s="4">
        <v>0.83</v>
      </c>
      <c r="V2237" s="4">
        <v>15.2</v>
      </c>
    </row>
    <row r="2238">
      <c r="A2238" s="4" t="s">
        <v>172</v>
      </c>
      <c r="B2238" s="4">
        <v>2012.0</v>
      </c>
      <c r="C2238" s="4" t="s">
        <v>23</v>
      </c>
      <c r="D2238" s="4">
        <v>74.1</v>
      </c>
      <c r="E2238" s="4">
        <v>9.0</v>
      </c>
      <c r="F2238" s="4">
        <v>8.0</v>
      </c>
      <c r="G2238" s="4">
        <v>0.09</v>
      </c>
      <c r="H2238" s="5">
        <v>196.3808305</v>
      </c>
      <c r="I2238" s="4">
        <v>98.0</v>
      </c>
      <c r="J2238" s="4">
        <v>294.0</v>
      </c>
      <c r="K2238" s="4">
        <v>65.6</v>
      </c>
      <c r="L2238" s="4">
        <v>9.0</v>
      </c>
      <c r="M2238" s="4">
        <v>98.0</v>
      </c>
      <c r="N2238" s="4">
        <v>3.86</v>
      </c>
      <c r="O2238" s="4">
        <v>98.0</v>
      </c>
      <c r="P2238" s="4">
        <v>0.1</v>
      </c>
      <c r="Q2238" s="5">
        <v>2533.9462</v>
      </c>
      <c r="R2238" s="6"/>
      <c r="S2238" s="4">
        <v>7.5</v>
      </c>
      <c r="T2238" s="4">
        <v>7.4</v>
      </c>
      <c r="U2238" s="4">
        <v>0.818</v>
      </c>
      <c r="V2238" s="4">
        <v>14.5</v>
      </c>
    </row>
    <row r="2239">
      <c r="A2239" s="4" t="s">
        <v>172</v>
      </c>
      <c r="B2239" s="4">
        <v>2011.0</v>
      </c>
      <c r="C2239" s="4" t="s">
        <v>23</v>
      </c>
      <c r="D2239" s="4">
        <v>73.9</v>
      </c>
      <c r="E2239" s="4">
        <v>92.0</v>
      </c>
      <c r="F2239" s="4">
        <v>8.0</v>
      </c>
      <c r="G2239" s="4">
        <v>0.09</v>
      </c>
      <c r="H2239" s="5">
        <v>173.5755595</v>
      </c>
      <c r="I2239" s="4">
        <v>98.0</v>
      </c>
      <c r="J2239" s="4">
        <v>362.0</v>
      </c>
      <c r="K2239" s="4">
        <v>64.7</v>
      </c>
      <c r="L2239" s="4">
        <v>9.0</v>
      </c>
      <c r="M2239" s="4">
        <v>98.0</v>
      </c>
      <c r="N2239" s="4">
        <v>3.57</v>
      </c>
      <c r="O2239" s="4">
        <v>98.0</v>
      </c>
      <c r="P2239" s="4">
        <v>0.1</v>
      </c>
      <c r="Q2239" s="5">
        <v>2377.74739</v>
      </c>
      <c r="R2239" s="6"/>
      <c r="S2239" s="4">
        <v>7.4</v>
      </c>
      <c r="T2239" s="4">
        <v>7.4</v>
      </c>
      <c r="U2239" s="4">
        <v>0.804</v>
      </c>
      <c r="V2239" s="4">
        <v>13.9</v>
      </c>
    </row>
    <row r="2240">
      <c r="A2240" s="4" t="s">
        <v>172</v>
      </c>
      <c r="B2240" s="4">
        <v>2010.0</v>
      </c>
      <c r="C2240" s="4" t="s">
        <v>23</v>
      </c>
      <c r="D2240" s="4">
        <v>73.7</v>
      </c>
      <c r="E2240" s="4">
        <v>94.0</v>
      </c>
      <c r="F2240" s="4">
        <v>8.0</v>
      </c>
      <c r="G2240" s="4">
        <v>0.09</v>
      </c>
      <c r="H2240" s="5">
        <v>1197.946328</v>
      </c>
      <c r="I2240" s="4">
        <v>98.0</v>
      </c>
      <c r="J2240" s="4">
        <v>334.0</v>
      </c>
      <c r="K2240" s="4">
        <v>63.9</v>
      </c>
      <c r="L2240" s="4">
        <v>9.0</v>
      </c>
      <c r="M2240" s="4">
        <v>98.0</v>
      </c>
      <c r="N2240" s="4">
        <v>3.49</v>
      </c>
      <c r="O2240" s="4">
        <v>98.0</v>
      </c>
      <c r="P2240" s="4">
        <v>0.1</v>
      </c>
      <c r="Q2240" s="5">
        <v>19259.58726</v>
      </c>
      <c r="R2240" s="6"/>
      <c r="S2240" s="4">
        <v>7.3</v>
      </c>
      <c r="T2240" s="4">
        <v>7.4</v>
      </c>
      <c r="U2240" s="4">
        <v>0.792</v>
      </c>
      <c r="V2240" s="4">
        <v>13.3</v>
      </c>
    </row>
    <row r="2241">
      <c r="A2241" s="4" t="s">
        <v>172</v>
      </c>
      <c r="B2241" s="4">
        <v>2009.0</v>
      </c>
      <c r="C2241" s="4" t="s">
        <v>23</v>
      </c>
      <c r="D2241" s="4">
        <v>73.4</v>
      </c>
      <c r="E2241" s="4">
        <v>97.0</v>
      </c>
      <c r="F2241" s="4">
        <v>8.0</v>
      </c>
      <c r="G2241" s="4">
        <v>0.09</v>
      </c>
      <c r="H2241" s="5">
        <v>117.9227998</v>
      </c>
      <c r="I2241" s="4">
        <v>98.0</v>
      </c>
      <c r="J2241" s="4">
        <v>82.0</v>
      </c>
      <c r="K2241" s="4">
        <v>63.1</v>
      </c>
      <c r="L2241" s="4">
        <v>10.0</v>
      </c>
      <c r="M2241" s="4">
        <v>98.0</v>
      </c>
      <c r="N2241" s="4">
        <v>4.9</v>
      </c>
      <c r="O2241" s="4">
        <v>98.0</v>
      </c>
      <c r="P2241" s="4">
        <v>0.1</v>
      </c>
      <c r="Q2241" s="5">
        <v>1694.2931</v>
      </c>
      <c r="R2241" s="6"/>
      <c r="S2241" s="4">
        <v>7.3</v>
      </c>
      <c r="T2241" s="4">
        <v>7.3</v>
      </c>
      <c r="U2241" s="4">
        <v>0.787</v>
      </c>
      <c r="V2241" s="4">
        <v>13.0</v>
      </c>
    </row>
    <row r="2242">
      <c r="A2242" s="4" t="s">
        <v>172</v>
      </c>
      <c r="B2242" s="4">
        <v>2008.0</v>
      </c>
      <c r="C2242" s="4" t="s">
        <v>23</v>
      </c>
      <c r="D2242" s="4">
        <v>73.3</v>
      </c>
      <c r="E2242" s="4">
        <v>98.0</v>
      </c>
      <c r="F2242" s="4">
        <v>9.0</v>
      </c>
      <c r="G2242" s="4">
        <v>0.09</v>
      </c>
      <c r="H2242" s="5">
        <v>15.50666857</v>
      </c>
      <c r="I2242" s="4">
        <v>98.0</v>
      </c>
      <c r="J2242" s="4">
        <v>158.0</v>
      </c>
      <c r="K2242" s="4">
        <v>62.4</v>
      </c>
      <c r="L2242" s="4">
        <v>10.0</v>
      </c>
      <c r="M2242" s="4">
        <v>98.0</v>
      </c>
      <c r="N2242" s="4">
        <v>2.87</v>
      </c>
      <c r="O2242" s="4">
        <v>98.0</v>
      </c>
      <c r="P2242" s="4">
        <v>0.1</v>
      </c>
      <c r="Q2242" s="5">
        <v>237.83234</v>
      </c>
      <c r="R2242" s="6"/>
      <c r="S2242" s="4">
        <v>7.2</v>
      </c>
      <c r="T2242" s="4">
        <v>7.3</v>
      </c>
      <c r="U2242" s="4">
        <v>0.779</v>
      </c>
      <c r="V2242" s="4">
        <v>12.8</v>
      </c>
    </row>
    <row r="2243">
      <c r="A2243" s="4" t="s">
        <v>172</v>
      </c>
      <c r="B2243" s="4">
        <v>2007.0</v>
      </c>
      <c r="C2243" s="4" t="s">
        <v>23</v>
      </c>
      <c r="D2243" s="4">
        <v>73.2</v>
      </c>
      <c r="E2243" s="4">
        <v>99.0</v>
      </c>
      <c r="F2243" s="4">
        <v>9.0</v>
      </c>
      <c r="G2243" s="4">
        <v>0.1</v>
      </c>
      <c r="H2243" s="5">
        <v>1307.89002</v>
      </c>
      <c r="I2243" s="4">
        <v>96.0</v>
      </c>
      <c r="J2243" s="4">
        <v>4648.0</v>
      </c>
      <c r="K2243" s="4">
        <v>61.6</v>
      </c>
      <c r="L2243" s="4">
        <v>10.0</v>
      </c>
      <c r="M2243" s="4">
        <v>96.0</v>
      </c>
      <c r="N2243" s="4">
        <v>3.49</v>
      </c>
      <c r="O2243" s="4">
        <v>96.0</v>
      </c>
      <c r="P2243" s="4">
        <v>0.1</v>
      </c>
      <c r="Q2243" s="5">
        <v>16472.1665</v>
      </c>
      <c r="R2243" s="6"/>
      <c r="S2243" s="4">
        <v>7.2</v>
      </c>
      <c r="T2243" s="4">
        <v>7.3</v>
      </c>
      <c r="U2243" s="4">
        <v>0.773</v>
      </c>
      <c r="V2243" s="4">
        <v>12.7</v>
      </c>
    </row>
    <row r="2244">
      <c r="A2244" s="4" t="s">
        <v>172</v>
      </c>
      <c r="B2244" s="4">
        <v>2006.0</v>
      </c>
      <c r="C2244" s="4" t="s">
        <v>23</v>
      </c>
      <c r="D2244" s="4">
        <v>73.2</v>
      </c>
      <c r="E2244" s="4">
        <v>1.0</v>
      </c>
      <c r="F2244" s="4">
        <v>9.0</v>
      </c>
      <c r="G2244" s="4">
        <v>0.08</v>
      </c>
      <c r="H2244" s="5">
        <v>1395.454965</v>
      </c>
      <c r="I2244" s="4">
        <v>96.0</v>
      </c>
      <c r="J2244" s="4">
        <v>807.0</v>
      </c>
      <c r="K2244" s="4">
        <v>6.9</v>
      </c>
      <c r="L2244" s="4">
        <v>10.0</v>
      </c>
      <c r="M2244" s="4">
        <v>96.0</v>
      </c>
      <c r="N2244" s="4">
        <v>3.55</v>
      </c>
      <c r="O2244" s="4">
        <v>96.0</v>
      </c>
      <c r="P2244" s="4">
        <v>0.1</v>
      </c>
      <c r="Q2244" s="5">
        <v>15334.66994</v>
      </c>
      <c r="R2244" s="6"/>
      <c r="S2244" s="4">
        <v>7.2</v>
      </c>
      <c r="T2244" s="4">
        <v>7.3</v>
      </c>
      <c r="U2244" s="4">
        <v>0.767</v>
      </c>
      <c r="V2244" s="4">
        <v>12.5</v>
      </c>
    </row>
    <row r="2245">
      <c r="A2245" s="4" t="s">
        <v>172</v>
      </c>
      <c r="B2245" s="4">
        <v>2005.0</v>
      </c>
      <c r="C2245" s="4" t="s">
        <v>23</v>
      </c>
      <c r="D2245" s="4">
        <v>73.1</v>
      </c>
      <c r="E2245" s="4">
        <v>11.0</v>
      </c>
      <c r="F2245" s="4">
        <v>9.0</v>
      </c>
      <c r="G2245" s="4">
        <v>0.05</v>
      </c>
      <c r="H2245" s="5">
        <v>1117.048134</v>
      </c>
      <c r="I2245" s="4">
        <v>97.0</v>
      </c>
      <c r="J2245" s="4">
        <v>373.0</v>
      </c>
      <c r="K2245" s="4">
        <v>6.2</v>
      </c>
      <c r="L2245" s="4">
        <v>10.0</v>
      </c>
      <c r="M2245" s="4">
        <v>96.0</v>
      </c>
      <c r="N2245" s="4">
        <v>3.42</v>
      </c>
      <c r="O2245" s="4">
        <v>96.0</v>
      </c>
      <c r="P2245" s="4">
        <v>0.1</v>
      </c>
      <c r="Q2245" s="5">
        <v>13739.82945</v>
      </c>
      <c r="R2245" s="6"/>
      <c r="S2245" s="4">
        <v>7.2</v>
      </c>
      <c r="T2245" s="4">
        <v>7.3</v>
      </c>
      <c r="U2245" s="4">
        <v>0.761</v>
      </c>
      <c r="V2245" s="4">
        <v>12.4</v>
      </c>
    </row>
    <row r="2246">
      <c r="A2246" s="4" t="s">
        <v>172</v>
      </c>
      <c r="B2246" s="4">
        <v>2004.0</v>
      </c>
      <c r="C2246" s="4" t="s">
        <v>23</v>
      </c>
      <c r="D2246" s="4">
        <v>73.1</v>
      </c>
      <c r="E2246" s="4">
        <v>12.0</v>
      </c>
      <c r="F2246" s="4">
        <v>9.0</v>
      </c>
      <c r="G2246" s="4">
        <v>0.06</v>
      </c>
      <c r="H2246" s="5">
        <v>816.4795082</v>
      </c>
      <c r="I2246" s="4">
        <v>96.0</v>
      </c>
      <c r="J2246" s="4">
        <v>1880.0</v>
      </c>
      <c r="K2246" s="4">
        <v>59.4</v>
      </c>
      <c r="L2246" s="4">
        <v>11.0</v>
      </c>
      <c r="M2246" s="4">
        <v>96.0</v>
      </c>
      <c r="N2246" s="4">
        <v>3.58</v>
      </c>
      <c r="O2246" s="4">
        <v>96.0</v>
      </c>
      <c r="P2246" s="4">
        <v>0.1</v>
      </c>
      <c r="Q2246" s="5">
        <v>11138.8746</v>
      </c>
      <c r="R2246" s="6"/>
      <c r="S2246" s="4">
        <v>7.2</v>
      </c>
      <c r="T2246" s="4">
        <v>7.3</v>
      </c>
      <c r="U2246" s="4">
        <v>0.754</v>
      </c>
      <c r="V2246" s="4">
        <v>12.3</v>
      </c>
    </row>
    <row r="2247">
      <c r="A2247" s="4" t="s">
        <v>172</v>
      </c>
      <c r="B2247" s="4">
        <v>2003.0</v>
      </c>
      <c r="C2247" s="4" t="s">
        <v>23</v>
      </c>
      <c r="D2247" s="4">
        <v>73.0</v>
      </c>
      <c r="E2247" s="4">
        <v>13.0</v>
      </c>
      <c r="F2247" s="4">
        <v>9.0</v>
      </c>
      <c r="G2247" s="4">
        <v>0.05</v>
      </c>
      <c r="H2247" s="5">
        <v>832.3688708</v>
      </c>
      <c r="I2247" s="4">
        <v>95.0</v>
      </c>
      <c r="J2247" s="4">
        <v>1208.0</v>
      </c>
      <c r="K2247" s="4">
        <v>58.5</v>
      </c>
      <c r="L2247" s="4">
        <v>11.0</v>
      </c>
      <c r="M2247" s="4">
        <v>95.0</v>
      </c>
      <c r="N2247" s="4">
        <v>4.2</v>
      </c>
      <c r="O2247" s="4">
        <v>95.0</v>
      </c>
      <c r="P2247" s="4">
        <v>0.1</v>
      </c>
      <c r="Q2247" s="5">
        <v>9567.458285</v>
      </c>
      <c r="R2247" s="6"/>
      <c r="S2247" s="4">
        <v>7.2</v>
      </c>
      <c r="T2247" s="4">
        <v>7.3</v>
      </c>
      <c r="U2247" s="4">
        <v>0.747</v>
      </c>
      <c r="V2247" s="4">
        <v>12.2</v>
      </c>
    </row>
    <row r="2248">
      <c r="A2248" s="4" t="s">
        <v>172</v>
      </c>
      <c r="B2248" s="4">
        <v>2002.0</v>
      </c>
      <c r="C2248" s="4" t="s">
        <v>23</v>
      </c>
      <c r="D2248" s="4">
        <v>72.9</v>
      </c>
      <c r="E2248" s="4">
        <v>15.0</v>
      </c>
      <c r="F2248" s="4">
        <v>10.0</v>
      </c>
      <c r="G2248" s="4">
        <v>0.05</v>
      </c>
      <c r="H2248" s="5">
        <v>688.0972667</v>
      </c>
      <c r="I2248" s="4">
        <v>97.0</v>
      </c>
      <c r="J2248" s="4">
        <v>311.0</v>
      </c>
      <c r="K2248" s="4">
        <v>57.7</v>
      </c>
      <c r="L2248" s="4">
        <v>11.0</v>
      </c>
      <c r="M2248" s="4">
        <v>95.0</v>
      </c>
      <c r="N2248" s="4">
        <v>4.28</v>
      </c>
      <c r="O2248" s="4">
        <v>95.0</v>
      </c>
      <c r="P2248" s="4">
        <v>0.1</v>
      </c>
      <c r="Q2248" s="5">
        <v>8655.311531</v>
      </c>
      <c r="R2248" s="6"/>
      <c r="S2248" s="4">
        <v>7.3</v>
      </c>
      <c r="T2248" s="4">
        <v>7.3</v>
      </c>
      <c r="U2248" s="4">
        <v>0.745</v>
      </c>
      <c r="V2248" s="4">
        <v>12.1</v>
      </c>
    </row>
    <row r="2249">
      <c r="A2249" s="4" t="s">
        <v>172</v>
      </c>
      <c r="B2249" s="4">
        <v>2001.0</v>
      </c>
      <c r="C2249" s="4" t="s">
        <v>23</v>
      </c>
      <c r="D2249" s="4">
        <v>72.8</v>
      </c>
      <c r="E2249" s="4">
        <v>17.0</v>
      </c>
      <c r="F2249" s="4">
        <v>10.0</v>
      </c>
      <c r="G2249" s="4">
        <v>0.05</v>
      </c>
      <c r="H2249" s="5">
        <v>710.4952397</v>
      </c>
      <c r="I2249" s="4">
        <v>95.0</v>
      </c>
      <c r="J2249" s="4">
        <v>155.0</v>
      </c>
      <c r="K2249" s="4">
        <v>56.9</v>
      </c>
      <c r="L2249" s="4">
        <v>12.0</v>
      </c>
      <c r="M2249" s="4">
        <v>97.0</v>
      </c>
      <c r="N2249" s="4">
        <v>4.49</v>
      </c>
      <c r="O2249" s="4">
        <v>97.0</v>
      </c>
      <c r="P2249" s="4">
        <v>0.1</v>
      </c>
      <c r="Q2249" s="5">
        <v>8643.4944</v>
      </c>
      <c r="R2249" s="6"/>
      <c r="S2249" s="4">
        <v>7.3</v>
      </c>
      <c r="T2249" s="4">
        <v>7.3</v>
      </c>
      <c r="U2249" s="4">
        <v>0.742</v>
      </c>
      <c r="V2249" s="4">
        <v>12.0</v>
      </c>
    </row>
    <row r="2250">
      <c r="A2250" s="4" t="s">
        <v>172</v>
      </c>
      <c r="B2250" s="4">
        <v>2000.0</v>
      </c>
      <c r="C2250" s="4" t="s">
        <v>23</v>
      </c>
      <c r="D2250" s="4">
        <v>72.6</v>
      </c>
      <c r="E2250" s="4">
        <v>11.0</v>
      </c>
      <c r="F2250" s="4">
        <v>10.0</v>
      </c>
      <c r="G2250" s="4">
        <v>0.05</v>
      </c>
      <c r="H2250" s="5">
        <v>782.1799815</v>
      </c>
      <c r="I2250" s="4">
        <v>93.0</v>
      </c>
      <c r="J2250" s="4">
        <v>0.0</v>
      </c>
      <c r="K2250" s="4">
        <v>56.2</v>
      </c>
      <c r="L2250" s="4">
        <v>12.0</v>
      </c>
      <c r="M2250" s="4">
        <v>95.0</v>
      </c>
      <c r="N2250" s="4">
        <v>4.24</v>
      </c>
      <c r="O2250" s="4">
        <v>95.0</v>
      </c>
      <c r="P2250" s="4">
        <v>0.1</v>
      </c>
      <c r="Q2250" s="5">
        <v>9126.954277</v>
      </c>
      <c r="R2250" s="6"/>
      <c r="S2250" s="4">
        <v>7.3</v>
      </c>
      <c r="T2250" s="4">
        <v>7.4</v>
      </c>
      <c r="U2250" s="4">
        <v>0.737</v>
      </c>
      <c r="V2250" s="4">
        <v>11.8</v>
      </c>
    </row>
    <row r="2251">
      <c r="A2251" s="4" t="s">
        <v>173</v>
      </c>
      <c r="B2251" s="4">
        <v>2015.0</v>
      </c>
      <c r="C2251" s="4" t="s">
        <v>23</v>
      </c>
      <c r="D2251" s="4">
        <v>66.7</v>
      </c>
      <c r="E2251" s="4">
        <v>188.0</v>
      </c>
      <c r="F2251" s="4">
        <v>19.0</v>
      </c>
      <c r="G2251" s="6"/>
      <c r="H2251" s="5">
        <v>0.0</v>
      </c>
      <c r="I2251" s="4">
        <v>89.0</v>
      </c>
      <c r="J2251" s="4">
        <v>58.0</v>
      </c>
      <c r="K2251" s="4">
        <v>24.3</v>
      </c>
      <c r="L2251" s="4">
        <v>26.0</v>
      </c>
      <c r="M2251" s="4">
        <v>85.0</v>
      </c>
      <c r="N2251" s="6"/>
      <c r="O2251" s="4">
        <v>89.0</v>
      </c>
      <c r="P2251" s="4">
        <v>0.3</v>
      </c>
      <c r="Q2251" s="5">
        <v>98.7256145</v>
      </c>
      <c r="R2251" s="4">
        <v>1.4976994E7</v>
      </c>
      <c r="S2251" s="4">
        <v>9.5</v>
      </c>
      <c r="T2251" s="4">
        <v>9.3</v>
      </c>
      <c r="U2251" s="4">
        <v>0.491</v>
      </c>
      <c r="V2251" s="4">
        <v>9.5</v>
      </c>
    </row>
    <row r="2252">
      <c r="A2252" s="4" t="s">
        <v>173</v>
      </c>
      <c r="B2252" s="4">
        <v>2014.0</v>
      </c>
      <c r="C2252" s="4" t="s">
        <v>23</v>
      </c>
      <c r="D2252" s="4">
        <v>66.4</v>
      </c>
      <c r="E2252" s="4">
        <v>192.0</v>
      </c>
      <c r="F2252" s="4">
        <v>19.0</v>
      </c>
      <c r="G2252" s="4">
        <v>0.26</v>
      </c>
      <c r="H2252" s="5">
        <v>12.80528533</v>
      </c>
      <c r="I2252" s="4">
        <v>89.0</v>
      </c>
      <c r="J2252" s="4">
        <v>32.0</v>
      </c>
      <c r="K2252" s="4">
        <v>23.8</v>
      </c>
      <c r="L2252" s="4">
        <v>27.0</v>
      </c>
      <c r="M2252" s="4">
        <v>85.0</v>
      </c>
      <c r="N2252" s="4">
        <v>4.66</v>
      </c>
      <c r="O2252" s="4">
        <v>89.0</v>
      </c>
      <c r="P2252" s="4">
        <v>0.3</v>
      </c>
      <c r="Q2252" s="5">
        <v>152.443873</v>
      </c>
      <c r="R2252" s="4">
        <v>1.4546111E7</v>
      </c>
      <c r="S2252" s="4">
        <v>9.7</v>
      </c>
      <c r="T2252" s="4">
        <v>9.5</v>
      </c>
      <c r="U2252" s="4">
        <v>0.483</v>
      </c>
      <c r="V2252" s="4">
        <v>9.1</v>
      </c>
    </row>
    <row r="2253">
      <c r="A2253" s="4" t="s">
        <v>173</v>
      </c>
      <c r="B2253" s="4">
        <v>2013.0</v>
      </c>
      <c r="C2253" s="4" t="s">
        <v>23</v>
      </c>
      <c r="D2253" s="4">
        <v>66.0</v>
      </c>
      <c r="E2253" s="4">
        <v>196.0</v>
      </c>
      <c r="F2253" s="4">
        <v>20.0</v>
      </c>
      <c r="G2253" s="4">
        <v>0.26</v>
      </c>
      <c r="H2253" s="5">
        <v>11.8385319</v>
      </c>
      <c r="I2253" s="4">
        <v>92.0</v>
      </c>
      <c r="J2253" s="4">
        <v>17.0</v>
      </c>
      <c r="K2253" s="4">
        <v>23.2</v>
      </c>
      <c r="L2253" s="4">
        <v>28.0</v>
      </c>
      <c r="M2253" s="4">
        <v>89.0</v>
      </c>
      <c r="N2253" s="4">
        <v>4.51</v>
      </c>
      <c r="O2253" s="4">
        <v>92.0</v>
      </c>
      <c r="P2253" s="4">
        <v>0.3</v>
      </c>
      <c r="Q2253" s="5">
        <v>148.912351</v>
      </c>
      <c r="R2253" s="4">
        <v>141232.0</v>
      </c>
      <c r="S2253" s="4">
        <v>9.9</v>
      </c>
      <c r="T2253" s="4">
        <v>9.7</v>
      </c>
      <c r="U2253" s="4">
        <v>0.474</v>
      </c>
      <c r="V2253" s="4">
        <v>8.7</v>
      </c>
    </row>
    <row r="2254">
      <c r="A2254" s="4" t="s">
        <v>173</v>
      </c>
      <c r="B2254" s="4">
        <v>2012.0</v>
      </c>
      <c r="C2254" s="4" t="s">
        <v>23</v>
      </c>
      <c r="D2254" s="4">
        <v>65.6</v>
      </c>
      <c r="E2254" s="4">
        <v>2.0</v>
      </c>
      <c r="F2254" s="4">
        <v>20.0</v>
      </c>
      <c r="G2254" s="4">
        <v>0.28</v>
      </c>
      <c r="H2254" s="5">
        <v>10.20659464</v>
      </c>
      <c r="I2254" s="4">
        <v>91.0</v>
      </c>
      <c r="J2254" s="4">
        <v>46.0</v>
      </c>
      <c r="K2254" s="4">
        <v>22.7</v>
      </c>
      <c r="L2254" s="4">
        <v>29.0</v>
      </c>
      <c r="M2254" s="4">
        <v>83.0</v>
      </c>
      <c r="N2254" s="4">
        <v>4.31</v>
      </c>
      <c r="O2254" s="4">
        <v>91.0</v>
      </c>
      <c r="P2254" s="4">
        <v>0.4</v>
      </c>
      <c r="Q2254" s="5">
        <v>136.4518</v>
      </c>
      <c r="R2254" s="4">
        <v>1373513.0</v>
      </c>
      <c r="S2254" s="4">
        <v>1.0</v>
      </c>
      <c r="T2254" s="4">
        <v>9.9</v>
      </c>
      <c r="U2254" s="4">
        <v>0.463</v>
      </c>
      <c r="V2254" s="4">
        <v>8.3</v>
      </c>
    </row>
    <row r="2255">
      <c r="A2255" s="4" t="s">
        <v>173</v>
      </c>
      <c r="B2255" s="4">
        <v>2011.0</v>
      </c>
      <c r="C2255" s="4" t="s">
        <v>23</v>
      </c>
      <c r="D2255" s="4">
        <v>64.9</v>
      </c>
      <c r="E2255" s="4">
        <v>26.0</v>
      </c>
      <c r="F2255" s="4">
        <v>20.0</v>
      </c>
      <c r="G2255" s="4">
        <v>0.32</v>
      </c>
      <c r="H2255" s="5">
        <v>1.431051664</v>
      </c>
      <c r="I2255" s="4">
        <v>92.0</v>
      </c>
      <c r="J2255" s="4">
        <v>18.0</v>
      </c>
      <c r="K2255" s="4">
        <v>22.2</v>
      </c>
      <c r="L2255" s="4">
        <v>31.0</v>
      </c>
      <c r="M2255" s="4">
        <v>89.0</v>
      </c>
      <c r="N2255" s="4">
        <v>4.42</v>
      </c>
      <c r="O2255" s="4">
        <v>92.0</v>
      </c>
      <c r="P2255" s="4">
        <v>0.4</v>
      </c>
      <c r="Q2255" s="5">
        <v>18.25321</v>
      </c>
      <c r="R2255" s="4">
        <v>13391.0</v>
      </c>
      <c r="S2255" s="4">
        <v>1.2</v>
      </c>
      <c r="T2255" s="4">
        <v>1.1</v>
      </c>
      <c r="U2255" s="4">
        <v>0.455</v>
      </c>
      <c r="V2255" s="4">
        <v>7.9</v>
      </c>
    </row>
    <row r="2256">
      <c r="A2256" s="4" t="s">
        <v>173</v>
      </c>
      <c r="B2256" s="4">
        <v>2010.0</v>
      </c>
      <c r="C2256" s="4" t="s">
        <v>23</v>
      </c>
      <c r="D2256" s="4">
        <v>64.3</v>
      </c>
      <c r="E2256" s="4">
        <v>212.0</v>
      </c>
      <c r="F2256" s="4">
        <v>21.0</v>
      </c>
      <c r="G2256" s="4">
        <v>0.28</v>
      </c>
      <c r="H2256" s="5">
        <v>1.020071763</v>
      </c>
      <c r="I2256" s="4">
        <v>89.0</v>
      </c>
      <c r="J2256" s="4">
        <v>428.0</v>
      </c>
      <c r="K2256" s="4">
        <v>21.7</v>
      </c>
      <c r="L2256" s="4">
        <v>32.0</v>
      </c>
      <c r="M2256" s="4">
        <v>76.0</v>
      </c>
      <c r="N2256" s="4">
        <v>4.62</v>
      </c>
      <c r="O2256" s="4">
        <v>89.0</v>
      </c>
      <c r="P2256" s="4">
        <v>0.4</v>
      </c>
      <c r="Q2256" s="5">
        <v>11.631377</v>
      </c>
      <c r="R2256" s="4">
        <v>1.2916229E7</v>
      </c>
      <c r="S2256" s="4">
        <v>1.4</v>
      </c>
      <c r="T2256" s="4">
        <v>1.3</v>
      </c>
      <c r="U2256" s="4">
        <v>0.449</v>
      </c>
      <c r="V2256" s="4">
        <v>7.7</v>
      </c>
    </row>
    <row r="2257">
      <c r="A2257" s="4" t="s">
        <v>173</v>
      </c>
      <c r="B2257" s="4">
        <v>2009.0</v>
      </c>
      <c r="C2257" s="4" t="s">
        <v>23</v>
      </c>
      <c r="D2257" s="4">
        <v>63.5</v>
      </c>
      <c r="E2257" s="4">
        <v>219.0</v>
      </c>
      <c r="F2257" s="4">
        <v>21.0</v>
      </c>
      <c r="G2257" s="4">
        <v>0.3</v>
      </c>
      <c r="H2257" s="5">
        <v>1.177477677</v>
      </c>
      <c r="I2257" s="4">
        <v>86.0</v>
      </c>
      <c r="J2257" s="4">
        <v>999.0</v>
      </c>
      <c r="K2257" s="4">
        <v>21.2</v>
      </c>
      <c r="L2257" s="4">
        <v>33.0</v>
      </c>
      <c r="M2257" s="4">
        <v>83.0</v>
      </c>
      <c r="N2257" s="4">
        <v>4.81</v>
      </c>
      <c r="O2257" s="4">
        <v>86.0</v>
      </c>
      <c r="P2257" s="4">
        <v>0.5</v>
      </c>
      <c r="Q2257" s="5">
        <v>12.566464</v>
      </c>
      <c r="R2257" s="4">
        <v>1255917.0</v>
      </c>
      <c r="S2257" s="4">
        <v>1.6</v>
      </c>
      <c r="T2257" s="4">
        <v>1.5</v>
      </c>
      <c r="U2257" s="4">
        <v>0.444</v>
      </c>
      <c r="V2257" s="4">
        <v>7.5</v>
      </c>
    </row>
    <row r="2258">
      <c r="A2258" s="4" t="s">
        <v>173</v>
      </c>
      <c r="B2258" s="4">
        <v>2008.0</v>
      </c>
      <c r="C2258" s="4" t="s">
        <v>23</v>
      </c>
      <c r="D2258" s="4">
        <v>62.8</v>
      </c>
      <c r="E2258" s="4">
        <v>225.0</v>
      </c>
      <c r="F2258" s="4">
        <v>22.0</v>
      </c>
      <c r="G2258" s="4">
        <v>0.28</v>
      </c>
      <c r="H2258" s="5">
        <v>1.08833088</v>
      </c>
      <c r="I2258" s="4">
        <v>88.0</v>
      </c>
      <c r="J2258" s="4">
        <v>6.0</v>
      </c>
      <c r="K2258" s="4">
        <v>2.8</v>
      </c>
      <c r="L2258" s="4">
        <v>34.0</v>
      </c>
      <c r="M2258" s="4">
        <v>87.0</v>
      </c>
      <c r="N2258" s="4">
        <v>4.94</v>
      </c>
      <c r="O2258" s="4">
        <v>88.0</v>
      </c>
      <c r="P2258" s="4">
        <v>0.6</v>
      </c>
      <c r="Q2258" s="5">
        <v>11.33678</v>
      </c>
      <c r="R2258" s="4">
        <v>1223957.0</v>
      </c>
      <c r="S2258" s="4">
        <v>1.8</v>
      </c>
      <c r="T2258" s="4">
        <v>1.7</v>
      </c>
      <c r="U2258" s="4">
        <v>0.435</v>
      </c>
      <c r="V2258" s="4">
        <v>7.1</v>
      </c>
    </row>
    <row r="2259">
      <c r="A2259" s="4" t="s">
        <v>173</v>
      </c>
      <c r="B2259" s="4">
        <v>2007.0</v>
      </c>
      <c r="C2259" s="4" t="s">
        <v>23</v>
      </c>
      <c r="D2259" s="4">
        <v>62.1</v>
      </c>
      <c r="E2259" s="4">
        <v>23.0</v>
      </c>
      <c r="F2259" s="4">
        <v>22.0</v>
      </c>
      <c r="G2259" s="4">
        <v>0.32</v>
      </c>
      <c r="H2259" s="5">
        <v>8.309152927</v>
      </c>
      <c r="I2259" s="4">
        <v>94.0</v>
      </c>
      <c r="J2259" s="4">
        <v>11.0</v>
      </c>
      <c r="K2259" s="4">
        <v>2.3</v>
      </c>
      <c r="L2259" s="4">
        <v>36.0</v>
      </c>
      <c r="M2259" s="4">
        <v>93.0</v>
      </c>
      <c r="N2259" s="4">
        <v>4.72</v>
      </c>
      <c r="O2259" s="4">
        <v>94.0</v>
      </c>
      <c r="P2259" s="4">
        <v>0.7</v>
      </c>
      <c r="Q2259" s="5">
        <v>95.3978522</v>
      </c>
      <c r="R2259" s="4">
        <v>1.1873557E7</v>
      </c>
      <c r="S2259" s="4">
        <v>11.0</v>
      </c>
      <c r="T2259" s="4">
        <v>1.9</v>
      </c>
      <c r="U2259" s="4">
        <v>0.425</v>
      </c>
      <c r="V2259" s="4">
        <v>6.8</v>
      </c>
    </row>
    <row r="2260">
      <c r="A2260" s="4" t="s">
        <v>173</v>
      </c>
      <c r="B2260" s="4">
        <v>2006.0</v>
      </c>
      <c r="C2260" s="4" t="s">
        <v>23</v>
      </c>
      <c r="D2260" s="4">
        <v>61.3</v>
      </c>
      <c r="E2260" s="4">
        <v>236.0</v>
      </c>
      <c r="F2260" s="4">
        <v>23.0</v>
      </c>
      <c r="G2260" s="4">
        <v>0.34</v>
      </c>
      <c r="H2260" s="5">
        <v>10.43022617</v>
      </c>
      <c r="I2260" s="4">
        <v>89.0</v>
      </c>
      <c r="J2260" s="4">
        <v>3.0</v>
      </c>
      <c r="K2260" s="4">
        <v>19.9</v>
      </c>
      <c r="L2260" s="4">
        <v>38.0</v>
      </c>
      <c r="M2260" s="4">
        <v>89.0</v>
      </c>
      <c r="N2260" s="4">
        <v>5.44</v>
      </c>
      <c r="O2260" s="4">
        <v>89.0</v>
      </c>
      <c r="P2260" s="4">
        <v>0.7</v>
      </c>
      <c r="Q2260" s="5">
        <v>89.838296</v>
      </c>
      <c r="R2260" s="4">
        <v>1.1556763E7</v>
      </c>
      <c r="S2260" s="4">
        <v>11.2</v>
      </c>
      <c r="T2260" s="4">
        <v>11.1</v>
      </c>
      <c r="U2260" s="4">
        <v>0.422</v>
      </c>
      <c r="V2260" s="4">
        <v>6.6</v>
      </c>
    </row>
    <row r="2261">
      <c r="A2261" s="4" t="s">
        <v>173</v>
      </c>
      <c r="B2261" s="4">
        <v>2005.0</v>
      </c>
      <c r="C2261" s="4" t="s">
        <v>23</v>
      </c>
      <c r="D2261" s="4">
        <v>65.0</v>
      </c>
      <c r="E2261" s="4">
        <v>242.0</v>
      </c>
      <c r="F2261" s="4">
        <v>23.0</v>
      </c>
      <c r="G2261" s="4">
        <v>0.33</v>
      </c>
      <c r="H2261" s="5">
        <v>96.03725103</v>
      </c>
      <c r="I2261" s="4">
        <v>84.0</v>
      </c>
      <c r="J2261" s="4">
        <v>0.0</v>
      </c>
      <c r="K2261" s="4">
        <v>19.5</v>
      </c>
      <c r="L2261" s="4">
        <v>40.0</v>
      </c>
      <c r="M2261" s="4">
        <v>84.0</v>
      </c>
      <c r="N2261" s="4">
        <v>5.35</v>
      </c>
      <c r="O2261" s="4">
        <v>84.0</v>
      </c>
      <c r="P2261" s="4">
        <v>0.7</v>
      </c>
      <c r="Q2261" s="5">
        <v>773.8698713</v>
      </c>
      <c r="R2261" s="4">
        <v>1.1251266E7</v>
      </c>
      <c r="S2261" s="4">
        <v>11.4</v>
      </c>
      <c r="T2261" s="4">
        <v>11.3</v>
      </c>
      <c r="U2261" s="4">
        <v>0.415</v>
      </c>
      <c r="V2261" s="4">
        <v>6.4</v>
      </c>
    </row>
    <row r="2262">
      <c r="A2262" s="4" t="s">
        <v>173</v>
      </c>
      <c r="B2262" s="4">
        <v>2004.0</v>
      </c>
      <c r="C2262" s="4" t="s">
        <v>23</v>
      </c>
      <c r="D2262" s="4">
        <v>59.7</v>
      </c>
      <c r="E2262" s="4">
        <v>247.0</v>
      </c>
      <c r="F2262" s="4">
        <v>24.0</v>
      </c>
      <c r="G2262" s="4">
        <v>0.35</v>
      </c>
      <c r="H2262" s="5">
        <v>66.02236299</v>
      </c>
      <c r="I2262" s="4">
        <v>54.0</v>
      </c>
      <c r="J2262" s="4">
        <v>31.0</v>
      </c>
      <c r="K2262" s="4">
        <v>19.1</v>
      </c>
      <c r="L2262" s="4">
        <v>42.0</v>
      </c>
      <c r="M2262" s="4">
        <v>87.0</v>
      </c>
      <c r="N2262" s="4">
        <v>5.68</v>
      </c>
      <c r="O2262" s="4">
        <v>87.0</v>
      </c>
      <c r="P2262" s="4">
        <v>0.7</v>
      </c>
      <c r="Q2262" s="5">
        <v>733.581811</v>
      </c>
      <c r="R2262" s="4">
        <v>1955944.0</v>
      </c>
      <c r="S2262" s="4">
        <v>11.6</v>
      </c>
      <c r="T2262" s="4">
        <v>11.5</v>
      </c>
      <c r="U2262" s="4">
        <v>0.408</v>
      </c>
      <c r="V2262" s="4">
        <v>6.2</v>
      </c>
    </row>
    <row r="2263">
      <c r="A2263" s="4" t="s">
        <v>173</v>
      </c>
      <c r="B2263" s="4">
        <v>2003.0</v>
      </c>
      <c r="C2263" s="4" t="s">
        <v>23</v>
      </c>
      <c r="D2263" s="4">
        <v>59.0</v>
      </c>
      <c r="E2263" s="4">
        <v>251.0</v>
      </c>
      <c r="F2263" s="4">
        <v>25.0</v>
      </c>
      <c r="G2263" s="4">
        <v>0.33</v>
      </c>
      <c r="H2263" s="5">
        <v>62.21977893</v>
      </c>
      <c r="I2263" s="6"/>
      <c r="J2263" s="4">
        <v>1519.0</v>
      </c>
      <c r="K2263" s="4">
        <v>18.7</v>
      </c>
      <c r="L2263" s="4">
        <v>44.0</v>
      </c>
      <c r="M2263" s="4">
        <v>73.0</v>
      </c>
      <c r="N2263" s="4">
        <v>5.4</v>
      </c>
      <c r="O2263" s="4">
        <v>73.0</v>
      </c>
      <c r="P2263" s="4">
        <v>0.7</v>
      </c>
      <c r="Q2263" s="5">
        <v>642.7663113</v>
      </c>
      <c r="R2263" s="4">
        <v>16799.0</v>
      </c>
      <c r="S2263" s="4">
        <v>11.8</v>
      </c>
      <c r="T2263" s="4">
        <v>11.7</v>
      </c>
      <c r="U2263" s="4">
        <v>0.401</v>
      </c>
      <c r="V2263" s="4">
        <v>5.9</v>
      </c>
    </row>
    <row r="2264">
      <c r="A2264" s="4" t="s">
        <v>173</v>
      </c>
      <c r="B2264" s="4">
        <v>2002.0</v>
      </c>
      <c r="C2264" s="4" t="s">
        <v>23</v>
      </c>
      <c r="D2264" s="4">
        <v>58.4</v>
      </c>
      <c r="E2264" s="4">
        <v>252.0</v>
      </c>
      <c r="F2264" s="4">
        <v>25.0</v>
      </c>
      <c r="G2264" s="4">
        <v>0.36</v>
      </c>
      <c r="H2264" s="5">
        <v>49.73511396</v>
      </c>
      <c r="I2264" s="6"/>
      <c r="J2264" s="4">
        <v>18184.0</v>
      </c>
      <c r="K2264" s="4">
        <v>18.3</v>
      </c>
      <c r="L2264" s="4">
        <v>47.0</v>
      </c>
      <c r="M2264" s="4">
        <v>6.0</v>
      </c>
      <c r="N2264" s="4">
        <v>5.6</v>
      </c>
      <c r="O2264" s="4">
        <v>6.0</v>
      </c>
      <c r="P2264" s="4">
        <v>0.7</v>
      </c>
      <c r="Q2264" s="5">
        <v>513.26227</v>
      </c>
      <c r="R2264" s="4">
        <v>1396861.0</v>
      </c>
      <c r="S2264" s="4">
        <v>12.0</v>
      </c>
      <c r="T2264" s="4">
        <v>11.9</v>
      </c>
      <c r="U2264" s="4">
        <v>0.397</v>
      </c>
      <c r="V2264" s="4">
        <v>5.7</v>
      </c>
    </row>
    <row r="2265">
      <c r="A2265" s="4" t="s">
        <v>173</v>
      </c>
      <c r="B2265" s="4">
        <v>2001.0</v>
      </c>
      <c r="C2265" s="4" t="s">
        <v>23</v>
      </c>
      <c r="D2265" s="4">
        <v>57.9</v>
      </c>
      <c r="E2265" s="4">
        <v>251.0</v>
      </c>
      <c r="F2265" s="4">
        <v>26.0</v>
      </c>
      <c r="G2265" s="4">
        <v>0.34</v>
      </c>
      <c r="H2265" s="5">
        <v>6.064221202</v>
      </c>
      <c r="I2265" s="6"/>
      <c r="J2265" s="4">
        <v>24789.0</v>
      </c>
      <c r="K2265" s="4">
        <v>17.9</v>
      </c>
      <c r="L2265" s="4">
        <v>49.0</v>
      </c>
      <c r="M2265" s="4">
        <v>49.0</v>
      </c>
      <c r="N2265" s="4">
        <v>4.98</v>
      </c>
      <c r="O2265" s="4">
        <v>52.0</v>
      </c>
      <c r="P2265" s="4">
        <v>0.6</v>
      </c>
      <c r="Q2265" s="5">
        <v>481.287397</v>
      </c>
      <c r="R2265" s="4">
        <v>1134497.0</v>
      </c>
      <c r="S2265" s="4">
        <v>12.1</v>
      </c>
      <c r="T2265" s="4">
        <v>12.1</v>
      </c>
      <c r="U2265" s="4">
        <v>0.381</v>
      </c>
      <c r="V2265" s="4">
        <v>5.4</v>
      </c>
    </row>
    <row r="2266">
      <c r="A2266" s="4" t="s">
        <v>173</v>
      </c>
      <c r="B2266" s="4">
        <v>2000.0</v>
      </c>
      <c r="C2266" s="4" t="s">
        <v>23</v>
      </c>
      <c r="D2266" s="4">
        <v>57.5</v>
      </c>
      <c r="E2266" s="4">
        <v>25.0</v>
      </c>
      <c r="F2266" s="4">
        <v>27.0</v>
      </c>
      <c r="G2266" s="4">
        <v>0.29</v>
      </c>
      <c r="H2266" s="5">
        <v>5.397368532</v>
      </c>
      <c r="I2266" s="6"/>
      <c r="J2266" s="4">
        <v>5839.0</v>
      </c>
      <c r="K2266" s="4">
        <v>17.5</v>
      </c>
      <c r="L2266" s="4">
        <v>50.0</v>
      </c>
      <c r="M2266" s="4">
        <v>49.0</v>
      </c>
      <c r="N2266" s="4">
        <v>4.63</v>
      </c>
      <c r="O2266" s="4">
        <v>52.0</v>
      </c>
      <c r="P2266" s="4">
        <v>0.5</v>
      </c>
      <c r="Q2266" s="5">
        <v>473.45338</v>
      </c>
      <c r="R2266" s="4">
        <v>988452.0</v>
      </c>
      <c r="S2266" s="4">
        <v>12.3</v>
      </c>
      <c r="T2266" s="4">
        <v>12.3</v>
      </c>
      <c r="U2266" s="4">
        <v>0.378</v>
      </c>
      <c r="V2266" s="4">
        <v>5.2</v>
      </c>
    </row>
    <row r="2267">
      <c r="A2267" s="4" t="s">
        <v>174</v>
      </c>
      <c r="B2267" s="4">
        <v>2015.0</v>
      </c>
      <c r="C2267" s="4" t="s">
        <v>23</v>
      </c>
      <c r="D2267" s="4">
        <v>75.6</v>
      </c>
      <c r="E2267" s="4">
        <v>121.0</v>
      </c>
      <c r="F2267" s="4">
        <v>1.0</v>
      </c>
      <c r="G2267" s="6"/>
      <c r="H2267" s="5">
        <v>0.0</v>
      </c>
      <c r="I2267" s="4">
        <v>94.0</v>
      </c>
      <c r="J2267" s="4">
        <v>383.0</v>
      </c>
      <c r="K2267" s="4">
        <v>6.0</v>
      </c>
      <c r="L2267" s="4">
        <v>1.0</v>
      </c>
      <c r="M2267" s="4">
        <v>95.0</v>
      </c>
      <c r="N2267" s="6"/>
      <c r="O2267" s="4">
        <v>95.0</v>
      </c>
      <c r="P2267" s="4">
        <v>0.1</v>
      </c>
      <c r="Q2267" s="5">
        <v>5237.255334</v>
      </c>
      <c r="R2267" s="4">
        <v>795383.0</v>
      </c>
      <c r="S2267" s="4">
        <v>2.0</v>
      </c>
      <c r="T2267" s="4">
        <v>2.0</v>
      </c>
      <c r="U2267" s="4">
        <v>0.775</v>
      </c>
      <c r="V2267" s="4">
        <v>14.4</v>
      </c>
    </row>
    <row r="2268">
      <c r="A2268" s="4" t="s">
        <v>174</v>
      </c>
      <c r="B2268" s="4">
        <v>2014.0</v>
      </c>
      <c r="C2268" s="4" t="s">
        <v>23</v>
      </c>
      <c r="D2268" s="4">
        <v>75.4</v>
      </c>
      <c r="E2268" s="4">
        <v>123.0</v>
      </c>
      <c r="F2268" s="4">
        <v>1.0</v>
      </c>
      <c r="G2268" s="4">
        <v>9.09</v>
      </c>
      <c r="H2268" s="5">
        <v>8.617208431</v>
      </c>
      <c r="I2268" s="4">
        <v>92.0</v>
      </c>
      <c r="J2268" s="4">
        <v>37.0</v>
      </c>
      <c r="K2268" s="4">
        <v>59.4</v>
      </c>
      <c r="L2268" s="4">
        <v>1.0</v>
      </c>
      <c r="M2268" s="4">
        <v>93.0</v>
      </c>
      <c r="N2268" s="4">
        <v>1.37</v>
      </c>
      <c r="O2268" s="4">
        <v>93.0</v>
      </c>
      <c r="P2268" s="4">
        <v>0.1</v>
      </c>
      <c r="Q2268" s="5">
        <v>62.173221</v>
      </c>
      <c r="R2268" s="4">
        <v>713576.0</v>
      </c>
      <c r="S2268" s="4">
        <v>2.1</v>
      </c>
      <c r="T2268" s="4">
        <v>2.1</v>
      </c>
      <c r="U2268" s="4">
        <v>0.771</v>
      </c>
      <c r="V2268" s="4">
        <v>14.3</v>
      </c>
    </row>
    <row r="2269">
      <c r="A2269" s="4" t="s">
        <v>174</v>
      </c>
      <c r="B2269" s="4">
        <v>2013.0</v>
      </c>
      <c r="C2269" s="4" t="s">
        <v>23</v>
      </c>
      <c r="D2269" s="4">
        <v>75.3</v>
      </c>
      <c r="E2269" s="4">
        <v>122.0</v>
      </c>
      <c r="F2269" s="4">
        <v>1.0</v>
      </c>
      <c r="G2269" s="4">
        <v>9.16</v>
      </c>
      <c r="H2269" s="5">
        <v>880.6403367</v>
      </c>
      <c r="I2269" s="4">
        <v>91.0</v>
      </c>
      <c r="J2269" s="4">
        <v>1.0</v>
      </c>
      <c r="K2269" s="4">
        <v>58.9</v>
      </c>
      <c r="L2269" s="4">
        <v>1.0</v>
      </c>
      <c r="M2269" s="4">
        <v>97.0</v>
      </c>
      <c r="N2269" s="4">
        <v>1.12</v>
      </c>
      <c r="O2269" s="4">
        <v>95.0</v>
      </c>
      <c r="P2269" s="4">
        <v>0.1</v>
      </c>
      <c r="Q2269" s="5">
        <v>6353.826383</v>
      </c>
      <c r="R2269" s="4">
        <v>7164132.0</v>
      </c>
      <c r="S2269" s="4">
        <v>2.1</v>
      </c>
      <c r="T2269" s="4">
        <v>2.1</v>
      </c>
      <c r="U2269" s="4">
        <v>0.766</v>
      </c>
      <c r="V2269" s="4">
        <v>14.1</v>
      </c>
    </row>
    <row r="2270">
      <c r="A2270" s="4" t="s">
        <v>174</v>
      </c>
      <c r="B2270" s="4">
        <v>2012.0</v>
      </c>
      <c r="C2270" s="4" t="s">
        <v>23</v>
      </c>
      <c r="D2270" s="4">
        <v>74.9</v>
      </c>
      <c r="E2270" s="4">
        <v>126.0</v>
      </c>
      <c r="F2270" s="4">
        <v>1.0</v>
      </c>
      <c r="G2270" s="4">
        <v>9.38</v>
      </c>
      <c r="H2270" s="5">
        <v>742.5109709</v>
      </c>
      <c r="I2270" s="4">
        <v>97.0</v>
      </c>
      <c r="J2270" s="4">
        <v>0.0</v>
      </c>
      <c r="K2270" s="4">
        <v>58.3</v>
      </c>
      <c r="L2270" s="4">
        <v>1.0</v>
      </c>
      <c r="M2270" s="4">
        <v>93.0</v>
      </c>
      <c r="N2270" s="4">
        <v>9.89</v>
      </c>
      <c r="O2270" s="4">
        <v>91.0</v>
      </c>
      <c r="P2270" s="4">
        <v>0.1</v>
      </c>
      <c r="Q2270" s="5">
        <v>5659.3824</v>
      </c>
      <c r="R2270" s="4">
        <v>719977.0</v>
      </c>
      <c r="S2270" s="4">
        <v>2.1</v>
      </c>
      <c r="T2270" s="4">
        <v>2.1</v>
      </c>
      <c r="U2270" s="4">
        <v>0.767</v>
      </c>
      <c r="V2270" s="4">
        <v>14.0</v>
      </c>
    </row>
    <row r="2271">
      <c r="A2271" s="4" t="s">
        <v>174</v>
      </c>
      <c r="B2271" s="4">
        <v>2011.0</v>
      </c>
      <c r="C2271" s="4" t="s">
        <v>23</v>
      </c>
      <c r="D2271" s="4">
        <v>74.6</v>
      </c>
      <c r="E2271" s="4">
        <v>127.0</v>
      </c>
      <c r="F2271" s="4">
        <v>1.0</v>
      </c>
      <c r="G2271" s="4">
        <v>9.56</v>
      </c>
      <c r="H2271" s="5">
        <v>915.3190791</v>
      </c>
      <c r="I2271" s="4">
        <v>94.0</v>
      </c>
      <c r="J2271" s="4">
        <v>370.0</v>
      </c>
      <c r="K2271" s="4">
        <v>57.7</v>
      </c>
      <c r="L2271" s="4">
        <v>1.0</v>
      </c>
      <c r="M2271" s="4">
        <v>94.0</v>
      </c>
      <c r="N2271" s="4">
        <v>9.72</v>
      </c>
      <c r="O2271" s="4">
        <v>94.0</v>
      </c>
      <c r="P2271" s="4">
        <v>0.1</v>
      </c>
      <c r="Q2271" s="5">
        <v>6423.291783</v>
      </c>
      <c r="R2271" s="4">
        <v>723499.0</v>
      </c>
      <c r="S2271" s="4">
        <v>2.2</v>
      </c>
      <c r="T2271" s="4">
        <v>2.2</v>
      </c>
      <c r="U2271" s="4">
        <v>0.757</v>
      </c>
      <c r="V2271" s="4">
        <v>13.5</v>
      </c>
    </row>
    <row r="2272">
      <c r="A2272" s="4" t="s">
        <v>174</v>
      </c>
      <c r="B2272" s="4">
        <v>2010.0</v>
      </c>
      <c r="C2272" s="4" t="s">
        <v>23</v>
      </c>
      <c r="D2272" s="4">
        <v>74.4</v>
      </c>
      <c r="E2272" s="4">
        <v>128.0</v>
      </c>
      <c r="F2272" s="4">
        <v>1.0</v>
      </c>
      <c r="G2272" s="4">
        <v>9.65</v>
      </c>
      <c r="H2272" s="5">
        <v>774.4396617</v>
      </c>
      <c r="I2272" s="4">
        <v>89.0</v>
      </c>
      <c r="J2272" s="4">
        <v>20.0</v>
      </c>
      <c r="K2272" s="4">
        <v>57.0</v>
      </c>
      <c r="L2272" s="4">
        <v>1.0</v>
      </c>
      <c r="M2272" s="4">
        <v>91.0</v>
      </c>
      <c r="N2272" s="4">
        <v>1.9</v>
      </c>
      <c r="O2272" s="4">
        <v>91.0</v>
      </c>
      <c r="P2272" s="4">
        <v>0.1</v>
      </c>
      <c r="Q2272" s="5">
        <v>5411.87744</v>
      </c>
      <c r="R2272" s="4">
        <v>7291436.0</v>
      </c>
      <c r="S2272" s="4">
        <v>2.2</v>
      </c>
      <c r="T2272" s="4">
        <v>2.3</v>
      </c>
      <c r="U2272" s="4">
        <v>0.755</v>
      </c>
      <c r="V2272" s="4">
        <v>13.6</v>
      </c>
    </row>
    <row r="2273">
      <c r="A2273" s="4" t="s">
        <v>174</v>
      </c>
      <c r="B2273" s="4">
        <v>2009.0</v>
      </c>
      <c r="C2273" s="4" t="s">
        <v>23</v>
      </c>
      <c r="D2273" s="4">
        <v>74.1</v>
      </c>
      <c r="E2273" s="4">
        <v>131.0</v>
      </c>
      <c r="F2273" s="4">
        <v>1.0</v>
      </c>
      <c r="G2273" s="4">
        <v>9.85</v>
      </c>
      <c r="H2273" s="5">
        <v>820.8109098</v>
      </c>
      <c r="I2273" s="4">
        <v>93.0</v>
      </c>
      <c r="J2273" s="4">
        <v>1.0</v>
      </c>
      <c r="K2273" s="4">
        <v>56.4</v>
      </c>
      <c r="L2273" s="4">
        <v>1.0</v>
      </c>
      <c r="M2273" s="4">
        <v>97.0</v>
      </c>
      <c r="N2273" s="4">
        <v>9.9</v>
      </c>
      <c r="O2273" s="4">
        <v>95.0</v>
      </c>
      <c r="P2273" s="4">
        <v>0.1</v>
      </c>
      <c r="Q2273" s="5">
        <v>5821.35397</v>
      </c>
      <c r="R2273" s="4">
        <v>73287.0</v>
      </c>
      <c r="S2273" s="4">
        <v>2.3</v>
      </c>
      <c r="T2273" s="4">
        <v>2.3</v>
      </c>
      <c r="U2273" s="4">
        <v>0.754</v>
      </c>
      <c r="V2273" s="4">
        <v>13.6</v>
      </c>
    </row>
    <row r="2274">
      <c r="A2274" s="4" t="s">
        <v>174</v>
      </c>
      <c r="B2274" s="4">
        <v>2008.0</v>
      </c>
      <c r="C2274" s="4" t="s">
        <v>23</v>
      </c>
      <c r="D2274" s="4">
        <v>74.0</v>
      </c>
      <c r="E2274" s="4">
        <v>132.0</v>
      </c>
      <c r="F2274" s="4">
        <v>1.0</v>
      </c>
      <c r="G2274" s="4">
        <v>9.54</v>
      </c>
      <c r="H2274" s="5">
        <v>96.33237912</v>
      </c>
      <c r="I2274" s="4">
        <v>93.0</v>
      </c>
      <c r="J2274" s="4">
        <v>2.0</v>
      </c>
      <c r="K2274" s="4">
        <v>55.8</v>
      </c>
      <c r="L2274" s="4">
        <v>1.0</v>
      </c>
      <c r="M2274" s="4">
        <v>95.0</v>
      </c>
      <c r="N2274" s="4">
        <v>1.5</v>
      </c>
      <c r="O2274" s="4">
        <v>95.0</v>
      </c>
      <c r="P2274" s="4">
        <v>0.1</v>
      </c>
      <c r="Q2274" s="5">
        <v>671.773913</v>
      </c>
      <c r="R2274" s="4">
        <v>735222.0</v>
      </c>
      <c r="S2274" s="4">
        <v>2.3</v>
      </c>
      <c r="T2274" s="4">
        <v>2.4</v>
      </c>
      <c r="U2274" s="4">
        <v>0.749</v>
      </c>
      <c r="V2274" s="4">
        <v>13.5</v>
      </c>
    </row>
    <row r="2275">
      <c r="A2275" s="4" t="s">
        <v>174</v>
      </c>
      <c r="B2275" s="4">
        <v>2007.0</v>
      </c>
      <c r="C2275" s="4" t="s">
        <v>23</v>
      </c>
      <c r="D2275" s="4">
        <v>73.8</v>
      </c>
      <c r="E2275" s="4">
        <v>132.0</v>
      </c>
      <c r="F2275" s="4">
        <v>1.0</v>
      </c>
      <c r="G2275" s="4">
        <v>9.3</v>
      </c>
      <c r="H2275" s="5">
        <v>772.8700353</v>
      </c>
      <c r="I2275" s="4">
        <v>99.0</v>
      </c>
      <c r="J2275" s="4">
        <v>201.0</v>
      </c>
      <c r="K2275" s="4">
        <v>55.1</v>
      </c>
      <c r="L2275" s="4">
        <v>1.0</v>
      </c>
      <c r="M2275" s="4">
        <v>93.0</v>
      </c>
      <c r="N2275" s="4">
        <v>1.2</v>
      </c>
      <c r="O2275" s="4">
        <v>94.0</v>
      </c>
      <c r="P2275" s="4">
        <v>0.1</v>
      </c>
      <c r="Q2275" s="5">
        <v>5458.121718</v>
      </c>
      <c r="R2275" s="4">
        <v>7381579.0</v>
      </c>
      <c r="S2275" s="4">
        <v>2.4</v>
      </c>
      <c r="T2275" s="4">
        <v>2.4</v>
      </c>
      <c r="U2275" s="4">
        <v>0.743</v>
      </c>
      <c r="V2275" s="4">
        <v>13.5</v>
      </c>
    </row>
    <row r="2276">
      <c r="A2276" s="4" t="s">
        <v>174</v>
      </c>
      <c r="B2276" s="4">
        <v>2006.0</v>
      </c>
      <c r="C2276" s="4" t="s">
        <v>23</v>
      </c>
      <c r="D2276" s="4">
        <v>73.6</v>
      </c>
      <c r="E2276" s="4">
        <v>133.0</v>
      </c>
      <c r="F2276" s="4">
        <v>1.0</v>
      </c>
      <c r="G2276" s="4">
        <v>8.58</v>
      </c>
      <c r="H2276" s="5">
        <v>541.8243468</v>
      </c>
      <c r="I2276" s="4">
        <v>93.0</v>
      </c>
      <c r="J2276" s="4">
        <v>2.0</v>
      </c>
      <c r="K2276" s="4">
        <v>54.5</v>
      </c>
      <c r="L2276" s="4">
        <v>1.0</v>
      </c>
      <c r="M2276" s="4">
        <v>97.0</v>
      </c>
      <c r="N2276" s="4">
        <v>8.99</v>
      </c>
      <c r="O2276" s="4">
        <v>92.0</v>
      </c>
      <c r="P2276" s="4">
        <v>0.1</v>
      </c>
      <c r="Q2276" s="5">
        <v>4129.758741</v>
      </c>
      <c r="R2276" s="4">
        <v>7411569.0</v>
      </c>
      <c r="S2276" s="4">
        <v>2.5</v>
      </c>
      <c r="T2276" s="4">
        <v>2.5</v>
      </c>
      <c r="U2276" s="4">
        <v>0.739</v>
      </c>
      <c r="V2276" s="4">
        <v>13.4</v>
      </c>
    </row>
    <row r="2277">
      <c r="A2277" s="4" t="s">
        <v>174</v>
      </c>
      <c r="B2277" s="4">
        <v>2005.0</v>
      </c>
      <c r="C2277" s="4" t="s">
        <v>23</v>
      </c>
      <c r="D2277" s="4">
        <v>73.0</v>
      </c>
      <c r="E2277" s="4">
        <v>135.0</v>
      </c>
      <c r="F2277" s="4">
        <v>1.0</v>
      </c>
      <c r="G2277" s="4">
        <v>9.6</v>
      </c>
      <c r="H2277" s="5">
        <v>503.1115947</v>
      </c>
      <c r="I2277" s="4">
        <v>65.0</v>
      </c>
      <c r="J2277" s="4">
        <v>2.0</v>
      </c>
      <c r="K2277" s="4">
        <v>53.9</v>
      </c>
      <c r="L2277" s="4">
        <v>1.0</v>
      </c>
      <c r="M2277" s="4">
        <v>98.0</v>
      </c>
      <c r="N2277" s="4">
        <v>8.7</v>
      </c>
      <c r="O2277" s="4">
        <v>98.0</v>
      </c>
      <c r="P2277" s="4">
        <v>0.1</v>
      </c>
      <c r="Q2277" s="5">
        <v>3528.1318</v>
      </c>
      <c r="R2277" s="4">
        <v>744769.0</v>
      </c>
      <c r="S2277" s="4">
        <v>2.5</v>
      </c>
      <c r="T2277" s="4">
        <v>2.6</v>
      </c>
      <c r="U2277" s="4">
        <v>0.73</v>
      </c>
      <c r="V2277" s="4">
        <v>13.2</v>
      </c>
    </row>
    <row r="2278">
      <c r="A2278" s="4" t="s">
        <v>174</v>
      </c>
      <c r="B2278" s="4">
        <v>2004.0</v>
      </c>
      <c r="C2278" s="4" t="s">
        <v>23</v>
      </c>
      <c r="D2278" s="4">
        <v>73.0</v>
      </c>
      <c r="E2278" s="4">
        <v>134.0</v>
      </c>
      <c r="F2278" s="4">
        <v>1.0</v>
      </c>
      <c r="G2278" s="4">
        <v>7.42</v>
      </c>
      <c r="H2278" s="5">
        <v>462.7076756</v>
      </c>
      <c r="I2278" s="4">
        <v>89.0</v>
      </c>
      <c r="J2278" s="4">
        <v>11.0</v>
      </c>
      <c r="K2278" s="4">
        <v>53.3</v>
      </c>
      <c r="L2278" s="4">
        <v>1.0</v>
      </c>
      <c r="M2278" s="4">
        <v>96.0</v>
      </c>
      <c r="N2278" s="4">
        <v>8.24</v>
      </c>
      <c r="O2278" s="4">
        <v>88.0</v>
      </c>
      <c r="P2278" s="4">
        <v>0.1</v>
      </c>
      <c r="Q2278" s="5">
        <v>3331.228766</v>
      </c>
      <c r="R2278" s="4">
        <v>7463157.0</v>
      </c>
      <c r="S2278" s="4">
        <v>2.6</v>
      </c>
      <c r="T2278" s="4">
        <v>2.6</v>
      </c>
      <c r="U2278" s="4">
        <v>0.72</v>
      </c>
      <c r="V2278" s="4">
        <v>13.1</v>
      </c>
    </row>
    <row r="2279">
      <c r="A2279" s="4" t="s">
        <v>174</v>
      </c>
      <c r="B2279" s="4">
        <v>2003.0</v>
      </c>
      <c r="C2279" s="4" t="s">
        <v>23</v>
      </c>
      <c r="D2279" s="4">
        <v>73.0</v>
      </c>
      <c r="E2279" s="4">
        <v>134.0</v>
      </c>
      <c r="F2279" s="4">
        <v>1.0</v>
      </c>
      <c r="G2279" s="4">
        <v>7.25</v>
      </c>
      <c r="H2279" s="5">
        <v>389.7515212</v>
      </c>
      <c r="I2279" s="6"/>
      <c r="J2279" s="4">
        <v>15.0</v>
      </c>
      <c r="K2279" s="4">
        <v>52.8</v>
      </c>
      <c r="L2279" s="4">
        <v>1.0</v>
      </c>
      <c r="M2279" s="4">
        <v>89.0</v>
      </c>
      <c r="N2279" s="4">
        <v>8.13</v>
      </c>
      <c r="O2279" s="4">
        <v>89.0</v>
      </c>
      <c r="P2279" s="4">
        <v>0.1</v>
      </c>
      <c r="Q2279" s="5">
        <v>2832.49652</v>
      </c>
      <c r="R2279" s="4">
        <v>748591.0</v>
      </c>
      <c r="S2279" s="4">
        <v>2.7</v>
      </c>
      <c r="T2279" s="4">
        <v>2.7</v>
      </c>
      <c r="U2279" s="4">
        <v>0.715</v>
      </c>
      <c r="V2279" s="4">
        <v>13.0</v>
      </c>
    </row>
    <row r="2280">
      <c r="A2280" s="4" t="s">
        <v>174</v>
      </c>
      <c r="B2280" s="4">
        <v>2002.0</v>
      </c>
      <c r="C2280" s="4" t="s">
        <v>23</v>
      </c>
      <c r="D2280" s="4">
        <v>72.9</v>
      </c>
      <c r="E2280" s="4">
        <v>133.0</v>
      </c>
      <c r="F2280" s="4">
        <v>1.0</v>
      </c>
      <c r="G2280" s="4">
        <v>6.95</v>
      </c>
      <c r="H2280" s="5">
        <v>292.6142378</v>
      </c>
      <c r="I2280" s="6"/>
      <c r="J2280" s="4">
        <v>63.0</v>
      </c>
      <c r="K2280" s="4">
        <v>52.2</v>
      </c>
      <c r="L2280" s="4">
        <v>1.0</v>
      </c>
      <c r="M2280" s="4">
        <v>95.0</v>
      </c>
      <c r="N2280" s="4">
        <v>8.9</v>
      </c>
      <c r="O2280" s="4">
        <v>95.0</v>
      </c>
      <c r="P2280" s="4">
        <v>0.1</v>
      </c>
      <c r="Q2280" s="5">
        <v>2149.9944</v>
      </c>
      <c r="R2280" s="4">
        <v>7496522.0</v>
      </c>
      <c r="S2280" s="4">
        <v>2.7</v>
      </c>
      <c r="T2280" s="4">
        <v>2.8</v>
      </c>
      <c r="U2280" s="4">
        <v>0.715</v>
      </c>
      <c r="V2280" s="4">
        <v>13.2</v>
      </c>
    </row>
    <row r="2281">
      <c r="A2281" s="4" t="s">
        <v>174</v>
      </c>
      <c r="B2281" s="4">
        <v>2001.0</v>
      </c>
      <c r="C2281" s="4" t="s">
        <v>23</v>
      </c>
      <c r="D2281" s="4">
        <v>73.1</v>
      </c>
      <c r="E2281" s="4">
        <v>135.0</v>
      </c>
      <c r="F2281" s="4">
        <v>1.0</v>
      </c>
      <c r="G2281" s="4">
        <v>7.53</v>
      </c>
      <c r="H2281" s="5">
        <v>222.5065705</v>
      </c>
      <c r="I2281" s="6"/>
      <c r="J2281" s="4">
        <v>35.0</v>
      </c>
      <c r="K2281" s="4">
        <v>51.7</v>
      </c>
      <c r="L2281" s="4">
        <v>1.0</v>
      </c>
      <c r="M2281" s="4">
        <v>93.0</v>
      </c>
      <c r="N2281" s="4">
        <v>6.89</v>
      </c>
      <c r="O2281" s="4">
        <v>93.0</v>
      </c>
      <c r="P2281" s="4">
        <v>0.1</v>
      </c>
      <c r="Q2281" s="5">
        <v>1634.87561</v>
      </c>
      <c r="R2281" s="4">
        <v>753433.0</v>
      </c>
      <c r="S2281" s="4">
        <v>2.8</v>
      </c>
      <c r="T2281" s="4">
        <v>2.8</v>
      </c>
      <c r="U2281" s="4">
        <v>0.709</v>
      </c>
      <c r="V2281" s="4">
        <v>13.1</v>
      </c>
    </row>
    <row r="2282">
      <c r="A2282" s="4" t="s">
        <v>174</v>
      </c>
      <c r="B2282" s="4">
        <v>2000.0</v>
      </c>
      <c r="C2282" s="4" t="s">
        <v>23</v>
      </c>
      <c r="D2282" s="4">
        <v>72.6</v>
      </c>
      <c r="E2282" s="4">
        <v>141.0</v>
      </c>
      <c r="F2282" s="4">
        <v>1.0</v>
      </c>
      <c r="G2282" s="4">
        <v>7.38</v>
      </c>
      <c r="H2282" s="5">
        <v>11.85928108</v>
      </c>
      <c r="I2282" s="6"/>
      <c r="J2282" s="4">
        <v>38.0</v>
      </c>
      <c r="K2282" s="4">
        <v>51.2</v>
      </c>
      <c r="L2282" s="4">
        <v>2.0</v>
      </c>
      <c r="M2282" s="4">
        <v>98.0</v>
      </c>
      <c r="N2282" s="4">
        <v>6.53</v>
      </c>
      <c r="O2282" s="4">
        <v>95.0</v>
      </c>
      <c r="P2282" s="4">
        <v>0.1</v>
      </c>
      <c r="Q2282" s="5">
        <v>87.1365252</v>
      </c>
      <c r="R2282" s="4">
        <v>7516346.0</v>
      </c>
      <c r="S2282" s="4">
        <v>2.8</v>
      </c>
      <c r="T2282" s="4">
        <v>2.9</v>
      </c>
      <c r="U2282" s="4">
        <v>0.702</v>
      </c>
      <c r="V2282" s="4">
        <v>13.0</v>
      </c>
    </row>
    <row r="2283">
      <c r="A2283" s="4" t="s">
        <v>175</v>
      </c>
      <c r="B2283" s="4">
        <v>2015.0</v>
      </c>
      <c r="C2283" s="4" t="s">
        <v>23</v>
      </c>
      <c r="D2283" s="4">
        <v>73.2</v>
      </c>
      <c r="E2283" s="4">
        <v>168.0</v>
      </c>
      <c r="F2283" s="4">
        <v>0.0</v>
      </c>
      <c r="G2283" s="6"/>
      <c r="H2283" s="5">
        <v>0.0</v>
      </c>
      <c r="I2283" s="4">
        <v>98.0</v>
      </c>
      <c r="J2283" s="4">
        <v>0.0</v>
      </c>
      <c r="K2283" s="4">
        <v>37.4</v>
      </c>
      <c r="L2283" s="4">
        <v>0.0</v>
      </c>
      <c r="M2283" s="4">
        <v>97.0</v>
      </c>
      <c r="N2283" s="6"/>
      <c r="O2283" s="4">
        <v>97.0</v>
      </c>
      <c r="P2283" s="4">
        <v>0.1</v>
      </c>
      <c r="Q2283" s="5">
        <v>1539.464</v>
      </c>
      <c r="R2283" s="4">
        <v>93419.0</v>
      </c>
      <c r="S2283" s="4">
        <v>5.7</v>
      </c>
      <c r="T2283" s="4">
        <v>6.0</v>
      </c>
      <c r="U2283" s="4">
        <v>0.781</v>
      </c>
      <c r="V2283" s="4">
        <v>14.1</v>
      </c>
    </row>
    <row r="2284">
      <c r="A2284" s="4" t="s">
        <v>175</v>
      </c>
      <c r="B2284" s="4">
        <v>2014.0</v>
      </c>
      <c r="C2284" s="4" t="s">
        <v>23</v>
      </c>
      <c r="D2284" s="4">
        <v>73.0</v>
      </c>
      <c r="E2284" s="4">
        <v>17.0</v>
      </c>
      <c r="F2284" s="4">
        <v>0.0</v>
      </c>
      <c r="G2284" s="4">
        <v>0.01</v>
      </c>
      <c r="H2284" s="5">
        <v>151.1045552</v>
      </c>
      <c r="I2284" s="4">
        <v>99.0</v>
      </c>
      <c r="J2284" s="4">
        <v>0.0</v>
      </c>
      <c r="K2284" s="4">
        <v>36.2</v>
      </c>
      <c r="L2284" s="4">
        <v>0.0</v>
      </c>
      <c r="M2284" s="4">
        <v>99.0</v>
      </c>
      <c r="N2284" s="4">
        <v>3.37</v>
      </c>
      <c r="O2284" s="4">
        <v>99.0</v>
      </c>
      <c r="P2284" s="4">
        <v>0.1</v>
      </c>
      <c r="Q2284" s="5">
        <v>1557.77892</v>
      </c>
      <c r="R2284" s="4">
        <v>91359.0</v>
      </c>
      <c r="S2284" s="4">
        <v>5.7</v>
      </c>
      <c r="T2284" s="4">
        <v>6.0</v>
      </c>
      <c r="U2284" s="4">
        <v>0.766</v>
      </c>
      <c r="V2284" s="4">
        <v>13.2</v>
      </c>
    </row>
    <row r="2285">
      <c r="A2285" s="4" t="s">
        <v>175</v>
      </c>
      <c r="B2285" s="4">
        <v>2013.0</v>
      </c>
      <c r="C2285" s="4" t="s">
        <v>23</v>
      </c>
      <c r="D2285" s="4">
        <v>72.9</v>
      </c>
      <c r="E2285" s="4">
        <v>172.0</v>
      </c>
      <c r="F2285" s="4">
        <v>0.0</v>
      </c>
      <c r="G2285" s="4">
        <v>0.01</v>
      </c>
      <c r="H2285" s="5">
        <v>1521.672751</v>
      </c>
      <c r="I2285" s="4">
        <v>99.0</v>
      </c>
      <c r="J2285" s="4">
        <v>0.0</v>
      </c>
      <c r="K2285" s="4">
        <v>35.5</v>
      </c>
      <c r="L2285" s="4">
        <v>0.0</v>
      </c>
      <c r="M2285" s="4">
        <v>98.0</v>
      </c>
      <c r="N2285" s="4">
        <v>3.58</v>
      </c>
      <c r="O2285" s="4">
        <v>98.0</v>
      </c>
      <c r="P2285" s="4">
        <v>0.1</v>
      </c>
      <c r="Q2285" s="5">
        <v>15687.34795</v>
      </c>
      <c r="R2285" s="4">
        <v>89949.0</v>
      </c>
      <c r="S2285" s="4">
        <v>5.7</v>
      </c>
      <c r="T2285" s="4">
        <v>6.1</v>
      </c>
      <c r="U2285" s="4">
        <v>0.762</v>
      </c>
      <c r="V2285" s="4">
        <v>13.5</v>
      </c>
    </row>
    <row r="2286">
      <c r="A2286" s="4" t="s">
        <v>175</v>
      </c>
      <c r="B2286" s="4">
        <v>2012.0</v>
      </c>
      <c r="C2286" s="4" t="s">
        <v>23</v>
      </c>
      <c r="D2286" s="4">
        <v>72.7</v>
      </c>
      <c r="E2286" s="4">
        <v>174.0</v>
      </c>
      <c r="F2286" s="4">
        <v>0.0</v>
      </c>
      <c r="G2286" s="4">
        <v>0.01</v>
      </c>
      <c r="H2286" s="5">
        <v>177.2633961</v>
      </c>
      <c r="I2286" s="4">
        <v>99.0</v>
      </c>
      <c r="J2286" s="4">
        <v>0.0</v>
      </c>
      <c r="K2286" s="4">
        <v>34.8</v>
      </c>
      <c r="L2286" s="4">
        <v>0.0</v>
      </c>
      <c r="M2286" s="4">
        <v>98.0</v>
      </c>
      <c r="N2286" s="4">
        <v>4.8</v>
      </c>
      <c r="O2286" s="4">
        <v>98.0</v>
      </c>
      <c r="P2286" s="4">
        <v>0.1</v>
      </c>
      <c r="Q2286" s="5">
        <v>12845.17363</v>
      </c>
      <c r="R2286" s="4">
        <v>8833.0</v>
      </c>
      <c r="S2286" s="4">
        <v>5.7</v>
      </c>
      <c r="T2286" s="4">
        <v>6.1</v>
      </c>
      <c r="U2286" s="4">
        <v>0.755</v>
      </c>
      <c r="V2286" s="4">
        <v>13.5</v>
      </c>
    </row>
    <row r="2287">
      <c r="A2287" s="4" t="s">
        <v>175</v>
      </c>
      <c r="B2287" s="4">
        <v>2011.0</v>
      </c>
      <c r="C2287" s="4" t="s">
        <v>23</v>
      </c>
      <c r="D2287" s="4">
        <v>72.6</v>
      </c>
      <c r="E2287" s="4">
        <v>177.0</v>
      </c>
      <c r="F2287" s="4">
        <v>0.0</v>
      </c>
      <c r="G2287" s="4">
        <v>9.72</v>
      </c>
      <c r="H2287" s="5">
        <v>1121.475547</v>
      </c>
      <c r="I2287" s="4">
        <v>99.0</v>
      </c>
      <c r="J2287" s="4">
        <v>0.0</v>
      </c>
      <c r="K2287" s="4">
        <v>34.2</v>
      </c>
      <c r="L2287" s="4">
        <v>0.0</v>
      </c>
      <c r="M2287" s="4">
        <v>99.0</v>
      </c>
      <c r="N2287" s="4">
        <v>3.38</v>
      </c>
      <c r="O2287" s="4">
        <v>99.0</v>
      </c>
      <c r="P2287" s="4">
        <v>0.1</v>
      </c>
      <c r="Q2287" s="5">
        <v>12189.9516</v>
      </c>
      <c r="R2287" s="4">
        <v>87441.0</v>
      </c>
      <c r="S2287" s="4">
        <v>5.7</v>
      </c>
      <c r="T2287" s="4">
        <v>6.1</v>
      </c>
      <c r="U2287" s="4">
        <v>0.744</v>
      </c>
      <c r="V2287" s="4">
        <v>13.3</v>
      </c>
    </row>
    <row r="2288">
      <c r="A2288" s="4" t="s">
        <v>175</v>
      </c>
      <c r="B2288" s="4">
        <v>2010.0</v>
      </c>
      <c r="C2288" s="4" t="s">
        <v>23</v>
      </c>
      <c r="D2288" s="4">
        <v>72.4</v>
      </c>
      <c r="E2288" s="4">
        <v>18.0</v>
      </c>
      <c r="F2288" s="4">
        <v>0.0</v>
      </c>
      <c r="G2288" s="4">
        <v>6.51</v>
      </c>
      <c r="H2288" s="5">
        <v>16.49232317</v>
      </c>
      <c r="I2288" s="4">
        <v>99.0</v>
      </c>
      <c r="J2288" s="4">
        <v>0.0</v>
      </c>
      <c r="K2288" s="4">
        <v>33.5</v>
      </c>
      <c r="L2288" s="4">
        <v>0.0</v>
      </c>
      <c r="M2288" s="4">
        <v>99.0</v>
      </c>
      <c r="N2288" s="4">
        <v>3.59</v>
      </c>
      <c r="O2288" s="4">
        <v>99.0</v>
      </c>
      <c r="P2288" s="4">
        <v>0.1</v>
      </c>
      <c r="Q2288" s="5">
        <v>184.68447</v>
      </c>
      <c r="R2288" s="4">
        <v>8977.0</v>
      </c>
      <c r="S2288" s="4">
        <v>5.8</v>
      </c>
      <c r="T2288" s="4">
        <v>6.2</v>
      </c>
      <c r="U2288" s="4">
        <v>0.74</v>
      </c>
      <c r="V2288" s="4">
        <v>13.2</v>
      </c>
    </row>
    <row r="2289">
      <c r="A2289" s="4" t="s">
        <v>175</v>
      </c>
      <c r="B2289" s="4">
        <v>2009.0</v>
      </c>
      <c r="C2289" s="4" t="s">
        <v>23</v>
      </c>
      <c r="D2289" s="4">
        <v>72.3</v>
      </c>
      <c r="E2289" s="4">
        <v>182.0</v>
      </c>
      <c r="F2289" s="4">
        <v>0.0</v>
      </c>
      <c r="G2289" s="4">
        <v>4.94</v>
      </c>
      <c r="H2289" s="5">
        <v>75.2256582</v>
      </c>
      <c r="I2289" s="4">
        <v>99.0</v>
      </c>
      <c r="J2289" s="4">
        <v>0.0</v>
      </c>
      <c r="K2289" s="4">
        <v>32.4</v>
      </c>
      <c r="L2289" s="4">
        <v>0.0</v>
      </c>
      <c r="M2289" s="4">
        <v>99.0</v>
      </c>
      <c r="N2289" s="4">
        <v>2.64</v>
      </c>
      <c r="O2289" s="4">
        <v>99.0</v>
      </c>
      <c r="P2289" s="4">
        <v>0.1</v>
      </c>
      <c r="Q2289" s="5">
        <v>976.9566</v>
      </c>
      <c r="R2289" s="4">
        <v>87298.0</v>
      </c>
      <c r="S2289" s="4">
        <v>5.8</v>
      </c>
      <c r="T2289" s="4">
        <v>6.2</v>
      </c>
      <c r="U2289" s="4">
        <v>0.739</v>
      </c>
      <c r="V2289" s="4">
        <v>13.2</v>
      </c>
    </row>
    <row r="2290">
      <c r="A2290" s="4" t="s">
        <v>175</v>
      </c>
      <c r="B2290" s="4">
        <v>2008.0</v>
      </c>
      <c r="C2290" s="4" t="s">
        <v>23</v>
      </c>
      <c r="D2290" s="4">
        <v>72.2</v>
      </c>
      <c r="E2290" s="4">
        <v>184.0</v>
      </c>
      <c r="F2290" s="4">
        <v>0.0</v>
      </c>
      <c r="G2290" s="4">
        <v>6.33</v>
      </c>
      <c r="H2290" s="5">
        <v>701.8526364</v>
      </c>
      <c r="I2290" s="4">
        <v>99.0</v>
      </c>
      <c r="J2290" s="4">
        <v>0.0</v>
      </c>
      <c r="K2290" s="4">
        <v>31.8</v>
      </c>
      <c r="L2290" s="4">
        <v>0.0</v>
      </c>
      <c r="M2290" s="4">
        <v>99.0</v>
      </c>
      <c r="N2290" s="4">
        <v>2.64</v>
      </c>
      <c r="O2290" s="4">
        <v>99.0</v>
      </c>
      <c r="P2290" s="4">
        <v>0.1</v>
      </c>
      <c r="Q2290" s="5">
        <v>11122.8627</v>
      </c>
      <c r="R2290" s="4">
        <v>86956.0</v>
      </c>
      <c r="S2290" s="4">
        <v>5.9</v>
      </c>
      <c r="T2290" s="4">
        <v>6.3</v>
      </c>
      <c r="U2290" s="4">
        <v>0.739</v>
      </c>
      <c r="V2290" s="4">
        <v>13.2</v>
      </c>
    </row>
    <row r="2291">
      <c r="A2291" s="4" t="s">
        <v>175</v>
      </c>
      <c r="B2291" s="4">
        <v>2007.0</v>
      </c>
      <c r="C2291" s="4" t="s">
        <v>23</v>
      </c>
      <c r="D2291" s="4">
        <v>72.2</v>
      </c>
      <c r="E2291" s="4">
        <v>185.0</v>
      </c>
      <c r="F2291" s="4">
        <v>0.0</v>
      </c>
      <c r="G2291" s="4">
        <v>8.12</v>
      </c>
      <c r="H2291" s="5">
        <v>916.4741775</v>
      </c>
      <c r="I2291" s="4">
        <v>99.0</v>
      </c>
      <c r="J2291" s="4">
        <v>1.0</v>
      </c>
      <c r="K2291" s="4">
        <v>31.2</v>
      </c>
      <c r="L2291" s="4">
        <v>0.0</v>
      </c>
      <c r="M2291" s="4">
        <v>99.0</v>
      </c>
      <c r="N2291" s="4">
        <v>3.3</v>
      </c>
      <c r="O2291" s="4">
        <v>99.0</v>
      </c>
      <c r="P2291" s="4">
        <v>0.1</v>
      </c>
      <c r="Q2291" s="5">
        <v>12154.82994</v>
      </c>
      <c r="R2291" s="4">
        <v>8533.0</v>
      </c>
      <c r="S2291" s="4">
        <v>5.9</v>
      </c>
      <c r="T2291" s="4">
        <v>6.3</v>
      </c>
      <c r="U2291" s="4">
        <v>0.733</v>
      </c>
      <c r="V2291" s="4">
        <v>13.1</v>
      </c>
    </row>
    <row r="2292">
      <c r="A2292" s="4" t="s">
        <v>175</v>
      </c>
      <c r="B2292" s="4">
        <v>2006.0</v>
      </c>
      <c r="C2292" s="4" t="s">
        <v>23</v>
      </c>
      <c r="D2292" s="4">
        <v>72.2</v>
      </c>
      <c r="E2292" s="4">
        <v>185.0</v>
      </c>
      <c r="F2292" s="4">
        <v>0.0</v>
      </c>
      <c r="G2292" s="4">
        <v>8.12</v>
      </c>
      <c r="H2292" s="5">
        <v>102.373909</v>
      </c>
      <c r="I2292" s="4">
        <v>99.0</v>
      </c>
      <c r="J2292" s="4">
        <v>10.0</v>
      </c>
      <c r="K2292" s="4">
        <v>3.7</v>
      </c>
      <c r="L2292" s="4">
        <v>0.0</v>
      </c>
      <c r="M2292" s="4">
        <v>99.0</v>
      </c>
      <c r="N2292" s="4">
        <v>3.73</v>
      </c>
      <c r="O2292" s="4">
        <v>99.0</v>
      </c>
      <c r="P2292" s="4">
        <v>0.1</v>
      </c>
      <c r="Q2292" s="5">
        <v>1214.39987</v>
      </c>
      <c r="R2292" s="4">
        <v>846.0</v>
      </c>
      <c r="S2292" s="4">
        <v>5.9</v>
      </c>
      <c r="T2292" s="4">
        <v>6.3</v>
      </c>
      <c r="U2292" s="4">
        <v>0.728</v>
      </c>
      <c r="V2292" s="4">
        <v>13.1</v>
      </c>
    </row>
    <row r="2293">
      <c r="A2293" s="4" t="s">
        <v>175</v>
      </c>
      <c r="B2293" s="4">
        <v>2005.0</v>
      </c>
      <c r="C2293" s="4" t="s">
        <v>23</v>
      </c>
      <c r="D2293" s="4">
        <v>72.2</v>
      </c>
      <c r="E2293" s="4">
        <v>185.0</v>
      </c>
      <c r="F2293" s="4">
        <v>0.0</v>
      </c>
      <c r="G2293" s="4">
        <v>7.82</v>
      </c>
      <c r="H2293" s="5">
        <v>21.4653132</v>
      </c>
      <c r="I2293" s="4">
        <v>99.0</v>
      </c>
      <c r="J2293" s="4">
        <v>0.0</v>
      </c>
      <c r="K2293" s="4">
        <v>3.1</v>
      </c>
      <c r="L2293" s="4">
        <v>0.0</v>
      </c>
      <c r="M2293" s="4">
        <v>99.0</v>
      </c>
      <c r="N2293" s="4">
        <v>3.91</v>
      </c>
      <c r="O2293" s="4">
        <v>99.0</v>
      </c>
      <c r="P2293" s="4">
        <v>0.1</v>
      </c>
      <c r="Q2293" s="5">
        <v>1192.5174</v>
      </c>
      <c r="R2293" s="4">
        <v>82858.0</v>
      </c>
      <c r="S2293" s="4">
        <v>6.0</v>
      </c>
      <c r="T2293" s="4">
        <v>6.4</v>
      </c>
      <c r="U2293" s="4">
        <v>0.712</v>
      </c>
      <c r="V2293" s="4">
        <v>12.1</v>
      </c>
    </row>
    <row r="2294">
      <c r="A2294" s="4" t="s">
        <v>175</v>
      </c>
      <c r="B2294" s="4">
        <v>2004.0</v>
      </c>
      <c r="C2294" s="4" t="s">
        <v>23</v>
      </c>
      <c r="D2294" s="4">
        <v>72.1</v>
      </c>
      <c r="E2294" s="4">
        <v>186.0</v>
      </c>
      <c r="F2294" s="4">
        <v>0.0</v>
      </c>
      <c r="G2294" s="4">
        <v>7.91</v>
      </c>
      <c r="H2294" s="5">
        <v>12.94324581</v>
      </c>
      <c r="I2294" s="4">
        <v>99.0</v>
      </c>
      <c r="J2294" s="4">
        <v>0.0</v>
      </c>
      <c r="K2294" s="4">
        <v>29.2</v>
      </c>
      <c r="L2294" s="4">
        <v>0.0</v>
      </c>
      <c r="M2294" s="4">
        <v>99.0</v>
      </c>
      <c r="N2294" s="4">
        <v>4.17</v>
      </c>
      <c r="O2294" s="4">
        <v>99.0</v>
      </c>
      <c r="P2294" s="4">
        <v>0.1</v>
      </c>
      <c r="Q2294" s="5">
        <v>1176.65871</v>
      </c>
      <c r="R2294" s="4">
        <v>82475.0</v>
      </c>
      <c r="S2294" s="4">
        <v>6.0</v>
      </c>
      <c r="T2294" s="4">
        <v>6.4</v>
      </c>
      <c r="U2294" s="4">
        <v>0.715</v>
      </c>
      <c r="V2294" s="4">
        <v>12.3</v>
      </c>
    </row>
    <row r="2295">
      <c r="A2295" s="4" t="s">
        <v>175</v>
      </c>
      <c r="B2295" s="4">
        <v>2003.0</v>
      </c>
      <c r="C2295" s="4" t="s">
        <v>23</v>
      </c>
      <c r="D2295" s="4">
        <v>72.1</v>
      </c>
      <c r="E2295" s="4">
        <v>185.0</v>
      </c>
      <c r="F2295" s="4">
        <v>0.0</v>
      </c>
      <c r="G2295" s="4">
        <v>7.41</v>
      </c>
      <c r="H2295" s="5">
        <v>843.1186662</v>
      </c>
      <c r="I2295" s="4">
        <v>99.0</v>
      </c>
      <c r="J2295" s="4">
        <v>0.0</v>
      </c>
      <c r="K2295" s="4">
        <v>28.7</v>
      </c>
      <c r="L2295" s="4">
        <v>0.0</v>
      </c>
      <c r="M2295" s="4">
        <v>99.0</v>
      </c>
      <c r="N2295" s="4">
        <v>4.64</v>
      </c>
      <c r="O2295" s="4">
        <v>99.0</v>
      </c>
      <c r="P2295" s="4">
        <v>0.1</v>
      </c>
      <c r="Q2295" s="5">
        <v>8524.961236</v>
      </c>
      <c r="R2295" s="4">
        <v>82781.0</v>
      </c>
      <c r="S2295" s="4">
        <v>6.1</v>
      </c>
      <c r="T2295" s="4">
        <v>6.5</v>
      </c>
      <c r="U2295" s="4">
        <v>0.713</v>
      </c>
      <c r="V2295" s="4">
        <v>12.1</v>
      </c>
    </row>
    <row r="2296">
      <c r="A2296" s="4" t="s">
        <v>175</v>
      </c>
      <c r="B2296" s="4">
        <v>2002.0</v>
      </c>
      <c r="C2296" s="4" t="s">
        <v>23</v>
      </c>
      <c r="D2296" s="4">
        <v>72.1</v>
      </c>
      <c r="E2296" s="4">
        <v>186.0</v>
      </c>
      <c r="F2296" s="4">
        <v>0.0</v>
      </c>
      <c r="G2296" s="4">
        <v>11.15</v>
      </c>
      <c r="H2296" s="5">
        <v>562.3601848</v>
      </c>
      <c r="I2296" s="4">
        <v>99.0</v>
      </c>
      <c r="J2296" s="4">
        <v>0.0</v>
      </c>
      <c r="K2296" s="4">
        <v>28.1</v>
      </c>
      <c r="L2296" s="4">
        <v>0.0</v>
      </c>
      <c r="M2296" s="4">
        <v>99.0</v>
      </c>
      <c r="N2296" s="4">
        <v>4.21</v>
      </c>
      <c r="O2296" s="4">
        <v>99.0</v>
      </c>
      <c r="P2296" s="4">
        <v>0.1</v>
      </c>
      <c r="Q2296" s="5">
        <v>8331.261997</v>
      </c>
      <c r="R2296" s="4">
        <v>83723.0</v>
      </c>
      <c r="S2296" s="4">
        <v>6.1</v>
      </c>
      <c r="T2296" s="4">
        <v>6.6</v>
      </c>
      <c r="U2296" s="4">
        <v>0.712</v>
      </c>
      <c r="V2296" s="4">
        <v>12.1</v>
      </c>
    </row>
    <row r="2297">
      <c r="A2297" s="4" t="s">
        <v>175</v>
      </c>
      <c r="B2297" s="4">
        <v>2001.0</v>
      </c>
      <c r="C2297" s="4" t="s">
        <v>23</v>
      </c>
      <c r="D2297" s="4">
        <v>72.0</v>
      </c>
      <c r="E2297" s="4">
        <v>187.0</v>
      </c>
      <c r="F2297" s="4">
        <v>0.0</v>
      </c>
      <c r="G2297" s="4">
        <v>6.72</v>
      </c>
      <c r="H2297" s="5">
        <v>643.7035752</v>
      </c>
      <c r="I2297" s="4">
        <v>96.0</v>
      </c>
      <c r="J2297" s="4">
        <v>0.0</v>
      </c>
      <c r="K2297" s="4">
        <v>27.6</v>
      </c>
      <c r="L2297" s="4">
        <v>0.0</v>
      </c>
      <c r="M2297" s="4">
        <v>96.0</v>
      </c>
      <c r="N2297" s="4">
        <v>4.45</v>
      </c>
      <c r="O2297" s="4">
        <v>96.0</v>
      </c>
      <c r="P2297" s="4">
        <v>0.1</v>
      </c>
      <c r="Q2297" s="5">
        <v>7663.1378</v>
      </c>
      <c r="R2297" s="4">
        <v>8122.0</v>
      </c>
      <c r="S2297" s="4">
        <v>6.2</v>
      </c>
      <c r="T2297" s="4">
        <v>6.6</v>
      </c>
      <c r="U2297" s="4">
        <v>0.714</v>
      </c>
      <c r="V2297" s="4">
        <v>12.2</v>
      </c>
    </row>
    <row r="2298">
      <c r="A2298" s="4" t="s">
        <v>175</v>
      </c>
      <c r="B2298" s="4">
        <v>2000.0</v>
      </c>
      <c r="C2298" s="4" t="s">
        <v>23</v>
      </c>
      <c r="D2298" s="4">
        <v>71.8</v>
      </c>
      <c r="E2298" s="4">
        <v>188.0</v>
      </c>
      <c r="F2298" s="4">
        <v>0.0</v>
      </c>
      <c r="G2298" s="4">
        <v>8.24</v>
      </c>
      <c r="H2298" s="5">
        <v>601.7608115</v>
      </c>
      <c r="I2298" s="4">
        <v>98.0</v>
      </c>
      <c r="J2298" s="4">
        <v>0.0</v>
      </c>
      <c r="K2298" s="4">
        <v>27.1</v>
      </c>
      <c r="L2298" s="4">
        <v>0.0</v>
      </c>
      <c r="M2298" s="4">
        <v>98.0</v>
      </c>
      <c r="N2298" s="4">
        <v>4.62</v>
      </c>
      <c r="O2298" s="4">
        <v>98.0</v>
      </c>
      <c r="P2298" s="4">
        <v>0.1</v>
      </c>
      <c r="Q2298" s="5">
        <v>7578.85153</v>
      </c>
      <c r="R2298" s="4">
        <v>81131.0</v>
      </c>
      <c r="S2298" s="4">
        <v>6.3</v>
      </c>
      <c r="T2298" s="4">
        <v>6.7</v>
      </c>
      <c r="U2298" s="4">
        <v>0.0</v>
      </c>
      <c r="V2298" s="4">
        <v>12.3</v>
      </c>
    </row>
    <row r="2299">
      <c r="A2299" s="4" t="s">
        <v>176</v>
      </c>
      <c r="B2299" s="4">
        <v>2015.0</v>
      </c>
      <c r="C2299" s="4" t="s">
        <v>23</v>
      </c>
      <c r="D2299" s="4">
        <v>51.0</v>
      </c>
      <c r="E2299" s="4">
        <v>413.0</v>
      </c>
      <c r="F2299" s="4">
        <v>22.0</v>
      </c>
      <c r="G2299" s="6"/>
      <c r="H2299" s="5">
        <v>0.0</v>
      </c>
      <c r="I2299" s="4">
        <v>86.0</v>
      </c>
      <c r="J2299" s="4">
        <v>607.0</v>
      </c>
      <c r="K2299" s="4">
        <v>24.4</v>
      </c>
      <c r="L2299" s="4">
        <v>30.0</v>
      </c>
      <c r="M2299" s="4">
        <v>86.0</v>
      </c>
      <c r="N2299" s="6"/>
      <c r="O2299" s="4">
        <v>86.0</v>
      </c>
      <c r="P2299" s="4">
        <v>0.5</v>
      </c>
      <c r="Q2299" s="5">
        <v>587.538233</v>
      </c>
      <c r="R2299" s="4">
        <v>723725.0</v>
      </c>
      <c r="S2299" s="4">
        <v>7.4</v>
      </c>
      <c r="T2299" s="4">
        <v>7.3</v>
      </c>
      <c r="U2299" s="4">
        <v>0.431</v>
      </c>
      <c r="V2299" s="4">
        <v>9.5</v>
      </c>
    </row>
    <row r="2300">
      <c r="A2300" s="4" t="s">
        <v>176</v>
      </c>
      <c r="B2300" s="4">
        <v>2014.0</v>
      </c>
      <c r="C2300" s="4" t="s">
        <v>23</v>
      </c>
      <c r="D2300" s="4">
        <v>48.1</v>
      </c>
      <c r="E2300" s="4">
        <v>463.0</v>
      </c>
      <c r="F2300" s="4">
        <v>23.0</v>
      </c>
      <c r="G2300" s="4">
        <v>0.01</v>
      </c>
      <c r="H2300" s="5">
        <v>1.443286353</v>
      </c>
      <c r="I2300" s="4">
        <v>83.0</v>
      </c>
      <c r="J2300" s="4">
        <v>1006.0</v>
      </c>
      <c r="K2300" s="4">
        <v>23.8</v>
      </c>
      <c r="L2300" s="4">
        <v>32.0</v>
      </c>
      <c r="M2300" s="4">
        <v>83.0</v>
      </c>
      <c r="N2300" s="4">
        <v>11.9</v>
      </c>
      <c r="O2300" s="4">
        <v>83.0</v>
      </c>
      <c r="P2300" s="4">
        <v>0.6</v>
      </c>
      <c r="Q2300" s="5">
        <v>78.4394757</v>
      </c>
      <c r="R2300" s="4">
        <v>779162.0</v>
      </c>
      <c r="S2300" s="4">
        <v>7.5</v>
      </c>
      <c r="T2300" s="4">
        <v>7.4</v>
      </c>
      <c r="U2300" s="4">
        <v>0.426</v>
      </c>
      <c r="V2300" s="4">
        <v>9.5</v>
      </c>
    </row>
    <row r="2301">
      <c r="A2301" s="4" t="s">
        <v>176</v>
      </c>
      <c r="B2301" s="4">
        <v>2013.0</v>
      </c>
      <c r="C2301" s="4" t="s">
        <v>23</v>
      </c>
      <c r="D2301" s="4">
        <v>54.0</v>
      </c>
      <c r="E2301" s="4">
        <v>47.0</v>
      </c>
      <c r="F2301" s="4">
        <v>23.0</v>
      </c>
      <c r="G2301" s="4">
        <v>0.01</v>
      </c>
      <c r="H2301" s="5">
        <v>1.321464076</v>
      </c>
      <c r="I2301" s="4">
        <v>92.0</v>
      </c>
      <c r="J2301" s="4">
        <v>15.0</v>
      </c>
      <c r="K2301" s="4">
        <v>23.3</v>
      </c>
      <c r="L2301" s="4">
        <v>33.0</v>
      </c>
      <c r="M2301" s="4">
        <v>92.0</v>
      </c>
      <c r="N2301" s="4">
        <v>11.59</v>
      </c>
      <c r="O2301" s="4">
        <v>92.0</v>
      </c>
      <c r="P2301" s="4">
        <v>0.8</v>
      </c>
      <c r="Q2301" s="5">
        <v>71.8186998</v>
      </c>
      <c r="R2301" s="4">
        <v>692279.0</v>
      </c>
      <c r="S2301" s="4">
        <v>7.7</v>
      </c>
      <c r="T2301" s="4">
        <v>7.6</v>
      </c>
      <c r="U2301" s="4">
        <v>0.413</v>
      </c>
      <c r="V2301" s="4">
        <v>9.3</v>
      </c>
    </row>
    <row r="2302">
      <c r="A2302" s="4" t="s">
        <v>176</v>
      </c>
      <c r="B2302" s="4">
        <v>2012.0</v>
      </c>
      <c r="C2302" s="4" t="s">
        <v>23</v>
      </c>
      <c r="D2302" s="4">
        <v>49.7</v>
      </c>
      <c r="E2302" s="4">
        <v>411.0</v>
      </c>
      <c r="F2302" s="4">
        <v>25.0</v>
      </c>
      <c r="G2302" s="4">
        <v>0.01</v>
      </c>
      <c r="H2302" s="5">
        <v>54.56033696</v>
      </c>
      <c r="I2302" s="4">
        <v>91.0</v>
      </c>
      <c r="J2302" s="4">
        <v>678.0</v>
      </c>
      <c r="K2302" s="4">
        <v>22.7</v>
      </c>
      <c r="L2302" s="4">
        <v>35.0</v>
      </c>
      <c r="M2302" s="4">
        <v>91.0</v>
      </c>
      <c r="N2302" s="4">
        <v>11.24</v>
      </c>
      <c r="O2302" s="4">
        <v>91.0</v>
      </c>
      <c r="P2302" s="4">
        <v>0.9</v>
      </c>
      <c r="Q2302" s="5">
        <v>561.8984239</v>
      </c>
      <c r="R2302" s="4">
        <v>676613.0</v>
      </c>
      <c r="S2302" s="4">
        <v>7.9</v>
      </c>
      <c r="T2302" s="4">
        <v>7.8</v>
      </c>
      <c r="U2302" s="4">
        <v>0.401</v>
      </c>
      <c r="V2302" s="4">
        <v>9.1</v>
      </c>
    </row>
    <row r="2303">
      <c r="A2303" s="4" t="s">
        <v>176</v>
      </c>
      <c r="B2303" s="4">
        <v>2011.0</v>
      </c>
      <c r="C2303" s="4" t="s">
        <v>23</v>
      </c>
      <c r="D2303" s="4">
        <v>48.9</v>
      </c>
      <c r="E2303" s="4">
        <v>418.0</v>
      </c>
      <c r="F2303" s="4">
        <v>26.0</v>
      </c>
      <c r="G2303" s="4">
        <v>3.78</v>
      </c>
      <c r="H2303" s="5">
        <v>54.6659175</v>
      </c>
      <c r="I2303" s="4">
        <v>89.0</v>
      </c>
      <c r="J2303" s="4">
        <v>1865.0</v>
      </c>
      <c r="K2303" s="4">
        <v>22.2</v>
      </c>
      <c r="L2303" s="4">
        <v>38.0</v>
      </c>
      <c r="M2303" s="4">
        <v>88.0</v>
      </c>
      <c r="N2303" s="4">
        <v>11.98</v>
      </c>
      <c r="O2303" s="4">
        <v>89.0</v>
      </c>
      <c r="P2303" s="4">
        <v>1.3</v>
      </c>
      <c r="Q2303" s="5">
        <v>445.525</v>
      </c>
      <c r="R2303" s="4">
        <v>6611692.0</v>
      </c>
      <c r="S2303" s="4">
        <v>8.1</v>
      </c>
      <c r="T2303" s="4">
        <v>8.0</v>
      </c>
      <c r="U2303" s="4">
        <v>0.392</v>
      </c>
      <c r="V2303" s="4">
        <v>8.9</v>
      </c>
    </row>
    <row r="2304">
      <c r="A2304" s="4" t="s">
        <v>176</v>
      </c>
      <c r="B2304" s="4">
        <v>2010.0</v>
      </c>
      <c r="C2304" s="4" t="s">
        <v>23</v>
      </c>
      <c r="D2304" s="4">
        <v>48.1</v>
      </c>
      <c r="E2304" s="4">
        <v>424.0</v>
      </c>
      <c r="F2304" s="4">
        <v>27.0</v>
      </c>
      <c r="G2304" s="4">
        <v>3.84</v>
      </c>
      <c r="H2304" s="5">
        <v>5.347717533</v>
      </c>
      <c r="I2304" s="4">
        <v>86.0</v>
      </c>
      <c r="J2304" s="4">
        <v>1089.0</v>
      </c>
      <c r="K2304" s="4">
        <v>21.7</v>
      </c>
      <c r="L2304" s="4">
        <v>40.0</v>
      </c>
      <c r="M2304" s="4">
        <v>84.0</v>
      </c>
      <c r="N2304" s="4">
        <v>1.32</v>
      </c>
      <c r="O2304" s="4">
        <v>86.0</v>
      </c>
      <c r="P2304" s="4">
        <v>1.6</v>
      </c>
      <c r="Q2304" s="5">
        <v>45.128418</v>
      </c>
      <c r="R2304" s="4">
        <v>645872.0</v>
      </c>
      <c r="S2304" s="4">
        <v>8.3</v>
      </c>
      <c r="T2304" s="4">
        <v>8.2</v>
      </c>
      <c r="U2304" s="4">
        <v>0.384</v>
      </c>
      <c r="V2304" s="4">
        <v>8.7</v>
      </c>
    </row>
    <row r="2305">
      <c r="A2305" s="4" t="s">
        <v>176</v>
      </c>
      <c r="B2305" s="4">
        <v>2009.0</v>
      </c>
      <c r="C2305" s="4" t="s">
        <v>23</v>
      </c>
      <c r="D2305" s="4">
        <v>47.1</v>
      </c>
      <c r="E2305" s="4">
        <v>433.0</v>
      </c>
      <c r="F2305" s="4">
        <v>28.0</v>
      </c>
      <c r="G2305" s="4">
        <v>3.97</v>
      </c>
      <c r="H2305" s="5">
        <v>49.8371267</v>
      </c>
      <c r="I2305" s="4">
        <v>84.0</v>
      </c>
      <c r="J2305" s="4">
        <v>31.0</v>
      </c>
      <c r="K2305" s="4">
        <v>21.2</v>
      </c>
      <c r="L2305" s="4">
        <v>42.0</v>
      </c>
      <c r="M2305" s="4">
        <v>81.0</v>
      </c>
      <c r="N2305" s="4">
        <v>13.13</v>
      </c>
      <c r="O2305" s="4">
        <v>84.0</v>
      </c>
      <c r="P2305" s="4">
        <v>1.7</v>
      </c>
      <c r="Q2305" s="5">
        <v>394.5932439</v>
      </c>
      <c r="R2305" s="4">
        <v>63126.0</v>
      </c>
      <c r="S2305" s="4">
        <v>8.5</v>
      </c>
      <c r="T2305" s="4">
        <v>8.4</v>
      </c>
      <c r="U2305" s="4">
        <v>0.375</v>
      </c>
      <c r="V2305" s="4">
        <v>8.5</v>
      </c>
    </row>
    <row r="2306">
      <c r="A2306" s="4" t="s">
        <v>176</v>
      </c>
      <c r="B2306" s="4">
        <v>2008.0</v>
      </c>
      <c r="C2306" s="4" t="s">
        <v>23</v>
      </c>
      <c r="D2306" s="4">
        <v>46.2</v>
      </c>
      <c r="E2306" s="4">
        <v>441.0</v>
      </c>
      <c r="F2306" s="4">
        <v>29.0</v>
      </c>
      <c r="G2306" s="4">
        <v>3.91</v>
      </c>
      <c r="H2306" s="5">
        <v>5.379606465</v>
      </c>
      <c r="I2306" s="4">
        <v>77.0</v>
      </c>
      <c r="J2306" s="4">
        <v>44.0</v>
      </c>
      <c r="K2306" s="4">
        <v>2.7</v>
      </c>
      <c r="L2306" s="4">
        <v>44.0</v>
      </c>
      <c r="M2306" s="4">
        <v>75.0</v>
      </c>
      <c r="N2306" s="4">
        <v>1.29</v>
      </c>
      <c r="O2306" s="4">
        <v>77.0</v>
      </c>
      <c r="P2306" s="4">
        <v>1.9</v>
      </c>
      <c r="Q2306" s="5">
        <v>46.3759178</v>
      </c>
      <c r="R2306" s="4">
        <v>6165372.0</v>
      </c>
      <c r="S2306" s="4">
        <v>8.7</v>
      </c>
      <c r="T2306" s="4">
        <v>8.7</v>
      </c>
      <c r="U2306" s="4">
        <v>0.367</v>
      </c>
      <c r="V2306" s="4">
        <v>8.3</v>
      </c>
    </row>
    <row r="2307">
      <c r="A2307" s="4" t="s">
        <v>176</v>
      </c>
      <c r="B2307" s="4">
        <v>2007.0</v>
      </c>
      <c r="C2307" s="4" t="s">
        <v>23</v>
      </c>
      <c r="D2307" s="4">
        <v>45.3</v>
      </c>
      <c r="E2307" s="4">
        <v>45.0</v>
      </c>
      <c r="F2307" s="4">
        <v>29.0</v>
      </c>
      <c r="G2307" s="4">
        <v>3.86</v>
      </c>
      <c r="H2307" s="5">
        <v>45.57108889</v>
      </c>
      <c r="I2307" s="4">
        <v>63.0</v>
      </c>
      <c r="J2307" s="4">
        <v>0.0</v>
      </c>
      <c r="K2307" s="4">
        <v>2.2</v>
      </c>
      <c r="L2307" s="4">
        <v>45.0</v>
      </c>
      <c r="M2307" s="4">
        <v>63.0</v>
      </c>
      <c r="N2307" s="4">
        <v>1.12</v>
      </c>
      <c r="O2307" s="4">
        <v>64.0</v>
      </c>
      <c r="P2307" s="4">
        <v>2.2</v>
      </c>
      <c r="Q2307" s="5">
        <v>358.8274716</v>
      </c>
      <c r="R2307" s="4">
        <v>615417.0</v>
      </c>
      <c r="S2307" s="4">
        <v>8.9</v>
      </c>
      <c r="T2307" s="4">
        <v>8.9</v>
      </c>
      <c r="U2307" s="4">
        <v>0.357</v>
      </c>
      <c r="V2307" s="4">
        <v>8.2</v>
      </c>
    </row>
    <row r="2308">
      <c r="A2308" s="4" t="s">
        <v>176</v>
      </c>
      <c r="B2308" s="4">
        <v>2006.0</v>
      </c>
      <c r="C2308" s="4" t="s">
        <v>23</v>
      </c>
      <c r="D2308" s="4">
        <v>44.3</v>
      </c>
      <c r="E2308" s="4">
        <v>464.0</v>
      </c>
      <c r="F2308" s="4">
        <v>30.0</v>
      </c>
      <c r="G2308" s="4">
        <v>3.8</v>
      </c>
      <c r="H2308" s="5">
        <v>38.00075788</v>
      </c>
      <c r="I2308" s="6"/>
      <c r="J2308" s="4">
        <v>33.0</v>
      </c>
      <c r="K2308" s="4">
        <v>19.7</v>
      </c>
      <c r="L2308" s="4">
        <v>46.0</v>
      </c>
      <c r="M2308" s="4">
        <v>65.0</v>
      </c>
      <c r="N2308" s="4">
        <v>1.68</v>
      </c>
      <c r="O2308" s="4">
        <v>64.0</v>
      </c>
      <c r="P2308" s="4">
        <v>2.2</v>
      </c>
      <c r="Q2308" s="5">
        <v>322.313468</v>
      </c>
      <c r="R2308" s="4">
        <v>5848692.0</v>
      </c>
      <c r="S2308" s="4">
        <v>9.1</v>
      </c>
      <c r="T2308" s="4">
        <v>9.1</v>
      </c>
      <c r="U2308" s="4">
        <v>0.348</v>
      </c>
      <c r="V2308" s="4">
        <v>8.0</v>
      </c>
    </row>
    <row r="2309">
      <c r="A2309" s="4" t="s">
        <v>176</v>
      </c>
      <c r="B2309" s="4">
        <v>2005.0</v>
      </c>
      <c r="C2309" s="4" t="s">
        <v>23</v>
      </c>
      <c r="D2309" s="4">
        <v>43.3</v>
      </c>
      <c r="E2309" s="4">
        <v>48.0</v>
      </c>
      <c r="F2309" s="4">
        <v>30.0</v>
      </c>
      <c r="G2309" s="4">
        <v>3.83</v>
      </c>
      <c r="H2309" s="5">
        <v>42.08892911</v>
      </c>
      <c r="I2309" s="6"/>
      <c r="J2309" s="4">
        <v>29.0</v>
      </c>
      <c r="K2309" s="4">
        <v>19.2</v>
      </c>
      <c r="L2309" s="4">
        <v>47.0</v>
      </c>
      <c r="M2309" s="4">
        <v>67.0</v>
      </c>
      <c r="N2309" s="4">
        <v>12.25</v>
      </c>
      <c r="O2309" s="4">
        <v>65.0</v>
      </c>
      <c r="P2309" s="4">
        <v>2.2</v>
      </c>
      <c r="Q2309" s="5">
        <v>287.6891942</v>
      </c>
      <c r="R2309" s="4">
        <v>5658379.0</v>
      </c>
      <c r="S2309" s="4">
        <v>9.3</v>
      </c>
      <c r="T2309" s="4">
        <v>9.3</v>
      </c>
      <c r="U2309" s="4">
        <v>0.341</v>
      </c>
      <c r="V2309" s="4">
        <v>7.8</v>
      </c>
    </row>
    <row r="2310">
      <c r="A2310" s="4" t="s">
        <v>176</v>
      </c>
      <c r="B2310" s="4">
        <v>2004.0</v>
      </c>
      <c r="C2310" s="4" t="s">
        <v>23</v>
      </c>
      <c r="D2310" s="4">
        <v>42.3</v>
      </c>
      <c r="E2310" s="4">
        <v>496.0</v>
      </c>
      <c r="F2310" s="4">
        <v>30.0</v>
      </c>
      <c r="G2310" s="4">
        <v>3.99</v>
      </c>
      <c r="H2310" s="5">
        <v>38.52454761</v>
      </c>
      <c r="I2310" s="6"/>
      <c r="J2310" s="4">
        <v>7.0</v>
      </c>
      <c r="K2310" s="4">
        <v>18.8</v>
      </c>
      <c r="L2310" s="4">
        <v>47.0</v>
      </c>
      <c r="M2310" s="4">
        <v>69.0</v>
      </c>
      <c r="N2310" s="4">
        <v>11.66</v>
      </c>
      <c r="O2310" s="4">
        <v>65.0</v>
      </c>
      <c r="P2310" s="4">
        <v>2.1</v>
      </c>
      <c r="Q2310" s="5">
        <v>263.145817</v>
      </c>
      <c r="R2310" s="4">
        <v>5439695.0</v>
      </c>
      <c r="S2310" s="4">
        <v>9.5</v>
      </c>
      <c r="T2310" s="4">
        <v>9.5</v>
      </c>
      <c r="U2310" s="4">
        <v>0.332</v>
      </c>
      <c r="V2310" s="4">
        <v>7.6</v>
      </c>
    </row>
    <row r="2311">
      <c r="A2311" s="4" t="s">
        <v>176</v>
      </c>
      <c r="B2311" s="4">
        <v>2003.0</v>
      </c>
      <c r="C2311" s="4" t="s">
        <v>23</v>
      </c>
      <c r="D2311" s="4">
        <v>41.5</v>
      </c>
      <c r="E2311" s="4">
        <v>57.0</v>
      </c>
      <c r="F2311" s="4">
        <v>30.0</v>
      </c>
      <c r="G2311" s="4">
        <v>4.07</v>
      </c>
      <c r="H2311" s="5">
        <v>38.61473209</v>
      </c>
      <c r="I2311" s="6"/>
      <c r="J2311" s="4">
        <v>586.0</v>
      </c>
      <c r="K2311" s="4">
        <v>18.4</v>
      </c>
      <c r="L2311" s="4">
        <v>47.0</v>
      </c>
      <c r="M2311" s="4">
        <v>66.0</v>
      </c>
      <c r="N2311" s="4">
        <v>11.69</v>
      </c>
      <c r="O2311" s="4">
        <v>73.0</v>
      </c>
      <c r="P2311" s="4">
        <v>1.9</v>
      </c>
      <c r="Q2311" s="5">
        <v>263.7618312</v>
      </c>
      <c r="R2311" s="4">
        <v>5199549.0</v>
      </c>
      <c r="S2311" s="4">
        <v>9.7</v>
      </c>
      <c r="T2311" s="4">
        <v>9.8</v>
      </c>
      <c r="U2311" s="4">
        <v>0.322</v>
      </c>
      <c r="V2311" s="4">
        <v>7.4</v>
      </c>
    </row>
    <row r="2312">
      <c r="A2312" s="4" t="s">
        <v>176</v>
      </c>
      <c r="B2312" s="4">
        <v>2002.0</v>
      </c>
      <c r="C2312" s="4" t="s">
        <v>23</v>
      </c>
      <c r="D2312" s="4">
        <v>48.0</v>
      </c>
      <c r="E2312" s="4">
        <v>513.0</v>
      </c>
      <c r="F2312" s="4">
        <v>30.0</v>
      </c>
      <c r="G2312" s="4">
        <v>4.06</v>
      </c>
      <c r="H2312" s="5">
        <v>36.59114895</v>
      </c>
      <c r="I2312" s="6"/>
      <c r="J2312" s="4">
        <v>568.0</v>
      </c>
      <c r="K2312" s="4">
        <v>17.9</v>
      </c>
      <c r="L2312" s="4">
        <v>48.0</v>
      </c>
      <c r="M2312" s="4">
        <v>54.0</v>
      </c>
      <c r="N2312" s="4">
        <v>11.96</v>
      </c>
      <c r="O2312" s="4">
        <v>53.0</v>
      </c>
      <c r="P2312" s="4">
        <v>1.7</v>
      </c>
      <c r="Q2312" s="5">
        <v>249.939542</v>
      </c>
      <c r="R2312" s="4">
        <v>4957216.0</v>
      </c>
      <c r="S2312" s="4">
        <v>9.9</v>
      </c>
      <c r="T2312" s="4">
        <v>1.0</v>
      </c>
      <c r="U2312" s="4">
        <v>0.306</v>
      </c>
      <c r="V2312" s="4">
        <v>7.2</v>
      </c>
    </row>
    <row r="2313">
      <c r="A2313" s="4" t="s">
        <v>176</v>
      </c>
      <c r="B2313" s="4">
        <v>2001.0</v>
      </c>
      <c r="C2313" s="4" t="s">
        <v>23</v>
      </c>
      <c r="D2313" s="4">
        <v>41.0</v>
      </c>
      <c r="E2313" s="4">
        <v>519.0</v>
      </c>
      <c r="F2313" s="4">
        <v>30.0</v>
      </c>
      <c r="G2313" s="4">
        <v>4.21</v>
      </c>
      <c r="H2313" s="5">
        <v>33.34691455</v>
      </c>
      <c r="I2313" s="6"/>
      <c r="J2313" s="4">
        <v>649.0</v>
      </c>
      <c r="K2313" s="4">
        <v>17.5</v>
      </c>
      <c r="L2313" s="4">
        <v>48.0</v>
      </c>
      <c r="M2313" s="4">
        <v>38.0</v>
      </c>
      <c r="N2313" s="4">
        <v>11.83</v>
      </c>
      <c r="O2313" s="4">
        <v>38.0</v>
      </c>
      <c r="P2313" s="4">
        <v>1.5</v>
      </c>
      <c r="Q2313" s="5">
        <v>227.779471</v>
      </c>
      <c r="R2313" s="4">
        <v>4739147.0</v>
      </c>
      <c r="S2313" s="4">
        <v>1.1</v>
      </c>
      <c r="T2313" s="4">
        <v>1.2</v>
      </c>
      <c r="U2313" s="4">
        <v>0.302</v>
      </c>
      <c r="V2313" s="4">
        <v>7.0</v>
      </c>
    </row>
    <row r="2314">
      <c r="A2314" s="4" t="s">
        <v>176</v>
      </c>
      <c r="B2314" s="4">
        <v>2000.0</v>
      </c>
      <c r="C2314" s="4" t="s">
        <v>23</v>
      </c>
      <c r="D2314" s="4">
        <v>39.0</v>
      </c>
      <c r="E2314" s="4">
        <v>533.0</v>
      </c>
      <c r="F2314" s="4">
        <v>29.0</v>
      </c>
      <c r="G2314" s="4">
        <v>3.97</v>
      </c>
      <c r="H2314" s="5">
        <v>20.39568283</v>
      </c>
      <c r="I2314" s="6"/>
      <c r="J2314" s="4">
        <v>3575.0</v>
      </c>
      <c r="K2314" s="4">
        <v>17.2</v>
      </c>
      <c r="L2314" s="4">
        <v>48.0</v>
      </c>
      <c r="M2314" s="4">
        <v>46.0</v>
      </c>
      <c r="N2314" s="4">
        <v>13.63</v>
      </c>
      <c r="O2314" s="4">
        <v>44.0</v>
      </c>
      <c r="P2314" s="4">
        <v>1.2</v>
      </c>
      <c r="Q2314" s="5">
        <v>139.3147734</v>
      </c>
      <c r="R2314" s="4">
        <v>4564297.0</v>
      </c>
      <c r="S2314" s="4">
        <v>1.3</v>
      </c>
      <c r="T2314" s="4">
        <v>1.4</v>
      </c>
      <c r="U2314" s="4">
        <v>0.292</v>
      </c>
      <c r="V2314" s="4">
        <v>6.7</v>
      </c>
    </row>
    <row r="2315">
      <c r="A2315" s="4" t="s">
        <v>177</v>
      </c>
      <c r="B2315" s="4">
        <v>2015.0</v>
      </c>
      <c r="C2315" s="4" t="s">
        <v>31</v>
      </c>
      <c r="D2315" s="4">
        <v>83.1</v>
      </c>
      <c r="E2315" s="4">
        <v>55.0</v>
      </c>
      <c r="F2315" s="4">
        <v>0.0</v>
      </c>
      <c r="G2315" s="4">
        <v>1.79</v>
      </c>
      <c r="H2315" s="5">
        <v>0.0</v>
      </c>
      <c r="I2315" s="4">
        <v>96.0</v>
      </c>
      <c r="J2315" s="4">
        <v>0.0</v>
      </c>
      <c r="K2315" s="4">
        <v>33.2</v>
      </c>
      <c r="L2315" s="4">
        <v>0.0</v>
      </c>
      <c r="M2315" s="4">
        <v>96.0</v>
      </c>
      <c r="N2315" s="6"/>
      <c r="O2315" s="4">
        <v>96.0</v>
      </c>
      <c r="P2315" s="4">
        <v>0.1</v>
      </c>
      <c r="Q2315" s="5">
        <v>53629.73746</v>
      </c>
      <c r="R2315" s="6"/>
      <c r="S2315" s="4">
        <v>2.2</v>
      </c>
      <c r="T2315" s="4">
        <v>2.2</v>
      </c>
      <c r="U2315" s="4">
        <v>0.924</v>
      </c>
      <c r="V2315" s="4">
        <v>15.4</v>
      </c>
    </row>
    <row r="2316">
      <c r="A2316" s="4" t="s">
        <v>177</v>
      </c>
      <c r="B2316" s="4">
        <v>2014.0</v>
      </c>
      <c r="C2316" s="4" t="s">
        <v>31</v>
      </c>
      <c r="D2316" s="4">
        <v>82.9</v>
      </c>
      <c r="E2316" s="4">
        <v>56.0</v>
      </c>
      <c r="F2316" s="4">
        <v>0.0</v>
      </c>
      <c r="G2316" s="4">
        <v>1.83</v>
      </c>
      <c r="H2316" s="5">
        <v>7971.646361</v>
      </c>
      <c r="I2316" s="4">
        <v>96.0</v>
      </c>
      <c r="J2316" s="4">
        <v>0.0</v>
      </c>
      <c r="K2316" s="4">
        <v>32.9</v>
      </c>
      <c r="L2316" s="4">
        <v>0.0</v>
      </c>
      <c r="M2316" s="4">
        <v>96.0</v>
      </c>
      <c r="N2316" s="4">
        <v>4.92</v>
      </c>
      <c r="O2316" s="4">
        <v>96.0</v>
      </c>
      <c r="P2316" s="4">
        <v>0.1</v>
      </c>
      <c r="Q2316" s="5">
        <v>56336.7234</v>
      </c>
      <c r="R2316" s="6"/>
      <c r="S2316" s="4">
        <v>2.2</v>
      </c>
      <c r="T2316" s="4">
        <v>2.2</v>
      </c>
      <c r="U2316" s="4">
        <v>0.922</v>
      </c>
      <c r="V2316" s="4">
        <v>15.4</v>
      </c>
    </row>
    <row r="2317">
      <c r="A2317" s="4" t="s">
        <v>177</v>
      </c>
      <c r="B2317" s="4">
        <v>2013.0</v>
      </c>
      <c r="C2317" s="4" t="s">
        <v>31</v>
      </c>
      <c r="D2317" s="4">
        <v>82.7</v>
      </c>
      <c r="E2317" s="4">
        <v>57.0</v>
      </c>
      <c r="F2317" s="4">
        <v>0.0</v>
      </c>
      <c r="G2317" s="4">
        <v>1.83</v>
      </c>
      <c r="H2317" s="5">
        <v>714.3441019</v>
      </c>
      <c r="I2317" s="4">
        <v>97.0</v>
      </c>
      <c r="J2317" s="4">
        <v>138.0</v>
      </c>
      <c r="K2317" s="4">
        <v>32.7</v>
      </c>
      <c r="L2317" s="4">
        <v>0.0</v>
      </c>
      <c r="M2317" s="4">
        <v>97.0</v>
      </c>
      <c r="N2317" s="4">
        <v>4.53</v>
      </c>
      <c r="O2317" s="4">
        <v>97.0</v>
      </c>
      <c r="P2317" s="4">
        <v>0.1</v>
      </c>
      <c r="Q2317" s="5">
        <v>5629.18914</v>
      </c>
      <c r="R2317" s="6"/>
      <c r="S2317" s="4">
        <v>2.2</v>
      </c>
      <c r="T2317" s="4">
        <v>2.2</v>
      </c>
      <c r="U2317" s="4">
        <v>0.92</v>
      </c>
      <c r="V2317" s="4">
        <v>15.4</v>
      </c>
    </row>
    <row r="2318">
      <c r="A2318" s="4" t="s">
        <v>177</v>
      </c>
      <c r="B2318" s="4">
        <v>2012.0</v>
      </c>
      <c r="C2318" s="4" t="s">
        <v>31</v>
      </c>
      <c r="D2318" s="4">
        <v>82.5</v>
      </c>
      <c r="E2318" s="4">
        <v>59.0</v>
      </c>
      <c r="F2318" s="4">
        <v>0.0</v>
      </c>
      <c r="G2318" s="4">
        <v>1.89</v>
      </c>
      <c r="H2318" s="5">
        <v>6041.858981</v>
      </c>
      <c r="I2318" s="4">
        <v>97.0</v>
      </c>
      <c r="J2318" s="4">
        <v>42.0</v>
      </c>
      <c r="K2318" s="4">
        <v>32.4</v>
      </c>
      <c r="L2318" s="4">
        <v>0.0</v>
      </c>
      <c r="M2318" s="4">
        <v>97.0</v>
      </c>
      <c r="N2318" s="4">
        <v>4.22</v>
      </c>
      <c r="O2318" s="4">
        <v>97.0</v>
      </c>
      <c r="P2318" s="4">
        <v>0.1</v>
      </c>
      <c r="Q2318" s="5">
        <v>54431.16199</v>
      </c>
      <c r="R2318" s="6"/>
      <c r="S2318" s="4">
        <v>2.2</v>
      </c>
      <c r="T2318" s="4">
        <v>2.1</v>
      </c>
      <c r="U2318" s="4">
        <v>0.917</v>
      </c>
      <c r="V2318" s="4">
        <v>15.4</v>
      </c>
    </row>
    <row r="2319">
      <c r="A2319" s="4" t="s">
        <v>177</v>
      </c>
      <c r="B2319" s="4">
        <v>2011.0</v>
      </c>
      <c r="C2319" s="4" t="s">
        <v>31</v>
      </c>
      <c r="D2319" s="4">
        <v>82.2</v>
      </c>
      <c r="E2319" s="4">
        <v>6.0</v>
      </c>
      <c r="F2319" s="4">
        <v>0.0</v>
      </c>
      <c r="G2319" s="4">
        <v>1.8</v>
      </c>
      <c r="H2319" s="5">
        <v>638.0001097</v>
      </c>
      <c r="I2319" s="4">
        <v>96.0</v>
      </c>
      <c r="J2319" s="4">
        <v>148.0</v>
      </c>
      <c r="K2319" s="4">
        <v>32.1</v>
      </c>
      <c r="L2319" s="4">
        <v>0.0</v>
      </c>
      <c r="M2319" s="4">
        <v>96.0</v>
      </c>
      <c r="N2319" s="4">
        <v>3.93</v>
      </c>
      <c r="O2319" s="4">
        <v>96.0</v>
      </c>
      <c r="P2319" s="4">
        <v>0.1</v>
      </c>
      <c r="Q2319" s="5">
        <v>53166.67581</v>
      </c>
      <c r="R2319" s="6"/>
      <c r="S2319" s="4">
        <v>2.1</v>
      </c>
      <c r="T2319" s="4">
        <v>2.1</v>
      </c>
      <c r="U2319" s="4">
        <v>0.911</v>
      </c>
      <c r="V2319" s="4">
        <v>15.2</v>
      </c>
    </row>
    <row r="2320">
      <c r="A2320" s="4" t="s">
        <v>177</v>
      </c>
      <c r="B2320" s="4">
        <v>2010.0</v>
      </c>
      <c r="C2320" s="4" t="s">
        <v>31</v>
      </c>
      <c r="D2320" s="4">
        <v>82.0</v>
      </c>
      <c r="E2320" s="4">
        <v>61.0</v>
      </c>
      <c r="F2320" s="4">
        <v>0.0</v>
      </c>
      <c r="G2320" s="4">
        <v>1.84</v>
      </c>
      <c r="H2320" s="5">
        <v>4540.543752</v>
      </c>
      <c r="I2320" s="4">
        <v>96.0</v>
      </c>
      <c r="J2320" s="4">
        <v>50.0</v>
      </c>
      <c r="K2320" s="4">
        <v>31.8</v>
      </c>
      <c r="L2320" s="4">
        <v>0.0</v>
      </c>
      <c r="M2320" s="4">
        <v>96.0</v>
      </c>
      <c r="N2320" s="4">
        <v>3.96</v>
      </c>
      <c r="O2320" s="4">
        <v>96.0</v>
      </c>
      <c r="P2320" s="4">
        <v>0.1</v>
      </c>
      <c r="Q2320" s="5">
        <v>46569.67951</v>
      </c>
      <c r="R2320" s="6"/>
      <c r="S2320" s="4">
        <v>2.1</v>
      </c>
      <c r="T2320" s="4">
        <v>2.1</v>
      </c>
      <c r="U2320" s="4">
        <v>0.889</v>
      </c>
      <c r="V2320" s="4">
        <v>14.5</v>
      </c>
    </row>
    <row r="2321">
      <c r="A2321" s="4" t="s">
        <v>177</v>
      </c>
      <c r="B2321" s="4">
        <v>2009.0</v>
      </c>
      <c r="C2321" s="4" t="s">
        <v>31</v>
      </c>
      <c r="D2321" s="4">
        <v>81.7</v>
      </c>
      <c r="E2321" s="4">
        <v>62.0</v>
      </c>
      <c r="F2321" s="4">
        <v>0.0</v>
      </c>
      <c r="G2321" s="4">
        <v>1.73</v>
      </c>
      <c r="H2321" s="5">
        <v>462.9306986</v>
      </c>
      <c r="I2321" s="4">
        <v>96.0</v>
      </c>
      <c r="J2321" s="4">
        <v>16.0</v>
      </c>
      <c r="K2321" s="4">
        <v>31.5</v>
      </c>
      <c r="L2321" s="4">
        <v>0.0</v>
      </c>
      <c r="M2321" s="4">
        <v>97.0</v>
      </c>
      <c r="N2321" s="4">
        <v>4.27</v>
      </c>
      <c r="O2321" s="4">
        <v>97.0</v>
      </c>
      <c r="P2321" s="4">
        <v>0.1</v>
      </c>
      <c r="Q2321" s="5">
        <v>38577.55822</v>
      </c>
      <c r="R2321" s="6"/>
      <c r="S2321" s="4">
        <v>2.1</v>
      </c>
      <c r="T2321" s="4">
        <v>2.1</v>
      </c>
      <c r="U2321" s="4">
        <v>0.887</v>
      </c>
      <c r="V2321" s="4">
        <v>14.4</v>
      </c>
    </row>
    <row r="2322">
      <c r="A2322" s="4" t="s">
        <v>177</v>
      </c>
      <c r="B2322" s="4">
        <v>2008.0</v>
      </c>
      <c r="C2322" s="4" t="s">
        <v>31</v>
      </c>
      <c r="D2322" s="4">
        <v>81.4</v>
      </c>
      <c r="E2322" s="4">
        <v>64.0</v>
      </c>
      <c r="F2322" s="4">
        <v>0.0</v>
      </c>
      <c r="G2322" s="4">
        <v>1.7</v>
      </c>
      <c r="H2322" s="5">
        <v>3404.13099</v>
      </c>
      <c r="I2322" s="4">
        <v>97.0</v>
      </c>
      <c r="J2322" s="4">
        <v>18.0</v>
      </c>
      <c r="K2322" s="4">
        <v>31.2</v>
      </c>
      <c r="L2322" s="4">
        <v>0.0</v>
      </c>
      <c r="M2322" s="4">
        <v>97.0</v>
      </c>
      <c r="N2322" s="4">
        <v>3.91</v>
      </c>
      <c r="O2322" s="4">
        <v>97.0</v>
      </c>
      <c r="P2322" s="4">
        <v>0.1</v>
      </c>
      <c r="Q2322" s="5">
        <v>39721.4818</v>
      </c>
      <c r="R2322" s="6"/>
      <c r="S2322" s="4">
        <v>2.1</v>
      </c>
      <c r="T2322" s="4">
        <v>2.1</v>
      </c>
      <c r="U2322" s="4">
        <v>0.88</v>
      </c>
      <c r="V2322" s="4">
        <v>14.2</v>
      </c>
    </row>
    <row r="2323">
      <c r="A2323" s="4" t="s">
        <v>177</v>
      </c>
      <c r="B2323" s="4">
        <v>2007.0</v>
      </c>
      <c r="C2323" s="4" t="s">
        <v>31</v>
      </c>
      <c r="D2323" s="4">
        <v>81.1</v>
      </c>
      <c r="E2323" s="4">
        <v>65.0</v>
      </c>
      <c r="F2323" s="4">
        <v>0.0</v>
      </c>
      <c r="G2323" s="4">
        <v>1.6</v>
      </c>
      <c r="H2323" s="5">
        <v>3082.973535</v>
      </c>
      <c r="I2323" s="4">
        <v>96.0</v>
      </c>
      <c r="J2323" s="4">
        <v>15.0</v>
      </c>
      <c r="K2323" s="4">
        <v>3.9</v>
      </c>
      <c r="L2323" s="4">
        <v>0.0</v>
      </c>
      <c r="M2323" s="4">
        <v>97.0</v>
      </c>
      <c r="N2323" s="4">
        <v>3.46</v>
      </c>
      <c r="O2323" s="4">
        <v>97.0</v>
      </c>
      <c r="P2323" s="4">
        <v>0.1</v>
      </c>
      <c r="Q2323" s="5">
        <v>39223.58187</v>
      </c>
      <c r="R2323" s="6"/>
      <c r="S2323" s="4">
        <v>2.1</v>
      </c>
      <c r="T2323" s="4">
        <v>2.0</v>
      </c>
      <c r="U2323" s="4">
        <v>0.873</v>
      </c>
      <c r="V2323" s="4">
        <v>14.1</v>
      </c>
    </row>
    <row r="2324">
      <c r="A2324" s="4" t="s">
        <v>177</v>
      </c>
      <c r="B2324" s="4">
        <v>2006.0</v>
      </c>
      <c r="C2324" s="4" t="s">
        <v>31</v>
      </c>
      <c r="D2324" s="4">
        <v>87.0</v>
      </c>
      <c r="E2324" s="4">
        <v>66.0</v>
      </c>
      <c r="F2324" s="4">
        <v>0.0</v>
      </c>
      <c r="G2324" s="4">
        <v>1.55</v>
      </c>
      <c r="H2324" s="5">
        <v>2639.376955</v>
      </c>
      <c r="I2324" s="4">
        <v>95.0</v>
      </c>
      <c r="J2324" s="4">
        <v>23.0</v>
      </c>
      <c r="K2324" s="4">
        <v>3.5</v>
      </c>
      <c r="L2324" s="4">
        <v>0.0</v>
      </c>
      <c r="M2324" s="4">
        <v>95.0</v>
      </c>
      <c r="N2324" s="4">
        <v>3.66</v>
      </c>
      <c r="O2324" s="4">
        <v>95.0</v>
      </c>
      <c r="P2324" s="4">
        <v>0.1</v>
      </c>
      <c r="Q2324" s="5">
        <v>33579.85948</v>
      </c>
      <c r="R2324" s="6"/>
      <c r="S2324" s="4">
        <v>2.1</v>
      </c>
      <c r="T2324" s="4">
        <v>2.0</v>
      </c>
      <c r="U2324" s="4">
        <v>0.839</v>
      </c>
      <c r="V2324" s="4">
        <v>13.9</v>
      </c>
    </row>
    <row r="2325">
      <c r="A2325" s="4" t="s">
        <v>177</v>
      </c>
      <c r="B2325" s="4">
        <v>2005.0</v>
      </c>
      <c r="C2325" s="4" t="s">
        <v>31</v>
      </c>
      <c r="D2325" s="4">
        <v>82.0</v>
      </c>
      <c r="E2325" s="4">
        <v>69.0</v>
      </c>
      <c r="F2325" s="4">
        <v>0.0</v>
      </c>
      <c r="G2325" s="4">
        <v>1.49</v>
      </c>
      <c r="H2325" s="5">
        <v>2356.731479</v>
      </c>
      <c r="I2325" s="4">
        <v>96.0</v>
      </c>
      <c r="J2325" s="4">
        <v>33.0</v>
      </c>
      <c r="K2325" s="4">
        <v>3.2</v>
      </c>
      <c r="L2325" s="4">
        <v>0.0</v>
      </c>
      <c r="M2325" s="4">
        <v>96.0</v>
      </c>
      <c r="N2325" s="4">
        <v>3.74</v>
      </c>
      <c r="O2325" s="4">
        <v>96.0</v>
      </c>
      <c r="P2325" s="4">
        <v>0.1</v>
      </c>
      <c r="Q2325" s="5">
        <v>29869.85398</v>
      </c>
      <c r="R2325" s="6"/>
      <c r="S2325" s="4">
        <v>2.1</v>
      </c>
      <c r="T2325" s="4">
        <v>2.0</v>
      </c>
      <c r="U2325" s="4">
        <v>0.821</v>
      </c>
      <c r="V2325" s="4">
        <v>12.6</v>
      </c>
    </row>
    <row r="2326">
      <c r="A2326" s="4" t="s">
        <v>177</v>
      </c>
      <c r="B2326" s="4">
        <v>2004.0</v>
      </c>
      <c r="C2326" s="4" t="s">
        <v>31</v>
      </c>
      <c r="D2326" s="4">
        <v>79.7</v>
      </c>
      <c r="E2326" s="4">
        <v>71.0</v>
      </c>
      <c r="F2326" s="4">
        <v>0.0</v>
      </c>
      <c r="G2326" s="4">
        <v>1.45</v>
      </c>
      <c r="H2326" s="5">
        <v>204.2481892</v>
      </c>
      <c r="I2326" s="4">
        <v>94.0</v>
      </c>
      <c r="J2326" s="4">
        <v>96.0</v>
      </c>
      <c r="K2326" s="4">
        <v>29.9</v>
      </c>
      <c r="L2326" s="4">
        <v>0.0</v>
      </c>
      <c r="M2326" s="4">
        <v>95.0</v>
      </c>
      <c r="N2326" s="4">
        <v>3.17</v>
      </c>
      <c r="O2326" s="4">
        <v>95.0</v>
      </c>
      <c r="P2326" s="4">
        <v>0.1</v>
      </c>
      <c r="Q2326" s="5">
        <v>2745.27136</v>
      </c>
      <c r="R2326" s="6"/>
      <c r="S2326" s="4">
        <v>2.1</v>
      </c>
      <c r="T2326" s="4">
        <v>2.0</v>
      </c>
      <c r="U2326" s="4">
        <v>0.82</v>
      </c>
      <c r="V2326" s="4">
        <v>12.7</v>
      </c>
    </row>
    <row r="2327">
      <c r="A2327" s="4" t="s">
        <v>177</v>
      </c>
      <c r="B2327" s="4">
        <v>2003.0</v>
      </c>
      <c r="C2327" s="4" t="s">
        <v>31</v>
      </c>
      <c r="D2327" s="4">
        <v>79.3</v>
      </c>
      <c r="E2327" s="4">
        <v>73.0</v>
      </c>
      <c r="F2327" s="4">
        <v>0.0</v>
      </c>
      <c r="G2327" s="4">
        <v>1.43</v>
      </c>
      <c r="H2327" s="5">
        <v>2263.068326</v>
      </c>
      <c r="I2327" s="4">
        <v>95.0</v>
      </c>
      <c r="J2327" s="4">
        <v>33.0</v>
      </c>
      <c r="K2327" s="4">
        <v>29.6</v>
      </c>
      <c r="L2327" s="4">
        <v>0.0</v>
      </c>
      <c r="M2327" s="4">
        <v>96.0</v>
      </c>
      <c r="N2327" s="4">
        <v>3.63</v>
      </c>
      <c r="O2327" s="4">
        <v>96.0</v>
      </c>
      <c r="P2327" s="4">
        <v>0.1</v>
      </c>
      <c r="Q2327" s="5">
        <v>23573.6284</v>
      </c>
      <c r="R2327" s="6"/>
      <c r="S2327" s="4">
        <v>2.1</v>
      </c>
      <c r="T2327" s="4">
        <v>2.0</v>
      </c>
      <c r="U2327" s="4">
        <v>0.819</v>
      </c>
      <c r="V2327" s="4">
        <v>12.7</v>
      </c>
    </row>
    <row r="2328">
      <c r="A2328" s="4" t="s">
        <v>177</v>
      </c>
      <c r="B2328" s="4">
        <v>2002.0</v>
      </c>
      <c r="C2328" s="4" t="s">
        <v>31</v>
      </c>
      <c r="D2328" s="4">
        <v>79.0</v>
      </c>
      <c r="E2328" s="4">
        <v>74.0</v>
      </c>
      <c r="F2328" s="4">
        <v>0.0</v>
      </c>
      <c r="G2328" s="4">
        <v>2.16</v>
      </c>
      <c r="H2328" s="5">
        <v>142.0989818</v>
      </c>
      <c r="I2328" s="4">
        <v>95.0</v>
      </c>
      <c r="J2328" s="4">
        <v>211.0</v>
      </c>
      <c r="K2328" s="4">
        <v>29.2</v>
      </c>
      <c r="L2328" s="4">
        <v>0.0</v>
      </c>
      <c r="M2328" s="4">
        <v>94.0</v>
      </c>
      <c r="N2328" s="4">
        <v>2.84</v>
      </c>
      <c r="O2328" s="4">
        <v>94.0</v>
      </c>
      <c r="P2328" s="4">
        <v>0.1</v>
      </c>
      <c r="Q2328" s="5">
        <v>2216.83279</v>
      </c>
      <c r="R2328" s="6"/>
      <c r="S2328" s="4">
        <v>2.1</v>
      </c>
      <c r="T2328" s="4">
        <v>2.0</v>
      </c>
      <c r="U2328" s="4">
        <v>0.818</v>
      </c>
      <c r="V2328" s="4">
        <v>12.6</v>
      </c>
    </row>
    <row r="2329">
      <c r="A2329" s="4" t="s">
        <v>177</v>
      </c>
      <c r="B2329" s="4">
        <v>2001.0</v>
      </c>
      <c r="C2329" s="4" t="s">
        <v>31</v>
      </c>
      <c r="D2329" s="4">
        <v>78.7</v>
      </c>
      <c r="E2329" s="4">
        <v>76.0</v>
      </c>
      <c r="F2329" s="4">
        <v>0.0</v>
      </c>
      <c r="G2329" s="4">
        <v>2.08</v>
      </c>
      <c r="H2329" s="5">
        <v>1003.366877</v>
      </c>
      <c r="I2329" s="4">
        <v>95.0</v>
      </c>
      <c r="J2329" s="4">
        <v>408.0</v>
      </c>
      <c r="K2329" s="4">
        <v>28.9</v>
      </c>
      <c r="L2329" s="4">
        <v>0.0</v>
      </c>
      <c r="M2329" s="4">
        <v>95.0</v>
      </c>
      <c r="N2329" s="4">
        <v>2.37</v>
      </c>
      <c r="O2329" s="4">
        <v>96.0</v>
      </c>
      <c r="P2329" s="4">
        <v>0.1</v>
      </c>
      <c r="Q2329" s="5">
        <v>21577.7823</v>
      </c>
      <c r="R2329" s="6"/>
      <c r="S2329" s="4">
        <v>2.1</v>
      </c>
      <c r="T2329" s="4">
        <v>2.0</v>
      </c>
      <c r="U2329" s="4">
        <v>0.82</v>
      </c>
      <c r="V2329" s="4">
        <v>12.7</v>
      </c>
    </row>
    <row r="2330">
      <c r="A2330" s="4" t="s">
        <v>177</v>
      </c>
      <c r="B2330" s="4">
        <v>2000.0</v>
      </c>
      <c r="C2330" s="4" t="s">
        <v>31</v>
      </c>
      <c r="D2330" s="4">
        <v>78.3</v>
      </c>
      <c r="E2330" s="4">
        <v>78.0</v>
      </c>
      <c r="F2330" s="4">
        <v>0.0</v>
      </c>
      <c r="G2330" s="4">
        <v>2.03</v>
      </c>
      <c r="H2330" s="5">
        <v>1855.828806</v>
      </c>
      <c r="I2330" s="4">
        <v>97.0</v>
      </c>
      <c r="J2330" s="4">
        <v>141.0</v>
      </c>
      <c r="K2330" s="4">
        <v>28.5</v>
      </c>
      <c r="L2330" s="4">
        <v>0.0</v>
      </c>
      <c r="M2330" s="4">
        <v>98.0</v>
      </c>
      <c r="N2330" s="4">
        <v>2.71</v>
      </c>
      <c r="O2330" s="4">
        <v>98.0</v>
      </c>
      <c r="P2330" s="4">
        <v>0.1</v>
      </c>
      <c r="Q2330" s="5">
        <v>23792.677</v>
      </c>
      <c r="R2330" s="6"/>
      <c r="S2330" s="4">
        <v>2.1</v>
      </c>
      <c r="T2330" s="4">
        <v>2.0</v>
      </c>
      <c r="U2330" s="4">
        <v>0.81</v>
      </c>
      <c r="V2330" s="4">
        <v>12.5</v>
      </c>
    </row>
    <row r="2331">
      <c r="A2331" s="4" t="s">
        <v>178</v>
      </c>
      <c r="B2331" s="4">
        <v>2015.0</v>
      </c>
      <c r="C2331" s="4" t="s">
        <v>31</v>
      </c>
      <c r="D2331" s="4">
        <v>76.7</v>
      </c>
      <c r="E2331" s="4">
        <v>19.0</v>
      </c>
      <c r="F2331" s="4">
        <v>0.0</v>
      </c>
      <c r="G2331" s="6"/>
      <c r="H2331" s="5">
        <v>0.0</v>
      </c>
      <c r="I2331" s="4">
        <v>96.0</v>
      </c>
      <c r="J2331" s="4">
        <v>1.0</v>
      </c>
      <c r="K2331" s="4">
        <v>59.1</v>
      </c>
      <c r="L2331" s="4">
        <v>0.0</v>
      </c>
      <c r="M2331" s="4">
        <v>96.0</v>
      </c>
      <c r="N2331" s="6"/>
      <c r="O2331" s="4">
        <v>96.0</v>
      </c>
      <c r="P2331" s="4">
        <v>0.1</v>
      </c>
      <c r="Q2331" s="7"/>
      <c r="R2331" s="6"/>
      <c r="S2331" s="4">
        <v>1.2</v>
      </c>
      <c r="T2331" s="4">
        <v>1.2</v>
      </c>
      <c r="U2331" s="4">
        <v>0.842</v>
      </c>
      <c r="V2331" s="4">
        <v>15.0</v>
      </c>
    </row>
    <row r="2332">
      <c r="A2332" s="4" t="s">
        <v>178</v>
      </c>
      <c r="B2332" s="4">
        <v>2014.0</v>
      </c>
      <c r="C2332" s="4" t="s">
        <v>31</v>
      </c>
      <c r="D2332" s="4">
        <v>76.4</v>
      </c>
      <c r="E2332" s="4">
        <v>113.0</v>
      </c>
      <c r="F2332" s="4">
        <v>0.0</v>
      </c>
      <c r="G2332" s="4">
        <v>10.6</v>
      </c>
      <c r="H2332" s="5">
        <v>0.0</v>
      </c>
      <c r="I2332" s="4">
        <v>97.0</v>
      </c>
      <c r="J2332" s="4">
        <v>0.0</v>
      </c>
      <c r="K2332" s="4">
        <v>58.4</v>
      </c>
      <c r="L2332" s="4">
        <v>0.0</v>
      </c>
      <c r="M2332" s="4">
        <v>97.0</v>
      </c>
      <c r="N2332" s="4">
        <v>8.5</v>
      </c>
      <c r="O2332" s="4">
        <v>97.0</v>
      </c>
      <c r="P2332" s="4">
        <v>0.1</v>
      </c>
      <c r="Q2332" s="7"/>
      <c r="R2332" s="6"/>
      <c r="S2332" s="4">
        <v>1.2</v>
      </c>
      <c r="T2332" s="4">
        <v>1.2</v>
      </c>
      <c r="U2332" s="4">
        <v>0.841</v>
      </c>
      <c r="V2332" s="4">
        <v>15.1</v>
      </c>
    </row>
    <row r="2333">
      <c r="A2333" s="4" t="s">
        <v>178</v>
      </c>
      <c r="B2333" s="4">
        <v>2013.0</v>
      </c>
      <c r="C2333" s="4" t="s">
        <v>31</v>
      </c>
      <c r="D2333" s="4">
        <v>76.1</v>
      </c>
      <c r="E2333" s="4">
        <v>114.0</v>
      </c>
      <c r="F2333" s="4">
        <v>0.0</v>
      </c>
      <c r="G2333" s="4">
        <v>9.89</v>
      </c>
      <c r="H2333" s="5">
        <v>0.0</v>
      </c>
      <c r="I2333" s="4">
        <v>98.0</v>
      </c>
      <c r="J2333" s="4">
        <v>0.0</v>
      </c>
      <c r="K2333" s="4">
        <v>57.8</v>
      </c>
      <c r="L2333" s="4">
        <v>0.0</v>
      </c>
      <c r="M2333" s="4">
        <v>98.0</v>
      </c>
      <c r="N2333" s="4">
        <v>8.0</v>
      </c>
      <c r="O2333" s="4">
        <v>98.0</v>
      </c>
      <c r="P2333" s="4">
        <v>0.1</v>
      </c>
      <c r="Q2333" s="7"/>
      <c r="R2333" s="6"/>
      <c r="S2333" s="4">
        <v>1.2</v>
      </c>
      <c r="T2333" s="4">
        <v>1.3</v>
      </c>
      <c r="U2333" s="4">
        <v>0.838</v>
      </c>
      <c r="V2333" s="4">
        <v>15.0</v>
      </c>
    </row>
    <row r="2334">
      <c r="A2334" s="4" t="s">
        <v>178</v>
      </c>
      <c r="B2334" s="4">
        <v>2012.0</v>
      </c>
      <c r="C2334" s="4" t="s">
        <v>31</v>
      </c>
      <c r="D2334" s="4">
        <v>75.8</v>
      </c>
      <c r="E2334" s="4">
        <v>118.0</v>
      </c>
      <c r="F2334" s="4">
        <v>0.0</v>
      </c>
      <c r="G2334" s="4">
        <v>10.12</v>
      </c>
      <c r="H2334" s="5">
        <v>0.0</v>
      </c>
      <c r="I2334" s="4">
        <v>99.0</v>
      </c>
      <c r="J2334" s="4">
        <v>0.0</v>
      </c>
      <c r="K2334" s="4">
        <v>57.2</v>
      </c>
      <c r="L2334" s="4">
        <v>0.0</v>
      </c>
      <c r="M2334" s="4">
        <v>99.0</v>
      </c>
      <c r="N2334" s="4">
        <v>8.15</v>
      </c>
      <c r="O2334" s="4">
        <v>99.0</v>
      </c>
      <c r="P2334" s="4">
        <v>0.1</v>
      </c>
      <c r="Q2334" s="7"/>
      <c r="R2334" s="6"/>
      <c r="S2334" s="4">
        <v>1.2</v>
      </c>
      <c r="T2334" s="4">
        <v>1.3</v>
      </c>
      <c r="U2334" s="4">
        <v>0.835</v>
      </c>
      <c r="V2334" s="4">
        <v>15.0</v>
      </c>
    </row>
    <row r="2335">
      <c r="A2335" s="4" t="s">
        <v>178</v>
      </c>
      <c r="B2335" s="4">
        <v>2011.0</v>
      </c>
      <c r="C2335" s="4" t="s">
        <v>31</v>
      </c>
      <c r="D2335" s="4">
        <v>75.6</v>
      </c>
      <c r="E2335" s="4">
        <v>122.0</v>
      </c>
      <c r="F2335" s="4">
        <v>0.0</v>
      </c>
      <c r="G2335" s="4">
        <v>10.24</v>
      </c>
      <c r="H2335" s="5">
        <v>0.0</v>
      </c>
      <c r="I2335" s="4">
        <v>99.0</v>
      </c>
      <c r="J2335" s="4">
        <v>0.0</v>
      </c>
      <c r="K2335" s="4">
        <v>56.5</v>
      </c>
      <c r="L2335" s="4">
        <v>0.0</v>
      </c>
      <c r="M2335" s="4">
        <v>99.0</v>
      </c>
      <c r="N2335" s="4">
        <v>7.96</v>
      </c>
      <c r="O2335" s="4">
        <v>99.0</v>
      </c>
      <c r="P2335" s="4">
        <v>0.1</v>
      </c>
      <c r="Q2335" s="7"/>
      <c r="R2335" s="6"/>
      <c r="S2335" s="4">
        <v>1.2</v>
      </c>
      <c r="T2335" s="4">
        <v>1.3</v>
      </c>
      <c r="U2335" s="4">
        <v>0.829</v>
      </c>
      <c r="V2335" s="4">
        <v>15.0</v>
      </c>
    </row>
    <row r="2336">
      <c r="A2336" s="4" t="s">
        <v>178</v>
      </c>
      <c r="B2336" s="4">
        <v>2010.0</v>
      </c>
      <c r="C2336" s="4" t="s">
        <v>31</v>
      </c>
      <c r="D2336" s="4">
        <v>75.1</v>
      </c>
      <c r="E2336" s="4">
        <v>124.0</v>
      </c>
      <c r="F2336" s="4">
        <v>0.0</v>
      </c>
      <c r="G2336" s="4">
        <v>10.13</v>
      </c>
      <c r="H2336" s="5">
        <v>0.0</v>
      </c>
      <c r="I2336" s="4">
        <v>99.0</v>
      </c>
      <c r="J2336" s="4">
        <v>0.0</v>
      </c>
      <c r="K2336" s="4">
        <v>55.9</v>
      </c>
      <c r="L2336" s="4">
        <v>0.0</v>
      </c>
      <c r="M2336" s="4">
        <v>99.0</v>
      </c>
      <c r="N2336" s="4">
        <v>8.51</v>
      </c>
      <c r="O2336" s="4">
        <v>99.0</v>
      </c>
      <c r="P2336" s="4">
        <v>0.1</v>
      </c>
      <c r="Q2336" s="7"/>
      <c r="R2336" s="6"/>
      <c r="S2336" s="4">
        <v>1.3</v>
      </c>
      <c r="T2336" s="4">
        <v>1.3</v>
      </c>
      <c r="U2336" s="4">
        <v>0.822</v>
      </c>
      <c r="V2336" s="4">
        <v>15.0</v>
      </c>
    </row>
    <row r="2337">
      <c r="A2337" s="4" t="s">
        <v>178</v>
      </c>
      <c r="B2337" s="4">
        <v>2009.0</v>
      </c>
      <c r="C2337" s="4" t="s">
        <v>31</v>
      </c>
      <c r="D2337" s="4">
        <v>75.0</v>
      </c>
      <c r="E2337" s="4">
        <v>131.0</v>
      </c>
      <c r="F2337" s="4">
        <v>0.0</v>
      </c>
      <c r="G2337" s="4">
        <v>10.63</v>
      </c>
      <c r="H2337" s="5">
        <v>0.0</v>
      </c>
      <c r="I2337" s="4">
        <v>99.0</v>
      </c>
      <c r="J2337" s="4">
        <v>0.0</v>
      </c>
      <c r="K2337" s="4">
        <v>55.3</v>
      </c>
      <c r="L2337" s="4">
        <v>0.0</v>
      </c>
      <c r="M2337" s="4">
        <v>99.0</v>
      </c>
      <c r="N2337" s="4">
        <v>9.15</v>
      </c>
      <c r="O2337" s="4">
        <v>99.0</v>
      </c>
      <c r="P2337" s="4">
        <v>0.1</v>
      </c>
      <c r="Q2337" s="7"/>
      <c r="R2337" s="6"/>
      <c r="S2337" s="4">
        <v>1.3</v>
      </c>
      <c r="T2337" s="4">
        <v>1.4</v>
      </c>
      <c r="U2337" s="4">
        <v>0.82</v>
      </c>
      <c r="V2337" s="4">
        <v>14.9</v>
      </c>
    </row>
    <row r="2338">
      <c r="A2338" s="4" t="s">
        <v>178</v>
      </c>
      <c r="B2338" s="4">
        <v>2008.0</v>
      </c>
      <c r="C2338" s="4" t="s">
        <v>31</v>
      </c>
      <c r="D2338" s="4">
        <v>74.7</v>
      </c>
      <c r="E2338" s="4">
        <v>136.0</v>
      </c>
      <c r="F2338" s="4">
        <v>0.0</v>
      </c>
      <c r="G2338" s="4">
        <v>11.37</v>
      </c>
      <c r="H2338" s="5">
        <v>0.0</v>
      </c>
      <c r="I2338" s="4">
        <v>99.0</v>
      </c>
      <c r="J2338" s="4">
        <v>0.0</v>
      </c>
      <c r="K2338" s="4">
        <v>54.8</v>
      </c>
      <c r="L2338" s="4">
        <v>0.0</v>
      </c>
      <c r="M2338" s="4">
        <v>99.0</v>
      </c>
      <c r="N2338" s="4">
        <v>8.2</v>
      </c>
      <c r="O2338" s="4">
        <v>99.0</v>
      </c>
      <c r="P2338" s="4">
        <v>0.1</v>
      </c>
      <c r="Q2338" s="7"/>
      <c r="R2338" s="6"/>
      <c r="S2338" s="4">
        <v>1.3</v>
      </c>
      <c r="T2338" s="4">
        <v>1.4</v>
      </c>
      <c r="U2338" s="4">
        <v>0.813</v>
      </c>
      <c r="V2338" s="4">
        <v>14.8</v>
      </c>
    </row>
    <row r="2339">
      <c r="A2339" s="4" t="s">
        <v>178</v>
      </c>
      <c r="B2339" s="4">
        <v>2007.0</v>
      </c>
      <c r="C2339" s="4" t="s">
        <v>31</v>
      </c>
      <c r="D2339" s="4">
        <v>74.4</v>
      </c>
      <c r="E2339" s="4">
        <v>14.0</v>
      </c>
      <c r="F2339" s="4">
        <v>0.0</v>
      </c>
      <c r="G2339" s="4">
        <v>10.58</v>
      </c>
      <c r="H2339" s="5">
        <v>0.0</v>
      </c>
      <c r="I2339" s="4">
        <v>99.0</v>
      </c>
      <c r="J2339" s="4">
        <v>0.0</v>
      </c>
      <c r="K2339" s="4">
        <v>54.2</v>
      </c>
      <c r="L2339" s="4">
        <v>0.0</v>
      </c>
      <c r="M2339" s="4">
        <v>99.0</v>
      </c>
      <c r="N2339" s="4">
        <v>7.76</v>
      </c>
      <c r="O2339" s="4">
        <v>99.0</v>
      </c>
      <c r="P2339" s="4">
        <v>0.1</v>
      </c>
      <c r="Q2339" s="7"/>
      <c r="R2339" s="6"/>
      <c r="S2339" s="4">
        <v>1.3</v>
      </c>
      <c r="T2339" s="4">
        <v>1.4</v>
      </c>
      <c r="U2339" s="4">
        <v>0.802</v>
      </c>
      <c r="V2339" s="4">
        <v>14.5</v>
      </c>
    </row>
    <row r="2340">
      <c r="A2340" s="4" t="s">
        <v>178</v>
      </c>
      <c r="B2340" s="4">
        <v>2006.0</v>
      </c>
      <c r="C2340" s="4" t="s">
        <v>31</v>
      </c>
      <c r="D2340" s="4">
        <v>74.3</v>
      </c>
      <c r="E2340" s="4">
        <v>138.0</v>
      </c>
      <c r="F2340" s="4">
        <v>0.0</v>
      </c>
      <c r="G2340" s="4">
        <v>10.28</v>
      </c>
      <c r="H2340" s="5">
        <v>0.0</v>
      </c>
      <c r="I2340" s="4">
        <v>99.0</v>
      </c>
      <c r="J2340" s="4">
        <v>0.0</v>
      </c>
      <c r="K2340" s="4">
        <v>53.7</v>
      </c>
      <c r="L2340" s="4">
        <v>0.0</v>
      </c>
      <c r="M2340" s="4">
        <v>99.0</v>
      </c>
      <c r="N2340" s="4">
        <v>7.35</v>
      </c>
      <c r="O2340" s="4">
        <v>99.0</v>
      </c>
      <c r="P2340" s="4">
        <v>0.1</v>
      </c>
      <c r="Q2340" s="7"/>
      <c r="R2340" s="6"/>
      <c r="S2340" s="4">
        <v>1.4</v>
      </c>
      <c r="T2340" s="4">
        <v>1.5</v>
      </c>
      <c r="U2340" s="4">
        <v>0.793</v>
      </c>
      <c r="V2340" s="4">
        <v>14.3</v>
      </c>
    </row>
    <row r="2341">
      <c r="A2341" s="4" t="s">
        <v>178</v>
      </c>
      <c r="B2341" s="4">
        <v>2005.0</v>
      </c>
      <c r="C2341" s="4" t="s">
        <v>31</v>
      </c>
      <c r="D2341" s="4">
        <v>74.0</v>
      </c>
      <c r="E2341" s="4">
        <v>141.0</v>
      </c>
      <c r="F2341" s="4">
        <v>0.0</v>
      </c>
      <c r="G2341" s="4">
        <v>10.81</v>
      </c>
      <c r="H2341" s="5">
        <v>0.0</v>
      </c>
      <c r="I2341" s="4">
        <v>99.0</v>
      </c>
      <c r="J2341" s="4">
        <v>0.0</v>
      </c>
      <c r="K2341" s="4">
        <v>53.1</v>
      </c>
      <c r="L2341" s="4">
        <v>0.0</v>
      </c>
      <c r="M2341" s="4">
        <v>99.0</v>
      </c>
      <c r="N2341" s="4">
        <v>7.4</v>
      </c>
      <c r="O2341" s="4">
        <v>99.0</v>
      </c>
      <c r="P2341" s="4">
        <v>0.1</v>
      </c>
      <c r="Q2341" s="7"/>
      <c r="R2341" s="6"/>
      <c r="S2341" s="4">
        <v>1.4</v>
      </c>
      <c r="T2341" s="4">
        <v>1.5</v>
      </c>
      <c r="U2341" s="4">
        <v>0.784</v>
      </c>
      <c r="V2341" s="4">
        <v>14.0</v>
      </c>
    </row>
    <row r="2342">
      <c r="A2342" s="4" t="s">
        <v>178</v>
      </c>
      <c r="B2342" s="4">
        <v>2004.0</v>
      </c>
      <c r="C2342" s="4" t="s">
        <v>31</v>
      </c>
      <c r="D2342" s="4">
        <v>74.1</v>
      </c>
      <c r="E2342" s="4">
        <v>138.0</v>
      </c>
      <c r="F2342" s="4">
        <v>0.0</v>
      </c>
      <c r="G2342" s="4">
        <v>10.03</v>
      </c>
      <c r="H2342" s="5">
        <v>0.0</v>
      </c>
      <c r="I2342" s="4">
        <v>99.0</v>
      </c>
      <c r="J2342" s="4">
        <v>2.0</v>
      </c>
      <c r="K2342" s="4">
        <v>52.6</v>
      </c>
      <c r="L2342" s="4">
        <v>0.0</v>
      </c>
      <c r="M2342" s="4">
        <v>99.0</v>
      </c>
      <c r="N2342" s="4">
        <v>7.21</v>
      </c>
      <c r="O2342" s="4">
        <v>99.0</v>
      </c>
      <c r="P2342" s="4">
        <v>0.1</v>
      </c>
      <c r="Q2342" s="7"/>
      <c r="R2342" s="6"/>
      <c r="S2342" s="4">
        <v>1.4</v>
      </c>
      <c r="T2342" s="4">
        <v>1.5</v>
      </c>
      <c r="U2342" s="4">
        <v>0.776</v>
      </c>
      <c r="V2342" s="4">
        <v>13.8</v>
      </c>
    </row>
    <row r="2343">
      <c r="A2343" s="4" t="s">
        <v>178</v>
      </c>
      <c r="B2343" s="4">
        <v>2003.0</v>
      </c>
      <c r="C2343" s="4" t="s">
        <v>31</v>
      </c>
      <c r="D2343" s="4">
        <v>73.8</v>
      </c>
      <c r="E2343" s="4">
        <v>144.0</v>
      </c>
      <c r="F2343" s="4">
        <v>0.0</v>
      </c>
      <c r="G2343" s="4">
        <v>9.85</v>
      </c>
      <c r="H2343" s="5">
        <v>0.0</v>
      </c>
      <c r="I2343" s="4">
        <v>99.0</v>
      </c>
      <c r="J2343" s="4">
        <v>1.0</v>
      </c>
      <c r="K2343" s="4">
        <v>52.1</v>
      </c>
      <c r="L2343" s="4">
        <v>0.0</v>
      </c>
      <c r="M2343" s="4">
        <v>98.0</v>
      </c>
      <c r="N2343" s="4">
        <v>5.82</v>
      </c>
      <c r="O2343" s="4">
        <v>99.0</v>
      </c>
      <c r="P2343" s="4">
        <v>0.1</v>
      </c>
      <c r="Q2343" s="7"/>
      <c r="R2343" s="6"/>
      <c r="S2343" s="4">
        <v>1.5</v>
      </c>
      <c r="T2343" s="4">
        <v>1.6</v>
      </c>
      <c r="U2343" s="4">
        <v>0.771</v>
      </c>
      <c r="V2343" s="4">
        <v>13.6</v>
      </c>
    </row>
    <row r="2344">
      <c r="A2344" s="4" t="s">
        <v>178</v>
      </c>
      <c r="B2344" s="4">
        <v>2002.0</v>
      </c>
      <c r="C2344" s="4" t="s">
        <v>31</v>
      </c>
      <c r="D2344" s="4">
        <v>73.7</v>
      </c>
      <c r="E2344" s="4">
        <v>145.0</v>
      </c>
      <c r="F2344" s="4">
        <v>0.0</v>
      </c>
      <c r="G2344" s="4">
        <v>10.78</v>
      </c>
      <c r="H2344" s="5">
        <v>0.0</v>
      </c>
      <c r="I2344" s="4">
        <v>99.0</v>
      </c>
      <c r="J2344" s="4">
        <v>0.0</v>
      </c>
      <c r="K2344" s="4">
        <v>51.6</v>
      </c>
      <c r="L2344" s="4">
        <v>0.0</v>
      </c>
      <c r="M2344" s="4">
        <v>98.0</v>
      </c>
      <c r="N2344" s="4">
        <v>5.63</v>
      </c>
      <c r="O2344" s="4">
        <v>99.0</v>
      </c>
      <c r="P2344" s="4">
        <v>0.1</v>
      </c>
      <c r="Q2344" s="7"/>
      <c r="R2344" s="6"/>
      <c r="S2344" s="4">
        <v>1.5</v>
      </c>
      <c r="T2344" s="4">
        <v>1.6</v>
      </c>
      <c r="U2344" s="4">
        <v>0.763</v>
      </c>
      <c r="V2344" s="4">
        <v>13.3</v>
      </c>
    </row>
    <row r="2345">
      <c r="A2345" s="4" t="s">
        <v>178</v>
      </c>
      <c r="B2345" s="4">
        <v>2001.0</v>
      </c>
      <c r="C2345" s="4" t="s">
        <v>31</v>
      </c>
      <c r="D2345" s="4">
        <v>73.3</v>
      </c>
      <c r="E2345" s="4">
        <v>145.0</v>
      </c>
      <c r="F2345" s="4">
        <v>0.0</v>
      </c>
      <c r="G2345" s="4">
        <v>10.73</v>
      </c>
      <c r="H2345" s="5">
        <v>0.0</v>
      </c>
      <c r="I2345" s="4">
        <v>99.0</v>
      </c>
      <c r="J2345" s="4">
        <v>0.0</v>
      </c>
      <c r="K2345" s="4">
        <v>51.1</v>
      </c>
      <c r="L2345" s="4">
        <v>1.0</v>
      </c>
      <c r="M2345" s="4">
        <v>99.0</v>
      </c>
      <c r="N2345" s="4">
        <v>5.5</v>
      </c>
      <c r="O2345" s="4">
        <v>99.0</v>
      </c>
      <c r="P2345" s="4">
        <v>0.1</v>
      </c>
      <c r="Q2345" s="7"/>
      <c r="R2345" s="6"/>
      <c r="S2345" s="4">
        <v>1.5</v>
      </c>
      <c r="T2345" s="4">
        <v>1.6</v>
      </c>
      <c r="U2345" s="4">
        <v>0.763</v>
      </c>
      <c r="V2345" s="4">
        <v>13.3</v>
      </c>
    </row>
    <row r="2346">
      <c r="A2346" s="4" t="s">
        <v>178</v>
      </c>
      <c r="B2346" s="4">
        <v>2000.0</v>
      </c>
      <c r="C2346" s="4" t="s">
        <v>31</v>
      </c>
      <c r="D2346" s="4">
        <v>73.0</v>
      </c>
      <c r="E2346" s="4">
        <v>147.0</v>
      </c>
      <c r="F2346" s="4">
        <v>0.0</v>
      </c>
      <c r="G2346" s="4">
        <v>11.06</v>
      </c>
      <c r="H2346" s="5">
        <v>0.0</v>
      </c>
      <c r="I2346" s="4">
        <v>98.0</v>
      </c>
      <c r="J2346" s="4">
        <v>0.0</v>
      </c>
      <c r="K2346" s="4">
        <v>5.7</v>
      </c>
      <c r="L2346" s="4">
        <v>1.0</v>
      </c>
      <c r="M2346" s="4">
        <v>98.0</v>
      </c>
      <c r="N2346" s="4">
        <v>5.5</v>
      </c>
      <c r="O2346" s="4">
        <v>99.0</v>
      </c>
      <c r="P2346" s="4">
        <v>0.1</v>
      </c>
      <c r="Q2346" s="7"/>
      <c r="R2346" s="6"/>
      <c r="S2346" s="4">
        <v>1.6</v>
      </c>
      <c r="T2346" s="4">
        <v>1.7</v>
      </c>
      <c r="U2346" s="4">
        <v>0.761</v>
      </c>
      <c r="V2346" s="4">
        <v>13.0</v>
      </c>
    </row>
    <row r="2347">
      <c r="A2347" s="4" t="s">
        <v>179</v>
      </c>
      <c r="B2347" s="4">
        <v>2015.0</v>
      </c>
      <c r="C2347" s="4" t="s">
        <v>31</v>
      </c>
      <c r="D2347" s="4">
        <v>88.0</v>
      </c>
      <c r="E2347" s="4">
        <v>74.0</v>
      </c>
      <c r="F2347" s="4">
        <v>0.0</v>
      </c>
      <c r="G2347" s="6"/>
      <c r="H2347" s="5">
        <v>0.0</v>
      </c>
      <c r="I2347" s="6"/>
      <c r="J2347" s="4">
        <v>18.0</v>
      </c>
      <c r="K2347" s="4">
        <v>6.1</v>
      </c>
      <c r="L2347" s="4">
        <v>0.0</v>
      </c>
      <c r="M2347" s="4">
        <v>95.0</v>
      </c>
      <c r="N2347" s="6"/>
      <c r="O2347" s="4">
        <v>95.0</v>
      </c>
      <c r="P2347" s="4">
        <v>0.1</v>
      </c>
      <c r="Q2347" s="5">
        <v>2729.86383</v>
      </c>
      <c r="R2347" s="4">
        <v>263531.0</v>
      </c>
      <c r="S2347" s="4">
        <v>1.4</v>
      </c>
      <c r="T2347" s="4">
        <v>1.3</v>
      </c>
      <c r="U2347" s="4">
        <v>0.888</v>
      </c>
      <c r="V2347" s="4">
        <v>17.3</v>
      </c>
    </row>
    <row r="2348">
      <c r="A2348" s="4" t="s">
        <v>179</v>
      </c>
      <c r="B2348" s="4">
        <v>2014.0</v>
      </c>
      <c r="C2348" s="4" t="s">
        <v>31</v>
      </c>
      <c r="D2348" s="4">
        <v>87.0</v>
      </c>
      <c r="E2348" s="4">
        <v>76.0</v>
      </c>
      <c r="F2348" s="4">
        <v>0.0</v>
      </c>
      <c r="G2348" s="4">
        <v>10.46</v>
      </c>
      <c r="H2348" s="5">
        <v>31.13492794</v>
      </c>
      <c r="I2348" s="6"/>
      <c r="J2348" s="4">
        <v>52.0</v>
      </c>
      <c r="K2348" s="4">
        <v>59.5</v>
      </c>
      <c r="L2348" s="4">
        <v>0.0</v>
      </c>
      <c r="M2348" s="4">
        <v>95.0</v>
      </c>
      <c r="N2348" s="4">
        <v>9.23</v>
      </c>
      <c r="O2348" s="4">
        <v>95.0</v>
      </c>
      <c r="P2348" s="4">
        <v>0.1</v>
      </c>
      <c r="Q2348" s="5">
        <v>242.67286</v>
      </c>
      <c r="R2348" s="4">
        <v>26198.0</v>
      </c>
      <c r="S2348" s="4">
        <v>1.4</v>
      </c>
      <c r="T2348" s="4">
        <v>1.4</v>
      </c>
      <c r="U2348" s="4">
        <v>0.888</v>
      </c>
      <c r="V2348" s="4">
        <v>17.6</v>
      </c>
    </row>
    <row r="2349">
      <c r="A2349" s="4" t="s">
        <v>179</v>
      </c>
      <c r="B2349" s="4">
        <v>2013.0</v>
      </c>
      <c r="C2349" s="4" t="s">
        <v>31</v>
      </c>
      <c r="D2349" s="4">
        <v>85.0</v>
      </c>
      <c r="E2349" s="4">
        <v>78.0</v>
      </c>
      <c r="F2349" s="4">
        <v>0.0</v>
      </c>
      <c r="G2349" s="4">
        <v>9.53</v>
      </c>
      <c r="H2349" s="5">
        <v>259.7786785</v>
      </c>
      <c r="I2349" s="6"/>
      <c r="J2349" s="4">
        <v>1.0</v>
      </c>
      <c r="K2349" s="4">
        <v>58.9</v>
      </c>
      <c r="L2349" s="4">
        <v>0.0</v>
      </c>
      <c r="M2349" s="4">
        <v>95.0</v>
      </c>
      <c r="N2349" s="4">
        <v>9.29</v>
      </c>
      <c r="O2349" s="4">
        <v>95.0</v>
      </c>
      <c r="P2349" s="4">
        <v>0.1</v>
      </c>
      <c r="Q2349" s="5">
        <v>2315.31799</v>
      </c>
      <c r="R2349" s="4">
        <v>259953.0</v>
      </c>
      <c r="S2349" s="4">
        <v>1.4</v>
      </c>
      <c r="T2349" s="4">
        <v>1.4</v>
      </c>
      <c r="U2349" s="4">
        <v>0.878</v>
      </c>
      <c r="V2349" s="4">
        <v>16.8</v>
      </c>
    </row>
    <row r="2350">
      <c r="A2350" s="4" t="s">
        <v>179</v>
      </c>
      <c r="B2350" s="4">
        <v>2012.0</v>
      </c>
      <c r="C2350" s="4" t="s">
        <v>31</v>
      </c>
      <c r="D2350" s="4">
        <v>82.0</v>
      </c>
      <c r="E2350" s="4">
        <v>81.0</v>
      </c>
      <c r="F2350" s="4">
        <v>0.0</v>
      </c>
      <c r="G2350" s="4">
        <v>10.95</v>
      </c>
      <c r="H2350" s="5">
        <v>3283.024864</v>
      </c>
      <c r="I2350" s="6"/>
      <c r="J2350" s="4">
        <v>2.0</v>
      </c>
      <c r="K2350" s="4">
        <v>58.2</v>
      </c>
      <c r="L2350" s="4">
        <v>0.0</v>
      </c>
      <c r="M2350" s="4">
        <v>96.0</v>
      </c>
      <c r="N2350" s="4">
        <v>9.37</v>
      </c>
      <c r="O2350" s="4">
        <v>96.0</v>
      </c>
      <c r="P2350" s="4">
        <v>0.1</v>
      </c>
      <c r="Q2350" s="5">
        <v>22486.47167</v>
      </c>
      <c r="R2350" s="4">
        <v>257159.0</v>
      </c>
      <c r="S2350" s="4">
        <v>1.5</v>
      </c>
      <c r="T2350" s="4">
        <v>1.5</v>
      </c>
      <c r="U2350" s="4">
        <v>0.877</v>
      </c>
      <c r="V2350" s="4">
        <v>16.8</v>
      </c>
    </row>
    <row r="2351">
      <c r="A2351" s="4" t="s">
        <v>179</v>
      </c>
      <c r="B2351" s="4">
        <v>2011.0</v>
      </c>
      <c r="C2351" s="4" t="s">
        <v>31</v>
      </c>
      <c r="D2351" s="4">
        <v>79.8</v>
      </c>
      <c r="E2351" s="4">
        <v>84.0</v>
      </c>
      <c r="F2351" s="4">
        <v>0.0</v>
      </c>
      <c r="G2351" s="4">
        <v>10.61</v>
      </c>
      <c r="H2351" s="5">
        <v>3343.026219</v>
      </c>
      <c r="I2351" s="6"/>
      <c r="J2351" s="4">
        <v>22.0</v>
      </c>
      <c r="K2351" s="4">
        <v>57.6</v>
      </c>
      <c r="L2351" s="4">
        <v>0.0</v>
      </c>
      <c r="M2351" s="4">
        <v>96.0</v>
      </c>
      <c r="N2351" s="4">
        <v>9.8</v>
      </c>
      <c r="O2351" s="4">
        <v>96.0</v>
      </c>
      <c r="P2351" s="4">
        <v>0.1</v>
      </c>
      <c r="Q2351" s="5">
        <v>24985.24827</v>
      </c>
      <c r="R2351" s="4">
        <v>252843.0</v>
      </c>
      <c r="S2351" s="4">
        <v>1.6</v>
      </c>
      <c r="T2351" s="4">
        <v>1.6</v>
      </c>
      <c r="U2351" s="4">
        <v>0.876</v>
      </c>
      <c r="V2351" s="4">
        <v>17.0</v>
      </c>
    </row>
    <row r="2352">
      <c r="A2352" s="4" t="s">
        <v>179</v>
      </c>
      <c r="B2352" s="4">
        <v>2010.0</v>
      </c>
      <c r="C2352" s="4" t="s">
        <v>31</v>
      </c>
      <c r="D2352" s="4">
        <v>79.5</v>
      </c>
      <c r="E2352" s="4">
        <v>87.0</v>
      </c>
      <c r="F2352" s="4">
        <v>0.0</v>
      </c>
      <c r="G2352" s="4">
        <v>10.32</v>
      </c>
      <c r="H2352" s="5">
        <v>3187.496219</v>
      </c>
      <c r="I2352" s="6"/>
      <c r="J2352" s="4">
        <v>2.0</v>
      </c>
      <c r="K2352" s="4">
        <v>57.0</v>
      </c>
      <c r="L2352" s="4">
        <v>0.0</v>
      </c>
      <c r="M2352" s="4">
        <v>96.0</v>
      </c>
      <c r="N2352" s="4">
        <v>9.7</v>
      </c>
      <c r="O2352" s="4">
        <v>96.0</v>
      </c>
      <c r="P2352" s="4">
        <v>0.1</v>
      </c>
      <c r="Q2352" s="5">
        <v>23437.4722</v>
      </c>
      <c r="R2352" s="4">
        <v>248583.0</v>
      </c>
      <c r="S2352" s="4">
        <v>1.6</v>
      </c>
      <c r="T2352" s="4">
        <v>1.6</v>
      </c>
      <c r="U2352" s="4">
        <v>0.872</v>
      </c>
      <c r="V2352" s="4">
        <v>16.9</v>
      </c>
    </row>
    <row r="2353">
      <c r="A2353" s="4" t="s">
        <v>179</v>
      </c>
      <c r="B2353" s="4">
        <v>2009.0</v>
      </c>
      <c r="C2353" s="4" t="s">
        <v>31</v>
      </c>
      <c r="D2353" s="4">
        <v>79.1</v>
      </c>
      <c r="E2353" s="4">
        <v>9.0</v>
      </c>
      <c r="F2353" s="4">
        <v>0.0</v>
      </c>
      <c r="G2353" s="4">
        <v>10.52</v>
      </c>
      <c r="H2353" s="5">
        <v>3505.389434</v>
      </c>
      <c r="I2353" s="6"/>
      <c r="J2353" s="4">
        <v>0.0</v>
      </c>
      <c r="K2353" s="4">
        <v>56.4</v>
      </c>
      <c r="L2353" s="4">
        <v>0.0</v>
      </c>
      <c r="M2353" s="4">
        <v>96.0</v>
      </c>
      <c r="N2353" s="4">
        <v>9.38</v>
      </c>
      <c r="O2353" s="4">
        <v>96.0</v>
      </c>
      <c r="P2353" s="4">
        <v>0.1</v>
      </c>
      <c r="Q2353" s="5">
        <v>24633.79785</v>
      </c>
      <c r="R2353" s="4">
        <v>239669.0</v>
      </c>
      <c r="S2353" s="4">
        <v>1.7</v>
      </c>
      <c r="T2353" s="4">
        <v>1.7</v>
      </c>
      <c r="U2353" s="4">
        <v>0.873</v>
      </c>
      <c r="V2353" s="4">
        <v>16.9</v>
      </c>
    </row>
    <row r="2354">
      <c r="A2354" s="4" t="s">
        <v>179</v>
      </c>
      <c r="B2354" s="4">
        <v>2008.0</v>
      </c>
      <c r="C2354" s="4" t="s">
        <v>31</v>
      </c>
      <c r="D2354" s="4">
        <v>78.9</v>
      </c>
      <c r="E2354" s="4">
        <v>96.0</v>
      </c>
      <c r="F2354" s="4">
        <v>0.0</v>
      </c>
      <c r="G2354" s="4">
        <v>10.94</v>
      </c>
      <c r="H2354" s="5">
        <v>392.9588536</v>
      </c>
      <c r="I2354" s="6"/>
      <c r="J2354" s="4">
        <v>0.0</v>
      </c>
      <c r="K2354" s="4">
        <v>55.8</v>
      </c>
      <c r="L2354" s="4">
        <v>0.0</v>
      </c>
      <c r="M2354" s="4">
        <v>97.0</v>
      </c>
      <c r="N2354" s="4">
        <v>8.47</v>
      </c>
      <c r="O2354" s="4">
        <v>97.0</v>
      </c>
      <c r="P2354" s="4">
        <v>0.1</v>
      </c>
      <c r="Q2354" s="5">
        <v>2751.8127</v>
      </c>
      <c r="R2354" s="4">
        <v>221316.0</v>
      </c>
      <c r="S2354" s="4">
        <v>1.7</v>
      </c>
      <c r="T2354" s="4">
        <v>1.7</v>
      </c>
      <c r="U2354" s="4">
        <v>0.869</v>
      </c>
      <c r="V2354" s="4">
        <v>16.9</v>
      </c>
    </row>
    <row r="2355">
      <c r="A2355" s="4" t="s">
        <v>179</v>
      </c>
      <c r="B2355" s="4">
        <v>2007.0</v>
      </c>
      <c r="C2355" s="4" t="s">
        <v>31</v>
      </c>
      <c r="D2355" s="4">
        <v>78.3</v>
      </c>
      <c r="E2355" s="4">
        <v>12.0</v>
      </c>
      <c r="F2355" s="4">
        <v>0.0</v>
      </c>
      <c r="G2355" s="4">
        <v>11.02</v>
      </c>
      <c r="H2355" s="5">
        <v>3256.724028</v>
      </c>
      <c r="I2355" s="6"/>
      <c r="J2355" s="4">
        <v>0.0</v>
      </c>
      <c r="K2355" s="4">
        <v>55.2</v>
      </c>
      <c r="L2355" s="4">
        <v>0.0</v>
      </c>
      <c r="M2355" s="4">
        <v>97.0</v>
      </c>
      <c r="N2355" s="4">
        <v>7.98</v>
      </c>
      <c r="O2355" s="4">
        <v>97.0</v>
      </c>
      <c r="P2355" s="4">
        <v>0.1</v>
      </c>
      <c r="Q2355" s="5">
        <v>23841.31792</v>
      </c>
      <c r="R2355" s="4">
        <v>218122.0</v>
      </c>
      <c r="S2355" s="4">
        <v>1.8</v>
      </c>
      <c r="T2355" s="4">
        <v>1.8</v>
      </c>
      <c r="U2355" s="4">
        <v>0.865</v>
      </c>
      <c r="V2355" s="4">
        <v>16.8</v>
      </c>
    </row>
    <row r="2356">
      <c r="A2356" s="4" t="s">
        <v>179</v>
      </c>
      <c r="B2356" s="4">
        <v>2006.0</v>
      </c>
      <c r="C2356" s="4" t="s">
        <v>31</v>
      </c>
      <c r="D2356" s="4">
        <v>78.1</v>
      </c>
      <c r="E2356" s="4">
        <v>17.0</v>
      </c>
      <c r="F2356" s="4">
        <v>0.0</v>
      </c>
      <c r="G2356" s="4">
        <v>12.26</v>
      </c>
      <c r="H2356" s="5">
        <v>2724.17807</v>
      </c>
      <c r="I2356" s="6"/>
      <c r="J2356" s="4">
        <v>0.0</v>
      </c>
      <c r="K2356" s="4">
        <v>54.7</v>
      </c>
      <c r="L2356" s="4">
        <v>0.0</v>
      </c>
      <c r="M2356" s="4">
        <v>97.0</v>
      </c>
      <c r="N2356" s="4">
        <v>8.42</v>
      </c>
      <c r="O2356" s="4">
        <v>97.0</v>
      </c>
      <c r="P2356" s="4">
        <v>0.1</v>
      </c>
      <c r="Q2356" s="5">
        <v>19726.1265</v>
      </c>
      <c r="R2356" s="4">
        <v>26868.0</v>
      </c>
      <c r="S2356" s="4">
        <v>1.8</v>
      </c>
      <c r="T2356" s="4">
        <v>1.9</v>
      </c>
      <c r="U2356" s="4">
        <v>0.858</v>
      </c>
      <c r="V2356" s="4">
        <v>16.7</v>
      </c>
    </row>
    <row r="2357">
      <c r="A2357" s="4" t="s">
        <v>179</v>
      </c>
      <c r="B2357" s="4">
        <v>2005.0</v>
      </c>
      <c r="C2357" s="4" t="s">
        <v>31</v>
      </c>
      <c r="D2357" s="4">
        <v>77.5</v>
      </c>
      <c r="E2357" s="4">
        <v>14.0</v>
      </c>
      <c r="F2357" s="4">
        <v>0.0</v>
      </c>
      <c r="G2357" s="4">
        <v>11.14</v>
      </c>
      <c r="H2357" s="5">
        <v>2503.714258</v>
      </c>
      <c r="I2357" s="6"/>
      <c r="J2357" s="4">
        <v>0.0</v>
      </c>
      <c r="K2357" s="4">
        <v>54.1</v>
      </c>
      <c r="L2357" s="4">
        <v>0.0</v>
      </c>
      <c r="M2357" s="4">
        <v>95.0</v>
      </c>
      <c r="N2357" s="4">
        <v>8.5</v>
      </c>
      <c r="O2357" s="4">
        <v>95.0</v>
      </c>
      <c r="P2357" s="4">
        <v>0.1</v>
      </c>
      <c r="Q2357" s="5">
        <v>18169.1891</v>
      </c>
      <c r="R2357" s="4">
        <v>2474.0</v>
      </c>
      <c r="S2357" s="4">
        <v>1.9</v>
      </c>
      <c r="T2357" s="4">
        <v>2.0</v>
      </c>
      <c r="U2357" s="4">
        <v>0.853</v>
      </c>
      <c r="V2357" s="4">
        <v>16.3</v>
      </c>
    </row>
    <row r="2358">
      <c r="A2358" s="4" t="s">
        <v>179</v>
      </c>
      <c r="B2358" s="4">
        <v>2004.0</v>
      </c>
      <c r="C2358" s="4" t="s">
        <v>31</v>
      </c>
      <c r="D2358" s="4">
        <v>77.2</v>
      </c>
      <c r="E2358" s="4">
        <v>113.0</v>
      </c>
      <c r="F2358" s="4">
        <v>0.0</v>
      </c>
      <c r="G2358" s="4">
        <v>10.0</v>
      </c>
      <c r="H2358" s="5">
        <v>235.3785281</v>
      </c>
      <c r="I2358" s="6"/>
      <c r="J2358" s="4">
        <v>0.0</v>
      </c>
      <c r="K2358" s="4">
        <v>53.5</v>
      </c>
      <c r="L2358" s="4">
        <v>0.0</v>
      </c>
      <c r="M2358" s="4">
        <v>94.0</v>
      </c>
      <c r="N2358" s="4">
        <v>8.47</v>
      </c>
      <c r="O2358" s="4">
        <v>94.0</v>
      </c>
      <c r="P2358" s="4">
        <v>0.1</v>
      </c>
      <c r="Q2358" s="5">
        <v>1726.9151</v>
      </c>
      <c r="R2358" s="4">
        <v>199712.0</v>
      </c>
      <c r="S2358" s="4">
        <v>2.0</v>
      </c>
      <c r="T2358" s="4">
        <v>2.0</v>
      </c>
      <c r="U2358" s="4">
        <v>0.85</v>
      </c>
      <c r="V2358" s="4">
        <v>16.6</v>
      </c>
    </row>
    <row r="2359">
      <c r="A2359" s="4" t="s">
        <v>179</v>
      </c>
      <c r="B2359" s="4">
        <v>2003.0</v>
      </c>
      <c r="C2359" s="4" t="s">
        <v>31</v>
      </c>
      <c r="D2359" s="4">
        <v>76.5</v>
      </c>
      <c r="E2359" s="4">
        <v>119.0</v>
      </c>
      <c r="F2359" s="4">
        <v>0.0</v>
      </c>
      <c r="G2359" s="4">
        <v>11.58</v>
      </c>
      <c r="H2359" s="5">
        <v>203.3252124</v>
      </c>
      <c r="I2359" s="6"/>
      <c r="J2359" s="4">
        <v>0.0</v>
      </c>
      <c r="K2359" s="4">
        <v>52.9</v>
      </c>
      <c r="L2359" s="4">
        <v>0.0</v>
      </c>
      <c r="M2359" s="4">
        <v>95.0</v>
      </c>
      <c r="N2359" s="4">
        <v>8.77</v>
      </c>
      <c r="O2359" s="4">
        <v>95.0</v>
      </c>
      <c r="P2359" s="4">
        <v>0.1</v>
      </c>
      <c r="Q2359" s="5">
        <v>1488.47154</v>
      </c>
      <c r="R2359" s="4">
        <v>1995733.0</v>
      </c>
      <c r="S2359" s="4">
        <v>2.0</v>
      </c>
      <c r="T2359" s="4">
        <v>2.1</v>
      </c>
      <c r="U2359" s="4">
        <v>0.843</v>
      </c>
      <c r="V2359" s="4">
        <v>16.1</v>
      </c>
    </row>
    <row r="2360">
      <c r="A2360" s="4" t="s">
        <v>179</v>
      </c>
      <c r="B2360" s="4">
        <v>2002.0</v>
      </c>
      <c r="C2360" s="4" t="s">
        <v>31</v>
      </c>
      <c r="D2360" s="4">
        <v>76.6</v>
      </c>
      <c r="E2360" s="4">
        <v>117.0</v>
      </c>
      <c r="F2360" s="4">
        <v>0.0</v>
      </c>
      <c r="G2360" s="4">
        <v>9.29</v>
      </c>
      <c r="H2360" s="5">
        <v>1617.473418</v>
      </c>
      <c r="I2360" s="6"/>
      <c r="J2360" s="4">
        <v>0.0</v>
      </c>
      <c r="K2360" s="4">
        <v>52.3</v>
      </c>
      <c r="L2360" s="4">
        <v>0.0</v>
      </c>
      <c r="M2360" s="4">
        <v>93.0</v>
      </c>
      <c r="N2360" s="4">
        <v>8.62</v>
      </c>
      <c r="O2360" s="4">
        <v>93.0</v>
      </c>
      <c r="P2360" s="4">
        <v>0.1</v>
      </c>
      <c r="Q2360" s="5">
        <v>11814.9994</v>
      </c>
      <c r="R2360" s="4">
        <v>199453.0</v>
      </c>
      <c r="S2360" s="4">
        <v>2.1</v>
      </c>
      <c r="T2360" s="4">
        <v>2.2</v>
      </c>
      <c r="U2360" s="4">
        <v>0.835</v>
      </c>
      <c r="V2360" s="4">
        <v>15.6</v>
      </c>
    </row>
    <row r="2361">
      <c r="A2361" s="4" t="s">
        <v>179</v>
      </c>
      <c r="B2361" s="4">
        <v>2001.0</v>
      </c>
      <c r="C2361" s="4" t="s">
        <v>31</v>
      </c>
      <c r="D2361" s="4">
        <v>76.2</v>
      </c>
      <c r="E2361" s="4">
        <v>124.0</v>
      </c>
      <c r="F2361" s="4">
        <v>0.0</v>
      </c>
      <c r="G2361" s="4">
        <v>10.8</v>
      </c>
      <c r="H2361" s="5">
        <v>196.3026243</v>
      </c>
      <c r="I2361" s="6"/>
      <c r="J2361" s="4">
        <v>0.0</v>
      </c>
      <c r="K2361" s="4">
        <v>51.8</v>
      </c>
      <c r="L2361" s="4">
        <v>0.0</v>
      </c>
      <c r="M2361" s="4">
        <v>93.0</v>
      </c>
      <c r="N2361" s="4">
        <v>8.57</v>
      </c>
      <c r="O2361" s="4">
        <v>92.0</v>
      </c>
      <c r="P2361" s="4">
        <v>0.1</v>
      </c>
      <c r="Q2361" s="5">
        <v>1479.29634</v>
      </c>
      <c r="R2361" s="4">
        <v>19926.0</v>
      </c>
      <c r="S2361" s="4">
        <v>2.2</v>
      </c>
      <c r="T2361" s="4">
        <v>2.2</v>
      </c>
      <c r="U2361" s="4">
        <v>0.824</v>
      </c>
      <c r="V2361" s="4">
        <v>14.7</v>
      </c>
    </row>
    <row r="2362">
      <c r="A2362" s="4" t="s">
        <v>179</v>
      </c>
      <c r="B2362" s="4">
        <v>2000.0</v>
      </c>
      <c r="C2362" s="4" t="s">
        <v>31</v>
      </c>
      <c r="D2362" s="4">
        <v>76.0</v>
      </c>
      <c r="E2362" s="4">
        <v>122.0</v>
      </c>
      <c r="F2362" s="4">
        <v>0.0</v>
      </c>
      <c r="G2362" s="4">
        <v>11.9</v>
      </c>
      <c r="H2362" s="5">
        <v>161.4473853</v>
      </c>
      <c r="I2362" s="6"/>
      <c r="J2362" s="4">
        <v>0.0</v>
      </c>
      <c r="K2362" s="4">
        <v>51.2</v>
      </c>
      <c r="L2362" s="4">
        <v>0.0</v>
      </c>
      <c r="M2362" s="4">
        <v>93.0</v>
      </c>
      <c r="N2362" s="4">
        <v>8.26</v>
      </c>
      <c r="O2362" s="4">
        <v>91.0</v>
      </c>
      <c r="P2362" s="4">
        <v>0.1</v>
      </c>
      <c r="Q2362" s="5">
        <v>1227.73677</v>
      </c>
      <c r="R2362" s="4">
        <v>1988925.0</v>
      </c>
      <c r="S2362" s="4">
        <v>2.2</v>
      </c>
      <c r="T2362" s="4">
        <v>2.3</v>
      </c>
      <c r="U2362" s="4">
        <v>0.818</v>
      </c>
      <c r="V2362" s="4">
        <v>14.6</v>
      </c>
    </row>
    <row r="2363">
      <c r="A2363" s="4" t="s">
        <v>180</v>
      </c>
      <c r="B2363" s="4">
        <v>2015.0</v>
      </c>
      <c r="C2363" s="4" t="s">
        <v>23</v>
      </c>
      <c r="D2363" s="4">
        <v>69.2</v>
      </c>
      <c r="E2363" s="4">
        <v>177.0</v>
      </c>
      <c r="F2363" s="4">
        <v>0.0</v>
      </c>
      <c r="G2363" s="6"/>
      <c r="H2363" s="5">
        <v>0.0</v>
      </c>
      <c r="I2363" s="4">
        <v>98.0</v>
      </c>
      <c r="J2363" s="4">
        <v>0.0</v>
      </c>
      <c r="K2363" s="4">
        <v>5.5</v>
      </c>
      <c r="L2363" s="4">
        <v>0.0</v>
      </c>
      <c r="M2363" s="4">
        <v>99.0</v>
      </c>
      <c r="N2363" s="6"/>
      <c r="O2363" s="4">
        <v>98.0</v>
      </c>
      <c r="P2363" s="4">
        <v>0.1</v>
      </c>
      <c r="Q2363" s="5">
        <v>1922.41388</v>
      </c>
      <c r="R2363" s="4">
        <v>587482.0</v>
      </c>
      <c r="S2363" s="4">
        <v>1.1</v>
      </c>
      <c r="T2363" s="4">
        <v>1.2</v>
      </c>
      <c r="U2363" s="4">
        <v>0.514</v>
      </c>
      <c r="V2363" s="4">
        <v>9.6</v>
      </c>
    </row>
    <row r="2364">
      <c r="A2364" s="4" t="s">
        <v>180</v>
      </c>
      <c r="B2364" s="4">
        <v>2014.0</v>
      </c>
      <c r="C2364" s="4" t="s">
        <v>23</v>
      </c>
      <c r="D2364" s="4">
        <v>68.8</v>
      </c>
      <c r="E2364" s="4">
        <v>183.0</v>
      </c>
      <c r="F2364" s="4">
        <v>0.0</v>
      </c>
      <c r="G2364" s="4">
        <v>0.01</v>
      </c>
      <c r="H2364" s="5">
        <v>3.718438799</v>
      </c>
      <c r="I2364" s="4">
        <v>88.0</v>
      </c>
      <c r="J2364" s="4">
        <v>0.0</v>
      </c>
      <c r="K2364" s="4">
        <v>49.7</v>
      </c>
      <c r="L2364" s="4">
        <v>0.0</v>
      </c>
      <c r="M2364" s="4">
        <v>94.0</v>
      </c>
      <c r="N2364" s="4">
        <v>5.5</v>
      </c>
      <c r="O2364" s="4">
        <v>88.0</v>
      </c>
      <c r="P2364" s="4">
        <v>0.1</v>
      </c>
      <c r="Q2364" s="5">
        <v>29.652622</v>
      </c>
      <c r="R2364" s="4">
        <v>57554.0</v>
      </c>
      <c r="S2364" s="4">
        <v>1.1</v>
      </c>
      <c r="T2364" s="4">
        <v>1.2</v>
      </c>
      <c r="U2364" s="4">
        <v>0.512</v>
      </c>
      <c r="V2364" s="4">
        <v>9.6</v>
      </c>
    </row>
    <row r="2365">
      <c r="A2365" s="4" t="s">
        <v>180</v>
      </c>
      <c r="B2365" s="4">
        <v>2013.0</v>
      </c>
      <c r="C2365" s="4" t="s">
        <v>23</v>
      </c>
      <c r="D2365" s="4">
        <v>68.8</v>
      </c>
      <c r="E2365" s="4">
        <v>182.0</v>
      </c>
      <c r="F2365" s="4">
        <v>0.0</v>
      </c>
      <c r="G2365" s="4">
        <v>0.01</v>
      </c>
      <c r="H2365" s="5">
        <v>24.73328608</v>
      </c>
      <c r="I2365" s="4">
        <v>94.0</v>
      </c>
      <c r="J2365" s="4">
        <v>0.0</v>
      </c>
      <c r="K2365" s="4">
        <v>48.9</v>
      </c>
      <c r="L2365" s="4">
        <v>0.0</v>
      </c>
      <c r="M2365" s="4">
        <v>99.0</v>
      </c>
      <c r="N2365" s="4">
        <v>5.42</v>
      </c>
      <c r="O2365" s="4">
        <v>94.0</v>
      </c>
      <c r="P2365" s="4">
        <v>0.1</v>
      </c>
      <c r="Q2365" s="5">
        <v>188.5159</v>
      </c>
      <c r="R2365" s="4">
        <v>563513.0</v>
      </c>
      <c r="S2365" s="4">
        <v>1.1</v>
      </c>
      <c r="T2365" s="4">
        <v>1.2</v>
      </c>
      <c r="U2365" s="4">
        <v>0.509</v>
      </c>
      <c r="V2365" s="4">
        <v>9.5</v>
      </c>
    </row>
    <row r="2366">
      <c r="A2366" s="4" t="s">
        <v>180</v>
      </c>
      <c r="B2366" s="4">
        <v>2012.0</v>
      </c>
      <c r="C2366" s="4" t="s">
        <v>23</v>
      </c>
      <c r="D2366" s="4">
        <v>68.7</v>
      </c>
      <c r="E2366" s="4">
        <v>184.0</v>
      </c>
      <c r="F2366" s="4">
        <v>0.0</v>
      </c>
      <c r="G2366" s="4">
        <v>0.01</v>
      </c>
      <c r="H2366" s="5">
        <v>247.9492284</v>
      </c>
      <c r="I2366" s="4">
        <v>99.0</v>
      </c>
      <c r="J2366" s="4">
        <v>0.0</v>
      </c>
      <c r="K2366" s="4">
        <v>48.1</v>
      </c>
      <c r="L2366" s="4">
        <v>0.0</v>
      </c>
      <c r="M2366" s="4">
        <v>99.0</v>
      </c>
      <c r="N2366" s="4">
        <v>5.48</v>
      </c>
      <c r="O2366" s="4">
        <v>99.0</v>
      </c>
      <c r="P2366" s="4">
        <v>0.1</v>
      </c>
      <c r="Q2366" s="5">
        <v>1858.689868</v>
      </c>
      <c r="R2366" s="4">
        <v>551531.0</v>
      </c>
      <c r="S2366" s="4">
        <v>1.2</v>
      </c>
      <c r="T2366" s="4">
        <v>1.2</v>
      </c>
      <c r="U2366" s="4">
        <v>0.505</v>
      </c>
      <c r="V2366" s="4">
        <v>9.4</v>
      </c>
    </row>
    <row r="2367">
      <c r="A2367" s="4" t="s">
        <v>180</v>
      </c>
      <c r="B2367" s="4">
        <v>2011.0</v>
      </c>
      <c r="C2367" s="4" t="s">
        <v>23</v>
      </c>
      <c r="D2367" s="4">
        <v>68.5</v>
      </c>
      <c r="E2367" s="4">
        <v>186.0</v>
      </c>
      <c r="F2367" s="4">
        <v>0.0</v>
      </c>
      <c r="G2367" s="4">
        <v>0.99</v>
      </c>
      <c r="H2367" s="5">
        <v>229.6687488</v>
      </c>
      <c r="I2367" s="4">
        <v>99.0</v>
      </c>
      <c r="J2367" s="4">
        <v>0.0</v>
      </c>
      <c r="K2367" s="4">
        <v>47.2</v>
      </c>
      <c r="L2367" s="4">
        <v>0.0</v>
      </c>
      <c r="M2367" s="4">
        <v>99.0</v>
      </c>
      <c r="N2367" s="4">
        <v>5.8</v>
      </c>
      <c r="O2367" s="4">
        <v>99.0</v>
      </c>
      <c r="P2367" s="4">
        <v>0.1</v>
      </c>
      <c r="Q2367" s="5">
        <v>1642.837974</v>
      </c>
      <c r="R2367" s="4">
        <v>539614.0</v>
      </c>
      <c r="S2367" s="4">
        <v>1.2</v>
      </c>
      <c r="T2367" s="4">
        <v>1.2</v>
      </c>
      <c r="U2367" s="4">
        <v>0.497</v>
      </c>
      <c r="V2367" s="4">
        <v>9.4</v>
      </c>
    </row>
    <row r="2368">
      <c r="A2368" s="4" t="s">
        <v>180</v>
      </c>
      <c r="B2368" s="4">
        <v>2010.0</v>
      </c>
      <c r="C2368" s="4" t="s">
        <v>23</v>
      </c>
      <c r="D2368" s="4">
        <v>68.3</v>
      </c>
      <c r="E2368" s="4">
        <v>188.0</v>
      </c>
      <c r="F2368" s="4">
        <v>0.0</v>
      </c>
      <c r="G2368" s="4">
        <v>1.1</v>
      </c>
      <c r="H2368" s="5">
        <v>29.5207994</v>
      </c>
      <c r="I2368" s="4">
        <v>9.0</v>
      </c>
      <c r="J2368" s="4">
        <v>0.0</v>
      </c>
      <c r="K2368" s="4">
        <v>46.4</v>
      </c>
      <c r="L2368" s="4">
        <v>0.0</v>
      </c>
      <c r="M2368" s="4">
        <v>94.0</v>
      </c>
      <c r="N2368" s="4">
        <v>7.47</v>
      </c>
      <c r="O2368" s="4">
        <v>9.0</v>
      </c>
      <c r="P2368" s="4">
        <v>0.1</v>
      </c>
      <c r="Q2368" s="5">
        <v>1272.44825</v>
      </c>
      <c r="R2368" s="4">
        <v>52779.0</v>
      </c>
      <c r="S2368" s="4">
        <v>1.2</v>
      </c>
      <c r="T2368" s="4">
        <v>1.2</v>
      </c>
      <c r="U2368" s="4">
        <v>0.492</v>
      </c>
      <c r="V2368" s="4">
        <v>9.3</v>
      </c>
    </row>
    <row r="2369">
      <c r="A2369" s="4" t="s">
        <v>180</v>
      </c>
      <c r="B2369" s="4">
        <v>2009.0</v>
      </c>
      <c r="C2369" s="4" t="s">
        <v>23</v>
      </c>
      <c r="D2369" s="4">
        <v>68.1</v>
      </c>
      <c r="E2369" s="4">
        <v>192.0</v>
      </c>
      <c r="F2369" s="4">
        <v>0.0</v>
      </c>
      <c r="G2369" s="4">
        <v>1.21</v>
      </c>
      <c r="H2369" s="5">
        <v>244.3976438</v>
      </c>
      <c r="I2369" s="4">
        <v>92.0</v>
      </c>
      <c r="J2369" s="4">
        <v>0.0</v>
      </c>
      <c r="K2369" s="4">
        <v>45.5</v>
      </c>
      <c r="L2369" s="4">
        <v>0.0</v>
      </c>
      <c r="M2369" s="4">
        <v>98.0</v>
      </c>
      <c r="N2369" s="4">
        <v>7.92</v>
      </c>
      <c r="O2369" s="4">
        <v>92.0</v>
      </c>
      <c r="P2369" s="4">
        <v>0.1</v>
      </c>
      <c r="Q2369" s="5">
        <v>1158.282672</v>
      </c>
      <c r="R2369" s="4">
        <v>51679.0</v>
      </c>
      <c r="S2369" s="4">
        <v>1.2</v>
      </c>
      <c r="T2369" s="4">
        <v>1.2</v>
      </c>
      <c r="U2369" s="4">
        <v>0.494</v>
      </c>
      <c r="V2369" s="4">
        <v>9.3</v>
      </c>
    </row>
    <row r="2370">
      <c r="A2370" s="4" t="s">
        <v>180</v>
      </c>
      <c r="B2370" s="4">
        <v>2008.0</v>
      </c>
      <c r="C2370" s="4" t="s">
        <v>23</v>
      </c>
      <c r="D2370" s="4">
        <v>68.0</v>
      </c>
      <c r="E2370" s="4">
        <v>193.0</v>
      </c>
      <c r="F2370" s="4">
        <v>0.0</v>
      </c>
      <c r="G2370" s="4">
        <v>1.09</v>
      </c>
      <c r="H2370" s="5">
        <v>19.74929219</v>
      </c>
      <c r="I2370" s="4">
        <v>89.0</v>
      </c>
      <c r="J2370" s="4">
        <v>0.0</v>
      </c>
      <c r="K2370" s="4">
        <v>44.7</v>
      </c>
      <c r="L2370" s="4">
        <v>0.0</v>
      </c>
      <c r="M2370" s="4">
        <v>94.0</v>
      </c>
      <c r="N2370" s="4">
        <v>5.97</v>
      </c>
      <c r="O2370" s="4">
        <v>89.0</v>
      </c>
      <c r="P2370" s="4">
        <v>0.1</v>
      </c>
      <c r="Q2370" s="5">
        <v>125.79167</v>
      </c>
      <c r="R2370" s="4">
        <v>54477.0</v>
      </c>
      <c r="S2370" s="4">
        <v>1.2</v>
      </c>
      <c r="T2370" s="4">
        <v>1.2</v>
      </c>
      <c r="U2370" s="4">
        <v>0.489</v>
      </c>
      <c r="V2370" s="4">
        <v>9.2</v>
      </c>
    </row>
    <row r="2371">
      <c r="A2371" s="4" t="s">
        <v>180</v>
      </c>
      <c r="B2371" s="4">
        <v>2007.0</v>
      </c>
      <c r="C2371" s="4" t="s">
        <v>23</v>
      </c>
      <c r="D2371" s="4">
        <v>67.6</v>
      </c>
      <c r="E2371" s="4">
        <v>2.0</v>
      </c>
      <c r="F2371" s="4">
        <v>0.0</v>
      </c>
      <c r="G2371" s="4">
        <v>0.85</v>
      </c>
      <c r="H2371" s="5">
        <v>28.90135229</v>
      </c>
      <c r="I2371" s="4">
        <v>9.0</v>
      </c>
      <c r="J2371" s="4">
        <v>0.0</v>
      </c>
      <c r="K2371" s="4">
        <v>43.8</v>
      </c>
      <c r="L2371" s="4">
        <v>0.0</v>
      </c>
      <c r="M2371" s="4">
        <v>93.0</v>
      </c>
      <c r="N2371" s="4">
        <v>6.42</v>
      </c>
      <c r="O2371" s="4">
        <v>9.0</v>
      </c>
      <c r="P2371" s="4">
        <v>0.1</v>
      </c>
      <c r="Q2371" s="5">
        <v>146.931125</v>
      </c>
      <c r="R2371" s="4">
        <v>49294.0</v>
      </c>
      <c r="S2371" s="4">
        <v>1.2</v>
      </c>
      <c r="T2371" s="4">
        <v>1.2</v>
      </c>
      <c r="U2371" s="4">
        <v>0.482</v>
      </c>
      <c r="V2371" s="4">
        <v>9.0</v>
      </c>
    </row>
    <row r="2372">
      <c r="A2372" s="4" t="s">
        <v>180</v>
      </c>
      <c r="B2372" s="4">
        <v>2006.0</v>
      </c>
      <c r="C2372" s="4" t="s">
        <v>23</v>
      </c>
      <c r="D2372" s="4">
        <v>67.6</v>
      </c>
      <c r="E2372" s="4">
        <v>2.0</v>
      </c>
      <c r="F2372" s="4">
        <v>0.0</v>
      </c>
      <c r="G2372" s="4">
        <v>0.99</v>
      </c>
      <c r="H2372" s="5">
        <v>240.4851202</v>
      </c>
      <c r="I2372" s="4">
        <v>99.0</v>
      </c>
      <c r="J2372" s="4">
        <v>0.0</v>
      </c>
      <c r="K2372" s="4">
        <v>43.0</v>
      </c>
      <c r="L2372" s="4">
        <v>0.0</v>
      </c>
      <c r="M2372" s="4">
        <v>99.0</v>
      </c>
      <c r="N2372" s="4">
        <v>6.66</v>
      </c>
      <c r="O2372" s="4">
        <v>99.0</v>
      </c>
      <c r="P2372" s="4">
        <v>0.1</v>
      </c>
      <c r="Q2372" s="5">
        <v>948.6592511</v>
      </c>
      <c r="R2372" s="4">
        <v>481422.0</v>
      </c>
      <c r="S2372" s="4">
        <v>1.3</v>
      </c>
      <c r="T2372" s="4">
        <v>1.3</v>
      </c>
      <c r="U2372" s="4">
        <v>0.47</v>
      </c>
      <c r="V2372" s="4">
        <v>8.4</v>
      </c>
    </row>
    <row r="2373">
      <c r="A2373" s="4" t="s">
        <v>180</v>
      </c>
      <c r="B2373" s="4">
        <v>2005.0</v>
      </c>
      <c r="C2373" s="4" t="s">
        <v>23</v>
      </c>
      <c r="D2373" s="4">
        <v>67.4</v>
      </c>
      <c r="E2373" s="4">
        <v>24.0</v>
      </c>
      <c r="F2373" s="4">
        <v>0.0</v>
      </c>
      <c r="G2373" s="4">
        <v>0.9</v>
      </c>
      <c r="H2373" s="5">
        <v>25.31155956</v>
      </c>
      <c r="I2373" s="4">
        <v>83.0</v>
      </c>
      <c r="J2373" s="4">
        <v>0.0</v>
      </c>
      <c r="K2373" s="4">
        <v>42.1</v>
      </c>
      <c r="L2373" s="4">
        <v>0.0</v>
      </c>
      <c r="M2373" s="4">
        <v>9.0</v>
      </c>
      <c r="N2373" s="4">
        <v>7.83</v>
      </c>
      <c r="O2373" s="4">
        <v>89.0</v>
      </c>
      <c r="P2373" s="4">
        <v>0.1</v>
      </c>
      <c r="Q2373" s="5">
        <v>88.874858</v>
      </c>
      <c r="R2373" s="4">
        <v>469885.0</v>
      </c>
      <c r="S2373" s="4">
        <v>1.3</v>
      </c>
      <c r="T2373" s="4">
        <v>1.3</v>
      </c>
      <c r="U2373" s="4">
        <v>0.465</v>
      </c>
      <c r="V2373" s="4">
        <v>8.3</v>
      </c>
    </row>
    <row r="2374">
      <c r="A2374" s="4" t="s">
        <v>180</v>
      </c>
      <c r="B2374" s="4">
        <v>2004.0</v>
      </c>
      <c r="C2374" s="4" t="s">
        <v>23</v>
      </c>
      <c r="D2374" s="4">
        <v>67.1</v>
      </c>
      <c r="E2374" s="4">
        <v>29.0</v>
      </c>
      <c r="F2374" s="4">
        <v>0.0</v>
      </c>
      <c r="G2374" s="4">
        <v>1.18</v>
      </c>
      <c r="H2374" s="5">
        <v>195.5259417</v>
      </c>
      <c r="I2374" s="4">
        <v>81.0</v>
      </c>
      <c r="J2374" s="4">
        <v>0.0</v>
      </c>
      <c r="K2374" s="4">
        <v>41.3</v>
      </c>
      <c r="L2374" s="4">
        <v>0.0</v>
      </c>
      <c r="M2374" s="4">
        <v>89.0</v>
      </c>
      <c r="N2374" s="4">
        <v>5.64</v>
      </c>
      <c r="O2374" s="4">
        <v>9.0</v>
      </c>
      <c r="P2374" s="4">
        <v>0.1</v>
      </c>
      <c r="Q2374" s="5">
        <v>818.442619</v>
      </c>
      <c r="R2374" s="4">
        <v>458324.0</v>
      </c>
      <c r="S2374" s="4">
        <v>1.3</v>
      </c>
      <c r="T2374" s="4">
        <v>1.3</v>
      </c>
      <c r="U2374" s="4">
        <v>0.459</v>
      </c>
      <c r="V2374" s="4">
        <v>8.1</v>
      </c>
    </row>
    <row r="2375">
      <c r="A2375" s="4" t="s">
        <v>180</v>
      </c>
      <c r="B2375" s="4">
        <v>2003.0</v>
      </c>
      <c r="C2375" s="4" t="s">
        <v>23</v>
      </c>
      <c r="D2375" s="4">
        <v>66.8</v>
      </c>
      <c r="E2375" s="4">
        <v>215.0</v>
      </c>
      <c r="F2375" s="4">
        <v>0.0</v>
      </c>
      <c r="G2375" s="4">
        <v>1.18</v>
      </c>
      <c r="H2375" s="5">
        <v>16.83170578</v>
      </c>
      <c r="I2375" s="4">
        <v>79.0</v>
      </c>
      <c r="J2375" s="4">
        <v>0.0</v>
      </c>
      <c r="K2375" s="4">
        <v>4.4</v>
      </c>
      <c r="L2375" s="4">
        <v>0.0</v>
      </c>
      <c r="M2375" s="4">
        <v>84.0</v>
      </c>
      <c r="N2375" s="4">
        <v>6.0</v>
      </c>
      <c r="O2375" s="4">
        <v>84.0</v>
      </c>
      <c r="P2375" s="4">
        <v>0.1</v>
      </c>
      <c r="Q2375" s="5">
        <v>744.7657423</v>
      </c>
      <c r="R2375" s="4">
        <v>446769.0</v>
      </c>
      <c r="S2375" s="4">
        <v>1.3</v>
      </c>
      <c r="T2375" s="4">
        <v>1.3</v>
      </c>
      <c r="U2375" s="4">
        <v>0.453</v>
      </c>
      <c r="V2375" s="4">
        <v>8.0</v>
      </c>
    </row>
    <row r="2376">
      <c r="A2376" s="4" t="s">
        <v>180</v>
      </c>
      <c r="B2376" s="4">
        <v>2002.0</v>
      </c>
      <c r="C2376" s="4" t="s">
        <v>23</v>
      </c>
      <c r="D2376" s="4">
        <v>66.5</v>
      </c>
      <c r="E2376" s="4">
        <v>22.0</v>
      </c>
      <c r="F2376" s="4">
        <v>0.0</v>
      </c>
      <c r="G2376" s="4">
        <v>1.08</v>
      </c>
      <c r="H2376" s="5">
        <v>156.2847968</v>
      </c>
      <c r="I2376" s="4">
        <v>75.0</v>
      </c>
      <c r="J2376" s="4">
        <v>0.0</v>
      </c>
      <c r="K2376" s="4">
        <v>39.6</v>
      </c>
      <c r="L2376" s="4">
        <v>0.0</v>
      </c>
      <c r="M2376" s="4">
        <v>78.0</v>
      </c>
      <c r="N2376" s="4">
        <v>6.9</v>
      </c>
      <c r="O2376" s="4">
        <v>78.0</v>
      </c>
      <c r="P2376" s="4">
        <v>0.1</v>
      </c>
      <c r="Q2376" s="5">
        <v>784.9562874</v>
      </c>
      <c r="R2376" s="4">
        <v>435262.0</v>
      </c>
      <c r="S2376" s="4">
        <v>1.4</v>
      </c>
      <c r="T2376" s="4">
        <v>1.4</v>
      </c>
      <c r="U2376" s="4">
        <v>0.446</v>
      </c>
      <c r="V2376" s="4">
        <v>7.3</v>
      </c>
    </row>
    <row r="2377">
      <c r="A2377" s="4" t="s">
        <v>180</v>
      </c>
      <c r="B2377" s="4">
        <v>2001.0</v>
      </c>
      <c r="C2377" s="4" t="s">
        <v>23</v>
      </c>
      <c r="D2377" s="4">
        <v>66.2</v>
      </c>
      <c r="E2377" s="4">
        <v>227.0</v>
      </c>
      <c r="F2377" s="4">
        <v>0.0</v>
      </c>
      <c r="G2377" s="4">
        <v>0.7</v>
      </c>
      <c r="H2377" s="5">
        <v>325.1114746</v>
      </c>
      <c r="I2377" s="4">
        <v>83.0</v>
      </c>
      <c r="J2377" s="4">
        <v>0.0</v>
      </c>
      <c r="K2377" s="4">
        <v>38.7</v>
      </c>
      <c r="L2377" s="4">
        <v>0.0</v>
      </c>
      <c r="M2377" s="4">
        <v>88.0</v>
      </c>
      <c r="N2377" s="4">
        <v>6.44</v>
      </c>
      <c r="O2377" s="4">
        <v>84.0</v>
      </c>
      <c r="P2377" s="4">
        <v>0.1</v>
      </c>
      <c r="Q2377" s="5">
        <v>944.81684</v>
      </c>
      <c r="R2377" s="4">
        <v>423853.0</v>
      </c>
      <c r="S2377" s="4">
        <v>1.4</v>
      </c>
      <c r="T2377" s="4">
        <v>1.4</v>
      </c>
      <c r="U2377" s="4">
        <v>0.442</v>
      </c>
      <c r="V2377" s="4">
        <v>6.6</v>
      </c>
    </row>
    <row r="2378">
      <c r="A2378" s="4" t="s">
        <v>180</v>
      </c>
      <c r="B2378" s="4">
        <v>2000.0</v>
      </c>
      <c r="C2378" s="4" t="s">
        <v>23</v>
      </c>
      <c r="D2378" s="4">
        <v>65.8</v>
      </c>
      <c r="E2378" s="4">
        <v>235.0</v>
      </c>
      <c r="F2378" s="4">
        <v>0.0</v>
      </c>
      <c r="G2378" s="4">
        <v>0.71</v>
      </c>
      <c r="H2378" s="5">
        <v>4.24926073</v>
      </c>
      <c r="I2378" s="4">
        <v>81.0</v>
      </c>
      <c r="J2378" s="4">
        <v>0.0</v>
      </c>
      <c r="K2378" s="4">
        <v>37.9</v>
      </c>
      <c r="L2378" s="4">
        <v>0.0</v>
      </c>
      <c r="M2378" s="4">
        <v>88.0</v>
      </c>
      <c r="N2378" s="4">
        <v>4.56</v>
      </c>
      <c r="O2378" s="4">
        <v>86.0</v>
      </c>
      <c r="P2378" s="4">
        <v>0.1</v>
      </c>
      <c r="Q2378" s="5">
        <v>154.518572</v>
      </c>
      <c r="R2378" s="4">
        <v>41269.0</v>
      </c>
      <c r="S2378" s="4">
        <v>1.4</v>
      </c>
      <c r="T2378" s="4">
        <v>1.4</v>
      </c>
      <c r="U2378" s="4">
        <v>0.455</v>
      </c>
      <c r="V2378" s="4">
        <v>7.2</v>
      </c>
    </row>
    <row r="2379">
      <c r="A2379" s="4" t="s">
        <v>181</v>
      </c>
      <c r="B2379" s="4">
        <v>2015.0</v>
      </c>
      <c r="C2379" s="4" t="s">
        <v>23</v>
      </c>
      <c r="D2379" s="4">
        <v>55.0</v>
      </c>
      <c r="E2379" s="4">
        <v>312.0</v>
      </c>
      <c r="F2379" s="4">
        <v>50.0</v>
      </c>
      <c r="G2379" s="6"/>
      <c r="H2379" s="5">
        <v>0.0</v>
      </c>
      <c r="I2379" s="4">
        <v>42.0</v>
      </c>
      <c r="J2379" s="4">
        <v>7497.0</v>
      </c>
      <c r="K2379" s="4">
        <v>24.3</v>
      </c>
      <c r="L2379" s="4">
        <v>80.0</v>
      </c>
      <c r="M2379" s="4">
        <v>47.0</v>
      </c>
      <c r="N2379" s="6"/>
      <c r="O2379" s="4">
        <v>42.0</v>
      </c>
      <c r="P2379" s="4">
        <v>0.7</v>
      </c>
      <c r="Q2379" s="5">
        <v>426.98537</v>
      </c>
      <c r="R2379" s="6"/>
      <c r="S2379" s="4">
        <v>6.6</v>
      </c>
      <c r="T2379" s="4">
        <v>6.4</v>
      </c>
      <c r="U2379" s="6"/>
      <c r="V2379" s="6"/>
    </row>
    <row r="2380">
      <c r="A2380" s="4" t="s">
        <v>181</v>
      </c>
      <c r="B2380" s="4">
        <v>2014.0</v>
      </c>
      <c r="C2380" s="4" t="s">
        <v>23</v>
      </c>
      <c r="D2380" s="4">
        <v>54.3</v>
      </c>
      <c r="E2380" s="4">
        <v>321.0</v>
      </c>
      <c r="F2380" s="4">
        <v>51.0</v>
      </c>
      <c r="G2380" s="4">
        <v>0.01</v>
      </c>
      <c r="H2380" s="5">
        <v>0.0</v>
      </c>
      <c r="I2380" s="4">
        <v>42.0</v>
      </c>
      <c r="J2380" s="4">
        <v>10229.0</v>
      </c>
      <c r="K2380" s="4">
        <v>23.8</v>
      </c>
      <c r="L2380" s="4">
        <v>80.0</v>
      </c>
      <c r="M2380" s="4">
        <v>47.0</v>
      </c>
      <c r="N2380" s="6"/>
      <c r="O2380" s="4">
        <v>42.0</v>
      </c>
      <c r="P2380" s="4">
        <v>0.8</v>
      </c>
      <c r="Q2380" s="5">
        <v>417.89143</v>
      </c>
      <c r="R2380" s="6"/>
      <c r="S2380" s="4">
        <v>6.7</v>
      </c>
      <c r="T2380" s="4">
        <v>6.5</v>
      </c>
      <c r="U2380" s="6"/>
      <c r="V2380" s="6"/>
    </row>
    <row r="2381">
      <c r="A2381" s="4" t="s">
        <v>181</v>
      </c>
      <c r="B2381" s="4">
        <v>2013.0</v>
      </c>
      <c r="C2381" s="4" t="s">
        <v>23</v>
      </c>
      <c r="D2381" s="4">
        <v>54.2</v>
      </c>
      <c r="E2381" s="4">
        <v>318.0</v>
      </c>
      <c r="F2381" s="4">
        <v>51.0</v>
      </c>
      <c r="G2381" s="4">
        <v>0.01</v>
      </c>
      <c r="H2381" s="5">
        <v>0.0</v>
      </c>
      <c r="I2381" s="4">
        <v>42.0</v>
      </c>
      <c r="J2381" s="4">
        <v>3173.0</v>
      </c>
      <c r="K2381" s="4">
        <v>23.3</v>
      </c>
      <c r="L2381" s="4">
        <v>81.0</v>
      </c>
      <c r="M2381" s="4">
        <v>47.0</v>
      </c>
      <c r="N2381" s="6"/>
      <c r="O2381" s="4">
        <v>42.0</v>
      </c>
      <c r="P2381" s="4">
        <v>0.8</v>
      </c>
      <c r="Q2381" s="5">
        <v>47.5432354</v>
      </c>
      <c r="R2381" s="6"/>
      <c r="S2381" s="4">
        <v>6.8</v>
      </c>
      <c r="T2381" s="4">
        <v>6.6</v>
      </c>
      <c r="U2381" s="6"/>
      <c r="V2381" s="6"/>
    </row>
    <row r="2382">
      <c r="A2382" s="4" t="s">
        <v>181</v>
      </c>
      <c r="B2382" s="4">
        <v>2012.0</v>
      </c>
      <c r="C2382" s="4" t="s">
        <v>23</v>
      </c>
      <c r="D2382" s="4">
        <v>53.1</v>
      </c>
      <c r="E2382" s="4">
        <v>336.0</v>
      </c>
      <c r="F2382" s="4">
        <v>51.0</v>
      </c>
      <c r="G2382" s="4">
        <v>0.01</v>
      </c>
      <c r="H2382" s="5">
        <v>0.0</v>
      </c>
      <c r="I2382" s="6"/>
      <c r="J2382" s="4">
        <v>9983.0</v>
      </c>
      <c r="K2382" s="4">
        <v>22.9</v>
      </c>
      <c r="L2382" s="4">
        <v>82.0</v>
      </c>
      <c r="M2382" s="4">
        <v>47.0</v>
      </c>
      <c r="N2382" s="6"/>
      <c r="O2382" s="4">
        <v>42.0</v>
      </c>
      <c r="P2382" s="4">
        <v>0.8</v>
      </c>
      <c r="Q2382" s="7"/>
      <c r="R2382" s="6"/>
      <c r="S2382" s="4">
        <v>6.8</v>
      </c>
      <c r="T2382" s="4">
        <v>6.7</v>
      </c>
      <c r="U2382" s="6"/>
      <c r="V2382" s="6"/>
    </row>
    <row r="2383">
      <c r="A2383" s="4" t="s">
        <v>181</v>
      </c>
      <c r="B2383" s="4">
        <v>2011.0</v>
      </c>
      <c r="C2383" s="4" t="s">
        <v>23</v>
      </c>
      <c r="D2383" s="4">
        <v>53.1</v>
      </c>
      <c r="E2383" s="4">
        <v>329.0</v>
      </c>
      <c r="F2383" s="4">
        <v>51.0</v>
      </c>
      <c r="G2383" s="4">
        <v>0.01</v>
      </c>
      <c r="H2383" s="5">
        <v>0.0</v>
      </c>
      <c r="I2383" s="6"/>
      <c r="J2383" s="4">
        <v>17298.0</v>
      </c>
      <c r="K2383" s="4">
        <v>22.4</v>
      </c>
      <c r="L2383" s="4">
        <v>82.0</v>
      </c>
      <c r="M2383" s="4">
        <v>49.0</v>
      </c>
      <c r="N2383" s="6"/>
      <c r="O2383" s="4">
        <v>41.0</v>
      </c>
      <c r="P2383" s="4">
        <v>0.8</v>
      </c>
      <c r="Q2383" s="7"/>
      <c r="R2383" s="6"/>
      <c r="S2383" s="4">
        <v>6.9</v>
      </c>
      <c r="T2383" s="4">
        <v>6.7</v>
      </c>
      <c r="U2383" s="6"/>
      <c r="V2383" s="6"/>
    </row>
    <row r="2384">
      <c r="A2384" s="4" t="s">
        <v>181</v>
      </c>
      <c r="B2384" s="4">
        <v>2010.0</v>
      </c>
      <c r="C2384" s="4" t="s">
        <v>23</v>
      </c>
      <c r="D2384" s="4">
        <v>52.4</v>
      </c>
      <c r="E2384" s="4">
        <v>336.0</v>
      </c>
      <c r="F2384" s="4">
        <v>52.0</v>
      </c>
      <c r="G2384" s="4">
        <v>0.01</v>
      </c>
      <c r="H2384" s="5">
        <v>0.0</v>
      </c>
      <c r="I2384" s="6"/>
      <c r="J2384" s="4">
        <v>115.0</v>
      </c>
      <c r="K2384" s="4">
        <v>22.0</v>
      </c>
      <c r="L2384" s="4">
        <v>83.0</v>
      </c>
      <c r="M2384" s="4">
        <v>49.0</v>
      </c>
      <c r="N2384" s="6"/>
      <c r="O2384" s="4">
        <v>45.0</v>
      </c>
      <c r="P2384" s="4">
        <v>0.8</v>
      </c>
      <c r="Q2384" s="7"/>
      <c r="R2384" s="6"/>
      <c r="S2384" s="4">
        <v>7.0</v>
      </c>
      <c r="T2384" s="4">
        <v>6.8</v>
      </c>
      <c r="U2384" s="6"/>
      <c r="V2384" s="6"/>
    </row>
    <row r="2385">
      <c r="A2385" s="4" t="s">
        <v>181</v>
      </c>
      <c r="B2385" s="4">
        <v>2009.0</v>
      </c>
      <c r="C2385" s="4" t="s">
        <v>23</v>
      </c>
      <c r="D2385" s="4">
        <v>52.2</v>
      </c>
      <c r="E2385" s="4">
        <v>335.0</v>
      </c>
      <c r="F2385" s="4">
        <v>52.0</v>
      </c>
      <c r="G2385" s="4">
        <v>0.01</v>
      </c>
      <c r="H2385" s="5">
        <v>0.0</v>
      </c>
      <c r="I2385" s="6"/>
      <c r="J2385" s="4">
        <v>13.0</v>
      </c>
      <c r="K2385" s="4">
        <v>21.5</v>
      </c>
      <c r="L2385" s="4">
        <v>84.0</v>
      </c>
      <c r="M2385" s="4">
        <v>41.0</v>
      </c>
      <c r="N2385" s="6"/>
      <c r="O2385" s="4">
        <v>42.0</v>
      </c>
      <c r="P2385" s="4">
        <v>0.8</v>
      </c>
      <c r="Q2385" s="7"/>
      <c r="R2385" s="6"/>
      <c r="S2385" s="4">
        <v>7.1</v>
      </c>
      <c r="T2385" s="4">
        <v>6.9</v>
      </c>
      <c r="U2385" s="6"/>
      <c r="V2385" s="6"/>
    </row>
    <row r="2386">
      <c r="A2386" s="4" t="s">
        <v>181</v>
      </c>
      <c r="B2386" s="4">
        <v>2008.0</v>
      </c>
      <c r="C2386" s="4" t="s">
        <v>23</v>
      </c>
      <c r="D2386" s="4">
        <v>51.9</v>
      </c>
      <c r="E2386" s="4">
        <v>336.0</v>
      </c>
      <c r="F2386" s="4">
        <v>52.0</v>
      </c>
      <c r="G2386" s="4">
        <v>0.01</v>
      </c>
      <c r="H2386" s="5">
        <v>0.0</v>
      </c>
      <c r="I2386" s="6"/>
      <c r="J2386" s="4">
        <v>1081.0</v>
      </c>
      <c r="K2386" s="4">
        <v>21.1</v>
      </c>
      <c r="L2386" s="4">
        <v>84.0</v>
      </c>
      <c r="M2386" s="4">
        <v>4.0</v>
      </c>
      <c r="N2386" s="6"/>
      <c r="O2386" s="4">
        <v>31.0</v>
      </c>
      <c r="P2386" s="4">
        <v>0.9</v>
      </c>
      <c r="Q2386" s="7"/>
      <c r="R2386" s="6"/>
      <c r="S2386" s="4">
        <v>7.2</v>
      </c>
      <c r="T2386" s="4">
        <v>7.0</v>
      </c>
      <c r="U2386" s="6"/>
      <c r="V2386" s="6"/>
    </row>
    <row r="2387">
      <c r="A2387" s="4" t="s">
        <v>181</v>
      </c>
      <c r="B2387" s="4">
        <v>2007.0</v>
      </c>
      <c r="C2387" s="4" t="s">
        <v>23</v>
      </c>
      <c r="D2387" s="4">
        <v>51.5</v>
      </c>
      <c r="E2387" s="4">
        <v>34.0</v>
      </c>
      <c r="F2387" s="4">
        <v>52.0</v>
      </c>
      <c r="G2387" s="4">
        <v>0.01</v>
      </c>
      <c r="H2387" s="5">
        <v>0.0</v>
      </c>
      <c r="I2387" s="6"/>
      <c r="J2387" s="4">
        <v>1149.0</v>
      </c>
      <c r="K2387" s="4">
        <v>2.7</v>
      </c>
      <c r="L2387" s="4">
        <v>84.0</v>
      </c>
      <c r="M2387" s="4">
        <v>4.0</v>
      </c>
      <c r="N2387" s="6"/>
      <c r="O2387" s="4">
        <v>4.0</v>
      </c>
      <c r="P2387" s="4">
        <v>0.9</v>
      </c>
      <c r="Q2387" s="7"/>
      <c r="R2387" s="6"/>
      <c r="S2387" s="4">
        <v>7.3</v>
      </c>
      <c r="T2387" s="4">
        <v>7.1</v>
      </c>
      <c r="U2387" s="6"/>
      <c r="V2387" s="6"/>
    </row>
    <row r="2388">
      <c r="A2388" s="4" t="s">
        <v>181</v>
      </c>
      <c r="B2388" s="4">
        <v>2006.0</v>
      </c>
      <c r="C2388" s="4" t="s">
        <v>23</v>
      </c>
      <c r="D2388" s="4">
        <v>51.5</v>
      </c>
      <c r="E2388" s="4">
        <v>337.0</v>
      </c>
      <c r="F2388" s="4">
        <v>51.0</v>
      </c>
      <c r="G2388" s="4">
        <v>0.01</v>
      </c>
      <c r="H2388" s="5">
        <v>0.0</v>
      </c>
      <c r="I2388" s="6"/>
      <c r="J2388" s="4">
        <v>7.0</v>
      </c>
      <c r="K2388" s="4">
        <v>2.2</v>
      </c>
      <c r="L2388" s="4">
        <v>83.0</v>
      </c>
      <c r="M2388" s="4">
        <v>26.0</v>
      </c>
      <c r="N2388" s="6"/>
      <c r="O2388" s="4">
        <v>26.0</v>
      </c>
      <c r="P2388" s="4">
        <v>0.9</v>
      </c>
      <c r="Q2388" s="7"/>
      <c r="R2388" s="6"/>
      <c r="S2388" s="4">
        <v>7.4</v>
      </c>
      <c r="T2388" s="4">
        <v>7.2</v>
      </c>
      <c r="U2388" s="6"/>
      <c r="V2388" s="6"/>
    </row>
    <row r="2389">
      <c r="A2389" s="4" t="s">
        <v>181</v>
      </c>
      <c r="B2389" s="4">
        <v>2005.0</v>
      </c>
      <c r="C2389" s="4" t="s">
        <v>23</v>
      </c>
      <c r="D2389" s="4">
        <v>51.6</v>
      </c>
      <c r="E2389" s="4">
        <v>334.0</v>
      </c>
      <c r="F2389" s="4">
        <v>50.0</v>
      </c>
      <c r="G2389" s="4">
        <v>0.01</v>
      </c>
      <c r="H2389" s="5">
        <v>0.0</v>
      </c>
      <c r="I2389" s="6"/>
      <c r="J2389" s="4">
        <v>0.0</v>
      </c>
      <c r="K2389" s="4">
        <v>19.8</v>
      </c>
      <c r="L2389" s="4">
        <v>82.0</v>
      </c>
      <c r="M2389" s="4">
        <v>35.0</v>
      </c>
      <c r="N2389" s="6"/>
      <c r="O2389" s="4">
        <v>35.0</v>
      </c>
      <c r="P2389" s="4">
        <v>0.9</v>
      </c>
      <c r="Q2389" s="7"/>
      <c r="R2389" s="6"/>
      <c r="S2389" s="4">
        <v>7.5</v>
      </c>
      <c r="T2389" s="4">
        <v>7.3</v>
      </c>
      <c r="U2389" s="6"/>
      <c r="V2389" s="6"/>
    </row>
    <row r="2390">
      <c r="A2390" s="4" t="s">
        <v>181</v>
      </c>
      <c r="B2390" s="4">
        <v>2004.0</v>
      </c>
      <c r="C2390" s="4" t="s">
        <v>23</v>
      </c>
      <c r="D2390" s="4">
        <v>51.2</v>
      </c>
      <c r="E2390" s="4">
        <v>341.0</v>
      </c>
      <c r="F2390" s="4">
        <v>49.0</v>
      </c>
      <c r="G2390" s="4">
        <v>0.01</v>
      </c>
      <c r="H2390" s="5">
        <v>0.0</v>
      </c>
      <c r="I2390" s="6"/>
      <c r="J2390" s="4">
        <v>12008.0</v>
      </c>
      <c r="K2390" s="4">
        <v>19.4</v>
      </c>
      <c r="L2390" s="4">
        <v>80.0</v>
      </c>
      <c r="M2390" s="4">
        <v>3.0</v>
      </c>
      <c r="N2390" s="6"/>
      <c r="O2390" s="4">
        <v>3.0</v>
      </c>
      <c r="P2390" s="4">
        <v>0.9</v>
      </c>
      <c r="Q2390" s="7"/>
      <c r="R2390" s="6"/>
      <c r="S2390" s="4">
        <v>7.6</v>
      </c>
      <c r="T2390" s="4">
        <v>7.4</v>
      </c>
      <c r="U2390" s="6"/>
      <c r="V2390" s="6"/>
    </row>
    <row r="2391">
      <c r="A2391" s="4" t="s">
        <v>181</v>
      </c>
      <c r="B2391" s="4">
        <v>2003.0</v>
      </c>
      <c r="C2391" s="4" t="s">
        <v>23</v>
      </c>
      <c r="D2391" s="4">
        <v>51.1</v>
      </c>
      <c r="E2391" s="4">
        <v>344.0</v>
      </c>
      <c r="F2391" s="4">
        <v>48.0</v>
      </c>
      <c r="G2391" s="4">
        <v>0.01</v>
      </c>
      <c r="H2391" s="5">
        <v>0.0</v>
      </c>
      <c r="I2391" s="6"/>
      <c r="J2391" s="4">
        <v>8257.0</v>
      </c>
      <c r="K2391" s="4">
        <v>19.0</v>
      </c>
      <c r="L2391" s="4">
        <v>78.0</v>
      </c>
      <c r="M2391" s="4">
        <v>4.0</v>
      </c>
      <c r="N2391" s="6"/>
      <c r="O2391" s="4">
        <v>4.0</v>
      </c>
      <c r="P2391" s="4">
        <v>0.9</v>
      </c>
      <c r="Q2391" s="7"/>
      <c r="R2391" s="6"/>
      <c r="S2391" s="4">
        <v>7.7</v>
      </c>
      <c r="T2391" s="4">
        <v>7.5</v>
      </c>
      <c r="U2391" s="6"/>
      <c r="V2391" s="6"/>
    </row>
    <row r="2392">
      <c r="A2392" s="4" t="s">
        <v>181</v>
      </c>
      <c r="B2392" s="4">
        <v>2002.0</v>
      </c>
      <c r="C2392" s="4" t="s">
        <v>23</v>
      </c>
      <c r="D2392" s="4">
        <v>58.0</v>
      </c>
      <c r="E2392" s="4">
        <v>348.0</v>
      </c>
      <c r="F2392" s="4">
        <v>47.0</v>
      </c>
      <c r="G2392" s="4">
        <v>0.01</v>
      </c>
      <c r="H2392" s="5">
        <v>0.0</v>
      </c>
      <c r="I2392" s="6"/>
      <c r="J2392" s="4">
        <v>9559.0</v>
      </c>
      <c r="K2392" s="4">
        <v>18.6</v>
      </c>
      <c r="L2392" s="4">
        <v>77.0</v>
      </c>
      <c r="M2392" s="4">
        <v>4.0</v>
      </c>
      <c r="N2392" s="6"/>
      <c r="O2392" s="4">
        <v>4.0</v>
      </c>
      <c r="P2392" s="4">
        <v>0.9</v>
      </c>
      <c r="Q2392" s="7"/>
      <c r="R2392" s="6"/>
      <c r="S2392" s="4">
        <v>7.8</v>
      </c>
      <c r="T2392" s="4">
        <v>7.6</v>
      </c>
      <c r="U2392" s="6"/>
      <c r="V2392" s="6"/>
    </row>
    <row r="2393">
      <c r="A2393" s="4" t="s">
        <v>181</v>
      </c>
      <c r="B2393" s="4">
        <v>2001.0</v>
      </c>
      <c r="C2393" s="4" t="s">
        <v>23</v>
      </c>
      <c r="D2393" s="4">
        <v>57.0</v>
      </c>
      <c r="E2393" s="4">
        <v>352.0</v>
      </c>
      <c r="F2393" s="4">
        <v>46.0</v>
      </c>
      <c r="G2393" s="4">
        <v>0.01</v>
      </c>
      <c r="H2393" s="5">
        <v>0.0</v>
      </c>
      <c r="I2393" s="6"/>
      <c r="J2393" s="4">
        <v>3571.0</v>
      </c>
      <c r="K2393" s="4">
        <v>18.2</v>
      </c>
      <c r="L2393" s="4">
        <v>75.0</v>
      </c>
      <c r="M2393" s="4">
        <v>33.0</v>
      </c>
      <c r="N2393" s="6"/>
      <c r="O2393" s="4">
        <v>33.0</v>
      </c>
      <c r="P2393" s="4">
        <v>0.8</v>
      </c>
      <c r="Q2393" s="7"/>
      <c r="R2393" s="6"/>
      <c r="S2393" s="4">
        <v>7.9</v>
      </c>
      <c r="T2393" s="4">
        <v>7.7</v>
      </c>
      <c r="U2393" s="6"/>
      <c r="V2393" s="6"/>
    </row>
    <row r="2394">
      <c r="A2394" s="4" t="s">
        <v>181</v>
      </c>
      <c r="B2394" s="4">
        <v>2000.0</v>
      </c>
      <c r="C2394" s="4" t="s">
        <v>23</v>
      </c>
      <c r="D2394" s="4">
        <v>55.0</v>
      </c>
      <c r="E2394" s="4">
        <v>355.0</v>
      </c>
      <c r="F2394" s="4">
        <v>45.0</v>
      </c>
      <c r="G2394" s="4">
        <v>0.01</v>
      </c>
      <c r="H2394" s="5">
        <v>0.0</v>
      </c>
      <c r="I2394" s="6"/>
      <c r="J2394" s="4">
        <v>3965.0</v>
      </c>
      <c r="K2394" s="4">
        <v>17.8</v>
      </c>
      <c r="L2394" s="4">
        <v>74.0</v>
      </c>
      <c r="M2394" s="4">
        <v>37.0</v>
      </c>
      <c r="N2394" s="6"/>
      <c r="O2394" s="4">
        <v>33.0</v>
      </c>
      <c r="P2394" s="4">
        <v>0.8</v>
      </c>
      <c r="Q2394" s="7"/>
      <c r="R2394" s="6"/>
      <c r="S2394" s="4">
        <v>8.0</v>
      </c>
      <c r="T2394" s="4">
        <v>7.9</v>
      </c>
      <c r="U2394" s="6"/>
      <c r="V2394" s="6"/>
    </row>
    <row r="2395">
      <c r="A2395" s="4" t="s">
        <v>182</v>
      </c>
      <c r="B2395" s="4">
        <v>2015.0</v>
      </c>
      <c r="C2395" s="4" t="s">
        <v>23</v>
      </c>
      <c r="D2395" s="4">
        <v>62.9</v>
      </c>
      <c r="E2395" s="4">
        <v>328.0</v>
      </c>
      <c r="F2395" s="4">
        <v>42.0</v>
      </c>
      <c r="G2395" s="6"/>
      <c r="H2395" s="5">
        <v>0.0</v>
      </c>
      <c r="I2395" s="4">
        <v>75.0</v>
      </c>
      <c r="J2395" s="4">
        <v>17.0</v>
      </c>
      <c r="K2395" s="4">
        <v>51.1</v>
      </c>
      <c r="L2395" s="4">
        <v>52.0</v>
      </c>
      <c r="M2395" s="4">
        <v>75.0</v>
      </c>
      <c r="N2395" s="6"/>
      <c r="O2395" s="4">
        <v>75.0</v>
      </c>
      <c r="P2395" s="4">
        <v>3.6</v>
      </c>
      <c r="Q2395" s="5">
        <v>5769.77258</v>
      </c>
      <c r="R2395" s="4">
        <v>5511976.68</v>
      </c>
      <c r="S2395" s="4">
        <v>4.4</v>
      </c>
      <c r="T2395" s="4">
        <v>5.3</v>
      </c>
      <c r="U2395" s="4">
        <v>0.665</v>
      </c>
      <c r="V2395" s="4">
        <v>13.0</v>
      </c>
    </row>
    <row r="2396">
      <c r="A2396" s="4" t="s">
        <v>182</v>
      </c>
      <c r="B2396" s="4">
        <v>2014.0</v>
      </c>
      <c r="C2396" s="4" t="s">
        <v>23</v>
      </c>
      <c r="D2396" s="4">
        <v>62.0</v>
      </c>
      <c r="E2396" s="4">
        <v>347.0</v>
      </c>
      <c r="F2396" s="4">
        <v>42.0</v>
      </c>
      <c r="G2396" s="4">
        <v>7.38</v>
      </c>
      <c r="H2396" s="5">
        <v>922.0507313</v>
      </c>
      <c r="I2396" s="4">
        <v>8.0</v>
      </c>
      <c r="J2396" s="4">
        <v>66.0</v>
      </c>
      <c r="K2396" s="4">
        <v>5.3</v>
      </c>
      <c r="L2396" s="4">
        <v>52.0</v>
      </c>
      <c r="M2396" s="4">
        <v>77.0</v>
      </c>
      <c r="N2396" s="4">
        <v>8.8</v>
      </c>
      <c r="O2396" s="4">
        <v>77.0</v>
      </c>
      <c r="P2396" s="4">
        <v>3.7</v>
      </c>
      <c r="Q2396" s="5">
        <v>6479.625659</v>
      </c>
      <c r="R2396" s="4">
        <v>5.414673474E7</v>
      </c>
      <c r="S2396" s="4">
        <v>4.9</v>
      </c>
      <c r="T2396" s="4">
        <v>5.9</v>
      </c>
      <c r="U2396" s="4">
        <v>0.66</v>
      </c>
      <c r="V2396" s="4">
        <v>13.0</v>
      </c>
    </row>
    <row r="2397">
      <c r="A2397" s="4" t="s">
        <v>182</v>
      </c>
      <c r="B2397" s="4">
        <v>2013.0</v>
      </c>
      <c r="C2397" s="4" t="s">
        <v>23</v>
      </c>
      <c r="D2397" s="4">
        <v>69.0</v>
      </c>
      <c r="E2397" s="4">
        <v>371.0</v>
      </c>
      <c r="F2397" s="4">
        <v>43.0</v>
      </c>
      <c r="G2397" s="4">
        <v>7.34</v>
      </c>
      <c r="H2397" s="5">
        <v>978.5905287</v>
      </c>
      <c r="I2397" s="4">
        <v>7.0</v>
      </c>
      <c r="J2397" s="4">
        <v>25.0</v>
      </c>
      <c r="K2397" s="4">
        <v>49.5</v>
      </c>
      <c r="L2397" s="4">
        <v>54.0</v>
      </c>
      <c r="M2397" s="4">
        <v>73.0</v>
      </c>
      <c r="N2397" s="4">
        <v>8.78</v>
      </c>
      <c r="O2397" s="4">
        <v>73.0</v>
      </c>
      <c r="P2397" s="4">
        <v>4.5</v>
      </c>
      <c r="Q2397" s="5">
        <v>6876.953821</v>
      </c>
      <c r="R2397" s="4">
        <v>5.331195561E7</v>
      </c>
      <c r="S2397" s="4">
        <v>5.4</v>
      </c>
      <c r="T2397" s="4">
        <v>6.5</v>
      </c>
      <c r="U2397" s="4">
        <v>0.652</v>
      </c>
      <c r="V2397" s="4">
        <v>12.8</v>
      </c>
    </row>
    <row r="2398">
      <c r="A2398" s="4" t="s">
        <v>182</v>
      </c>
      <c r="B2398" s="4">
        <v>2012.0</v>
      </c>
      <c r="C2398" s="4" t="s">
        <v>23</v>
      </c>
      <c r="D2398" s="4">
        <v>59.2</v>
      </c>
      <c r="E2398" s="4">
        <v>48.0</v>
      </c>
      <c r="F2398" s="4">
        <v>43.0</v>
      </c>
      <c r="G2398" s="4">
        <v>7.38</v>
      </c>
      <c r="H2398" s="5">
        <v>1089.954838</v>
      </c>
      <c r="I2398" s="4">
        <v>68.0</v>
      </c>
      <c r="J2398" s="4">
        <v>32.0</v>
      </c>
      <c r="K2398" s="4">
        <v>48.7</v>
      </c>
      <c r="L2398" s="4">
        <v>56.0</v>
      </c>
      <c r="M2398" s="4">
        <v>65.0</v>
      </c>
      <c r="N2398" s="4">
        <v>8.79</v>
      </c>
      <c r="O2398" s="4">
        <v>65.0</v>
      </c>
      <c r="P2398" s="4">
        <v>7.6</v>
      </c>
      <c r="Q2398" s="5">
        <v>7548.163698</v>
      </c>
      <c r="R2398" s="4">
        <v>5256515.8</v>
      </c>
      <c r="S2398" s="4">
        <v>6.0</v>
      </c>
      <c r="T2398" s="4">
        <v>7.3</v>
      </c>
      <c r="U2398" s="4">
        <v>0.644</v>
      </c>
      <c r="V2398" s="4">
        <v>12.8</v>
      </c>
    </row>
    <row r="2399">
      <c r="A2399" s="4" t="s">
        <v>182</v>
      </c>
      <c r="B2399" s="4">
        <v>2011.0</v>
      </c>
      <c r="C2399" s="4" t="s">
        <v>23</v>
      </c>
      <c r="D2399" s="4">
        <v>58.9</v>
      </c>
      <c r="E2399" s="4">
        <v>413.0</v>
      </c>
      <c r="F2399" s="4">
        <v>43.0</v>
      </c>
      <c r="G2399" s="4">
        <v>7.38</v>
      </c>
      <c r="H2399" s="5">
        <v>123.753335</v>
      </c>
      <c r="I2399" s="4">
        <v>76.0</v>
      </c>
      <c r="J2399" s="4">
        <v>92.0</v>
      </c>
      <c r="K2399" s="4">
        <v>47.9</v>
      </c>
      <c r="L2399" s="4">
        <v>58.0</v>
      </c>
      <c r="M2399" s="4">
        <v>69.0</v>
      </c>
      <c r="N2399" s="4">
        <v>8.61</v>
      </c>
      <c r="O2399" s="4">
        <v>69.0</v>
      </c>
      <c r="P2399" s="4">
        <v>8.5</v>
      </c>
      <c r="Q2399" s="5">
        <v>849.954224</v>
      </c>
      <c r="R2399" s="4">
        <v>5.172934536E7</v>
      </c>
      <c r="S2399" s="4">
        <v>6.6</v>
      </c>
      <c r="T2399" s="4">
        <v>8.0</v>
      </c>
      <c r="U2399" s="4">
        <v>0.638</v>
      </c>
      <c r="V2399" s="4">
        <v>12.8</v>
      </c>
    </row>
    <row r="2400">
      <c r="A2400" s="4" t="s">
        <v>182</v>
      </c>
      <c r="B2400" s="4">
        <v>2010.0</v>
      </c>
      <c r="C2400" s="4" t="s">
        <v>23</v>
      </c>
      <c r="D2400" s="4">
        <v>58.0</v>
      </c>
      <c r="E2400" s="4">
        <v>428.0</v>
      </c>
      <c r="F2400" s="4">
        <v>43.0</v>
      </c>
      <c r="G2400" s="4">
        <v>7.28</v>
      </c>
      <c r="H2400" s="5">
        <v>1038.885632</v>
      </c>
      <c r="I2400" s="4">
        <v>71.0</v>
      </c>
      <c r="J2400" s="4">
        <v>12499.0</v>
      </c>
      <c r="K2400" s="4">
        <v>47.2</v>
      </c>
      <c r="L2400" s="4">
        <v>62.0</v>
      </c>
      <c r="M2400" s="4">
        <v>72.0</v>
      </c>
      <c r="N2400" s="4">
        <v>8.5</v>
      </c>
      <c r="O2400" s="4">
        <v>72.0</v>
      </c>
      <c r="P2400" s="4">
        <v>11.0</v>
      </c>
      <c r="Q2400" s="5">
        <v>7362.76139</v>
      </c>
      <c r="R2400" s="4">
        <v>5979432.36</v>
      </c>
      <c r="S2400" s="4">
        <v>7.3</v>
      </c>
      <c r="T2400" s="4">
        <v>8.9</v>
      </c>
      <c r="U2400" s="4">
        <v>0.63</v>
      </c>
      <c r="V2400" s="4">
        <v>12.8</v>
      </c>
    </row>
    <row r="2401">
      <c r="A2401" s="4" t="s">
        <v>182</v>
      </c>
      <c r="B2401" s="4">
        <v>2009.0</v>
      </c>
      <c r="C2401" s="4" t="s">
        <v>23</v>
      </c>
      <c r="D2401" s="4">
        <v>56.5</v>
      </c>
      <c r="E2401" s="4">
        <v>449.0</v>
      </c>
      <c r="F2401" s="4">
        <v>46.0</v>
      </c>
      <c r="G2401" s="4">
        <v>7.6</v>
      </c>
      <c r="H2401" s="5">
        <v>782.5987144</v>
      </c>
      <c r="I2401" s="4">
        <v>74.0</v>
      </c>
      <c r="J2401" s="4">
        <v>5857.0</v>
      </c>
      <c r="K2401" s="4">
        <v>46.4</v>
      </c>
      <c r="L2401" s="4">
        <v>70.0</v>
      </c>
      <c r="M2401" s="4">
        <v>75.0</v>
      </c>
      <c r="N2401" s="4">
        <v>8.39</v>
      </c>
      <c r="O2401" s="4">
        <v>76.0</v>
      </c>
      <c r="P2401" s="4">
        <v>19.0</v>
      </c>
      <c r="Q2401" s="5">
        <v>5888.6284</v>
      </c>
      <c r="R2401" s="4">
        <v>5255813.11</v>
      </c>
      <c r="S2401" s="4">
        <v>8.1</v>
      </c>
      <c r="T2401" s="4">
        <v>9.8</v>
      </c>
      <c r="U2401" s="4">
        <v>0.622</v>
      </c>
      <c r="V2401" s="4">
        <v>12.8</v>
      </c>
    </row>
    <row r="2402">
      <c r="A2402" s="4" t="s">
        <v>182</v>
      </c>
      <c r="B2402" s="4">
        <v>2008.0</v>
      </c>
      <c r="C2402" s="4" t="s">
        <v>23</v>
      </c>
      <c r="D2402" s="4">
        <v>55.3</v>
      </c>
      <c r="E2402" s="4">
        <v>473.0</v>
      </c>
      <c r="F2402" s="4">
        <v>50.0</v>
      </c>
      <c r="G2402" s="4">
        <v>8.19</v>
      </c>
      <c r="H2402" s="5">
        <v>780.0336423</v>
      </c>
      <c r="I2402" s="4">
        <v>76.0</v>
      </c>
      <c r="J2402" s="4">
        <v>39.0</v>
      </c>
      <c r="K2402" s="4">
        <v>45.7</v>
      </c>
      <c r="L2402" s="4">
        <v>75.0</v>
      </c>
      <c r="M2402" s="4">
        <v>77.0</v>
      </c>
      <c r="N2402" s="4">
        <v>7.75</v>
      </c>
      <c r="O2402" s="4">
        <v>79.0</v>
      </c>
      <c r="P2402" s="4">
        <v>23.5</v>
      </c>
      <c r="Q2402" s="5">
        <v>5786.59972</v>
      </c>
      <c r="R2402" s="4">
        <v>4.95575733E7</v>
      </c>
      <c r="S2402" s="4">
        <v>8.9</v>
      </c>
      <c r="T2402" s="4">
        <v>1.7</v>
      </c>
      <c r="U2402" s="4">
        <v>0.616</v>
      </c>
      <c r="V2402" s="4">
        <v>12.9</v>
      </c>
    </row>
    <row r="2403">
      <c r="A2403" s="4" t="s">
        <v>182</v>
      </c>
      <c r="B2403" s="4">
        <v>2007.0</v>
      </c>
      <c r="C2403" s="4" t="s">
        <v>23</v>
      </c>
      <c r="D2403" s="4">
        <v>54.5</v>
      </c>
      <c r="E2403" s="4">
        <v>486.0</v>
      </c>
      <c r="F2403" s="4">
        <v>51.0</v>
      </c>
      <c r="G2403" s="4">
        <v>8.48</v>
      </c>
      <c r="H2403" s="5">
        <v>805.490079</v>
      </c>
      <c r="I2403" s="4">
        <v>83.0</v>
      </c>
      <c r="J2403" s="4">
        <v>31.0</v>
      </c>
      <c r="K2403" s="4">
        <v>45.0</v>
      </c>
      <c r="L2403" s="4">
        <v>79.0</v>
      </c>
      <c r="M2403" s="4">
        <v>79.0</v>
      </c>
      <c r="N2403" s="4">
        <v>7.53</v>
      </c>
      <c r="O2403" s="4">
        <v>82.0</v>
      </c>
      <c r="P2403" s="4">
        <v>26.4</v>
      </c>
      <c r="Q2403" s="5">
        <v>6125.39984</v>
      </c>
      <c r="R2403" s="4">
        <v>4.888384499E7</v>
      </c>
      <c r="S2403" s="4">
        <v>9.7</v>
      </c>
      <c r="T2403" s="4">
        <v>11.7</v>
      </c>
      <c r="U2403" s="4">
        <v>0.612</v>
      </c>
      <c r="V2403" s="4">
        <v>12.9</v>
      </c>
    </row>
    <row r="2404">
      <c r="A2404" s="4" t="s">
        <v>182</v>
      </c>
      <c r="B2404" s="4">
        <v>2006.0</v>
      </c>
      <c r="C2404" s="4" t="s">
        <v>23</v>
      </c>
      <c r="D2404" s="4">
        <v>54.0</v>
      </c>
      <c r="E2404" s="4">
        <v>496.0</v>
      </c>
      <c r="F2404" s="4">
        <v>54.0</v>
      </c>
      <c r="G2404" s="4">
        <v>8.5</v>
      </c>
      <c r="H2404" s="5">
        <v>732.1255305</v>
      </c>
      <c r="I2404" s="4">
        <v>83.0</v>
      </c>
      <c r="J2404" s="4">
        <v>81.0</v>
      </c>
      <c r="K2404" s="4">
        <v>44.3</v>
      </c>
      <c r="L2404" s="4">
        <v>82.0</v>
      </c>
      <c r="M2404" s="4">
        <v>79.0</v>
      </c>
      <c r="N2404" s="4">
        <v>7.57</v>
      </c>
      <c r="O2404" s="4">
        <v>82.0</v>
      </c>
      <c r="P2404" s="4">
        <v>28.1</v>
      </c>
      <c r="Q2404" s="5">
        <v>5631.73485</v>
      </c>
      <c r="R2404" s="4">
        <v>4823384.48</v>
      </c>
      <c r="S2404" s="4">
        <v>1.6</v>
      </c>
      <c r="T2404" s="4">
        <v>12.8</v>
      </c>
      <c r="U2404" s="4">
        <v>0.609</v>
      </c>
      <c r="V2404" s="4">
        <v>12.9</v>
      </c>
    </row>
    <row r="2405">
      <c r="A2405" s="4" t="s">
        <v>182</v>
      </c>
      <c r="B2405" s="4">
        <v>2005.0</v>
      </c>
      <c r="C2405" s="4" t="s">
        <v>23</v>
      </c>
      <c r="D2405" s="4">
        <v>53.8</v>
      </c>
      <c r="E2405" s="4">
        <v>498.0</v>
      </c>
      <c r="F2405" s="4">
        <v>55.0</v>
      </c>
      <c r="G2405" s="4">
        <v>8.69</v>
      </c>
      <c r="H2405" s="5">
        <v>709.3170967</v>
      </c>
      <c r="I2405" s="4">
        <v>79.0</v>
      </c>
      <c r="J2405" s="4">
        <v>615.0</v>
      </c>
      <c r="K2405" s="4">
        <v>43.6</v>
      </c>
      <c r="L2405" s="4">
        <v>84.0</v>
      </c>
      <c r="M2405" s="4">
        <v>75.0</v>
      </c>
      <c r="N2405" s="4">
        <v>7.77</v>
      </c>
      <c r="O2405" s="4">
        <v>79.0</v>
      </c>
      <c r="P2405" s="4">
        <v>29.5</v>
      </c>
      <c r="Q2405" s="5">
        <v>5414.634326</v>
      </c>
      <c r="R2405" s="4">
        <v>476667.24</v>
      </c>
      <c r="S2405" s="4">
        <v>11.6</v>
      </c>
      <c r="T2405" s="4">
        <v>13.9</v>
      </c>
      <c r="U2405" s="4">
        <v>0.609</v>
      </c>
      <c r="V2405" s="4">
        <v>12.9</v>
      </c>
    </row>
    <row r="2406">
      <c r="A2406" s="4" t="s">
        <v>182</v>
      </c>
      <c r="B2406" s="4">
        <v>2004.0</v>
      </c>
      <c r="C2406" s="4" t="s">
        <v>23</v>
      </c>
      <c r="D2406" s="4">
        <v>53.7</v>
      </c>
      <c r="E2406" s="4">
        <v>497.0</v>
      </c>
      <c r="F2406" s="4">
        <v>55.0</v>
      </c>
      <c r="G2406" s="4">
        <v>6.96</v>
      </c>
      <c r="H2406" s="5">
        <v>622.043809</v>
      </c>
      <c r="I2406" s="4">
        <v>76.0</v>
      </c>
      <c r="J2406" s="4">
        <v>830.0</v>
      </c>
      <c r="K2406" s="4">
        <v>42.9</v>
      </c>
      <c r="L2406" s="4">
        <v>83.0</v>
      </c>
      <c r="M2406" s="4">
        <v>73.0</v>
      </c>
      <c r="N2406" s="4">
        <v>7.93</v>
      </c>
      <c r="O2406" s="4">
        <v>74.0</v>
      </c>
      <c r="P2406" s="4">
        <v>29.7</v>
      </c>
      <c r="Q2406" s="5">
        <v>4863.51688</v>
      </c>
      <c r="R2406" s="4">
        <v>4717.99</v>
      </c>
      <c r="S2406" s="4">
        <v>12.6</v>
      </c>
      <c r="T2406" s="4">
        <v>15.0</v>
      </c>
      <c r="U2406" s="4">
        <v>0.611</v>
      </c>
      <c r="V2406" s="4">
        <v>12.9</v>
      </c>
    </row>
    <row r="2407">
      <c r="A2407" s="4" t="s">
        <v>182</v>
      </c>
      <c r="B2407" s="4">
        <v>2003.0</v>
      </c>
      <c r="C2407" s="4" t="s">
        <v>23</v>
      </c>
      <c r="D2407" s="4">
        <v>54.0</v>
      </c>
      <c r="E2407" s="4">
        <v>485.0</v>
      </c>
      <c r="F2407" s="4">
        <v>55.0</v>
      </c>
      <c r="G2407" s="4">
        <v>6.93</v>
      </c>
      <c r="H2407" s="5">
        <v>519.1563781</v>
      </c>
      <c r="I2407" s="4">
        <v>71.0</v>
      </c>
      <c r="J2407" s="4">
        <v>244.0</v>
      </c>
      <c r="K2407" s="4">
        <v>42.2</v>
      </c>
      <c r="L2407" s="4">
        <v>82.0</v>
      </c>
      <c r="M2407" s="4">
        <v>7.0</v>
      </c>
      <c r="N2407" s="4">
        <v>8.26</v>
      </c>
      <c r="O2407" s="4">
        <v>69.0</v>
      </c>
      <c r="P2407" s="4">
        <v>28.9</v>
      </c>
      <c r="Q2407" s="5">
        <v>3775.68275</v>
      </c>
      <c r="R2407" s="4">
        <v>4.64181939E7</v>
      </c>
      <c r="S2407" s="4">
        <v>13.5</v>
      </c>
      <c r="T2407" s="4">
        <v>16.1</v>
      </c>
      <c r="U2407" s="4">
        <v>0.613</v>
      </c>
      <c r="V2407" s="4">
        <v>12.9</v>
      </c>
    </row>
    <row r="2408">
      <c r="A2408" s="4" t="s">
        <v>182</v>
      </c>
      <c r="B2408" s="4">
        <v>2002.0</v>
      </c>
      <c r="C2408" s="4" t="s">
        <v>23</v>
      </c>
      <c r="D2408" s="4">
        <v>54.9</v>
      </c>
      <c r="E2408" s="4">
        <v>459.0</v>
      </c>
      <c r="F2408" s="4">
        <v>54.0</v>
      </c>
      <c r="G2408" s="4">
        <v>7.04</v>
      </c>
      <c r="H2408" s="5">
        <v>346.5316007</v>
      </c>
      <c r="I2408" s="4">
        <v>72.0</v>
      </c>
      <c r="J2408" s="4">
        <v>1043.0</v>
      </c>
      <c r="K2408" s="4">
        <v>41.6</v>
      </c>
      <c r="L2408" s="4">
        <v>79.0</v>
      </c>
      <c r="M2408" s="4">
        <v>7.0</v>
      </c>
      <c r="N2408" s="4">
        <v>8.9</v>
      </c>
      <c r="O2408" s="4">
        <v>7.0</v>
      </c>
      <c r="P2408" s="4">
        <v>26.6</v>
      </c>
      <c r="Q2408" s="5">
        <v>2518.398261</v>
      </c>
      <c r="R2408" s="4">
        <v>4.585548288E7</v>
      </c>
      <c r="S2408" s="4">
        <v>14.5</v>
      </c>
      <c r="T2408" s="4">
        <v>17.1</v>
      </c>
      <c r="U2408" s="4">
        <v>0.62</v>
      </c>
      <c r="V2408" s="4">
        <v>12.9</v>
      </c>
    </row>
    <row r="2409">
      <c r="A2409" s="4" t="s">
        <v>182</v>
      </c>
      <c r="B2409" s="4">
        <v>2001.0</v>
      </c>
      <c r="C2409" s="4" t="s">
        <v>23</v>
      </c>
      <c r="D2409" s="4">
        <v>56.0</v>
      </c>
      <c r="E2409" s="4">
        <v>429.0</v>
      </c>
      <c r="F2409" s="4">
        <v>52.0</v>
      </c>
      <c r="G2409" s="4">
        <v>7.38</v>
      </c>
      <c r="H2409" s="5">
        <v>365.2585722</v>
      </c>
      <c r="I2409" s="4">
        <v>72.0</v>
      </c>
      <c r="J2409" s="4">
        <v>1166.0</v>
      </c>
      <c r="K2409" s="4">
        <v>4.9</v>
      </c>
      <c r="L2409" s="4">
        <v>76.0</v>
      </c>
      <c r="M2409" s="4">
        <v>71.0</v>
      </c>
      <c r="N2409" s="4">
        <v>8.31</v>
      </c>
      <c r="O2409" s="4">
        <v>71.0</v>
      </c>
      <c r="P2409" s="4">
        <v>24.0</v>
      </c>
      <c r="Q2409" s="5">
        <v>2681.781</v>
      </c>
      <c r="R2409" s="4">
        <v>4.5312937E7</v>
      </c>
      <c r="S2409" s="4">
        <v>15.4</v>
      </c>
      <c r="T2409" s="4">
        <v>18.1</v>
      </c>
      <c r="U2409" s="4">
        <v>0.629</v>
      </c>
      <c r="V2409" s="4">
        <v>13.0</v>
      </c>
    </row>
    <row r="2410">
      <c r="A2410" s="4" t="s">
        <v>182</v>
      </c>
      <c r="B2410" s="4">
        <v>2000.0</v>
      </c>
      <c r="C2410" s="4" t="s">
        <v>23</v>
      </c>
      <c r="D2410" s="4">
        <v>57.3</v>
      </c>
      <c r="E2410" s="4">
        <v>397.0</v>
      </c>
      <c r="F2410" s="4">
        <v>51.0</v>
      </c>
      <c r="G2410" s="4">
        <v>7.3</v>
      </c>
      <c r="H2410" s="5">
        <v>45.96380839</v>
      </c>
      <c r="I2410" s="4">
        <v>73.0</v>
      </c>
      <c r="J2410" s="4">
        <v>1459.0</v>
      </c>
      <c r="K2410" s="4">
        <v>4.1</v>
      </c>
      <c r="L2410" s="4">
        <v>73.0</v>
      </c>
      <c r="M2410" s="4">
        <v>71.0</v>
      </c>
      <c r="N2410" s="4">
        <v>8.7</v>
      </c>
      <c r="O2410" s="4">
        <v>73.0</v>
      </c>
      <c r="P2410" s="4">
        <v>21.3</v>
      </c>
      <c r="Q2410" s="5">
        <v>337.2253</v>
      </c>
      <c r="R2410" s="4">
        <v>4.4896856E7</v>
      </c>
      <c r="S2410" s="4">
        <v>16.3</v>
      </c>
      <c r="T2410" s="4">
        <v>19.1</v>
      </c>
      <c r="U2410" s="4">
        <v>0.635</v>
      </c>
      <c r="V2410" s="4">
        <v>13.0</v>
      </c>
    </row>
    <row r="2411">
      <c r="A2411" s="4" t="s">
        <v>183</v>
      </c>
      <c r="B2411" s="4">
        <v>2015.0</v>
      </c>
      <c r="C2411" s="4" t="s">
        <v>23</v>
      </c>
      <c r="D2411" s="4">
        <v>57.3</v>
      </c>
      <c r="E2411" s="4">
        <v>332.0</v>
      </c>
      <c r="F2411" s="4">
        <v>26.0</v>
      </c>
      <c r="G2411" s="6"/>
      <c r="H2411" s="5">
        <v>0.0</v>
      </c>
      <c r="I2411" s="4">
        <v>31.0</v>
      </c>
      <c r="J2411" s="4">
        <v>878.0</v>
      </c>
      <c r="K2411" s="6"/>
      <c r="L2411" s="4">
        <v>39.0</v>
      </c>
      <c r="M2411" s="4">
        <v>41.0</v>
      </c>
      <c r="N2411" s="6"/>
      <c r="O2411" s="4">
        <v>31.0</v>
      </c>
      <c r="P2411" s="4">
        <v>3.4</v>
      </c>
      <c r="Q2411" s="5">
        <v>758.725782</v>
      </c>
      <c r="R2411" s="4">
        <v>1.1882136E7</v>
      </c>
      <c r="S2411" s="6"/>
      <c r="T2411" s="6"/>
      <c r="U2411" s="4">
        <v>0.421</v>
      </c>
      <c r="V2411" s="4">
        <v>4.9</v>
      </c>
    </row>
    <row r="2412">
      <c r="A2412" s="4" t="s">
        <v>183</v>
      </c>
      <c r="B2412" s="4">
        <v>2014.0</v>
      </c>
      <c r="C2412" s="4" t="s">
        <v>23</v>
      </c>
      <c r="D2412" s="4">
        <v>56.6</v>
      </c>
      <c r="E2412" s="4">
        <v>343.0</v>
      </c>
      <c r="F2412" s="4">
        <v>26.0</v>
      </c>
      <c r="G2412" s="6"/>
      <c r="H2412" s="5">
        <v>46.0744686</v>
      </c>
      <c r="I2412" s="6"/>
      <c r="J2412" s="4">
        <v>441.0</v>
      </c>
      <c r="K2412" s="6"/>
      <c r="L2412" s="4">
        <v>39.0</v>
      </c>
      <c r="M2412" s="4">
        <v>44.0</v>
      </c>
      <c r="N2412" s="4">
        <v>2.74</v>
      </c>
      <c r="O2412" s="4">
        <v>39.0</v>
      </c>
      <c r="P2412" s="4">
        <v>3.5</v>
      </c>
      <c r="Q2412" s="5">
        <v>1151.861715</v>
      </c>
      <c r="R2412" s="4">
        <v>1153971.0</v>
      </c>
      <c r="S2412" s="6"/>
      <c r="T2412" s="6"/>
      <c r="U2412" s="4">
        <v>0.421</v>
      </c>
      <c r="V2412" s="4">
        <v>4.9</v>
      </c>
    </row>
    <row r="2413">
      <c r="A2413" s="4" t="s">
        <v>183</v>
      </c>
      <c r="B2413" s="4">
        <v>2013.0</v>
      </c>
      <c r="C2413" s="4" t="s">
        <v>23</v>
      </c>
      <c r="D2413" s="4">
        <v>56.4</v>
      </c>
      <c r="E2413" s="4">
        <v>345.0</v>
      </c>
      <c r="F2413" s="4">
        <v>26.0</v>
      </c>
      <c r="G2413" s="6"/>
      <c r="H2413" s="5">
        <v>47.44453</v>
      </c>
      <c r="I2413" s="6"/>
      <c r="J2413" s="4">
        <v>525.0</v>
      </c>
      <c r="K2413" s="6"/>
      <c r="L2413" s="4">
        <v>40.0</v>
      </c>
      <c r="M2413" s="4">
        <v>5.0</v>
      </c>
      <c r="N2413" s="4">
        <v>2.62</v>
      </c>
      <c r="O2413" s="4">
        <v>45.0</v>
      </c>
      <c r="P2413" s="4">
        <v>3.6</v>
      </c>
      <c r="Q2413" s="5">
        <v>1186.11325</v>
      </c>
      <c r="R2413" s="4">
        <v>1117749.0</v>
      </c>
      <c r="S2413" s="6"/>
      <c r="T2413" s="6"/>
      <c r="U2413" s="4">
        <v>0.417</v>
      </c>
      <c r="V2413" s="4">
        <v>4.9</v>
      </c>
    </row>
    <row r="2414">
      <c r="A2414" s="4" t="s">
        <v>183</v>
      </c>
      <c r="B2414" s="4">
        <v>2012.0</v>
      </c>
      <c r="C2414" s="4" t="s">
        <v>23</v>
      </c>
      <c r="D2414" s="4">
        <v>56.0</v>
      </c>
      <c r="E2414" s="4">
        <v>347.0</v>
      </c>
      <c r="F2414" s="4">
        <v>26.0</v>
      </c>
      <c r="G2414" s="6"/>
      <c r="H2414" s="5">
        <v>38.3382324</v>
      </c>
      <c r="I2414" s="6"/>
      <c r="J2414" s="4">
        <v>1952.0</v>
      </c>
      <c r="K2414" s="6"/>
      <c r="L2414" s="4">
        <v>40.0</v>
      </c>
      <c r="M2414" s="4">
        <v>64.0</v>
      </c>
      <c r="N2414" s="4">
        <v>2.77</v>
      </c>
      <c r="O2414" s="4">
        <v>59.0</v>
      </c>
      <c r="P2414" s="4">
        <v>3.8</v>
      </c>
      <c r="Q2414" s="5">
        <v>958.45581</v>
      </c>
      <c r="R2414" s="4">
        <v>1818258.0</v>
      </c>
      <c r="S2414" s="6"/>
      <c r="T2414" s="6"/>
      <c r="U2414" s="4">
        <v>0.419</v>
      </c>
      <c r="V2414" s="4">
        <v>4.9</v>
      </c>
    </row>
    <row r="2415">
      <c r="A2415" s="4" t="s">
        <v>183</v>
      </c>
      <c r="B2415" s="4">
        <v>2011.0</v>
      </c>
      <c r="C2415" s="4" t="s">
        <v>23</v>
      </c>
      <c r="D2415" s="4">
        <v>55.4</v>
      </c>
      <c r="E2415" s="4">
        <v>355.0</v>
      </c>
      <c r="F2415" s="4">
        <v>27.0</v>
      </c>
      <c r="G2415" s="6"/>
      <c r="H2415" s="5">
        <v>0.0</v>
      </c>
      <c r="I2415" s="6"/>
      <c r="J2415" s="4">
        <v>1256.0</v>
      </c>
      <c r="K2415" s="6"/>
      <c r="L2415" s="4">
        <v>41.0</v>
      </c>
      <c r="M2415" s="4">
        <v>66.0</v>
      </c>
      <c r="N2415" s="6"/>
      <c r="O2415" s="4">
        <v>61.0</v>
      </c>
      <c r="P2415" s="4">
        <v>3.9</v>
      </c>
      <c r="Q2415" s="5">
        <v>176.9713</v>
      </c>
      <c r="R2415" s="4">
        <v>1448857.0</v>
      </c>
      <c r="S2415" s="6"/>
      <c r="T2415" s="6"/>
      <c r="U2415" s="4">
        <v>0.429</v>
      </c>
      <c r="V2415" s="4">
        <v>4.9</v>
      </c>
    </row>
    <row r="2416">
      <c r="A2416" s="4" t="s">
        <v>183</v>
      </c>
      <c r="B2416" s="4">
        <v>2010.0</v>
      </c>
      <c r="C2416" s="4" t="s">
        <v>23</v>
      </c>
      <c r="D2416" s="4">
        <v>55.0</v>
      </c>
      <c r="E2416" s="4">
        <v>359.0</v>
      </c>
      <c r="F2416" s="4">
        <v>27.0</v>
      </c>
      <c r="G2416" s="6"/>
      <c r="H2416" s="5">
        <v>0.0</v>
      </c>
      <c r="I2416" s="6"/>
      <c r="J2416" s="4">
        <v>0.0</v>
      </c>
      <c r="K2416" s="6"/>
      <c r="L2416" s="4">
        <v>41.0</v>
      </c>
      <c r="M2416" s="6"/>
      <c r="N2416" s="6"/>
      <c r="O2416" s="6"/>
      <c r="P2416" s="4">
        <v>4.0</v>
      </c>
      <c r="Q2416" s="5">
        <v>1562.239346</v>
      </c>
      <c r="R2416" s="4">
        <v>167192.0</v>
      </c>
      <c r="S2416" s="6"/>
      <c r="T2416" s="6"/>
      <c r="U2416" s="4">
        <v>0.0</v>
      </c>
      <c r="V2416" s="4">
        <v>0.0</v>
      </c>
    </row>
    <row r="2417">
      <c r="A2417" s="4" t="s">
        <v>183</v>
      </c>
      <c r="B2417" s="4">
        <v>2009.0</v>
      </c>
      <c r="C2417" s="4" t="s">
        <v>23</v>
      </c>
      <c r="D2417" s="4">
        <v>54.3</v>
      </c>
      <c r="E2417" s="4">
        <v>369.0</v>
      </c>
      <c r="F2417" s="4">
        <v>27.0</v>
      </c>
      <c r="G2417" s="6"/>
      <c r="H2417" s="5">
        <v>0.0</v>
      </c>
      <c r="I2417" s="6"/>
      <c r="J2417" s="4">
        <v>0.0</v>
      </c>
      <c r="K2417" s="6"/>
      <c r="L2417" s="4">
        <v>42.0</v>
      </c>
      <c r="M2417" s="6"/>
      <c r="N2417" s="6"/>
      <c r="O2417" s="6"/>
      <c r="P2417" s="4">
        <v>4.2</v>
      </c>
      <c r="Q2417" s="5">
        <v>1264.78998</v>
      </c>
      <c r="R2417" s="4">
        <v>967667.0</v>
      </c>
      <c r="S2417" s="6"/>
      <c r="T2417" s="6"/>
      <c r="U2417" s="4">
        <v>0.0</v>
      </c>
      <c r="V2417" s="4">
        <v>0.0</v>
      </c>
    </row>
    <row r="2418">
      <c r="A2418" s="4" t="s">
        <v>183</v>
      </c>
      <c r="B2418" s="4">
        <v>2008.0</v>
      </c>
      <c r="C2418" s="4" t="s">
        <v>23</v>
      </c>
      <c r="D2418" s="4">
        <v>53.6</v>
      </c>
      <c r="E2418" s="4">
        <v>377.0</v>
      </c>
      <c r="F2418" s="4">
        <v>27.0</v>
      </c>
      <c r="G2418" s="6"/>
      <c r="H2418" s="5">
        <v>0.0</v>
      </c>
      <c r="I2418" s="6"/>
      <c r="J2418" s="4">
        <v>0.0</v>
      </c>
      <c r="K2418" s="6"/>
      <c r="L2418" s="4">
        <v>42.0</v>
      </c>
      <c r="M2418" s="6"/>
      <c r="N2418" s="6"/>
      <c r="O2418" s="6"/>
      <c r="P2418" s="4">
        <v>4.2</v>
      </c>
      <c r="Q2418" s="5">
        <v>1678.711862</v>
      </c>
      <c r="R2418" s="4">
        <v>9263136.0</v>
      </c>
      <c r="S2418" s="6"/>
      <c r="T2418" s="6"/>
      <c r="U2418" s="4">
        <v>0.0</v>
      </c>
      <c r="V2418" s="4">
        <v>0.0</v>
      </c>
    </row>
    <row r="2419">
      <c r="A2419" s="4" t="s">
        <v>183</v>
      </c>
      <c r="B2419" s="4">
        <v>2007.0</v>
      </c>
      <c r="C2419" s="4" t="s">
        <v>23</v>
      </c>
      <c r="D2419" s="4">
        <v>53.1</v>
      </c>
      <c r="E2419" s="4">
        <v>381.0</v>
      </c>
      <c r="F2419" s="4">
        <v>27.0</v>
      </c>
      <c r="G2419" s="6"/>
      <c r="H2419" s="5">
        <v>0.0</v>
      </c>
      <c r="I2419" s="6"/>
      <c r="J2419" s="4">
        <v>0.0</v>
      </c>
      <c r="K2419" s="6"/>
      <c r="L2419" s="4">
        <v>43.0</v>
      </c>
      <c r="M2419" s="6"/>
      <c r="N2419" s="6"/>
      <c r="O2419" s="6"/>
      <c r="P2419" s="4">
        <v>4.2</v>
      </c>
      <c r="Q2419" s="7"/>
      <c r="R2419" s="4">
        <v>88568.0</v>
      </c>
      <c r="S2419" s="6"/>
      <c r="T2419" s="6"/>
      <c r="U2419" s="4">
        <v>0.0</v>
      </c>
      <c r="V2419" s="4">
        <v>0.0</v>
      </c>
    </row>
    <row r="2420">
      <c r="A2420" s="4" t="s">
        <v>183</v>
      </c>
      <c r="B2420" s="4">
        <v>2006.0</v>
      </c>
      <c r="C2420" s="4" t="s">
        <v>23</v>
      </c>
      <c r="D2420" s="4">
        <v>52.5</v>
      </c>
      <c r="E2420" s="4">
        <v>383.0</v>
      </c>
      <c r="F2420" s="4">
        <v>28.0</v>
      </c>
      <c r="G2420" s="6"/>
      <c r="H2420" s="5">
        <v>0.0</v>
      </c>
      <c r="I2420" s="6"/>
      <c r="J2420" s="4">
        <v>0.0</v>
      </c>
      <c r="K2420" s="6"/>
      <c r="L2420" s="4">
        <v>43.0</v>
      </c>
      <c r="M2420" s="6"/>
      <c r="N2420" s="6"/>
      <c r="O2420" s="6"/>
      <c r="P2420" s="4">
        <v>4.1</v>
      </c>
      <c r="Q2420" s="7"/>
      <c r="R2420" s="4">
        <v>8468152.0</v>
      </c>
      <c r="S2420" s="6"/>
      <c r="T2420" s="6"/>
      <c r="U2420" s="4">
        <v>0.0</v>
      </c>
      <c r="V2420" s="4">
        <v>0.0</v>
      </c>
    </row>
    <row r="2421">
      <c r="A2421" s="4" t="s">
        <v>183</v>
      </c>
      <c r="B2421" s="4">
        <v>2005.0</v>
      </c>
      <c r="C2421" s="4" t="s">
        <v>23</v>
      </c>
      <c r="D2421" s="4">
        <v>51.9</v>
      </c>
      <c r="E2421" s="4">
        <v>383.0</v>
      </c>
      <c r="F2421" s="4">
        <v>28.0</v>
      </c>
      <c r="G2421" s="6"/>
      <c r="H2421" s="5">
        <v>0.0</v>
      </c>
      <c r="I2421" s="6"/>
      <c r="J2421" s="4">
        <v>0.0</v>
      </c>
      <c r="K2421" s="6"/>
      <c r="L2421" s="4">
        <v>44.0</v>
      </c>
      <c r="M2421" s="6"/>
      <c r="N2421" s="6"/>
      <c r="O2421" s="6"/>
      <c r="P2421" s="4">
        <v>3.9</v>
      </c>
      <c r="Q2421" s="7"/>
      <c r="R2421" s="4">
        <v>818877.0</v>
      </c>
      <c r="S2421" s="6"/>
      <c r="T2421" s="6"/>
      <c r="U2421" s="4">
        <v>0.0</v>
      </c>
      <c r="V2421" s="4">
        <v>0.0</v>
      </c>
    </row>
    <row r="2422">
      <c r="A2422" s="4" t="s">
        <v>183</v>
      </c>
      <c r="B2422" s="4">
        <v>2004.0</v>
      </c>
      <c r="C2422" s="4" t="s">
        <v>23</v>
      </c>
      <c r="D2422" s="4">
        <v>51.4</v>
      </c>
      <c r="E2422" s="4">
        <v>383.0</v>
      </c>
      <c r="F2422" s="4">
        <v>29.0</v>
      </c>
      <c r="G2422" s="6"/>
      <c r="H2422" s="5">
        <v>0.0</v>
      </c>
      <c r="I2422" s="6"/>
      <c r="J2422" s="4">
        <v>0.0</v>
      </c>
      <c r="K2422" s="6"/>
      <c r="L2422" s="4">
        <v>45.0</v>
      </c>
      <c r="M2422" s="6"/>
      <c r="N2422" s="6"/>
      <c r="O2422" s="6"/>
      <c r="P2422" s="4">
        <v>3.8</v>
      </c>
      <c r="Q2422" s="7"/>
      <c r="R2422" s="4">
        <v>7787655.0</v>
      </c>
      <c r="S2422" s="6"/>
      <c r="T2422" s="6"/>
      <c r="U2422" s="4">
        <v>0.0</v>
      </c>
      <c r="V2422" s="4">
        <v>0.0</v>
      </c>
    </row>
    <row r="2423">
      <c r="A2423" s="4" t="s">
        <v>183</v>
      </c>
      <c r="B2423" s="4">
        <v>2003.0</v>
      </c>
      <c r="C2423" s="4" t="s">
        <v>23</v>
      </c>
      <c r="D2423" s="4">
        <v>58.0</v>
      </c>
      <c r="E2423" s="4">
        <v>383.0</v>
      </c>
      <c r="F2423" s="4">
        <v>29.0</v>
      </c>
      <c r="G2423" s="6"/>
      <c r="H2423" s="5">
        <v>0.0</v>
      </c>
      <c r="I2423" s="6"/>
      <c r="J2423" s="4">
        <v>0.0</v>
      </c>
      <c r="K2423" s="6"/>
      <c r="L2423" s="4">
        <v>46.0</v>
      </c>
      <c r="M2423" s="6"/>
      <c r="N2423" s="6"/>
      <c r="O2423" s="6"/>
      <c r="P2423" s="4">
        <v>3.5</v>
      </c>
      <c r="Q2423" s="7"/>
      <c r="R2423" s="4">
        <v>751642.0</v>
      </c>
      <c r="S2423" s="6"/>
      <c r="T2423" s="6"/>
      <c r="U2423" s="4">
        <v>0.0</v>
      </c>
      <c r="V2423" s="4">
        <v>0.0</v>
      </c>
    </row>
    <row r="2424">
      <c r="A2424" s="4" t="s">
        <v>183</v>
      </c>
      <c r="B2424" s="4">
        <v>2002.0</v>
      </c>
      <c r="C2424" s="4" t="s">
        <v>23</v>
      </c>
      <c r="D2424" s="4">
        <v>52.0</v>
      </c>
      <c r="E2424" s="4">
        <v>382.0</v>
      </c>
      <c r="F2424" s="4">
        <v>30.0</v>
      </c>
      <c r="G2424" s="6"/>
      <c r="H2424" s="5">
        <v>0.0</v>
      </c>
      <c r="I2424" s="6"/>
      <c r="J2424" s="4">
        <v>0.0</v>
      </c>
      <c r="K2424" s="6"/>
      <c r="L2424" s="4">
        <v>48.0</v>
      </c>
      <c r="M2424" s="6"/>
      <c r="N2424" s="6"/>
      <c r="O2424" s="6"/>
      <c r="P2424" s="4">
        <v>3.3</v>
      </c>
      <c r="Q2424" s="7"/>
      <c r="R2424" s="4">
        <v>7237276.0</v>
      </c>
      <c r="S2424" s="6"/>
      <c r="T2424" s="6"/>
      <c r="U2424" s="4">
        <v>0.0</v>
      </c>
      <c r="V2424" s="4">
        <v>0.0</v>
      </c>
    </row>
    <row r="2425">
      <c r="A2425" s="4" t="s">
        <v>183</v>
      </c>
      <c r="B2425" s="4">
        <v>2001.0</v>
      </c>
      <c r="C2425" s="4" t="s">
        <v>23</v>
      </c>
      <c r="D2425" s="4">
        <v>49.6</v>
      </c>
      <c r="E2425" s="4">
        <v>381.0</v>
      </c>
      <c r="F2425" s="4">
        <v>30.0</v>
      </c>
      <c r="G2425" s="6"/>
      <c r="H2425" s="5">
        <v>0.0</v>
      </c>
      <c r="I2425" s="6"/>
      <c r="J2425" s="4">
        <v>0.0</v>
      </c>
      <c r="K2425" s="6"/>
      <c r="L2425" s="4">
        <v>49.0</v>
      </c>
      <c r="M2425" s="6"/>
      <c r="N2425" s="6"/>
      <c r="O2425" s="6"/>
      <c r="P2425" s="4">
        <v>3.0</v>
      </c>
      <c r="Q2425" s="7"/>
      <c r="R2425" s="4">
        <v>6974442.0</v>
      </c>
      <c r="S2425" s="6"/>
      <c r="T2425" s="6"/>
      <c r="U2425" s="4">
        <v>0.0</v>
      </c>
      <c r="V2425" s="4">
        <v>0.0</v>
      </c>
    </row>
    <row r="2426">
      <c r="A2426" s="4" t="s">
        <v>183</v>
      </c>
      <c r="B2426" s="4">
        <v>2000.0</v>
      </c>
      <c r="C2426" s="4" t="s">
        <v>23</v>
      </c>
      <c r="D2426" s="4">
        <v>48.9</v>
      </c>
      <c r="E2426" s="4">
        <v>38.0</v>
      </c>
      <c r="F2426" s="4">
        <v>31.0</v>
      </c>
      <c r="G2426" s="6"/>
      <c r="H2426" s="5">
        <v>0.0</v>
      </c>
      <c r="I2426" s="6"/>
      <c r="J2426" s="4">
        <v>0.0</v>
      </c>
      <c r="K2426" s="6"/>
      <c r="L2426" s="4">
        <v>50.0</v>
      </c>
      <c r="M2426" s="6"/>
      <c r="N2426" s="6"/>
      <c r="O2426" s="6"/>
      <c r="P2426" s="4">
        <v>2.7</v>
      </c>
      <c r="Q2426" s="7"/>
      <c r="R2426" s="4">
        <v>67656.0</v>
      </c>
      <c r="S2426" s="6"/>
      <c r="T2426" s="6"/>
      <c r="U2426" s="4">
        <v>0.0</v>
      </c>
      <c r="V2426" s="4">
        <v>0.0</v>
      </c>
    </row>
    <row r="2427">
      <c r="A2427" s="4" t="s">
        <v>184</v>
      </c>
      <c r="B2427" s="4">
        <v>2015.0</v>
      </c>
      <c r="C2427" s="4" t="s">
        <v>31</v>
      </c>
      <c r="D2427" s="4">
        <v>82.8</v>
      </c>
      <c r="E2427" s="4">
        <v>56.0</v>
      </c>
      <c r="F2427" s="4">
        <v>1.0</v>
      </c>
      <c r="G2427" s="6"/>
      <c r="H2427" s="5">
        <v>0.0</v>
      </c>
      <c r="I2427" s="4">
        <v>97.0</v>
      </c>
      <c r="J2427" s="4">
        <v>115.0</v>
      </c>
      <c r="K2427" s="4">
        <v>66.6</v>
      </c>
      <c r="L2427" s="4">
        <v>1.0</v>
      </c>
      <c r="M2427" s="4">
        <v>97.0</v>
      </c>
      <c r="N2427" s="6"/>
      <c r="O2427" s="4">
        <v>97.0</v>
      </c>
      <c r="P2427" s="4">
        <v>0.1</v>
      </c>
      <c r="Q2427" s="5">
        <v>25683.84565</v>
      </c>
      <c r="R2427" s="4">
        <v>4.6447697E7</v>
      </c>
      <c r="S2427" s="4">
        <v>0.6</v>
      </c>
      <c r="T2427" s="4">
        <v>0.5</v>
      </c>
      <c r="U2427" s="4">
        <v>0.882</v>
      </c>
      <c r="V2427" s="4">
        <v>17.7</v>
      </c>
    </row>
    <row r="2428">
      <c r="A2428" s="4" t="s">
        <v>184</v>
      </c>
      <c r="B2428" s="4">
        <v>2014.0</v>
      </c>
      <c r="C2428" s="4" t="s">
        <v>31</v>
      </c>
      <c r="D2428" s="4">
        <v>82.6</v>
      </c>
      <c r="E2428" s="4">
        <v>58.0</v>
      </c>
      <c r="F2428" s="4">
        <v>1.0</v>
      </c>
      <c r="G2428" s="4">
        <v>0.01</v>
      </c>
      <c r="H2428" s="5">
        <v>42.98847625</v>
      </c>
      <c r="I2428" s="4">
        <v>96.0</v>
      </c>
      <c r="J2428" s="4">
        <v>154.0</v>
      </c>
      <c r="K2428" s="4">
        <v>66.0</v>
      </c>
      <c r="L2428" s="4">
        <v>1.0</v>
      </c>
      <c r="M2428" s="4">
        <v>97.0</v>
      </c>
      <c r="N2428" s="4">
        <v>9.3</v>
      </c>
      <c r="O2428" s="4">
        <v>97.0</v>
      </c>
      <c r="P2428" s="4">
        <v>0.1</v>
      </c>
      <c r="Q2428" s="5">
        <v>296.47225</v>
      </c>
      <c r="R2428" s="4">
        <v>4648882.0</v>
      </c>
      <c r="S2428" s="4">
        <v>0.6</v>
      </c>
      <c r="T2428" s="4">
        <v>0.5</v>
      </c>
      <c r="U2428" s="4">
        <v>0.877</v>
      </c>
      <c r="V2428" s="4">
        <v>17.6</v>
      </c>
    </row>
    <row r="2429">
      <c r="A2429" s="4" t="s">
        <v>184</v>
      </c>
      <c r="B2429" s="4">
        <v>2013.0</v>
      </c>
      <c r="C2429" s="4" t="s">
        <v>31</v>
      </c>
      <c r="D2429" s="4">
        <v>82.4</v>
      </c>
      <c r="E2429" s="4">
        <v>6.0</v>
      </c>
      <c r="F2429" s="4">
        <v>1.0</v>
      </c>
      <c r="G2429" s="4">
        <v>9.25</v>
      </c>
      <c r="H2429" s="5">
        <v>423.680459</v>
      </c>
      <c r="I2429" s="4">
        <v>95.0</v>
      </c>
      <c r="J2429" s="4">
        <v>131.0</v>
      </c>
      <c r="K2429" s="4">
        <v>65.4</v>
      </c>
      <c r="L2429" s="4">
        <v>2.0</v>
      </c>
      <c r="M2429" s="4">
        <v>96.0</v>
      </c>
      <c r="N2429" s="4">
        <v>9.1</v>
      </c>
      <c r="O2429" s="4">
        <v>96.0</v>
      </c>
      <c r="P2429" s="4">
        <v>0.1</v>
      </c>
      <c r="Q2429" s="5">
        <v>2921.9342</v>
      </c>
      <c r="R2429" s="4">
        <v>466245.0</v>
      </c>
      <c r="S2429" s="4">
        <v>0.6</v>
      </c>
      <c r="T2429" s="4">
        <v>0.5</v>
      </c>
      <c r="U2429" s="4">
        <v>0.874</v>
      </c>
      <c r="V2429" s="4">
        <v>17.5</v>
      </c>
    </row>
    <row r="2430">
      <c r="A2430" s="4" t="s">
        <v>184</v>
      </c>
      <c r="B2430" s="4">
        <v>2012.0</v>
      </c>
      <c r="C2430" s="4" t="s">
        <v>31</v>
      </c>
      <c r="D2430" s="4">
        <v>82.0</v>
      </c>
      <c r="E2430" s="4">
        <v>61.0</v>
      </c>
      <c r="F2430" s="4">
        <v>1.0</v>
      </c>
      <c r="G2430" s="4">
        <v>9.35</v>
      </c>
      <c r="H2430" s="5">
        <v>4255.781693</v>
      </c>
      <c r="I2430" s="4">
        <v>96.0</v>
      </c>
      <c r="J2430" s="4">
        <v>1204.0</v>
      </c>
      <c r="K2430" s="4">
        <v>64.8</v>
      </c>
      <c r="L2430" s="4">
        <v>2.0</v>
      </c>
      <c r="M2430" s="4">
        <v>97.0</v>
      </c>
      <c r="N2430" s="4">
        <v>9.39</v>
      </c>
      <c r="O2430" s="4">
        <v>97.0</v>
      </c>
      <c r="P2430" s="4">
        <v>0.1</v>
      </c>
      <c r="Q2430" s="5">
        <v>28562.29324</v>
      </c>
      <c r="R2430" s="4">
        <v>4677355.0</v>
      </c>
      <c r="S2430" s="4">
        <v>0.6</v>
      </c>
      <c r="T2430" s="4">
        <v>0.5</v>
      </c>
      <c r="U2430" s="4">
        <v>0.871</v>
      </c>
      <c r="V2430" s="4">
        <v>17.2</v>
      </c>
    </row>
    <row r="2431">
      <c r="A2431" s="4" t="s">
        <v>184</v>
      </c>
      <c r="B2431" s="4">
        <v>2011.0</v>
      </c>
      <c r="C2431" s="4" t="s">
        <v>31</v>
      </c>
      <c r="D2431" s="4">
        <v>82.1</v>
      </c>
      <c r="E2431" s="4">
        <v>63.0</v>
      </c>
      <c r="F2431" s="4">
        <v>1.0</v>
      </c>
      <c r="G2431" s="4">
        <v>9.62</v>
      </c>
      <c r="H2431" s="5">
        <v>4873.8188</v>
      </c>
      <c r="I2431" s="4">
        <v>97.0</v>
      </c>
      <c r="J2431" s="4">
        <v>3802.0</v>
      </c>
      <c r="K2431" s="4">
        <v>64.1</v>
      </c>
      <c r="L2431" s="4">
        <v>2.0</v>
      </c>
      <c r="M2431" s="4">
        <v>97.0</v>
      </c>
      <c r="N2431" s="4">
        <v>9.48</v>
      </c>
      <c r="O2431" s="4">
        <v>97.0</v>
      </c>
      <c r="P2431" s="4">
        <v>0.1</v>
      </c>
      <c r="Q2431" s="5">
        <v>31834.21816</v>
      </c>
      <c r="R2431" s="4">
        <v>4.6742697E7</v>
      </c>
      <c r="S2431" s="4">
        <v>0.6</v>
      </c>
      <c r="T2431" s="4">
        <v>0.5</v>
      </c>
      <c r="U2431" s="4">
        <v>0.867</v>
      </c>
      <c r="V2431" s="4">
        <v>16.9</v>
      </c>
    </row>
    <row r="2432">
      <c r="A2432" s="4" t="s">
        <v>184</v>
      </c>
      <c r="B2432" s="4">
        <v>2010.0</v>
      </c>
      <c r="C2432" s="4" t="s">
        <v>31</v>
      </c>
      <c r="D2432" s="4">
        <v>81.9</v>
      </c>
      <c r="E2432" s="4">
        <v>64.0</v>
      </c>
      <c r="F2432" s="4">
        <v>1.0</v>
      </c>
      <c r="G2432" s="4">
        <v>9.78</v>
      </c>
      <c r="H2432" s="5">
        <v>578.7417172</v>
      </c>
      <c r="I2432" s="4">
        <v>97.0</v>
      </c>
      <c r="J2432" s="4">
        <v>302.0</v>
      </c>
      <c r="K2432" s="4">
        <v>63.5</v>
      </c>
      <c r="L2432" s="4">
        <v>2.0</v>
      </c>
      <c r="M2432" s="4">
        <v>97.0</v>
      </c>
      <c r="N2432" s="4">
        <v>9.56</v>
      </c>
      <c r="O2432" s="4">
        <v>97.0</v>
      </c>
      <c r="P2432" s="4">
        <v>0.1</v>
      </c>
      <c r="Q2432" s="5">
        <v>3736.228</v>
      </c>
      <c r="R2432" s="4">
        <v>4.6576897E7</v>
      </c>
      <c r="S2432" s="4">
        <v>0.6</v>
      </c>
      <c r="T2432" s="4">
        <v>0.5</v>
      </c>
      <c r="U2432" s="4">
        <v>0.86</v>
      </c>
      <c r="V2432" s="4">
        <v>16.4</v>
      </c>
    </row>
    <row r="2433">
      <c r="A2433" s="4" t="s">
        <v>184</v>
      </c>
      <c r="B2433" s="4">
        <v>2009.0</v>
      </c>
      <c r="C2433" s="4" t="s">
        <v>31</v>
      </c>
      <c r="D2433" s="4">
        <v>81.6</v>
      </c>
      <c r="E2433" s="4">
        <v>66.0</v>
      </c>
      <c r="F2433" s="4">
        <v>2.0</v>
      </c>
      <c r="G2433" s="4">
        <v>9.99</v>
      </c>
      <c r="H2433" s="5">
        <v>5047.254058</v>
      </c>
      <c r="I2433" s="4">
        <v>96.0</v>
      </c>
      <c r="J2433" s="4">
        <v>41.0</v>
      </c>
      <c r="K2433" s="4">
        <v>62.9</v>
      </c>
      <c r="L2433" s="4">
        <v>2.0</v>
      </c>
      <c r="M2433" s="4">
        <v>96.0</v>
      </c>
      <c r="N2433" s="4">
        <v>9.52</v>
      </c>
      <c r="O2433" s="4">
        <v>96.0</v>
      </c>
      <c r="P2433" s="4">
        <v>0.1</v>
      </c>
      <c r="Q2433" s="5">
        <v>32333.4661</v>
      </c>
      <c r="R2433" s="4">
        <v>4.6362946E7</v>
      </c>
      <c r="S2433" s="4">
        <v>0.6</v>
      </c>
      <c r="T2433" s="4">
        <v>0.5</v>
      </c>
      <c r="U2433" s="4">
        <v>0.858</v>
      </c>
      <c r="V2433" s="4">
        <v>16.3</v>
      </c>
    </row>
    <row r="2434">
      <c r="A2434" s="4" t="s">
        <v>184</v>
      </c>
      <c r="B2434" s="4">
        <v>2008.0</v>
      </c>
      <c r="C2434" s="4" t="s">
        <v>31</v>
      </c>
      <c r="D2434" s="4">
        <v>81.3</v>
      </c>
      <c r="E2434" s="4">
        <v>7.0</v>
      </c>
      <c r="F2434" s="4">
        <v>2.0</v>
      </c>
      <c r="G2434" s="4">
        <v>10.24</v>
      </c>
      <c r="H2434" s="5">
        <v>5596.535203</v>
      </c>
      <c r="I2434" s="4">
        <v>97.0</v>
      </c>
      <c r="J2434" s="4">
        <v>297.0</v>
      </c>
      <c r="K2434" s="4">
        <v>62.3</v>
      </c>
      <c r="L2434" s="4">
        <v>2.0</v>
      </c>
      <c r="M2434" s="4">
        <v>97.0</v>
      </c>
      <c r="N2434" s="4">
        <v>8.8</v>
      </c>
      <c r="O2434" s="4">
        <v>97.0</v>
      </c>
      <c r="P2434" s="4">
        <v>0.1</v>
      </c>
      <c r="Q2434" s="5">
        <v>35578.73619</v>
      </c>
      <c r="R2434" s="4">
        <v>4595416.0</v>
      </c>
      <c r="S2434" s="4">
        <v>0.6</v>
      </c>
      <c r="T2434" s="4">
        <v>0.5</v>
      </c>
      <c r="U2434" s="4">
        <v>0.854</v>
      </c>
      <c r="V2434" s="4">
        <v>16.1</v>
      </c>
    </row>
    <row r="2435">
      <c r="A2435" s="4" t="s">
        <v>184</v>
      </c>
      <c r="B2435" s="4">
        <v>2007.0</v>
      </c>
      <c r="C2435" s="4" t="s">
        <v>31</v>
      </c>
      <c r="D2435" s="4">
        <v>89.0</v>
      </c>
      <c r="E2435" s="4">
        <v>72.0</v>
      </c>
      <c r="F2435" s="4">
        <v>2.0</v>
      </c>
      <c r="G2435" s="4">
        <v>11.05</v>
      </c>
      <c r="H2435" s="5">
        <v>510.9327012</v>
      </c>
      <c r="I2435" s="4">
        <v>96.0</v>
      </c>
      <c r="J2435" s="4">
        <v>267.0</v>
      </c>
      <c r="K2435" s="4">
        <v>61.7</v>
      </c>
      <c r="L2435" s="4">
        <v>2.0</v>
      </c>
      <c r="M2435" s="4">
        <v>96.0</v>
      </c>
      <c r="N2435" s="4">
        <v>8.36</v>
      </c>
      <c r="O2435" s="4">
        <v>96.0</v>
      </c>
      <c r="P2435" s="4">
        <v>0.1</v>
      </c>
      <c r="Q2435" s="5">
        <v>3279.414</v>
      </c>
      <c r="R2435" s="4">
        <v>4522683.0</v>
      </c>
      <c r="S2435" s="4">
        <v>0.6</v>
      </c>
      <c r="T2435" s="4">
        <v>0.5</v>
      </c>
      <c r="U2435" s="4">
        <v>0.849</v>
      </c>
      <c r="V2435" s="4">
        <v>16.0</v>
      </c>
    </row>
    <row r="2436">
      <c r="A2436" s="4" t="s">
        <v>184</v>
      </c>
      <c r="B2436" s="4">
        <v>2006.0</v>
      </c>
      <c r="C2436" s="4" t="s">
        <v>31</v>
      </c>
      <c r="D2436" s="4">
        <v>88.0</v>
      </c>
      <c r="E2436" s="4">
        <v>73.0</v>
      </c>
      <c r="F2436" s="4">
        <v>2.0</v>
      </c>
      <c r="G2436" s="4">
        <v>11.86</v>
      </c>
      <c r="H2436" s="5">
        <v>4460.390006</v>
      </c>
      <c r="I2436" s="4">
        <v>97.0</v>
      </c>
      <c r="J2436" s="4">
        <v>362.0</v>
      </c>
      <c r="K2436" s="4">
        <v>61.1</v>
      </c>
      <c r="L2436" s="4">
        <v>2.0</v>
      </c>
      <c r="M2436" s="4">
        <v>98.0</v>
      </c>
      <c r="N2436" s="4">
        <v>8.23</v>
      </c>
      <c r="O2436" s="4">
        <v>98.0</v>
      </c>
      <c r="P2436" s="4">
        <v>0.1</v>
      </c>
      <c r="Q2436" s="5">
        <v>28482.6948</v>
      </c>
      <c r="R2436" s="4">
        <v>4.4397319E7</v>
      </c>
      <c r="S2436" s="4">
        <v>0.6</v>
      </c>
      <c r="T2436" s="4">
        <v>0.5</v>
      </c>
      <c r="U2436" s="4">
        <v>0.844</v>
      </c>
      <c r="V2436" s="4">
        <v>15.9</v>
      </c>
    </row>
    <row r="2437">
      <c r="A2437" s="4" t="s">
        <v>184</v>
      </c>
      <c r="B2437" s="4">
        <v>2005.0</v>
      </c>
      <c r="C2437" s="4" t="s">
        <v>31</v>
      </c>
      <c r="D2437" s="4">
        <v>81.0</v>
      </c>
      <c r="E2437" s="4">
        <v>77.0</v>
      </c>
      <c r="F2437" s="4">
        <v>2.0</v>
      </c>
      <c r="G2437" s="4">
        <v>11.92</v>
      </c>
      <c r="H2437" s="5">
        <v>405.4475981</v>
      </c>
      <c r="I2437" s="4">
        <v>96.0</v>
      </c>
      <c r="J2437" s="4">
        <v>22.0</v>
      </c>
      <c r="K2437" s="4">
        <v>6.5</v>
      </c>
      <c r="L2437" s="4">
        <v>2.0</v>
      </c>
      <c r="M2437" s="4">
        <v>96.0</v>
      </c>
      <c r="N2437" s="4">
        <v>8.12</v>
      </c>
      <c r="O2437" s="4">
        <v>96.0</v>
      </c>
      <c r="P2437" s="4">
        <v>0.1</v>
      </c>
      <c r="Q2437" s="5">
        <v>2651.71745</v>
      </c>
      <c r="R2437" s="4">
        <v>4.3653155E7</v>
      </c>
      <c r="S2437" s="4">
        <v>0.6</v>
      </c>
      <c r="T2437" s="4">
        <v>0.5</v>
      </c>
      <c r="U2437" s="4">
        <v>0.837</v>
      </c>
      <c r="V2437" s="4">
        <v>15.8</v>
      </c>
    </row>
    <row r="2438">
      <c r="A2438" s="4" t="s">
        <v>184</v>
      </c>
      <c r="B2438" s="4">
        <v>2004.0</v>
      </c>
      <c r="C2438" s="4" t="s">
        <v>31</v>
      </c>
      <c r="D2438" s="4">
        <v>81.0</v>
      </c>
      <c r="E2438" s="4">
        <v>79.0</v>
      </c>
      <c r="F2438" s="4">
        <v>2.0</v>
      </c>
      <c r="G2438" s="4">
        <v>11.96</v>
      </c>
      <c r="H2438" s="5">
        <v>3715.370095</v>
      </c>
      <c r="I2438" s="4">
        <v>97.0</v>
      </c>
      <c r="J2438" s="4">
        <v>26.0</v>
      </c>
      <c r="K2438" s="4">
        <v>59.9</v>
      </c>
      <c r="L2438" s="4">
        <v>2.0</v>
      </c>
      <c r="M2438" s="4">
        <v>97.0</v>
      </c>
      <c r="N2438" s="4">
        <v>8.5</v>
      </c>
      <c r="O2438" s="4">
        <v>97.0</v>
      </c>
      <c r="P2438" s="4">
        <v>0.1</v>
      </c>
      <c r="Q2438" s="5">
        <v>24918.64584</v>
      </c>
      <c r="R2438" s="4">
        <v>4.2921895E7</v>
      </c>
      <c r="S2438" s="4">
        <v>0.6</v>
      </c>
      <c r="T2438" s="4">
        <v>0.5</v>
      </c>
      <c r="U2438" s="4">
        <v>0.833</v>
      </c>
      <c r="V2438" s="4">
        <v>15.6</v>
      </c>
    </row>
    <row r="2439">
      <c r="A2439" s="4" t="s">
        <v>184</v>
      </c>
      <c r="B2439" s="4">
        <v>2003.0</v>
      </c>
      <c r="C2439" s="4" t="s">
        <v>31</v>
      </c>
      <c r="D2439" s="4">
        <v>79.4</v>
      </c>
      <c r="E2439" s="4">
        <v>83.0</v>
      </c>
      <c r="F2439" s="4">
        <v>2.0</v>
      </c>
      <c r="G2439" s="4">
        <v>12.09</v>
      </c>
      <c r="H2439" s="5">
        <v>3205.019918</v>
      </c>
      <c r="I2439" s="4">
        <v>81.0</v>
      </c>
      <c r="J2439" s="4">
        <v>256.0</v>
      </c>
      <c r="K2439" s="4">
        <v>59.3</v>
      </c>
      <c r="L2439" s="4">
        <v>2.0</v>
      </c>
      <c r="M2439" s="4">
        <v>99.0</v>
      </c>
      <c r="N2439" s="4">
        <v>7.99</v>
      </c>
      <c r="O2439" s="4">
        <v>98.0</v>
      </c>
      <c r="P2439" s="4">
        <v>0.1</v>
      </c>
      <c r="Q2439" s="5">
        <v>21495.7741</v>
      </c>
      <c r="R2439" s="4">
        <v>4.2187645E7</v>
      </c>
      <c r="S2439" s="4">
        <v>0.6</v>
      </c>
      <c r="T2439" s="4">
        <v>0.5</v>
      </c>
      <c r="U2439" s="4">
        <v>0.83</v>
      </c>
      <c r="V2439" s="4">
        <v>15.6</v>
      </c>
    </row>
    <row r="2440">
      <c r="A2440" s="4" t="s">
        <v>184</v>
      </c>
      <c r="B2440" s="4">
        <v>2002.0</v>
      </c>
      <c r="C2440" s="4" t="s">
        <v>31</v>
      </c>
      <c r="D2440" s="4">
        <v>79.5</v>
      </c>
      <c r="E2440" s="4">
        <v>83.0</v>
      </c>
      <c r="F2440" s="4">
        <v>2.0</v>
      </c>
      <c r="G2440" s="4">
        <v>12.26</v>
      </c>
      <c r="H2440" s="5">
        <v>228.3543024</v>
      </c>
      <c r="I2440" s="4">
        <v>82.0</v>
      </c>
      <c r="J2440" s="4">
        <v>67.0</v>
      </c>
      <c r="K2440" s="4">
        <v>58.8</v>
      </c>
      <c r="L2440" s="4">
        <v>2.0</v>
      </c>
      <c r="M2440" s="4">
        <v>98.0</v>
      </c>
      <c r="N2440" s="4">
        <v>7.25</v>
      </c>
      <c r="O2440" s="4">
        <v>98.0</v>
      </c>
      <c r="P2440" s="4">
        <v>0.1</v>
      </c>
      <c r="Q2440" s="5">
        <v>1719.53541</v>
      </c>
      <c r="R2440" s="4">
        <v>4.1431558E7</v>
      </c>
      <c r="S2440" s="4">
        <v>0.6</v>
      </c>
      <c r="T2440" s="4">
        <v>0.5</v>
      </c>
      <c r="U2440" s="4">
        <v>0.828</v>
      </c>
      <c r="V2440" s="4">
        <v>15.7</v>
      </c>
    </row>
    <row r="2441">
      <c r="A2441" s="4" t="s">
        <v>184</v>
      </c>
      <c r="B2441" s="4">
        <v>2001.0</v>
      </c>
      <c r="C2441" s="4" t="s">
        <v>31</v>
      </c>
      <c r="D2441" s="4">
        <v>79.4</v>
      </c>
      <c r="E2441" s="4">
        <v>84.0</v>
      </c>
      <c r="F2441" s="4">
        <v>2.0</v>
      </c>
      <c r="G2441" s="4">
        <v>9.86</v>
      </c>
      <c r="H2441" s="5">
        <v>2044.169761</v>
      </c>
      <c r="I2441" s="4">
        <v>83.0</v>
      </c>
      <c r="J2441" s="4">
        <v>0.0</v>
      </c>
      <c r="K2441" s="4">
        <v>58.2</v>
      </c>
      <c r="L2441" s="4">
        <v>2.0</v>
      </c>
      <c r="M2441" s="4">
        <v>95.0</v>
      </c>
      <c r="N2441" s="4">
        <v>7.24</v>
      </c>
      <c r="O2441" s="4">
        <v>96.0</v>
      </c>
      <c r="P2441" s="4">
        <v>0.1</v>
      </c>
      <c r="Q2441" s="5">
        <v>15323.6114</v>
      </c>
      <c r="R2441" s="4">
        <v>485412.0</v>
      </c>
      <c r="S2441" s="4">
        <v>0.6</v>
      </c>
      <c r="T2441" s="4">
        <v>0.5</v>
      </c>
      <c r="U2441" s="4">
        <v>0.825</v>
      </c>
      <c r="V2441" s="4">
        <v>15.7</v>
      </c>
    </row>
    <row r="2442">
      <c r="A2442" s="4" t="s">
        <v>184</v>
      </c>
      <c r="B2442" s="4">
        <v>2000.0</v>
      </c>
      <c r="C2442" s="4" t="s">
        <v>31</v>
      </c>
      <c r="D2442" s="4">
        <v>79.1</v>
      </c>
      <c r="E2442" s="4">
        <v>86.0</v>
      </c>
      <c r="F2442" s="4">
        <v>2.0</v>
      </c>
      <c r="G2442" s="4">
        <v>11.12</v>
      </c>
      <c r="H2442" s="5">
        <v>1934.398154</v>
      </c>
      <c r="I2442" s="4">
        <v>77.0</v>
      </c>
      <c r="J2442" s="4">
        <v>152.0</v>
      </c>
      <c r="K2442" s="4">
        <v>57.6</v>
      </c>
      <c r="L2442" s="4">
        <v>2.0</v>
      </c>
      <c r="M2442" s="4">
        <v>95.0</v>
      </c>
      <c r="N2442" s="4">
        <v>7.21</v>
      </c>
      <c r="O2442" s="4">
        <v>95.0</v>
      </c>
      <c r="P2442" s="4">
        <v>0.1</v>
      </c>
      <c r="Q2442" s="5">
        <v>14676.769</v>
      </c>
      <c r="R2442" s="4">
        <v>4567864.0</v>
      </c>
      <c r="S2442" s="4">
        <v>0.6</v>
      </c>
      <c r="T2442" s="4">
        <v>0.5</v>
      </c>
      <c r="U2442" s="4">
        <v>0.82</v>
      </c>
      <c r="V2442" s="4">
        <v>15.7</v>
      </c>
    </row>
    <row r="2443">
      <c r="A2443" s="4" t="s">
        <v>185</v>
      </c>
      <c r="B2443" s="4">
        <v>2015.0</v>
      </c>
      <c r="C2443" s="4" t="s">
        <v>23</v>
      </c>
      <c r="D2443" s="4">
        <v>74.9</v>
      </c>
      <c r="E2443" s="4">
        <v>138.0</v>
      </c>
      <c r="F2443" s="4">
        <v>3.0</v>
      </c>
      <c r="G2443" s="6"/>
      <c r="H2443" s="5">
        <v>0.0</v>
      </c>
      <c r="I2443" s="4">
        <v>99.0</v>
      </c>
      <c r="J2443" s="4">
        <v>1568.0</v>
      </c>
      <c r="K2443" s="4">
        <v>23.4</v>
      </c>
      <c r="L2443" s="4">
        <v>3.0</v>
      </c>
      <c r="M2443" s="4">
        <v>99.0</v>
      </c>
      <c r="N2443" s="6"/>
      <c r="O2443" s="4">
        <v>99.0</v>
      </c>
      <c r="P2443" s="4">
        <v>0.1</v>
      </c>
      <c r="Q2443" s="5">
        <v>3844.89123</v>
      </c>
      <c r="R2443" s="4">
        <v>2966.0</v>
      </c>
      <c r="S2443" s="4">
        <v>15.1</v>
      </c>
      <c r="T2443" s="4">
        <v>15.0</v>
      </c>
      <c r="U2443" s="4">
        <v>0.764</v>
      </c>
      <c r="V2443" s="4">
        <v>14.0</v>
      </c>
    </row>
    <row r="2444">
      <c r="A2444" s="4" t="s">
        <v>185</v>
      </c>
      <c r="B2444" s="4">
        <v>2014.0</v>
      </c>
      <c r="C2444" s="4" t="s">
        <v>23</v>
      </c>
      <c r="D2444" s="4">
        <v>74.7</v>
      </c>
      <c r="E2444" s="4">
        <v>141.0</v>
      </c>
      <c r="F2444" s="4">
        <v>3.0</v>
      </c>
      <c r="G2444" s="4">
        <v>2.37</v>
      </c>
      <c r="H2444" s="5">
        <v>42.7308283</v>
      </c>
      <c r="I2444" s="4">
        <v>99.0</v>
      </c>
      <c r="J2444" s="4">
        <v>1686.0</v>
      </c>
      <c r="K2444" s="4">
        <v>22.7</v>
      </c>
      <c r="L2444" s="4">
        <v>3.0</v>
      </c>
      <c r="M2444" s="4">
        <v>99.0</v>
      </c>
      <c r="N2444" s="4">
        <v>3.5</v>
      </c>
      <c r="O2444" s="4">
        <v>99.0</v>
      </c>
      <c r="P2444" s="4">
        <v>0.1</v>
      </c>
      <c r="Q2444" s="5">
        <v>382.54994</v>
      </c>
      <c r="R2444" s="4">
        <v>2771.0</v>
      </c>
      <c r="S2444" s="4">
        <v>15.2</v>
      </c>
      <c r="T2444" s="4">
        <v>15.0</v>
      </c>
      <c r="U2444" s="4">
        <v>0.76</v>
      </c>
      <c r="V2444" s="4">
        <v>14.0</v>
      </c>
    </row>
    <row r="2445">
      <c r="A2445" s="4" t="s">
        <v>185</v>
      </c>
      <c r="B2445" s="4">
        <v>2013.0</v>
      </c>
      <c r="C2445" s="4" t="s">
        <v>23</v>
      </c>
      <c r="D2445" s="4">
        <v>74.6</v>
      </c>
      <c r="E2445" s="4">
        <v>142.0</v>
      </c>
      <c r="F2445" s="4">
        <v>3.0</v>
      </c>
      <c r="G2445" s="4">
        <v>2.56</v>
      </c>
      <c r="H2445" s="5">
        <v>41.62053588</v>
      </c>
      <c r="I2445" s="4">
        <v>99.0</v>
      </c>
      <c r="J2445" s="4">
        <v>2107.0</v>
      </c>
      <c r="K2445" s="4">
        <v>21.9</v>
      </c>
      <c r="L2445" s="4">
        <v>3.0</v>
      </c>
      <c r="M2445" s="4">
        <v>99.0</v>
      </c>
      <c r="N2445" s="4">
        <v>3.68</v>
      </c>
      <c r="O2445" s="4">
        <v>99.0</v>
      </c>
      <c r="P2445" s="4">
        <v>0.1</v>
      </c>
      <c r="Q2445" s="5">
        <v>361.289374</v>
      </c>
      <c r="R2445" s="4">
        <v>2585.0</v>
      </c>
      <c r="S2445" s="4">
        <v>15.2</v>
      </c>
      <c r="T2445" s="4">
        <v>15.1</v>
      </c>
      <c r="U2445" s="4">
        <v>0.757</v>
      </c>
      <c r="V2445" s="4">
        <v>13.8</v>
      </c>
    </row>
    <row r="2446">
      <c r="A2446" s="4" t="s">
        <v>185</v>
      </c>
      <c r="B2446" s="4">
        <v>2012.0</v>
      </c>
      <c r="C2446" s="4" t="s">
        <v>23</v>
      </c>
      <c r="D2446" s="4">
        <v>74.5</v>
      </c>
      <c r="E2446" s="4">
        <v>143.0</v>
      </c>
      <c r="F2446" s="4">
        <v>3.0</v>
      </c>
      <c r="G2446" s="4">
        <v>2.8</v>
      </c>
      <c r="H2446" s="5">
        <v>20.76877311</v>
      </c>
      <c r="I2446" s="4">
        <v>99.0</v>
      </c>
      <c r="J2446" s="4">
        <v>51.0</v>
      </c>
      <c r="K2446" s="4">
        <v>21.2</v>
      </c>
      <c r="L2446" s="4">
        <v>4.0</v>
      </c>
      <c r="M2446" s="4">
        <v>99.0</v>
      </c>
      <c r="N2446" s="4">
        <v>3.21</v>
      </c>
      <c r="O2446" s="4">
        <v>99.0</v>
      </c>
      <c r="P2446" s="4">
        <v>0.1</v>
      </c>
      <c r="Q2446" s="5">
        <v>335.521375</v>
      </c>
      <c r="R2446" s="4">
        <v>2425.0</v>
      </c>
      <c r="S2446" s="4">
        <v>15.3</v>
      </c>
      <c r="T2446" s="4">
        <v>15.2</v>
      </c>
      <c r="U2446" s="4">
        <v>0.752</v>
      </c>
      <c r="V2446" s="4">
        <v>13.7</v>
      </c>
    </row>
    <row r="2447">
      <c r="A2447" s="4" t="s">
        <v>185</v>
      </c>
      <c r="B2447" s="4">
        <v>2011.0</v>
      </c>
      <c r="C2447" s="4" t="s">
        <v>23</v>
      </c>
      <c r="D2447" s="4">
        <v>74.5</v>
      </c>
      <c r="E2447" s="4">
        <v>141.0</v>
      </c>
      <c r="F2447" s="4">
        <v>3.0</v>
      </c>
      <c r="G2447" s="4">
        <v>3.03</v>
      </c>
      <c r="H2447" s="5">
        <v>20.83302367</v>
      </c>
      <c r="I2447" s="4">
        <v>99.0</v>
      </c>
      <c r="J2447" s="4">
        <v>60.0</v>
      </c>
      <c r="K2447" s="4">
        <v>2.5</v>
      </c>
      <c r="L2447" s="4">
        <v>4.0</v>
      </c>
      <c r="M2447" s="4">
        <v>99.0</v>
      </c>
      <c r="N2447" s="4">
        <v>3.28</v>
      </c>
      <c r="O2447" s="4">
        <v>99.0</v>
      </c>
      <c r="P2447" s="4">
        <v>0.1</v>
      </c>
      <c r="Q2447" s="5">
        <v>322.992615</v>
      </c>
      <c r="R2447" s="4">
        <v>2271.0</v>
      </c>
      <c r="S2447" s="4">
        <v>15.3</v>
      </c>
      <c r="T2447" s="4">
        <v>15.3</v>
      </c>
      <c r="U2447" s="4">
        <v>0.746</v>
      </c>
      <c r="V2447" s="4">
        <v>13.6</v>
      </c>
    </row>
    <row r="2448">
      <c r="A2448" s="4" t="s">
        <v>185</v>
      </c>
      <c r="B2448" s="4">
        <v>2010.0</v>
      </c>
      <c r="C2448" s="4" t="s">
        <v>23</v>
      </c>
      <c r="D2448" s="4">
        <v>74.5</v>
      </c>
      <c r="E2448" s="4">
        <v>138.0</v>
      </c>
      <c r="F2448" s="4">
        <v>3.0</v>
      </c>
      <c r="G2448" s="4">
        <v>2.31</v>
      </c>
      <c r="H2448" s="5">
        <v>191.7267589</v>
      </c>
      <c r="I2448" s="4">
        <v>99.0</v>
      </c>
      <c r="J2448" s="4">
        <v>79.0</v>
      </c>
      <c r="K2448" s="4">
        <v>19.8</v>
      </c>
      <c r="L2448" s="4">
        <v>4.0</v>
      </c>
      <c r="M2448" s="4">
        <v>99.0</v>
      </c>
      <c r="N2448" s="4">
        <v>3.43</v>
      </c>
      <c r="O2448" s="4">
        <v>99.0</v>
      </c>
      <c r="P2448" s="4">
        <v>0.1</v>
      </c>
      <c r="Q2448" s="5">
        <v>2819.511161</v>
      </c>
      <c r="R2448" s="4">
        <v>2119.0</v>
      </c>
      <c r="S2448" s="4">
        <v>15.3</v>
      </c>
      <c r="T2448" s="4">
        <v>15.3</v>
      </c>
      <c r="U2448" s="4">
        <v>0.739</v>
      </c>
      <c r="V2448" s="4">
        <v>13.5</v>
      </c>
    </row>
    <row r="2449">
      <c r="A2449" s="4" t="s">
        <v>185</v>
      </c>
      <c r="B2449" s="4">
        <v>2009.0</v>
      </c>
      <c r="C2449" s="4" t="s">
        <v>23</v>
      </c>
      <c r="D2449" s="4">
        <v>71.8</v>
      </c>
      <c r="E2449" s="4">
        <v>183.0</v>
      </c>
      <c r="F2449" s="4">
        <v>4.0</v>
      </c>
      <c r="G2449" s="4">
        <v>2.05</v>
      </c>
      <c r="H2449" s="5">
        <v>13.39092189</v>
      </c>
      <c r="I2449" s="4">
        <v>97.0</v>
      </c>
      <c r="J2449" s="4">
        <v>21.0</v>
      </c>
      <c r="K2449" s="4">
        <v>19.2</v>
      </c>
      <c r="L2449" s="4">
        <v>4.0</v>
      </c>
      <c r="M2449" s="4">
        <v>97.0</v>
      </c>
      <c r="N2449" s="4">
        <v>3.37</v>
      </c>
      <c r="O2449" s="4">
        <v>97.0</v>
      </c>
      <c r="P2449" s="4">
        <v>0.1</v>
      </c>
      <c r="Q2449" s="5">
        <v>216.681584</v>
      </c>
      <c r="R2449" s="4">
        <v>19968.0</v>
      </c>
      <c r="S2449" s="4">
        <v>15.3</v>
      </c>
      <c r="T2449" s="4">
        <v>15.4</v>
      </c>
      <c r="U2449" s="4">
        <v>0.735</v>
      </c>
      <c r="V2449" s="4">
        <v>13.4</v>
      </c>
    </row>
    <row r="2450">
      <c r="A2450" s="4" t="s">
        <v>185</v>
      </c>
      <c r="B2450" s="4">
        <v>2008.0</v>
      </c>
      <c r="C2450" s="4" t="s">
        <v>23</v>
      </c>
      <c r="D2450" s="4">
        <v>72.3</v>
      </c>
      <c r="E2450" s="4">
        <v>172.0</v>
      </c>
      <c r="F2450" s="4">
        <v>4.0</v>
      </c>
      <c r="G2450" s="4">
        <v>2.1</v>
      </c>
      <c r="H2450" s="5">
        <v>17.81424344</v>
      </c>
      <c r="I2450" s="4">
        <v>98.0</v>
      </c>
      <c r="J2450" s="4">
        <v>33.0</v>
      </c>
      <c r="K2450" s="4">
        <v>18.5</v>
      </c>
      <c r="L2450" s="4">
        <v>4.0</v>
      </c>
      <c r="M2450" s="4">
        <v>98.0</v>
      </c>
      <c r="N2450" s="4">
        <v>3.44</v>
      </c>
      <c r="O2450" s="4">
        <v>98.0</v>
      </c>
      <c r="P2450" s="4">
        <v>0.1</v>
      </c>
      <c r="Q2450" s="5">
        <v>254.489192</v>
      </c>
      <c r="R2450" s="4">
        <v>19817.0</v>
      </c>
      <c r="S2450" s="4">
        <v>15.4</v>
      </c>
      <c r="T2450" s="4">
        <v>15.4</v>
      </c>
      <c r="U2450" s="4">
        <v>0.731</v>
      </c>
      <c r="V2450" s="4">
        <v>13.3</v>
      </c>
    </row>
    <row r="2451">
      <c r="A2451" s="4" t="s">
        <v>185</v>
      </c>
      <c r="B2451" s="4">
        <v>2007.0</v>
      </c>
      <c r="C2451" s="4" t="s">
        <v>23</v>
      </c>
      <c r="D2451" s="4">
        <v>73.7</v>
      </c>
      <c r="E2451" s="4">
        <v>146.0</v>
      </c>
      <c r="F2451" s="4">
        <v>4.0</v>
      </c>
      <c r="G2451" s="4">
        <v>2.29</v>
      </c>
      <c r="H2451" s="5">
        <v>127.6377505</v>
      </c>
      <c r="I2451" s="4">
        <v>98.0</v>
      </c>
      <c r="J2451" s="4">
        <v>44.0</v>
      </c>
      <c r="K2451" s="4">
        <v>17.9</v>
      </c>
      <c r="L2451" s="4">
        <v>5.0</v>
      </c>
      <c r="M2451" s="4">
        <v>98.0</v>
      </c>
      <c r="N2451" s="4">
        <v>3.76</v>
      </c>
      <c r="O2451" s="4">
        <v>98.0</v>
      </c>
      <c r="P2451" s="4">
        <v>0.1</v>
      </c>
      <c r="Q2451" s="5">
        <v>1644.816372</v>
      </c>
      <c r="R2451" s="4">
        <v>19668.0</v>
      </c>
      <c r="S2451" s="4">
        <v>15.4</v>
      </c>
      <c r="T2451" s="4">
        <v>15.5</v>
      </c>
      <c r="U2451" s="4">
        <v>0.725</v>
      </c>
      <c r="V2451" s="4">
        <v>13.2</v>
      </c>
    </row>
    <row r="2452">
      <c r="A2452" s="4" t="s">
        <v>185</v>
      </c>
      <c r="B2452" s="4">
        <v>2006.0</v>
      </c>
      <c r="C2452" s="4" t="s">
        <v>23</v>
      </c>
      <c r="D2452" s="4">
        <v>73.8</v>
      </c>
      <c r="E2452" s="4">
        <v>145.0</v>
      </c>
      <c r="F2452" s="4">
        <v>4.0</v>
      </c>
      <c r="G2452" s="4">
        <v>1.96</v>
      </c>
      <c r="H2452" s="5">
        <v>120.2471713</v>
      </c>
      <c r="I2452" s="4">
        <v>98.0</v>
      </c>
      <c r="J2452" s="4">
        <v>0.0</v>
      </c>
      <c r="K2452" s="4">
        <v>17.2</v>
      </c>
      <c r="L2452" s="4">
        <v>5.0</v>
      </c>
      <c r="M2452" s="4">
        <v>98.0</v>
      </c>
      <c r="N2452" s="4">
        <v>4.6</v>
      </c>
      <c r="O2452" s="4">
        <v>98.0</v>
      </c>
      <c r="P2452" s="4">
        <v>0.1</v>
      </c>
      <c r="Q2452" s="5">
        <v>1448.7611</v>
      </c>
      <c r="R2452" s="4">
        <v>1952.0</v>
      </c>
      <c r="S2452" s="4">
        <v>15.4</v>
      </c>
      <c r="T2452" s="4">
        <v>15.5</v>
      </c>
      <c r="U2452" s="4">
        <v>0.718</v>
      </c>
      <c r="V2452" s="4">
        <v>13.1</v>
      </c>
    </row>
    <row r="2453">
      <c r="A2453" s="4" t="s">
        <v>185</v>
      </c>
      <c r="B2453" s="4">
        <v>2005.0</v>
      </c>
      <c r="C2453" s="4" t="s">
        <v>23</v>
      </c>
      <c r="D2453" s="4">
        <v>74.2</v>
      </c>
      <c r="E2453" s="4">
        <v>138.0</v>
      </c>
      <c r="F2453" s="4">
        <v>4.0</v>
      </c>
      <c r="G2453" s="4">
        <v>1.97</v>
      </c>
      <c r="H2453" s="5">
        <v>97.76637062</v>
      </c>
      <c r="I2453" s="4">
        <v>99.0</v>
      </c>
      <c r="J2453" s="4">
        <v>3.0</v>
      </c>
      <c r="K2453" s="4">
        <v>16.6</v>
      </c>
      <c r="L2453" s="4">
        <v>5.0</v>
      </c>
      <c r="M2453" s="4">
        <v>99.0</v>
      </c>
      <c r="N2453" s="4">
        <v>4.6</v>
      </c>
      <c r="O2453" s="4">
        <v>99.0</v>
      </c>
      <c r="P2453" s="4">
        <v>0.1</v>
      </c>
      <c r="Q2453" s="5">
        <v>1259.87591</v>
      </c>
      <c r="R2453" s="4">
        <v>19373.0</v>
      </c>
      <c r="S2453" s="4">
        <v>15.4</v>
      </c>
      <c r="T2453" s="4">
        <v>15.5</v>
      </c>
      <c r="U2453" s="4">
        <v>0.712</v>
      </c>
      <c r="V2453" s="4">
        <v>12.9</v>
      </c>
    </row>
    <row r="2454">
      <c r="A2454" s="4" t="s">
        <v>185</v>
      </c>
      <c r="B2454" s="4">
        <v>2004.0</v>
      </c>
      <c r="C2454" s="4" t="s">
        <v>23</v>
      </c>
      <c r="D2454" s="4">
        <v>69.1</v>
      </c>
      <c r="E2454" s="4">
        <v>197.0</v>
      </c>
      <c r="F2454" s="4">
        <v>6.0</v>
      </c>
      <c r="G2454" s="4">
        <v>1.56</v>
      </c>
      <c r="H2454" s="5">
        <v>15.35342268</v>
      </c>
      <c r="I2454" s="4">
        <v>62.0</v>
      </c>
      <c r="J2454" s="4">
        <v>35.0</v>
      </c>
      <c r="K2454" s="4">
        <v>16.1</v>
      </c>
      <c r="L2454" s="4">
        <v>10.0</v>
      </c>
      <c r="M2454" s="4">
        <v>97.0</v>
      </c>
      <c r="N2454" s="4">
        <v>4.28</v>
      </c>
      <c r="O2454" s="4">
        <v>97.0</v>
      </c>
      <c r="P2454" s="4">
        <v>0.1</v>
      </c>
      <c r="Q2454" s="5">
        <v>174.6692</v>
      </c>
      <c r="R2454" s="4">
        <v>19228.0</v>
      </c>
      <c r="S2454" s="4">
        <v>15.4</v>
      </c>
      <c r="T2454" s="4">
        <v>15.5</v>
      </c>
      <c r="U2454" s="4">
        <v>0.705</v>
      </c>
      <c r="V2454" s="4">
        <v>12.8</v>
      </c>
    </row>
    <row r="2455">
      <c r="A2455" s="4" t="s">
        <v>185</v>
      </c>
      <c r="B2455" s="4">
        <v>2003.0</v>
      </c>
      <c r="C2455" s="4" t="s">
        <v>23</v>
      </c>
      <c r="D2455" s="4">
        <v>73.9</v>
      </c>
      <c r="E2455" s="4">
        <v>146.0</v>
      </c>
      <c r="F2455" s="4">
        <v>5.0</v>
      </c>
      <c r="G2455" s="4">
        <v>1.69</v>
      </c>
      <c r="H2455" s="5">
        <v>72.4280894</v>
      </c>
      <c r="I2455" s="4">
        <v>32.0</v>
      </c>
      <c r="J2455" s="4">
        <v>65.0</v>
      </c>
      <c r="K2455" s="4">
        <v>15.6</v>
      </c>
      <c r="L2455" s="4">
        <v>5.0</v>
      </c>
      <c r="M2455" s="4">
        <v>98.0</v>
      </c>
      <c r="N2455" s="4">
        <v>3.95</v>
      </c>
      <c r="O2455" s="4">
        <v>99.0</v>
      </c>
      <c r="P2455" s="4">
        <v>0.1</v>
      </c>
      <c r="Q2455" s="5">
        <v>989.4547732</v>
      </c>
      <c r="R2455" s="4">
        <v>1983.0</v>
      </c>
      <c r="S2455" s="4">
        <v>15.4</v>
      </c>
      <c r="T2455" s="4">
        <v>15.5</v>
      </c>
      <c r="U2455" s="4">
        <v>0.697</v>
      </c>
      <c r="V2455" s="4">
        <v>12.7</v>
      </c>
    </row>
    <row r="2456">
      <c r="A2456" s="4" t="s">
        <v>185</v>
      </c>
      <c r="B2456" s="4">
        <v>2002.0</v>
      </c>
      <c r="C2456" s="4" t="s">
        <v>23</v>
      </c>
      <c r="D2456" s="4">
        <v>73.7</v>
      </c>
      <c r="E2456" s="4">
        <v>149.0</v>
      </c>
      <c r="F2456" s="4">
        <v>5.0</v>
      </c>
      <c r="G2456" s="4">
        <v>1.62</v>
      </c>
      <c r="H2456" s="5">
        <v>59.63595674</v>
      </c>
      <c r="I2456" s="6"/>
      <c r="J2456" s="4">
        <v>139.0</v>
      </c>
      <c r="K2456" s="4">
        <v>15.1</v>
      </c>
      <c r="L2456" s="4">
        <v>5.0</v>
      </c>
      <c r="M2456" s="4">
        <v>98.0</v>
      </c>
      <c r="N2456" s="4">
        <v>3.89</v>
      </c>
      <c r="O2456" s="4">
        <v>98.0</v>
      </c>
      <c r="P2456" s="4">
        <v>0.1</v>
      </c>
      <c r="Q2456" s="5">
        <v>873.1472436</v>
      </c>
      <c r="R2456" s="4">
        <v>18939.0</v>
      </c>
      <c r="S2456" s="4">
        <v>15.4</v>
      </c>
      <c r="T2456" s="4">
        <v>15.6</v>
      </c>
      <c r="U2456" s="4">
        <v>0.699</v>
      </c>
      <c r="V2456" s="4">
        <v>12.6</v>
      </c>
    </row>
    <row r="2457">
      <c r="A2457" s="4" t="s">
        <v>185</v>
      </c>
      <c r="B2457" s="4">
        <v>2001.0</v>
      </c>
      <c r="C2457" s="4" t="s">
        <v>23</v>
      </c>
      <c r="D2457" s="4">
        <v>72.7</v>
      </c>
      <c r="E2457" s="4">
        <v>16.0</v>
      </c>
      <c r="F2457" s="4">
        <v>5.0</v>
      </c>
      <c r="G2457" s="4">
        <v>1.68</v>
      </c>
      <c r="H2457" s="5">
        <v>53.61278637</v>
      </c>
      <c r="I2457" s="6"/>
      <c r="J2457" s="4">
        <v>309.0</v>
      </c>
      <c r="K2457" s="4">
        <v>14.6</v>
      </c>
      <c r="L2457" s="4">
        <v>6.0</v>
      </c>
      <c r="M2457" s="4">
        <v>98.0</v>
      </c>
      <c r="N2457" s="4">
        <v>3.81</v>
      </c>
      <c r="O2457" s="4">
        <v>98.0</v>
      </c>
      <c r="P2457" s="4">
        <v>0.1</v>
      </c>
      <c r="Q2457" s="5">
        <v>837.699787</v>
      </c>
      <c r="R2457" s="4">
        <v>18797.0</v>
      </c>
      <c r="S2457" s="4">
        <v>15.4</v>
      </c>
      <c r="T2457" s="4">
        <v>15.6</v>
      </c>
      <c r="U2457" s="4">
        <v>0.686</v>
      </c>
      <c r="V2457" s="4">
        <v>12.5</v>
      </c>
    </row>
    <row r="2458">
      <c r="A2458" s="4" t="s">
        <v>185</v>
      </c>
      <c r="B2458" s="4">
        <v>2000.0</v>
      </c>
      <c r="C2458" s="4" t="s">
        <v>23</v>
      </c>
      <c r="D2458" s="4">
        <v>71.5</v>
      </c>
      <c r="E2458" s="4">
        <v>175.0</v>
      </c>
      <c r="F2458" s="4">
        <v>5.0</v>
      </c>
      <c r="G2458" s="4">
        <v>1.45</v>
      </c>
      <c r="H2458" s="5">
        <v>60.4909815</v>
      </c>
      <c r="I2458" s="6"/>
      <c r="J2458" s="4">
        <v>16527.0</v>
      </c>
      <c r="K2458" s="4">
        <v>14.1</v>
      </c>
      <c r="L2458" s="4">
        <v>6.0</v>
      </c>
      <c r="M2458" s="4">
        <v>99.0</v>
      </c>
      <c r="N2458" s="4">
        <v>3.77</v>
      </c>
      <c r="O2458" s="4">
        <v>99.0</v>
      </c>
      <c r="P2458" s="4">
        <v>0.1</v>
      </c>
      <c r="Q2458" s="5">
        <v>875.412178</v>
      </c>
      <c r="R2458" s="4">
        <v>18655.0</v>
      </c>
      <c r="S2458" s="4">
        <v>15.3</v>
      </c>
      <c r="T2458" s="4">
        <v>15.5</v>
      </c>
      <c r="U2458" s="4">
        <v>0.677</v>
      </c>
      <c r="V2458" s="4">
        <v>12.4</v>
      </c>
    </row>
    <row r="2459">
      <c r="A2459" s="4" t="s">
        <v>186</v>
      </c>
      <c r="B2459" s="4">
        <v>2015.0</v>
      </c>
      <c r="C2459" s="4" t="s">
        <v>23</v>
      </c>
      <c r="D2459" s="4">
        <v>64.1</v>
      </c>
      <c r="E2459" s="4">
        <v>225.0</v>
      </c>
      <c r="F2459" s="4">
        <v>58.0</v>
      </c>
      <c r="G2459" s="6"/>
      <c r="H2459" s="5">
        <v>0.0</v>
      </c>
      <c r="I2459" s="4">
        <v>93.0</v>
      </c>
      <c r="J2459" s="4">
        <v>3585.0</v>
      </c>
      <c r="K2459" s="6"/>
      <c r="L2459" s="4">
        <v>85.0</v>
      </c>
      <c r="M2459" s="4">
        <v>93.0</v>
      </c>
      <c r="N2459" s="6"/>
      <c r="O2459" s="4">
        <v>93.0</v>
      </c>
      <c r="P2459" s="4">
        <v>0.3</v>
      </c>
      <c r="Q2459" s="5">
        <v>2513.884661</v>
      </c>
      <c r="R2459" s="4">
        <v>3864783.0</v>
      </c>
      <c r="S2459" s="6"/>
      <c r="T2459" s="6"/>
      <c r="U2459" s="4">
        <v>0.488</v>
      </c>
      <c r="V2459" s="4">
        <v>7.2</v>
      </c>
    </row>
    <row r="2460">
      <c r="A2460" s="4" t="s">
        <v>186</v>
      </c>
      <c r="B2460" s="4">
        <v>2014.0</v>
      </c>
      <c r="C2460" s="4" t="s">
        <v>23</v>
      </c>
      <c r="D2460" s="4">
        <v>63.8</v>
      </c>
      <c r="E2460" s="4">
        <v>229.0</v>
      </c>
      <c r="F2460" s="4">
        <v>59.0</v>
      </c>
      <c r="G2460" s="4">
        <v>0.01</v>
      </c>
      <c r="H2460" s="5">
        <v>253.6086508</v>
      </c>
      <c r="I2460" s="4">
        <v>94.0</v>
      </c>
      <c r="J2460" s="4">
        <v>676.0</v>
      </c>
      <c r="K2460" s="6"/>
      <c r="L2460" s="4">
        <v>86.0</v>
      </c>
      <c r="M2460" s="4">
        <v>94.0</v>
      </c>
      <c r="N2460" s="4">
        <v>8.43</v>
      </c>
      <c r="O2460" s="4">
        <v>94.0</v>
      </c>
      <c r="P2460" s="4">
        <v>0.3</v>
      </c>
      <c r="Q2460" s="5">
        <v>2176.89829</v>
      </c>
      <c r="R2460" s="4">
        <v>3.7737913E7</v>
      </c>
      <c r="S2460" s="6"/>
      <c r="T2460" s="6"/>
      <c r="U2460" s="4">
        <v>0.485</v>
      </c>
      <c r="V2460" s="4">
        <v>7.2</v>
      </c>
    </row>
    <row r="2461">
      <c r="A2461" s="4" t="s">
        <v>186</v>
      </c>
      <c r="B2461" s="4">
        <v>2013.0</v>
      </c>
      <c r="C2461" s="4" t="s">
        <v>23</v>
      </c>
      <c r="D2461" s="4">
        <v>63.5</v>
      </c>
      <c r="E2461" s="4">
        <v>232.0</v>
      </c>
      <c r="F2461" s="4">
        <v>60.0</v>
      </c>
      <c r="G2461" s="4">
        <v>0.01</v>
      </c>
      <c r="H2461" s="5">
        <v>227.8353208</v>
      </c>
      <c r="I2461" s="4">
        <v>93.0</v>
      </c>
      <c r="J2461" s="4">
        <v>2813.0</v>
      </c>
      <c r="K2461" s="6"/>
      <c r="L2461" s="4">
        <v>88.0</v>
      </c>
      <c r="M2461" s="4">
        <v>93.0</v>
      </c>
      <c r="N2461" s="4">
        <v>8.42</v>
      </c>
      <c r="O2461" s="4">
        <v>93.0</v>
      </c>
      <c r="P2461" s="4">
        <v>0.3</v>
      </c>
      <c r="Q2461" s="5">
        <v>1955.66799</v>
      </c>
      <c r="R2461" s="4">
        <v>3.6849918E7</v>
      </c>
      <c r="S2461" s="6"/>
      <c r="T2461" s="6"/>
      <c r="U2461" s="4">
        <v>0.478</v>
      </c>
      <c r="V2461" s="4">
        <v>7.0</v>
      </c>
    </row>
    <row r="2462">
      <c r="A2462" s="4" t="s">
        <v>186</v>
      </c>
      <c r="B2462" s="4">
        <v>2012.0</v>
      </c>
      <c r="C2462" s="4" t="s">
        <v>23</v>
      </c>
      <c r="D2462" s="4">
        <v>63.2</v>
      </c>
      <c r="E2462" s="4">
        <v>235.0</v>
      </c>
      <c r="F2462" s="4">
        <v>61.0</v>
      </c>
      <c r="G2462" s="4">
        <v>0.01</v>
      </c>
      <c r="H2462" s="5">
        <v>220.522192</v>
      </c>
      <c r="I2462" s="4">
        <v>92.0</v>
      </c>
      <c r="J2462" s="4">
        <v>8523.0</v>
      </c>
      <c r="K2462" s="6"/>
      <c r="L2462" s="4">
        <v>89.0</v>
      </c>
      <c r="M2462" s="4">
        <v>92.0</v>
      </c>
      <c r="N2462" s="4">
        <v>8.2</v>
      </c>
      <c r="O2462" s="4">
        <v>92.0</v>
      </c>
      <c r="P2462" s="4">
        <v>0.3</v>
      </c>
      <c r="Q2462" s="5">
        <v>1892.894352</v>
      </c>
      <c r="R2462" s="4">
        <v>3599192.0</v>
      </c>
      <c r="S2462" s="6"/>
      <c r="T2462" s="6"/>
      <c r="U2462" s="4">
        <v>0.468</v>
      </c>
      <c r="V2462" s="4">
        <v>6.8</v>
      </c>
    </row>
    <row r="2463">
      <c r="A2463" s="4" t="s">
        <v>186</v>
      </c>
      <c r="B2463" s="4">
        <v>2011.0</v>
      </c>
      <c r="C2463" s="4" t="s">
        <v>23</v>
      </c>
      <c r="D2463" s="4">
        <v>62.7</v>
      </c>
      <c r="E2463" s="4">
        <v>241.0</v>
      </c>
      <c r="F2463" s="4">
        <v>61.0</v>
      </c>
      <c r="G2463" s="4">
        <v>2.12</v>
      </c>
      <c r="H2463" s="5">
        <v>196.6892153</v>
      </c>
      <c r="I2463" s="4">
        <v>93.0</v>
      </c>
      <c r="J2463" s="4">
        <v>5616.0</v>
      </c>
      <c r="K2463" s="6"/>
      <c r="L2463" s="4">
        <v>91.0</v>
      </c>
      <c r="M2463" s="4">
        <v>93.0</v>
      </c>
      <c r="N2463" s="4">
        <v>8.3</v>
      </c>
      <c r="O2463" s="4">
        <v>93.0</v>
      </c>
      <c r="P2463" s="4">
        <v>0.3</v>
      </c>
      <c r="Q2463" s="5">
        <v>1666.857757</v>
      </c>
      <c r="R2463" s="4">
        <v>3.5167314E7</v>
      </c>
      <c r="S2463" s="6"/>
      <c r="T2463" s="6"/>
      <c r="U2463" s="4">
        <v>0.463</v>
      </c>
      <c r="V2463" s="4">
        <v>7.0</v>
      </c>
    </row>
    <row r="2464">
      <c r="A2464" s="4" t="s">
        <v>186</v>
      </c>
      <c r="B2464" s="4">
        <v>2010.0</v>
      </c>
      <c r="C2464" s="4" t="s">
        <v>23</v>
      </c>
      <c r="D2464" s="4">
        <v>62.5</v>
      </c>
      <c r="E2464" s="4">
        <v>243.0</v>
      </c>
      <c r="F2464" s="4">
        <v>62.0</v>
      </c>
      <c r="G2464" s="4">
        <v>1.77</v>
      </c>
      <c r="H2464" s="5">
        <v>172.0097884</v>
      </c>
      <c r="I2464" s="4">
        <v>75.0</v>
      </c>
      <c r="J2464" s="4">
        <v>680.0</v>
      </c>
      <c r="K2464" s="6"/>
      <c r="L2464" s="4">
        <v>92.0</v>
      </c>
      <c r="M2464" s="4">
        <v>9.0</v>
      </c>
      <c r="N2464" s="4">
        <v>7.97</v>
      </c>
      <c r="O2464" s="4">
        <v>9.0</v>
      </c>
      <c r="P2464" s="4">
        <v>0.3</v>
      </c>
      <c r="Q2464" s="5">
        <v>1476.47887</v>
      </c>
      <c r="R2464" s="4">
        <v>3.4385963E7</v>
      </c>
      <c r="S2464" s="6"/>
      <c r="T2464" s="6"/>
      <c r="U2464" s="4">
        <v>0.461</v>
      </c>
      <c r="V2464" s="4">
        <v>7.0</v>
      </c>
    </row>
    <row r="2465">
      <c r="A2465" s="4" t="s">
        <v>186</v>
      </c>
      <c r="B2465" s="4">
        <v>2009.0</v>
      </c>
      <c r="C2465" s="4" t="s">
        <v>23</v>
      </c>
      <c r="D2465" s="4">
        <v>62.0</v>
      </c>
      <c r="E2465" s="4">
        <v>248.0</v>
      </c>
      <c r="F2465" s="4">
        <v>63.0</v>
      </c>
      <c r="G2465" s="4">
        <v>1.99</v>
      </c>
      <c r="H2465" s="5">
        <v>17.0536929</v>
      </c>
      <c r="I2465" s="4">
        <v>72.0</v>
      </c>
      <c r="J2465" s="4">
        <v>68.0</v>
      </c>
      <c r="K2465" s="6"/>
      <c r="L2465" s="4">
        <v>94.0</v>
      </c>
      <c r="M2465" s="4">
        <v>81.0</v>
      </c>
      <c r="N2465" s="4">
        <v>8.4</v>
      </c>
      <c r="O2465" s="4">
        <v>81.0</v>
      </c>
      <c r="P2465" s="4">
        <v>0.3</v>
      </c>
      <c r="Q2465" s="5">
        <v>1226.884381</v>
      </c>
      <c r="R2465" s="4">
        <v>3365619.0</v>
      </c>
      <c r="S2465" s="6"/>
      <c r="T2465" s="6"/>
      <c r="U2465" s="4">
        <v>0.456</v>
      </c>
      <c r="V2465" s="4">
        <v>6.8</v>
      </c>
    </row>
    <row r="2466">
      <c r="A2466" s="4" t="s">
        <v>186</v>
      </c>
      <c r="B2466" s="4">
        <v>2008.0</v>
      </c>
      <c r="C2466" s="4" t="s">
        <v>23</v>
      </c>
      <c r="D2466" s="4">
        <v>61.8</v>
      </c>
      <c r="E2466" s="4">
        <v>251.0</v>
      </c>
      <c r="F2466" s="4">
        <v>64.0</v>
      </c>
      <c r="G2466" s="4">
        <v>2.01</v>
      </c>
      <c r="H2466" s="5">
        <v>128.6362711</v>
      </c>
      <c r="I2466" s="4">
        <v>78.0</v>
      </c>
      <c r="J2466" s="4">
        <v>129.0</v>
      </c>
      <c r="K2466" s="6"/>
      <c r="L2466" s="4">
        <v>95.0</v>
      </c>
      <c r="M2466" s="4">
        <v>85.0</v>
      </c>
      <c r="N2466" s="4">
        <v>8.17</v>
      </c>
      <c r="O2466" s="4">
        <v>86.0</v>
      </c>
      <c r="P2466" s="4">
        <v>0.3</v>
      </c>
      <c r="Q2466" s="5">
        <v>1291.528826</v>
      </c>
      <c r="R2466" s="4">
        <v>3.2955496E7</v>
      </c>
      <c r="S2466" s="6"/>
      <c r="T2466" s="6"/>
      <c r="U2466" s="4">
        <v>0.444</v>
      </c>
      <c r="V2466" s="4">
        <v>6.3</v>
      </c>
    </row>
    <row r="2467">
      <c r="A2467" s="4" t="s">
        <v>186</v>
      </c>
      <c r="B2467" s="4">
        <v>2007.0</v>
      </c>
      <c r="C2467" s="4" t="s">
        <v>23</v>
      </c>
      <c r="D2467" s="4">
        <v>61.4</v>
      </c>
      <c r="E2467" s="4">
        <v>254.0</v>
      </c>
      <c r="F2467" s="4">
        <v>65.0</v>
      </c>
      <c r="G2467" s="4">
        <v>2.01</v>
      </c>
      <c r="H2467" s="5">
        <v>86.13166944</v>
      </c>
      <c r="I2467" s="4">
        <v>78.0</v>
      </c>
      <c r="J2467" s="4">
        <v>327.0</v>
      </c>
      <c r="K2467" s="6"/>
      <c r="L2467" s="4">
        <v>97.0</v>
      </c>
      <c r="M2467" s="4">
        <v>84.0</v>
      </c>
      <c r="N2467" s="4">
        <v>4.72</v>
      </c>
      <c r="O2467" s="4">
        <v>84.0</v>
      </c>
      <c r="P2467" s="4">
        <v>0.3</v>
      </c>
      <c r="Q2467" s="5">
        <v>1115.6952</v>
      </c>
      <c r="R2467" s="4">
        <v>3.2282526E7</v>
      </c>
      <c r="S2467" s="6"/>
      <c r="T2467" s="6"/>
      <c r="U2467" s="4">
        <v>0.44</v>
      </c>
      <c r="V2467" s="4">
        <v>6.4</v>
      </c>
    </row>
    <row r="2468">
      <c r="A2468" s="4" t="s">
        <v>186</v>
      </c>
      <c r="B2468" s="4">
        <v>2006.0</v>
      </c>
      <c r="C2468" s="4" t="s">
        <v>23</v>
      </c>
      <c r="D2468" s="4">
        <v>61.0</v>
      </c>
      <c r="E2468" s="4">
        <v>26.0</v>
      </c>
      <c r="F2468" s="4">
        <v>66.0</v>
      </c>
      <c r="G2468" s="4">
        <v>1.9</v>
      </c>
      <c r="H2468" s="5">
        <v>60.3368571</v>
      </c>
      <c r="I2468" s="4">
        <v>6.0</v>
      </c>
      <c r="J2468" s="4">
        <v>228.0</v>
      </c>
      <c r="K2468" s="6"/>
      <c r="L2468" s="4">
        <v>99.0</v>
      </c>
      <c r="M2468" s="4">
        <v>77.0</v>
      </c>
      <c r="N2468" s="4">
        <v>3.93</v>
      </c>
      <c r="O2468" s="4">
        <v>78.0</v>
      </c>
      <c r="P2468" s="4">
        <v>0.2</v>
      </c>
      <c r="Q2468" s="5">
        <v>893.8793645</v>
      </c>
      <c r="R2468" s="4">
        <v>316764.0</v>
      </c>
      <c r="S2468" s="6"/>
      <c r="T2468" s="6"/>
      <c r="U2468" s="4">
        <v>0.43</v>
      </c>
      <c r="V2468" s="4">
        <v>6.2</v>
      </c>
    </row>
    <row r="2469">
      <c r="A2469" s="4" t="s">
        <v>186</v>
      </c>
      <c r="B2469" s="4">
        <v>2005.0</v>
      </c>
      <c r="C2469" s="4" t="s">
        <v>23</v>
      </c>
      <c r="D2469" s="4">
        <v>67.0</v>
      </c>
      <c r="E2469" s="4">
        <v>261.0</v>
      </c>
      <c r="F2469" s="4">
        <v>66.0</v>
      </c>
      <c r="G2469" s="4">
        <v>1.55</v>
      </c>
      <c r="H2469" s="5">
        <v>37.59039592</v>
      </c>
      <c r="I2469" s="4">
        <v>22.0</v>
      </c>
      <c r="J2469" s="4">
        <v>1374.0</v>
      </c>
      <c r="K2469" s="6"/>
      <c r="L2469" s="4">
        <v>101.0</v>
      </c>
      <c r="M2469" s="4">
        <v>78.0</v>
      </c>
      <c r="N2469" s="4">
        <v>3.18</v>
      </c>
      <c r="O2469" s="4">
        <v>78.0</v>
      </c>
      <c r="P2469" s="4">
        <v>0.2</v>
      </c>
      <c r="Q2469" s="5">
        <v>679.7539949</v>
      </c>
      <c r="R2469" s="4">
        <v>3911914.0</v>
      </c>
      <c r="S2469" s="6"/>
      <c r="T2469" s="6"/>
      <c r="U2469" s="4">
        <v>0.423</v>
      </c>
      <c r="V2469" s="4">
        <v>6.1</v>
      </c>
    </row>
    <row r="2470">
      <c r="A2470" s="4" t="s">
        <v>186</v>
      </c>
      <c r="B2470" s="4">
        <v>2004.0</v>
      </c>
      <c r="C2470" s="4" t="s">
        <v>23</v>
      </c>
      <c r="D2470" s="4">
        <v>59.7</v>
      </c>
      <c r="E2470" s="4">
        <v>278.0</v>
      </c>
      <c r="F2470" s="4">
        <v>68.0</v>
      </c>
      <c r="G2470" s="4">
        <v>1.59</v>
      </c>
      <c r="H2470" s="5">
        <v>37.04479956</v>
      </c>
      <c r="I2470" s="6"/>
      <c r="J2470" s="4">
        <v>9562.0</v>
      </c>
      <c r="K2470" s="6"/>
      <c r="L2470" s="4">
        <v>102.0</v>
      </c>
      <c r="M2470" s="4">
        <v>74.0</v>
      </c>
      <c r="N2470" s="4">
        <v>3.39</v>
      </c>
      <c r="O2470" s="4">
        <v>74.0</v>
      </c>
      <c r="P2470" s="4">
        <v>0.2</v>
      </c>
      <c r="Q2470" s="5">
        <v>565.569459</v>
      </c>
      <c r="R2470" s="4">
        <v>3186341.0</v>
      </c>
      <c r="S2470" s="6"/>
      <c r="T2470" s="6"/>
      <c r="U2470" s="4">
        <v>0.415</v>
      </c>
      <c r="V2470" s="4">
        <v>5.7</v>
      </c>
    </row>
    <row r="2471">
      <c r="A2471" s="4" t="s">
        <v>186</v>
      </c>
      <c r="B2471" s="4">
        <v>2003.0</v>
      </c>
      <c r="C2471" s="4" t="s">
        <v>23</v>
      </c>
      <c r="D2471" s="4">
        <v>59.6</v>
      </c>
      <c r="E2471" s="4">
        <v>278.0</v>
      </c>
      <c r="F2471" s="4">
        <v>69.0</v>
      </c>
      <c r="G2471" s="4">
        <v>1.74</v>
      </c>
      <c r="H2471" s="5">
        <v>35.35264737</v>
      </c>
      <c r="I2471" s="6"/>
      <c r="J2471" s="4">
        <v>4381.0</v>
      </c>
      <c r="K2471" s="6"/>
      <c r="L2471" s="4">
        <v>104.0</v>
      </c>
      <c r="M2471" s="4">
        <v>69.0</v>
      </c>
      <c r="N2471" s="4">
        <v>3.18</v>
      </c>
      <c r="O2471" s="4">
        <v>69.0</v>
      </c>
      <c r="P2471" s="4">
        <v>0.2</v>
      </c>
      <c r="Q2471" s="5">
        <v>477.738478</v>
      </c>
      <c r="R2471" s="4">
        <v>2.9435944E7</v>
      </c>
      <c r="S2471" s="6"/>
      <c r="T2471" s="6"/>
      <c r="U2471" s="4">
        <v>0.409</v>
      </c>
      <c r="V2471" s="4">
        <v>5.6</v>
      </c>
    </row>
    <row r="2472">
      <c r="A2472" s="4" t="s">
        <v>186</v>
      </c>
      <c r="B2472" s="4">
        <v>2002.0</v>
      </c>
      <c r="C2472" s="4" t="s">
        <v>23</v>
      </c>
      <c r="D2472" s="4">
        <v>59.4</v>
      </c>
      <c r="E2472" s="4">
        <v>277.0</v>
      </c>
      <c r="F2472" s="4">
        <v>70.0</v>
      </c>
      <c r="G2472" s="4">
        <v>1.59</v>
      </c>
      <c r="H2472" s="5">
        <v>30.62287548</v>
      </c>
      <c r="I2472" s="6"/>
      <c r="J2472" s="4">
        <v>4529.0</v>
      </c>
      <c r="K2472" s="6"/>
      <c r="L2472" s="4">
        <v>106.0</v>
      </c>
      <c r="M2472" s="4">
        <v>6.0</v>
      </c>
      <c r="N2472" s="4">
        <v>2.95</v>
      </c>
      <c r="O2472" s="4">
        <v>6.0</v>
      </c>
      <c r="P2472" s="4">
        <v>0.2</v>
      </c>
      <c r="Q2472" s="5">
        <v>412.1517561</v>
      </c>
      <c r="R2472" s="4">
        <v>2.8679565E7</v>
      </c>
      <c r="S2472" s="6"/>
      <c r="T2472" s="6"/>
      <c r="U2472" s="4">
        <v>0.403</v>
      </c>
      <c r="V2472" s="4">
        <v>5.6</v>
      </c>
    </row>
    <row r="2473">
      <c r="A2473" s="4" t="s">
        <v>186</v>
      </c>
      <c r="B2473" s="4">
        <v>2001.0</v>
      </c>
      <c r="C2473" s="4" t="s">
        <v>23</v>
      </c>
      <c r="D2473" s="4">
        <v>58.9</v>
      </c>
      <c r="E2473" s="4">
        <v>283.0</v>
      </c>
      <c r="F2473" s="4">
        <v>71.0</v>
      </c>
      <c r="G2473" s="4">
        <v>1.81</v>
      </c>
      <c r="H2473" s="5">
        <v>28.88069657</v>
      </c>
      <c r="I2473" s="6"/>
      <c r="J2473" s="4">
        <v>4362.0</v>
      </c>
      <c r="K2473" s="6"/>
      <c r="L2473" s="4">
        <v>108.0</v>
      </c>
      <c r="M2473" s="4">
        <v>66.0</v>
      </c>
      <c r="N2473" s="4">
        <v>2.96</v>
      </c>
      <c r="O2473" s="4">
        <v>66.0</v>
      </c>
      <c r="P2473" s="4">
        <v>0.2</v>
      </c>
      <c r="Q2473" s="5">
        <v>377.5254454</v>
      </c>
      <c r="R2473" s="4">
        <v>279455.0</v>
      </c>
      <c r="S2473" s="6"/>
      <c r="T2473" s="6"/>
      <c r="U2473" s="4">
        <v>0.399</v>
      </c>
      <c r="V2473" s="4">
        <v>5.6</v>
      </c>
    </row>
    <row r="2474">
      <c r="A2474" s="4" t="s">
        <v>186</v>
      </c>
      <c r="B2474" s="4">
        <v>2000.0</v>
      </c>
      <c r="C2474" s="4" t="s">
        <v>23</v>
      </c>
      <c r="D2474" s="4">
        <v>58.6</v>
      </c>
      <c r="E2474" s="4">
        <v>284.0</v>
      </c>
      <c r="F2474" s="4">
        <v>71.0</v>
      </c>
      <c r="G2474" s="4">
        <v>1.76</v>
      </c>
      <c r="H2474" s="5">
        <v>30.86000992</v>
      </c>
      <c r="I2474" s="6"/>
      <c r="J2474" s="4">
        <v>2875.0</v>
      </c>
      <c r="K2474" s="6"/>
      <c r="L2474" s="4">
        <v>109.0</v>
      </c>
      <c r="M2474" s="4">
        <v>62.0</v>
      </c>
      <c r="N2474" s="4">
        <v>3.23</v>
      </c>
      <c r="O2474" s="4">
        <v>62.0</v>
      </c>
      <c r="P2474" s="4">
        <v>0.1</v>
      </c>
      <c r="Q2474" s="5">
        <v>361.35843</v>
      </c>
      <c r="R2474" s="4">
        <v>2725535.0</v>
      </c>
      <c r="S2474" s="6"/>
      <c r="T2474" s="6"/>
      <c r="U2474" s="4">
        <v>0.394</v>
      </c>
      <c r="V2474" s="4">
        <v>5.5</v>
      </c>
    </row>
    <row r="2475">
      <c r="A2475" s="4" t="s">
        <v>187</v>
      </c>
      <c r="B2475" s="4">
        <v>2015.0</v>
      </c>
      <c r="C2475" s="4" t="s">
        <v>23</v>
      </c>
      <c r="D2475" s="4">
        <v>71.6</v>
      </c>
      <c r="E2475" s="4">
        <v>176.0</v>
      </c>
      <c r="F2475" s="4">
        <v>0.0</v>
      </c>
      <c r="G2475" s="6"/>
      <c r="H2475" s="5">
        <v>0.0</v>
      </c>
      <c r="I2475" s="4">
        <v>89.0</v>
      </c>
      <c r="J2475" s="4">
        <v>0.0</v>
      </c>
      <c r="K2475" s="4">
        <v>58.3</v>
      </c>
      <c r="L2475" s="4">
        <v>0.0</v>
      </c>
      <c r="M2475" s="4">
        <v>89.0</v>
      </c>
      <c r="N2475" s="6"/>
      <c r="O2475" s="4">
        <v>89.0</v>
      </c>
      <c r="P2475" s="4">
        <v>0.4</v>
      </c>
      <c r="Q2475" s="5">
        <v>8818.982566</v>
      </c>
      <c r="R2475" s="4">
        <v>55328.0</v>
      </c>
      <c r="S2475" s="4">
        <v>3.5</v>
      </c>
      <c r="T2475" s="4">
        <v>3.5</v>
      </c>
      <c r="U2475" s="4">
        <v>0.723</v>
      </c>
      <c r="V2475" s="4">
        <v>12.7</v>
      </c>
    </row>
    <row r="2476">
      <c r="A2476" s="4" t="s">
        <v>187</v>
      </c>
      <c r="B2476" s="4">
        <v>2014.0</v>
      </c>
      <c r="C2476" s="4" t="s">
        <v>23</v>
      </c>
      <c r="D2476" s="4">
        <v>71.4</v>
      </c>
      <c r="E2476" s="4">
        <v>178.0</v>
      </c>
      <c r="F2476" s="4">
        <v>0.0</v>
      </c>
      <c r="G2476" s="4">
        <v>6.32</v>
      </c>
      <c r="H2476" s="5">
        <v>1132.432517</v>
      </c>
      <c r="I2476" s="4">
        <v>85.0</v>
      </c>
      <c r="J2476" s="4">
        <v>0.0</v>
      </c>
      <c r="K2476" s="4">
        <v>57.7</v>
      </c>
      <c r="L2476" s="4">
        <v>0.0</v>
      </c>
      <c r="M2476" s="4">
        <v>85.0</v>
      </c>
      <c r="N2476" s="4">
        <v>5.69</v>
      </c>
      <c r="O2476" s="4">
        <v>85.0</v>
      </c>
      <c r="P2476" s="4">
        <v>0.4</v>
      </c>
      <c r="Q2476" s="5">
        <v>9564.46383</v>
      </c>
      <c r="R2476" s="4">
        <v>547928.0</v>
      </c>
      <c r="S2476" s="4">
        <v>3.5</v>
      </c>
      <c r="T2476" s="4">
        <v>3.5</v>
      </c>
      <c r="U2476" s="4">
        <v>0.722</v>
      </c>
      <c r="V2476" s="4">
        <v>12.7</v>
      </c>
    </row>
    <row r="2477">
      <c r="A2477" s="4" t="s">
        <v>187</v>
      </c>
      <c r="B2477" s="4">
        <v>2013.0</v>
      </c>
      <c r="C2477" s="4" t="s">
        <v>23</v>
      </c>
      <c r="D2477" s="4">
        <v>71.2</v>
      </c>
      <c r="E2477" s="4">
        <v>179.0</v>
      </c>
      <c r="F2477" s="4">
        <v>0.0</v>
      </c>
      <c r="G2477" s="4">
        <v>6.02</v>
      </c>
      <c r="H2477" s="5">
        <v>1122.972967</v>
      </c>
      <c r="I2477" s="4">
        <v>86.0</v>
      </c>
      <c r="J2477" s="4">
        <v>0.0</v>
      </c>
      <c r="K2477" s="4">
        <v>57.0</v>
      </c>
      <c r="L2477" s="4">
        <v>0.0</v>
      </c>
      <c r="M2477" s="4">
        <v>86.0</v>
      </c>
      <c r="N2477" s="4">
        <v>5.96</v>
      </c>
      <c r="O2477" s="4">
        <v>86.0</v>
      </c>
      <c r="P2477" s="4">
        <v>0.4</v>
      </c>
      <c r="Q2477" s="5">
        <v>9484.56898</v>
      </c>
      <c r="R2477" s="4">
        <v>54254.0</v>
      </c>
      <c r="S2477" s="4">
        <v>3.5</v>
      </c>
      <c r="T2477" s="4">
        <v>3.5</v>
      </c>
      <c r="U2477" s="4">
        <v>0.719</v>
      </c>
      <c r="V2477" s="4">
        <v>12.7</v>
      </c>
    </row>
    <row r="2478">
      <c r="A2478" s="4" t="s">
        <v>187</v>
      </c>
      <c r="B2478" s="4">
        <v>2012.0</v>
      </c>
      <c r="C2478" s="4" t="s">
        <v>23</v>
      </c>
      <c r="D2478" s="4">
        <v>71.3</v>
      </c>
      <c r="E2478" s="4">
        <v>178.0</v>
      </c>
      <c r="F2478" s="4">
        <v>0.0</v>
      </c>
      <c r="G2478" s="4">
        <v>5.73</v>
      </c>
      <c r="H2478" s="5">
        <v>1168.324095</v>
      </c>
      <c r="I2478" s="4">
        <v>84.0</v>
      </c>
      <c r="J2478" s="4">
        <v>0.0</v>
      </c>
      <c r="K2478" s="4">
        <v>56.3</v>
      </c>
      <c r="L2478" s="4">
        <v>0.0</v>
      </c>
      <c r="M2478" s="4">
        <v>84.0</v>
      </c>
      <c r="N2478" s="4">
        <v>6.9</v>
      </c>
      <c r="O2478" s="4">
        <v>84.0</v>
      </c>
      <c r="P2478" s="4">
        <v>0.9</v>
      </c>
      <c r="Q2478" s="5">
        <v>9272.413453</v>
      </c>
      <c r="R2478" s="4">
        <v>53777.0</v>
      </c>
      <c r="S2478" s="4">
        <v>3.5</v>
      </c>
      <c r="T2478" s="4">
        <v>3.4</v>
      </c>
      <c r="U2478" s="4">
        <v>0.708</v>
      </c>
      <c r="V2478" s="4">
        <v>12.7</v>
      </c>
    </row>
    <row r="2479">
      <c r="A2479" s="4" t="s">
        <v>187</v>
      </c>
      <c r="B2479" s="4">
        <v>2011.0</v>
      </c>
      <c r="C2479" s="4" t="s">
        <v>23</v>
      </c>
      <c r="D2479" s="4">
        <v>76.0</v>
      </c>
      <c r="E2479" s="4">
        <v>187.0</v>
      </c>
      <c r="F2479" s="4">
        <v>0.0</v>
      </c>
      <c r="G2479" s="4">
        <v>5.64</v>
      </c>
      <c r="H2479" s="5">
        <v>989.1263558</v>
      </c>
      <c r="I2479" s="4">
        <v>86.0</v>
      </c>
      <c r="J2479" s="4">
        <v>0.0</v>
      </c>
      <c r="K2479" s="4">
        <v>55.5</v>
      </c>
      <c r="L2479" s="4">
        <v>0.0</v>
      </c>
      <c r="M2479" s="4">
        <v>86.0</v>
      </c>
      <c r="N2479" s="4">
        <v>5.93</v>
      </c>
      <c r="O2479" s="4">
        <v>86.0</v>
      </c>
      <c r="P2479" s="4">
        <v>0.1</v>
      </c>
      <c r="Q2479" s="5">
        <v>8318.97692</v>
      </c>
      <c r="R2479" s="4">
        <v>531589.0</v>
      </c>
      <c r="S2479" s="4">
        <v>3.5</v>
      </c>
      <c r="T2479" s="4">
        <v>3.4</v>
      </c>
      <c r="U2479" s="4">
        <v>0.704</v>
      </c>
      <c r="V2479" s="4">
        <v>12.5</v>
      </c>
    </row>
    <row r="2480">
      <c r="A2480" s="4" t="s">
        <v>187</v>
      </c>
      <c r="B2480" s="4">
        <v>2010.0</v>
      </c>
      <c r="C2480" s="4" t="s">
        <v>23</v>
      </c>
      <c r="D2480" s="4">
        <v>73.0</v>
      </c>
      <c r="E2480" s="4">
        <v>19.0</v>
      </c>
      <c r="F2480" s="4">
        <v>0.0</v>
      </c>
      <c r="G2480" s="4">
        <v>5.26</v>
      </c>
      <c r="H2480" s="5">
        <v>99.08095375</v>
      </c>
      <c r="I2480" s="4">
        <v>86.0</v>
      </c>
      <c r="J2480" s="4">
        <v>0.0</v>
      </c>
      <c r="K2480" s="4">
        <v>54.8</v>
      </c>
      <c r="L2480" s="4">
        <v>0.0</v>
      </c>
      <c r="M2480" s="4">
        <v>96.0</v>
      </c>
      <c r="N2480" s="4">
        <v>5.81</v>
      </c>
      <c r="O2480" s="4">
        <v>96.0</v>
      </c>
      <c r="P2480" s="4">
        <v>0.5</v>
      </c>
      <c r="Q2480" s="5">
        <v>833.31332</v>
      </c>
      <c r="R2480" s="4">
        <v>52613.0</v>
      </c>
      <c r="S2480" s="4">
        <v>3.5</v>
      </c>
      <c r="T2480" s="4">
        <v>3.4</v>
      </c>
      <c r="U2480" s="4">
        <v>0.7</v>
      </c>
      <c r="V2480" s="4">
        <v>12.3</v>
      </c>
    </row>
    <row r="2481">
      <c r="A2481" s="4" t="s">
        <v>187</v>
      </c>
      <c r="B2481" s="4">
        <v>2009.0</v>
      </c>
      <c r="C2481" s="4" t="s">
        <v>23</v>
      </c>
      <c r="D2481" s="4">
        <v>70.0</v>
      </c>
      <c r="E2481" s="4">
        <v>196.0</v>
      </c>
      <c r="F2481" s="4">
        <v>0.0</v>
      </c>
      <c r="G2481" s="4">
        <v>5.13</v>
      </c>
      <c r="H2481" s="5">
        <v>885.0739766</v>
      </c>
      <c r="I2481" s="4">
        <v>87.0</v>
      </c>
      <c r="J2481" s="4">
        <v>0.0</v>
      </c>
      <c r="K2481" s="4">
        <v>54.1</v>
      </c>
      <c r="L2481" s="4">
        <v>0.0</v>
      </c>
      <c r="M2481" s="4">
        <v>85.0</v>
      </c>
      <c r="N2481" s="4">
        <v>6.14</v>
      </c>
      <c r="O2481" s="4">
        <v>87.0</v>
      </c>
      <c r="P2481" s="4">
        <v>0.6</v>
      </c>
      <c r="Q2481" s="5">
        <v>7443.85178</v>
      </c>
      <c r="R2481" s="4">
        <v>52619.0</v>
      </c>
      <c r="S2481" s="4">
        <v>3.5</v>
      </c>
      <c r="T2481" s="4">
        <v>3.4</v>
      </c>
      <c r="U2481" s="4">
        <v>0.696</v>
      </c>
      <c r="V2481" s="4">
        <v>12.1</v>
      </c>
    </row>
    <row r="2482">
      <c r="A2482" s="4" t="s">
        <v>187</v>
      </c>
      <c r="B2482" s="4">
        <v>2008.0</v>
      </c>
      <c r="C2482" s="4" t="s">
        <v>23</v>
      </c>
      <c r="D2482" s="4">
        <v>69.8</v>
      </c>
      <c r="E2482" s="4">
        <v>196.0</v>
      </c>
      <c r="F2482" s="4">
        <v>0.0</v>
      </c>
      <c r="G2482" s="4">
        <v>4.94</v>
      </c>
      <c r="H2482" s="5">
        <v>815.4355995</v>
      </c>
      <c r="I2482" s="4">
        <v>84.0</v>
      </c>
      <c r="J2482" s="4">
        <v>0.0</v>
      </c>
      <c r="K2482" s="4">
        <v>53.3</v>
      </c>
      <c r="L2482" s="4">
        <v>0.0</v>
      </c>
      <c r="M2482" s="4">
        <v>85.0</v>
      </c>
      <c r="N2482" s="4">
        <v>5.92</v>
      </c>
      <c r="O2482" s="4">
        <v>85.0</v>
      </c>
      <c r="P2482" s="4">
        <v>1.2</v>
      </c>
      <c r="Q2482" s="5">
        <v>6858.163158</v>
      </c>
      <c r="R2482" s="4">
        <v>515148.0</v>
      </c>
      <c r="S2482" s="4">
        <v>3.5</v>
      </c>
      <c r="T2482" s="4">
        <v>3.4</v>
      </c>
      <c r="U2482" s="4">
        <v>0.691</v>
      </c>
      <c r="V2482" s="4">
        <v>11.9</v>
      </c>
    </row>
    <row r="2483">
      <c r="A2483" s="4" t="s">
        <v>187</v>
      </c>
      <c r="B2483" s="4">
        <v>2007.0</v>
      </c>
      <c r="C2483" s="4" t="s">
        <v>23</v>
      </c>
      <c r="D2483" s="4">
        <v>69.5</v>
      </c>
      <c r="E2483" s="4">
        <v>22.0</v>
      </c>
      <c r="F2483" s="4">
        <v>0.0</v>
      </c>
      <c r="G2483" s="4">
        <v>4.72</v>
      </c>
      <c r="H2483" s="5">
        <v>685.0299083</v>
      </c>
      <c r="I2483" s="4">
        <v>84.0</v>
      </c>
      <c r="J2483" s="4">
        <v>0.0</v>
      </c>
      <c r="K2483" s="4">
        <v>52.6</v>
      </c>
      <c r="L2483" s="4">
        <v>0.0</v>
      </c>
      <c r="M2483" s="4">
        <v>84.0</v>
      </c>
      <c r="N2483" s="4">
        <v>5.92</v>
      </c>
      <c r="O2483" s="4">
        <v>84.0</v>
      </c>
      <c r="P2483" s="4">
        <v>0.8</v>
      </c>
      <c r="Q2483" s="5">
        <v>5761.39536</v>
      </c>
      <c r="R2483" s="4">
        <v>5975.0</v>
      </c>
      <c r="S2483" s="4">
        <v>3.5</v>
      </c>
      <c r="T2483" s="4">
        <v>3.4</v>
      </c>
      <c r="U2483" s="4">
        <v>0.684</v>
      </c>
      <c r="V2483" s="4">
        <v>11.7</v>
      </c>
    </row>
    <row r="2484">
      <c r="A2484" s="4" t="s">
        <v>187</v>
      </c>
      <c r="B2484" s="4">
        <v>2006.0</v>
      </c>
      <c r="C2484" s="4" t="s">
        <v>23</v>
      </c>
      <c r="D2484" s="4">
        <v>69.3</v>
      </c>
      <c r="E2484" s="4">
        <v>199.0</v>
      </c>
      <c r="F2484" s="4">
        <v>0.0</v>
      </c>
      <c r="G2484" s="4">
        <v>4.52</v>
      </c>
      <c r="H2484" s="5">
        <v>72.800168</v>
      </c>
      <c r="I2484" s="4">
        <v>84.0</v>
      </c>
      <c r="J2484" s="4">
        <v>0.0</v>
      </c>
      <c r="K2484" s="4">
        <v>51.8</v>
      </c>
      <c r="L2484" s="4">
        <v>0.0</v>
      </c>
      <c r="M2484" s="4">
        <v>84.0</v>
      </c>
      <c r="N2484" s="4">
        <v>6.22</v>
      </c>
      <c r="O2484" s="4">
        <v>84.0</v>
      </c>
      <c r="P2484" s="4">
        <v>0.6</v>
      </c>
      <c r="Q2484" s="5">
        <v>527.92</v>
      </c>
      <c r="R2484" s="4">
        <v>5437.0</v>
      </c>
      <c r="S2484" s="4">
        <v>3.5</v>
      </c>
      <c r="T2484" s="4">
        <v>3.4</v>
      </c>
      <c r="U2484" s="4">
        <v>0.678</v>
      </c>
      <c r="V2484" s="4">
        <v>11.5</v>
      </c>
    </row>
    <row r="2485">
      <c r="A2485" s="4" t="s">
        <v>187</v>
      </c>
      <c r="B2485" s="4">
        <v>2005.0</v>
      </c>
      <c r="C2485" s="4" t="s">
        <v>23</v>
      </c>
      <c r="D2485" s="4">
        <v>68.9</v>
      </c>
      <c r="E2485" s="4">
        <v>25.0</v>
      </c>
      <c r="F2485" s="4">
        <v>0.0</v>
      </c>
      <c r="G2485" s="4">
        <v>4.47</v>
      </c>
      <c r="H2485" s="5">
        <v>418.9206608</v>
      </c>
      <c r="I2485" s="4">
        <v>83.0</v>
      </c>
      <c r="J2485" s="4">
        <v>0.0</v>
      </c>
      <c r="K2485" s="4">
        <v>51.1</v>
      </c>
      <c r="L2485" s="4">
        <v>0.0</v>
      </c>
      <c r="M2485" s="4">
        <v>84.0</v>
      </c>
      <c r="N2485" s="4">
        <v>6.78</v>
      </c>
      <c r="O2485" s="4">
        <v>83.0</v>
      </c>
      <c r="P2485" s="4">
        <v>0.6</v>
      </c>
      <c r="Q2485" s="5">
        <v>3595.8855</v>
      </c>
      <c r="R2485" s="4">
        <v>498946.0</v>
      </c>
      <c r="S2485" s="4">
        <v>3.5</v>
      </c>
      <c r="T2485" s="4">
        <v>3.4</v>
      </c>
      <c r="U2485" s="4">
        <v>0.672</v>
      </c>
      <c r="V2485" s="4">
        <v>11.3</v>
      </c>
    </row>
    <row r="2486">
      <c r="A2486" s="4" t="s">
        <v>187</v>
      </c>
      <c r="B2486" s="4">
        <v>2004.0</v>
      </c>
      <c r="C2486" s="4" t="s">
        <v>23</v>
      </c>
      <c r="D2486" s="4">
        <v>68.3</v>
      </c>
      <c r="E2486" s="4">
        <v>214.0</v>
      </c>
      <c r="F2486" s="4">
        <v>0.0</v>
      </c>
      <c r="G2486" s="4">
        <v>4.55</v>
      </c>
      <c r="H2486" s="5">
        <v>4.23257668</v>
      </c>
      <c r="I2486" s="6"/>
      <c r="J2486" s="4">
        <v>0.0</v>
      </c>
      <c r="K2486" s="4">
        <v>5.4</v>
      </c>
      <c r="L2486" s="4">
        <v>0.0</v>
      </c>
      <c r="M2486" s="4">
        <v>84.0</v>
      </c>
      <c r="N2486" s="4">
        <v>6.88</v>
      </c>
      <c r="O2486" s="4">
        <v>85.0</v>
      </c>
      <c r="P2486" s="4">
        <v>0.9</v>
      </c>
      <c r="Q2486" s="5">
        <v>36.48773</v>
      </c>
      <c r="R2486" s="4">
        <v>49363.0</v>
      </c>
      <c r="S2486" s="4">
        <v>3.5</v>
      </c>
      <c r="T2486" s="4">
        <v>3.5</v>
      </c>
      <c r="U2486" s="4">
        <v>0.0</v>
      </c>
      <c r="V2486" s="4">
        <v>11.1</v>
      </c>
    </row>
    <row r="2487">
      <c r="A2487" s="4" t="s">
        <v>187</v>
      </c>
      <c r="B2487" s="4">
        <v>2003.0</v>
      </c>
      <c r="C2487" s="4" t="s">
        <v>23</v>
      </c>
      <c r="D2487" s="4">
        <v>68.0</v>
      </c>
      <c r="E2487" s="4">
        <v>223.0</v>
      </c>
      <c r="F2487" s="4">
        <v>0.0</v>
      </c>
      <c r="G2487" s="4">
        <v>4.53</v>
      </c>
      <c r="H2487" s="5">
        <v>32.3662077</v>
      </c>
      <c r="I2487" s="6"/>
      <c r="J2487" s="4">
        <v>0.0</v>
      </c>
      <c r="K2487" s="4">
        <v>49.7</v>
      </c>
      <c r="L2487" s="4">
        <v>0.0</v>
      </c>
      <c r="M2487" s="4">
        <v>74.0</v>
      </c>
      <c r="N2487" s="4">
        <v>6.62</v>
      </c>
      <c r="O2487" s="4">
        <v>75.0</v>
      </c>
      <c r="P2487" s="4">
        <v>1.0</v>
      </c>
      <c r="Q2487" s="5">
        <v>263.1399</v>
      </c>
      <c r="R2487" s="4">
        <v>488332.0</v>
      </c>
      <c r="S2487" s="4">
        <v>3.5</v>
      </c>
      <c r="T2487" s="4">
        <v>3.5</v>
      </c>
      <c r="U2487" s="4">
        <v>0.0</v>
      </c>
      <c r="V2487" s="4">
        <v>10.9</v>
      </c>
    </row>
    <row r="2488">
      <c r="A2488" s="4" t="s">
        <v>187</v>
      </c>
      <c r="B2488" s="4">
        <v>2002.0</v>
      </c>
      <c r="C2488" s="4" t="s">
        <v>23</v>
      </c>
      <c r="D2488" s="4">
        <v>67.9</v>
      </c>
      <c r="E2488" s="4">
        <v>221.0</v>
      </c>
      <c r="F2488" s="4">
        <v>0.0</v>
      </c>
      <c r="G2488" s="4">
        <v>4.41</v>
      </c>
      <c r="H2488" s="5">
        <v>250.7112373</v>
      </c>
      <c r="I2488" s="6"/>
      <c r="J2488" s="4">
        <v>0.0</v>
      </c>
      <c r="K2488" s="4">
        <v>49.0</v>
      </c>
      <c r="L2488" s="4">
        <v>0.0</v>
      </c>
      <c r="M2488" s="4">
        <v>74.0</v>
      </c>
      <c r="N2488" s="4">
        <v>7.14</v>
      </c>
      <c r="O2488" s="4">
        <v>73.0</v>
      </c>
      <c r="P2488" s="4">
        <v>1.6</v>
      </c>
      <c r="Q2488" s="5">
        <v>2232.513244</v>
      </c>
      <c r="R2488" s="4">
        <v>48344.0</v>
      </c>
      <c r="S2488" s="4">
        <v>3.5</v>
      </c>
      <c r="T2488" s="4">
        <v>3.5</v>
      </c>
      <c r="U2488" s="4">
        <v>0.0</v>
      </c>
      <c r="V2488" s="4">
        <v>11.0</v>
      </c>
    </row>
    <row r="2489">
      <c r="A2489" s="4" t="s">
        <v>187</v>
      </c>
      <c r="B2489" s="4">
        <v>2001.0</v>
      </c>
      <c r="C2489" s="4" t="s">
        <v>23</v>
      </c>
      <c r="D2489" s="4">
        <v>67.7</v>
      </c>
      <c r="E2489" s="4">
        <v>219.0</v>
      </c>
      <c r="F2489" s="4">
        <v>0.0</v>
      </c>
      <c r="G2489" s="4">
        <v>4.23</v>
      </c>
      <c r="H2489" s="5">
        <v>191.2135044</v>
      </c>
      <c r="I2489" s="6"/>
      <c r="J2489" s="4">
        <v>0.0</v>
      </c>
      <c r="K2489" s="4">
        <v>48.3</v>
      </c>
      <c r="L2489" s="4">
        <v>0.0</v>
      </c>
      <c r="M2489" s="4">
        <v>65.0</v>
      </c>
      <c r="N2489" s="4">
        <v>8.38</v>
      </c>
      <c r="O2489" s="4">
        <v>68.0</v>
      </c>
      <c r="P2489" s="4">
        <v>1.8</v>
      </c>
      <c r="Q2489" s="5">
        <v>1598.77512</v>
      </c>
      <c r="R2489" s="4">
        <v>47774.0</v>
      </c>
      <c r="S2489" s="4">
        <v>3.6</v>
      </c>
      <c r="T2489" s="4">
        <v>3.5</v>
      </c>
      <c r="U2489" s="4">
        <v>0.0</v>
      </c>
      <c r="V2489" s="4">
        <v>11.0</v>
      </c>
    </row>
    <row r="2490">
      <c r="A2490" s="4" t="s">
        <v>187</v>
      </c>
      <c r="B2490" s="4">
        <v>2000.0</v>
      </c>
      <c r="C2490" s="4" t="s">
        <v>23</v>
      </c>
      <c r="D2490" s="4">
        <v>67.4</v>
      </c>
      <c r="E2490" s="4">
        <v>224.0</v>
      </c>
      <c r="F2490" s="4">
        <v>0.0</v>
      </c>
      <c r="G2490" s="4">
        <v>4.29</v>
      </c>
      <c r="H2490" s="5">
        <v>268.1837972</v>
      </c>
      <c r="I2490" s="6"/>
      <c r="J2490" s="4">
        <v>0.0</v>
      </c>
      <c r="K2490" s="4">
        <v>47.6</v>
      </c>
      <c r="L2490" s="4">
        <v>0.0</v>
      </c>
      <c r="M2490" s="4">
        <v>7.0</v>
      </c>
      <c r="N2490" s="4">
        <v>9.65</v>
      </c>
      <c r="O2490" s="4">
        <v>71.0</v>
      </c>
      <c r="P2490" s="4">
        <v>0.4</v>
      </c>
      <c r="Q2490" s="5">
        <v>1888.61829</v>
      </c>
      <c r="R2490" s="4">
        <v>47239.0</v>
      </c>
      <c r="S2490" s="4">
        <v>3.6</v>
      </c>
      <c r="T2490" s="4">
        <v>3.6</v>
      </c>
      <c r="U2490" s="4">
        <v>0.0</v>
      </c>
      <c r="V2490" s="4">
        <v>11.1</v>
      </c>
    </row>
    <row r="2491">
      <c r="A2491" s="4" t="s">
        <v>188</v>
      </c>
      <c r="B2491" s="4">
        <v>2015.0</v>
      </c>
      <c r="C2491" s="4" t="s">
        <v>23</v>
      </c>
      <c r="D2491" s="4">
        <v>58.9</v>
      </c>
      <c r="E2491" s="4">
        <v>373.0</v>
      </c>
      <c r="F2491" s="4">
        <v>2.0</v>
      </c>
      <c r="G2491" s="6"/>
      <c r="H2491" s="5">
        <v>0.0</v>
      </c>
      <c r="I2491" s="4">
        <v>9.0</v>
      </c>
      <c r="J2491" s="4">
        <v>0.0</v>
      </c>
      <c r="K2491" s="4">
        <v>32.3</v>
      </c>
      <c r="L2491" s="4">
        <v>3.0</v>
      </c>
      <c r="M2491" s="4">
        <v>84.0</v>
      </c>
      <c r="N2491" s="6"/>
      <c r="O2491" s="4">
        <v>9.0</v>
      </c>
      <c r="P2491" s="4">
        <v>7.1</v>
      </c>
      <c r="Q2491" s="5">
        <v>3136.92511</v>
      </c>
      <c r="R2491" s="4">
        <v>131911.0</v>
      </c>
      <c r="S2491" s="4">
        <v>4.0</v>
      </c>
      <c r="T2491" s="4">
        <v>4.1</v>
      </c>
      <c r="U2491" s="4">
        <v>0.541</v>
      </c>
      <c r="V2491" s="4">
        <v>11.4</v>
      </c>
    </row>
    <row r="2492">
      <c r="A2492" s="4" t="s">
        <v>188</v>
      </c>
      <c r="B2492" s="4">
        <v>2014.0</v>
      </c>
      <c r="C2492" s="4" t="s">
        <v>23</v>
      </c>
      <c r="D2492" s="4">
        <v>58.4</v>
      </c>
      <c r="E2492" s="4">
        <v>382.0</v>
      </c>
      <c r="F2492" s="4">
        <v>2.0</v>
      </c>
      <c r="G2492" s="4">
        <v>0.01</v>
      </c>
      <c r="H2492" s="5">
        <v>574.3895102</v>
      </c>
      <c r="I2492" s="4">
        <v>98.0</v>
      </c>
      <c r="J2492" s="4">
        <v>0.0</v>
      </c>
      <c r="K2492" s="4">
        <v>31.8</v>
      </c>
      <c r="L2492" s="4">
        <v>3.0</v>
      </c>
      <c r="M2492" s="4">
        <v>98.0</v>
      </c>
      <c r="N2492" s="4">
        <v>9.25</v>
      </c>
      <c r="O2492" s="4">
        <v>98.0</v>
      </c>
      <c r="P2492" s="4">
        <v>7.3</v>
      </c>
      <c r="Q2492" s="5">
        <v>3464.35169</v>
      </c>
      <c r="R2492" s="4">
        <v>129597.0</v>
      </c>
      <c r="S2492" s="4">
        <v>4.3</v>
      </c>
      <c r="T2492" s="4">
        <v>4.3</v>
      </c>
      <c r="U2492" s="4">
        <v>0.541</v>
      </c>
      <c r="V2492" s="4">
        <v>11.4</v>
      </c>
    </row>
    <row r="2493">
      <c r="A2493" s="4" t="s">
        <v>188</v>
      </c>
      <c r="B2493" s="4">
        <v>2013.0</v>
      </c>
      <c r="C2493" s="4" t="s">
        <v>23</v>
      </c>
      <c r="D2493" s="4">
        <v>57.6</v>
      </c>
      <c r="E2493" s="4">
        <v>393.0</v>
      </c>
      <c r="F2493" s="4">
        <v>2.0</v>
      </c>
      <c r="G2493" s="4">
        <v>0.01</v>
      </c>
      <c r="H2493" s="5">
        <v>708.9556648</v>
      </c>
      <c r="I2493" s="4">
        <v>98.0</v>
      </c>
      <c r="J2493" s="4">
        <v>0.0</v>
      </c>
      <c r="K2493" s="4">
        <v>31.2</v>
      </c>
      <c r="L2493" s="4">
        <v>3.0</v>
      </c>
      <c r="M2493" s="4">
        <v>98.0</v>
      </c>
      <c r="N2493" s="4">
        <v>9.66</v>
      </c>
      <c r="O2493" s="4">
        <v>98.0</v>
      </c>
      <c r="P2493" s="4">
        <v>9.8</v>
      </c>
      <c r="Q2493" s="5">
        <v>3598.75972</v>
      </c>
      <c r="R2493" s="4">
        <v>1271456.0</v>
      </c>
      <c r="S2493" s="4">
        <v>4.5</v>
      </c>
      <c r="T2493" s="4">
        <v>4.6</v>
      </c>
      <c r="U2493" s="4">
        <v>0.539</v>
      </c>
      <c r="V2493" s="4">
        <v>11.4</v>
      </c>
    </row>
    <row r="2494">
      <c r="A2494" s="4" t="s">
        <v>188</v>
      </c>
      <c r="B2494" s="4">
        <v>2012.0</v>
      </c>
      <c r="C2494" s="4" t="s">
        <v>23</v>
      </c>
      <c r="D2494" s="4">
        <v>56.5</v>
      </c>
      <c r="E2494" s="4">
        <v>412.0</v>
      </c>
      <c r="F2494" s="4">
        <v>2.0</v>
      </c>
      <c r="G2494" s="4">
        <v>0.01</v>
      </c>
      <c r="H2494" s="5">
        <v>720.2333929</v>
      </c>
      <c r="I2494" s="4">
        <v>95.0</v>
      </c>
      <c r="J2494" s="4">
        <v>0.0</v>
      </c>
      <c r="K2494" s="4">
        <v>3.7</v>
      </c>
      <c r="L2494" s="4">
        <v>3.0</v>
      </c>
      <c r="M2494" s="4">
        <v>92.0</v>
      </c>
      <c r="N2494" s="4">
        <v>8.76</v>
      </c>
      <c r="O2494" s="4">
        <v>95.0</v>
      </c>
      <c r="P2494" s="4">
        <v>12.2</v>
      </c>
      <c r="Q2494" s="5">
        <v>3851.51547</v>
      </c>
      <c r="R2494" s="4">
        <v>1248158.0</v>
      </c>
      <c r="S2494" s="4">
        <v>4.8</v>
      </c>
      <c r="T2494" s="4">
        <v>4.9</v>
      </c>
      <c r="U2494" s="4">
        <v>0.534</v>
      </c>
      <c r="V2494" s="4">
        <v>11.3</v>
      </c>
    </row>
    <row r="2495">
      <c r="A2495" s="4" t="s">
        <v>188</v>
      </c>
      <c r="B2495" s="4">
        <v>2011.0</v>
      </c>
      <c r="C2495" s="4" t="s">
        <v>23</v>
      </c>
      <c r="D2495" s="4">
        <v>55.0</v>
      </c>
      <c r="E2495" s="4">
        <v>438.0</v>
      </c>
      <c r="F2495" s="4">
        <v>2.0</v>
      </c>
      <c r="G2495" s="4">
        <v>5.2</v>
      </c>
      <c r="H2495" s="5">
        <v>735.7090978</v>
      </c>
      <c r="I2495" s="4">
        <v>91.0</v>
      </c>
      <c r="J2495" s="4">
        <v>0.0</v>
      </c>
      <c r="K2495" s="4">
        <v>3.2</v>
      </c>
      <c r="L2495" s="4">
        <v>3.0</v>
      </c>
      <c r="M2495" s="4">
        <v>85.0</v>
      </c>
      <c r="N2495" s="4">
        <v>8.61</v>
      </c>
      <c r="O2495" s="4">
        <v>91.0</v>
      </c>
      <c r="P2495" s="4">
        <v>15.7</v>
      </c>
      <c r="Q2495" s="5">
        <v>3934.27325</v>
      </c>
      <c r="R2495" s="4">
        <v>1225258.0</v>
      </c>
      <c r="S2495" s="4">
        <v>5.1</v>
      </c>
      <c r="T2495" s="4">
        <v>5.2</v>
      </c>
      <c r="U2495" s="4">
        <v>0.526</v>
      </c>
      <c r="V2495" s="4">
        <v>11.2</v>
      </c>
    </row>
    <row r="2496">
      <c r="A2496" s="4" t="s">
        <v>188</v>
      </c>
      <c r="B2496" s="4">
        <v>2010.0</v>
      </c>
      <c r="C2496" s="4" t="s">
        <v>23</v>
      </c>
      <c r="D2496" s="4">
        <v>53.6</v>
      </c>
      <c r="E2496" s="4">
        <v>459.0</v>
      </c>
      <c r="F2496" s="4">
        <v>2.0</v>
      </c>
      <c r="G2496" s="4">
        <v>4.93</v>
      </c>
      <c r="H2496" s="5">
        <v>56.93670561</v>
      </c>
      <c r="I2496" s="4">
        <v>89.0</v>
      </c>
      <c r="J2496" s="4">
        <v>313.0</v>
      </c>
      <c r="K2496" s="4">
        <v>29.7</v>
      </c>
      <c r="L2496" s="4">
        <v>4.0</v>
      </c>
      <c r="M2496" s="4">
        <v>89.0</v>
      </c>
      <c r="N2496" s="4">
        <v>8.47</v>
      </c>
      <c r="O2496" s="4">
        <v>89.0</v>
      </c>
      <c r="P2496" s="4">
        <v>21.6</v>
      </c>
      <c r="Q2496" s="5">
        <v>369.239336</v>
      </c>
      <c r="R2496" s="4">
        <v>122843.0</v>
      </c>
      <c r="S2496" s="4">
        <v>5.4</v>
      </c>
      <c r="T2496" s="4">
        <v>5.6</v>
      </c>
      <c r="U2496" s="4">
        <v>0.523</v>
      </c>
      <c r="V2496" s="4">
        <v>11.0</v>
      </c>
    </row>
    <row r="2497">
      <c r="A2497" s="4" t="s">
        <v>188</v>
      </c>
      <c r="B2497" s="4">
        <v>2009.0</v>
      </c>
      <c r="C2497" s="4" t="s">
        <v>23</v>
      </c>
      <c r="D2497" s="4">
        <v>52.6</v>
      </c>
      <c r="E2497" s="4">
        <v>46.0</v>
      </c>
      <c r="F2497" s="4">
        <v>3.0</v>
      </c>
      <c r="G2497" s="4">
        <v>4.9</v>
      </c>
      <c r="H2497" s="5">
        <v>47.6164523</v>
      </c>
      <c r="I2497" s="4">
        <v>88.0</v>
      </c>
      <c r="J2497" s="4">
        <v>26.0</v>
      </c>
      <c r="K2497" s="4">
        <v>29.3</v>
      </c>
      <c r="L2497" s="4">
        <v>4.0</v>
      </c>
      <c r="M2497" s="4">
        <v>89.0</v>
      </c>
      <c r="N2497" s="4">
        <v>8.46</v>
      </c>
      <c r="O2497" s="4">
        <v>88.0</v>
      </c>
      <c r="P2497" s="4">
        <v>33.7</v>
      </c>
      <c r="Q2497" s="5">
        <v>332.517125</v>
      </c>
      <c r="R2497" s="4">
        <v>118675.0</v>
      </c>
      <c r="S2497" s="4">
        <v>5.8</v>
      </c>
      <c r="T2497" s="4">
        <v>5.9</v>
      </c>
      <c r="U2497" s="4">
        <v>0.519</v>
      </c>
      <c r="V2497" s="4">
        <v>10.8</v>
      </c>
    </row>
    <row r="2498">
      <c r="A2498" s="4" t="s">
        <v>188</v>
      </c>
      <c r="B2498" s="4">
        <v>2008.0</v>
      </c>
      <c r="C2498" s="4" t="s">
        <v>23</v>
      </c>
      <c r="D2498" s="4">
        <v>51.4</v>
      </c>
      <c r="E2498" s="4">
        <v>477.0</v>
      </c>
      <c r="F2498" s="4">
        <v>3.0</v>
      </c>
      <c r="G2498" s="4">
        <v>4.87</v>
      </c>
      <c r="H2498" s="5">
        <v>413.0063027</v>
      </c>
      <c r="I2498" s="4">
        <v>9.0</v>
      </c>
      <c r="J2498" s="4">
        <v>1.0</v>
      </c>
      <c r="K2498" s="4">
        <v>28.9</v>
      </c>
      <c r="L2498" s="4">
        <v>4.0</v>
      </c>
      <c r="M2498" s="4">
        <v>89.0</v>
      </c>
      <c r="N2498" s="4">
        <v>8.19</v>
      </c>
      <c r="O2498" s="4">
        <v>88.0</v>
      </c>
      <c r="P2498" s="4">
        <v>40.2</v>
      </c>
      <c r="Q2498" s="5">
        <v>2842.438422</v>
      </c>
      <c r="R2498" s="4">
        <v>1158897.0</v>
      </c>
      <c r="S2498" s="4">
        <v>6.1</v>
      </c>
      <c r="T2498" s="4">
        <v>6.3</v>
      </c>
      <c r="U2498" s="4">
        <v>0.514</v>
      </c>
      <c r="V2498" s="4">
        <v>10.6</v>
      </c>
    </row>
    <row r="2499">
      <c r="A2499" s="4" t="s">
        <v>188</v>
      </c>
      <c r="B2499" s="4">
        <v>2007.0</v>
      </c>
      <c r="C2499" s="4" t="s">
        <v>23</v>
      </c>
      <c r="D2499" s="4">
        <v>50.0</v>
      </c>
      <c r="E2499" s="4">
        <v>51.0</v>
      </c>
      <c r="F2499" s="4">
        <v>3.0</v>
      </c>
      <c r="G2499" s="4">
        <v>5.55</v>
      </c>
      <c r="H2499" s="5">
        <v>43.3664999</v>
      </c>
      <c r="I2499" s="4">
        <v>92.0</v>
      </c>
      <c r="J2499" s="4">
        <v>0.0</v>
      </c>
      <c r="K2499" s="4">
        <v>28.5</v>
      </c>
      <c r="L2499" s="4">
        <v>4.0</v>
      </c>
      <c r="M2499" s="4">
        <v>88.0</v>
      </c>
      <c r="N2499" s="4">
        <v>7.5</v>
      </c>
      <c r="O2499" s="4">
        <v>87.0</v>
      </c>
      <c r="P2499" s="4">
        <v>40.7</v>
      </c>
      <c r="Q2499" s="5">
        <v>347.48798</v>
      </c>
      <c r="R2499" s="4">
        <v>1138434.0</v>
      </c>
      <c r="S2499" s="4">
        <v>6.5</v>
      </c>
      <c r="T2499" s="4">
        <v>6.7</v>
      </c>
      <c r="U2499" s="4">
        <v>0.508</v>
      </c>
      <c r="V2499" s="4">
        <v>10.5</v>
      </c>
    </row>
    <row r="2500">
      <c r="A2500" s="4" t="s">
        <v>188</v>
      </c>
      <c r="B2500" s="4">
        <v>2006.0</v>
      </c>
      <c r="C2500" s="4" t="s">
        <v>23</v>
      </c>
      <c r="D2500" s="4">
        <v>47.8</v>
      </c>
      <c r="E2500" s="4">
        <v>564.0</v>
      </c>
      <c r="F2500" s="4">
        <v>3.0</v>
      </c>
      <c r="G2500" s="4">
        <v>5.53</v>
      </c>
      <c r="H2500" s="5">
        <v>437.0802438</v>
      </c>
      <c r="I2500" s="4">
        <v>93.0</v>
      </c>
      <c r="J2500" s="4">
        <v>0.0</v>
      </c>
      <c r="K2500" s="4">
        <v>28.2</v>
      </c>
      <c r="L2500" s="4">
        <v>4.0</v>
      </c>
      <c r="M2500" s="4">
        <v>88.0</v>
      </c>
      <c r="N2500" s="4">
        <v>6.81</v>
      </c>
      <c r="O2500" s="4">
        <v>87.0</v>
      </c>
      <c r="P2500" s="4">
        <v>43.7</v>
      </c>
      <c r="Q2500" s="5">
        <v>2937.36723</v>
      </c>
      <c r="R2500" s="4">
        <v>112514.0</v>
      </c>
      <c r="S2500" s="4">
        <v>6.9</v>
      </c>
      <c r="T2500" s="4">
        <v>7.1</v>
      </c>
      <c r="U2500" s="4">
        <v>0.502</v>
      </c>
      <c r="V2500" s="4">
        <v>9.9</v>
      </c>
    </row>
    <row r="2501">
      <c r="A2501" s="4" t="s">
        <v>188</v>
      </c>
      <c r="B2501" s="4">
        <v>2005.0</v>
      </c>
      <c r="C2501" s="4" t="s">
        <v>23</v>
      </c>
      <c r="D2501" s="4">
        <v>46.0</v>
      </c>
      <c r="E2501" s="4">
        <v>63.0</v>
      </c>
      <c r="F2501" s="4">
        <v>3.0</v>
      </c>
      <c r="G2501" s="4">
        <v>5.08</v>
      </c>
      <c r="H2501" s="5">
        <v>372.1651473</v>
      </c>
      <c r="I2501" s="4">
        <v>95.0</v>
      </c>
      <c r="J2501" s="4">
        <v>0.0</v>
      </c>
      <c r="K2501" s="4">
        <v>27.8</v>
      </c>
      <c r="L2501" s="4">
        <v>4.0</v>
      </c>
      <c r="M2501" s="4">
        <v>88.0</v>
      </c>
      <c r="N2501" s="4">
        <v>6.8</v>
      </c>
      <c r="O2501" s="4">
        <v>86.0</v>
      </c>
      <c r="P2501" s="4">
        <v>49.1</v>
      </c>
      <c r="Q2501" s="5">
        <v>2873.862141</v>
      </c>
      <c r="R2501" s="4">
        <v>115873.0</v>
      </c>
      <c r="S2501" s="4">
        <v>7.3</v>
      </c>
      <c r="T2501" s="4">
        <v>7.5</v>
      </c>
      <c r="U2501" s="4">
        <v>0.495</v>
      </c>
      <c r="V2501" s="4">
        <v>9.7</v>
      </c>
    </row>
    <row r="2502">
      <c r="A2502" s="4" t="s">
        <v>188</v>
      </c>
      <c r="B2502" s="4">
        <v>2004.0</v>
      </c>
      <c r="C2502" s="4" t="s">
        <v>23</v>
      </c>
      <c r="D2502" s="4">
        <v>45.6</v>
      </c>
      <c r="E2502" s="4">
        <v>69.0</v>
      </c>
      <c r="F2502" s="4">
        <v>3.0</v>
      </c>
      <c r="G2502" s="4">
        <v>5.78</v>
      </c>
      <c r="H2502" s="5">
        <v>37.43857664</v>
      </c>
      <c r="I2502" s="4">
        <v>93.0</v>
      </c>
      <c r="J2502" s="4">
        <v>0.0</v>
      </c>
      <c r="K2502" s="4">
        <v>27.4</v>
      </c>
      <c r="L2502" s="4">
        <v>4.0</v>
      </c>
      <c r="M2502" s="4">
        <v>88.0</v>
      </c>
      <c r="N2502" s="4">
        <v>5.88</v>
      </c>
      <c r="O2502" s="4">
        <v>86.0</v>
      </c>
      <c r="P2502" s="4">
        <v>50.3</v>
      </c>
      <c r="Q2502" s="5">
        <v>2529.633557</v>
      </c>
      <c r="R2502" s="4">
        <v>19553.0</v>
      </c>
      <c r="S2502" s="4">
        <v>7.7</v>
      </c>
      <c r="T2502" s="4">
        <v>7.9</v>
      </c>
      <c r="U2502" s="4">
        <v>0.492</v>
      </c>
      <c r="V2502" s="4">
        <v>9.4</v>
      </c>
    </row>
    <row r="2503">
      <c r="A2503" s="4" t="s">
        <v>188</v>
      </c>
      <c r="B2503" s="4">
        <v>2003.0</v>
      </c>
      <c r="C2503" s="4" t="s">
        <v>23</v>
      </c>
      <c r="D2503" s="4">
        <v>45.9</v>
      </c>
      <c r="E2503" s="4">
        <v>6.0</v>
      </c>
      <c r="F2503" s="4">
        <v>3.0</v>
      </c>
      <c r="G2503" s="4">
        <v>5.65</v>
      </c>
      <c r="H2503" s="5">
        <v>2.819124474</v>
      </c>
      <c r="I2503" s="4">
        <v>9.0</v>
      </c>
      <c r="J2503" s="4">
        <v>350.0</v>
      </c>
      <c r="K2503" s="4">
        <v>27.1</v>
      </c>
      <c r="L2503" s="4">
        <v>4.0</v>
      </c>
      <c r="M2503" s="4">
        <v>87.0</v>
      </c>
      <c r="N2503" s="4">
        <v>5.71</v>
      </c>
      <c r="O2503" s="4">
        <v>85.0</v>
      </c>
      <c r="P2503" s="4">
        <v>50.6</v>
      </c>
      <c r="Q2503" s="5">
        <v>22.99449</v>
      </c>
      <c r="R2503" s="4">
        <v>187392.0</v>
      </c>
      <c r="S2503" s="4">
        <v>8.2</v>
      </c>
      <c r="T2503" s="4">
        <v>8.4</v>
      </c>
      <c r="U2503" s="4">
        <v>0.493</v>
      </c>
      <c r="V2503" s="4">
        <v>9.1</v>
      </c>
    </row>
    <row r="2504">
      <c r="A2504" s="4" t="s">
        <v>188</v>
      </c>
      <c r="B2504" s="4">
        <v>2002.0</v>
      </c>
      <c r="C2504" s="4" t="s">
        <v>23</v>
      </c>
      <c r="D2504" s="4">
        <v>46.4</v>
      </c>
      <c r="E2504" s="4">
        <v>587.0</v>
      </c>
      <c r="F2504" s="4">
        <v>3.0</v>
      </c>
      <c r="G2504" s="4">
        <v>5.52</v>
      </c>
      <c r="H2504" s="5">
        <v>131.0421269</v>
      </c>
      <c r="I2504" s="4">
        <v>88.0</v>
      </c>
      <c r="J2504" s="4">
        <v>37.0</v>
      </c>
      <c r="K2504" s="4">
        <v>26.7</v>
      </c>
      <c r="L2504" s="4">
        <v>4.0</v>
      </c>
      <c r="M2504" s="4">
        <v>87.0</v>
      </c>
      <c r="N2504" s="4">
        <v>5.16</v>
      </c>
      <c r="O2504" s="4">
        <v>85.0</v>
      </c>
      <c r="P2504" s="4">
        <v>49.9</v>
      </c>
      <c r="Q2504" s="5">
        <v>1324.996228</v>
      </c>
      <c r="R2504" s="4">
        <v>1893.0</v>
      </c>
      <c r="S2504" s="4">
        <v>8.6</v>
      </c>
      <c r="T2504" s="4">
        <v>8.8</v>
      </c>
      <c r="U2504" s="4">
        <v>0.502</v>
      </c>
      <c r="V2504" s="4">
        <v>9.2</v>
      </c>
    </row>
    <row r="2505">
      <c r="A2505" s="4" t="s">
        <v>188</v>
      </c>
      <c r="B2505" s="4">
        <v>2001.0</v>
      </c>
      <c r="C2505" s="4" t="s">
        <v>23</v>
      </c>
      <c r="D2505" s="4">
        <v>47.1</v>
      </c>
      <c r="E2505" s="4">
        <v>568.0</v>
      </c>
      <c r="F2505" s="4">
        <v>3.0</v>
      </c>
      <c r="G2505" s="4">
        <v>6.72</v>
      </c>
      <c r="H2505" s="5">
        <v>143.6197316</v>
      </c>
      <c r="I2505" s="4">
        <v>86.0</v>
      </c>
      <c r="J2505" s="4">
        <v>49.0</v>
      </c>
      <c r="K2505" s="4">
        <v>26.3</v>
      </c>
      <c r="L2505" s="4">
        <v>4.0</v>
      </c>
      <c r="M2505" s="4">
        <v>87.0</v>
      </c>
      <c r="N2505" s="4">
        <v>5.11</v>
      </c>
      <c r="O2505" s="4">
        <v>84.0</v>
      </c>
      <c r="P2505" s="4">
        <v>48.8</v>
      </c>
      <c r="Q2505" s="5">
        <v>1437.634951</v>
      </c>
      <c r="R2505" s="4">
        <v>172927.0</v>
      </c>
      <c r="S2505" s="4">
        <v>9.0</v>
      </c>
      <c r="T2505" s="4">
        <v>9.2</v>
      </c>
      <c r="U2505" s="4">
        <v>0.506</v>
      </c>
      <c r="V2505" s="4">
        <v>9.3</v>
      </c>
    </row>
    <row r="2506">
      <c r="A2506" s="4" t="s">
        <v>188</v>
      </c>
      <c r="B2506" s="4">
        <v>2000.0</v>
      </c>
      <c r="C2506" s="4" t="s">
        <v>23</v>
      </c>
      <c r="D2506" s="4">
        <v>48.4</v>
      </c>
      <c r="E2506" s="4">
        <v>536.0</v>
      </c>
      <c r="F2506" s="4">
        <v>3.0</v>
      </c>
      <c r="G2506" s="4">
        <v>7.19</v>
      </c>
      <c r="H2506" s="5">
        <v>25.21683318</v>
      </c>
      <c r="I2506" s="4">
        <v>83.0</v>
      </c>
      <c r="J2506" s="4">
        <v>10.0</v>
      </c>
      <c r="K2506" s="4">
        <v>25.9</v>
      </c>
      <c r="L2506" s="4">
        <v>4.0</v>
      </c>
      <c r="M2506" s="4">
        <v>87.0</v>
      </c>
      <c r="N2506" s="4">
        <v>5.26</v>
      </c>
      <c r="O2506" s="4">
        <v>84.0</v>
      </c>
      <c r="P2506" s="4">
        <v>46.4</v>
      </c>
      <c r="Q2506" s="5">
        <v>1637.4567</v>
      </c>
      <c r="R2506" s="4">
        <v>161468.0</v>
      </c>
      <c r="S2506" s="4">
        <v>9.4</v>
      </c>
      <c r="T2506" s="4">
        <v>9.6</v>
      </c>
      <c r="U2506" s="4">
        <v>0.516</v>
      </c>
      <c r="V2506" s="4">
        <v>9.4</v>
      </c>
    </row>
    <row r="2507">
      <c r="A2507" s="4" t="s">
        <v>189</v>
      </c>
      <c r="B2507" s="4">
        <v>2015.0</v>
      </c>
      <c r="C2507" s="4" t="s">
        <v>31</v>
      </c>
      <c r="D2507" s="4">
        <v>82.4</v>
      </c>
      <c r="E2507" s="4">
        <v>53.0</v>
      </c>
      <c r="F2507" s="4">
        <v>0.0</v>
      </c>
      <c r="G2507" s="6"/>
      <c r="H2507" s="5">
        <v>0.0</v>
      </c>
      <c r="I2507" s="4">
        <v>67.0</v>
      </c>
      <c r="J2507" s="4">
        <v>22.0</v>
      </c>
      <c r="K2507" s="4">
        <v>59.5</v>
      </c>
      <c r="L2507" s="4">
        <v>0.0</v>
      </c>
      <c r="M2507" s="4">
        <v>98.0</v>
      </c>
      <c r="N2507" s="6"/>
      <c r="O2507" s="4">
        <v>98.0</v>
      </c>
      <c r="P2507" s="4">
        <v>0.1</v>
      </c>
      <c r="Q2507" s="5">
        <v>5585.25847</v>
      </c>
      <c r="R2507" s="4">
        <v>9799186.0</v>
      </c>
      <c r="S2507" s="4">
        <v>1.5</v>
      </c>
      <c r="T2507" s="4">
        <v>1.4</v>
      </c>
      <c r="U2507" s="4">
        <v>0.909</v>
      </c>
      <c r="V2507" s="4">
        <v>15.9</v>
      </c>
    </row>
    <row r="2508">
      <c r="A2508" s="4" t="s">
        <v>189</v>
      </c>
      <c r="B2508" s="4">
        <v>2014.0</v>
      </c>
      <c r="C2508" s="4" t="s">
        <v>31</v>
      </c>
      <c r="D2508" s="4">
        <v>82.3</v>
      </c>
      <c r="E2508" s="4">
        <v>54.0</v>
      </c>
      <c r="F2508" s="4">
        <v>0.0</v>
      </c>
      <c r="G2508" s="4">
        <v>7.3</v>
      </c>
      <c r="H2508" s="5">
        <v>1142.212403</v>
      </c>
      <c r="I2508" s="4">
        <v>67.0</v>
      </c>
      <c r="J2508" s="4">
        <v>26.0</v>
      </c>
      <c r="K2508" s="4">
        <v>59.0</v>
      </c>
      <c r="L2508" s="4">
        <v>0.0</v>
      </c>
      <c r="M2508" s="4">
        <v>98.0</v>
      </c>
      <c r="N2508" s="4">
        <v>11.93</v>
      </c>
      <c r="O2508" s="4">
        <v>98.0</v>
      </c>
      <c r="P2508" s="4">
        <v>0.1</v>
      </c>
      <c r="Q2508" s="5">
        <v>5918.19898</v>
      </c>
      <c r="R2508" s="4">
        <v>969611.0</v>
      </c>
      <c r="S2508" s="4">
        <v>1.5</v>
      </c>
      <c r="T2508" s="4">
        <v>1.3</v>
      </c>
      <c r="U2508" s="4">
        <v>0.906</v>
      </c>
      <c r="V2508" s="4">
        <v>15.8</v>
      </c>
    </row>
    <row r="2509">
      <c r="A2509" s="4" t="s">
        <v>189</v>
      </c>
      <c r="B2509" s="4">
        <v>2013.0</v>
      </c>
      <c r="C2509" s="4" t="s">
        <v>31</v>
      </c>
      <c r="D2509" s="4">
        <v>81.9</v>
      </c>
      <c r="E2509" s="4">
        <v>57.0</v>
      </c>
      <c r="F2509" s="4">
        <v>0.0</v>
      </c>
      <c r="G2509" s="4">
        <v>7.3</v>
      </c>
      <c r="H2509" s="5">
        <v>1212.666327</v>
      </c>
      <c r="I2509" s="4">
        <v>67.0</v>
      </c>
      <c r="J2509" s="4">
        <v>51.0</v>
      </c>
      <c r="K2509" s="4">
        <v>58.5</v>
      </c>
      <c r="L2509" s="4">
        <v>0.0</v>
      </c>
      <c r="M2509" s="4">
        <v>98.0</v>
      </c>
      <c r="N2509" s="4">
        <v>11.97</v>
      </c>
      <c r="O2509" s="4">
        <v>98.0</v>
      </c>
      <c r="P2509" s="4">
        <v>0.1</v>
      </c>
      <c r="Q2509" s="5">
        <v>6283.24522</v>
      </c>
      <c r="R2509" s="4">
        <v>96379.0</v>
      </c>
      <c r="S2509" s="4">
        <v>1.4</v>
      </c>
      <c r="T2509" s="4">
        <v>1.3</v>
      </c>
      <c r="U2509" s="4">
        <v>0.904</v>
      </c>
      <c r="V2509" s="4">
        <v>15.8</v>
      </c>
    </row>
    <row r="2510">
      <c r="A2510" s="4" t="s">
        <v>189</v>
      </c>
      <c r="B2510" s="4">
        <v>2012.0</v>
      </c>
      <c r="C2510" s="4" t="s">
        <v>31</v>
      </c>
      <c r="D2510" s="4">
        <v>81.7</v>
      </c>
      <c r="E2510" s="4">
        <v>57.0</v>
      </c>
      <c r="F2510" s="4">
        <v>0.0</v>
      </c>
      <c r="G2510" s="4">
        <v>7.4</v>
      </c>
      <c r="H2510" s="5">
        <v>10947.02327</v>
      </c>
      <c r="I2510" s="4">
        <v>53.0</v>
      </c>
      <c r="J2510" s="4">
        <v>30.0</v>
      </c>
      <c r="K2510" s="4">
        <v>58.1</v>
      </c>
      <c r="L2510" s="4">
        <v>0.0</v>
      </c>
      <c r="M2510" s="4">
        <v>98.0</v>
      </c>
      <c r="N2510" s="4">
        <v>11.8</v>
      </c>
      <c r="O2510" s="4">
        <v>98.0</v>
      </c>
      <c r="P2510" s="4">
        <v>0.1</v>
      </c>
      <c r="Q2510" s="5">
        <v>57134.777</v>
      </c>
      <c r="R2510" s="4">
        <v>9519374.0</v>
      </c>
      <c r="S2510" s="4">
        <v>1.4</v>
      </c>
      <c r="T2510" s="4">
        <v>1.3</v>
      </c>
      <c r="U2510" s="4">
        <v>0.903</v>
      </c>
      <c r="V2510" s="4">
        <v>15.8</v>
      </c>
    </row>
    <row r="2511">
      <c r="A2511" s="4" t="s">
        <v>189</v>
      </c>
      <c r="B2511" s="4">
        <v>2011.0</v>
      </c>
      <c r="C2511" s="4" t="s">
        <v>31</v>
      </c>
      <c r="D2511" s="4">
        <v>81.7</v>
      </c>
      <c r="E2511" s="4">
        <v>58.0</v>
      </c>
      <c r="F2511" s="4">
        <v>0.0</v>
      </c>
      <c r="G2511" s="4">
        <v>7.4</v>
      </c>
      <c r="H2511" s="5">
        <v>11477.6671</v>
      </c>
      <c r="I2511" s="4">
        <v>42.0</v>
      </c>
      <c r="J2511" s="4">
        <v>26.0</v>
      </c>
      <c r="K2511" s="4">
        <v>57.7</v>
      </c>
      <c r="L2511" s="4">
        <v>0.0</v>
      </c>
      <c r="M2511" s="4">
        <v>98.0</v>
      </c>
      <c r="N2511" s="4">
        <v>11.7</v>
      </c>
      <c r="O2511" s="4">
        <v>98.0</v>
      </c>
      <c r="P2511" s="4">
        <v>0.1</v>
      </c>
      <c r="Q2511" s="5">
        <v>59593.28711</v>
      </c>
      <c r="R2511" s="4">
        <v>9449213.0</v>
      </c>
      <c r="S2511" s="4">
        <v>1.4</v>
      </c>
      <c r="T2511" s="4">
        <v>1.3</v>
      </c>
      <c r="U2511" s="4">
        <v>0.901</v>
      </c>
      <c r="V2511" s="4">
        <v>16.0</v>
      </c>
    </row>
    <row r="2512">
      <c r="A2512" s="4" t="s">
        <v>189</v>
      </c>
      <c r="B2512" s="4">
        <v>2010.0</v>
      </c>
      <c r="C2512" s="4" t="s">
        <v>31</v>
      </c>
      <c r="D2512" s="4">
        <v>81.5</v>
      </c>
      <c r="E2512" s="4">
        <v>58.0</v>
      </c>
      <c r="F2512" s="4">
        <v>0.0</v>
      </c>
      <c r="G2512" s="4">
        <v>7.2</v>
      </c>
      <c r="H2512" s="5">
        <v>778.2477467</v>
      </c>
      <c r="I2512" s="6"/>
      <c r="J2512" s="4">
        <v>6.0</v>
      </c>
      <c r="K2512" s="4">
        <v>57.3</v>
      </c>
      <c r="L2512" s="4">
        <v>0.0</v>
      </c>
      <c r="M2512" s="4">
        <v>98.0</v>
      </c>
      <c r="N2512" s="4">
        <v>9.47</v>
      </c>
      <c r="O2512" s="4">
        <v>98.0</v>
      </c>
      <c r="P2512" s="4">
        <v>0.1</v>
      </c>
      <c r="Q2512" s="5">
        <v>5276.25591</v>
      </c>
      <c r="R2512" s="4">
        <v>9378126.0</v>
      </c>
      <c r="S2512" s="4">
        <v>1.3</v>
      </c>
      <c r="T2512" s="4">
        <v>1.3</v>
      </c>
      <c r="U2512" s="4">
        <v>0.895</v>
      </c>
      <c r="V2512" s="4">
        <v>15.8</v>
      </c>
    </row>
    <row r="2513">
      <c r="A2513" s="4" t="s">
        <v>189</v>
      </c>
      <c r="B2513" s="4">
        <v>2009.0</v>
      </c>
      <c r="C2513" s="4" t="s">
        <v>31</v>
      </c>
      <c r="D2513" s="4">
        <v>81.4</v>
      </c>
      <c r="E2513" s="4">
        <v>62.0</v>
      </c>
      <c r="F2513" s="4">
        <v>0.0</v>
      </c>
      <c r="G2513" s="4">
        <v>7.3</v>
      </c>
      <c r="H2513" s="5">
        <v>682.1070608</v>
      </c>
      <c r="I2513" s="6"/>
      <c r="J2513" s="4">
        <v>3.0</v>
      </c>
      <c r="K2513" s="4">
        <v>56.9</v>
      </c>
      <c r="L2513" s="4">
        <v>0.0</v>
      </c>
      <c r="M2513" s="4">
        <v>98.0</v>
      </c>
      <c r="N2513" s="4">
        <v>9.94</v>
      </c>
      <c r="O2513" s="4">
        <v>98.0</v>
      </c>
      <c r="P2513" s="4">
        <v>0.1</v>
      </c>
      <c r="Q2513" s="5">
        <v>4627.592</v>
      </c>
      <c r="R2513" s="4">
        <v>9298515.0</v>
      </c>
      <c r="S2513" s="4">
        <v>1.3</v>
      </c>
      <c r="T2513" s="4">
        <v>1.3</v>
      </c>
      <c r="U2513" s="4">
        <v>0.898</v>
      </c>
      <c r="V2513" s="4">
        <v>15.8</v>
      </c>
    </row>
    <row r="2514">
      <c r="A2514" s="4" t="s">
        <v>189</v>
      </c>
      <c r="B2514" s="4">
        <v>2008.0</v>
      </c>
      <c r="C2514" s="4" t="s">
        <v>31</v>
      </c>
      <c r="D2514" s="4">
        <v>81.1</v>
      </c>
      <c r="E2514" s="4">
        <v>62.0</v>
      </c>
      <c r="F2514" s="4">
        <v>0.0</v>
      </c>
      <c r="G2514" s="4">
        <v>6.9</v>
      </c>
      <c r="H2514" s="5">
        <v>8105.590882</v>
      </c>
      <c r="I2514" s="6"/>
      <c r="J2514" s="4">
        <v>25.0</v>
      </c>
      <c r="K2514" s="4">
        <v>56.5</v>
      </c>
      <c r="L2514" s="4">
        <v>0.0</v>
      </c>
      <c r="M2514" s="4">
        <v>98.0</v>
      </c>
      <c r="N2514" s="4">
        <v>9.23</v>
      </c>
      <c r="O2514" s="4">
        <v>98.0</v>
      </c>
      <c r="P2514" s="4">
        <v>0.1</v>
      </c>
      <c r="Q2514" s="5">
        <v>55746.84238</v>
      </c>
      <c r="R2514" s="4">
        <v>9219637.0</v>
      </c>
      <c r="S2514" s="4">
        <v>1.3</v>
      </c>
      <c r="T2514" s="4">
        <v>1.3</v>
      </c>
      <c r="U2514" s="4">
        <v>0.897</v>
      </c>
      <c r="V2514" s="4">
        <v>15.7</v>
      </c>
    </row>
    <row r="2515">
      <c r="A2515" s="4" t="s">
        <v>189</v>
      </c>
      <c r="B2515" s="4">
        <v>2007.0</v>
      </c>
      <c r="C2515" s="4" t="s">
        <v>31</v>
      </c>
      <c r="D2515" s="4">
        <v>89.0</v>
      </c>
      <c r="E2515" s="4">
        <v>63.0</v>
      </c>
      <c r="F2515" s="4">
        <v>0.0</v>
      </c>
      <c r="G2515" s="4">
        <v>6.9</v>
      </c>
      <c r="H2515" s="5">
        <v>7593.391622</v>
      </c>
      <c r="I2515" s="6"/>
      <c r="J2515" s="4">
        <v>1.0</v>
      </c>
      <c r="K2515" s="4">
        <v>56.1</v>
      </c>
      <c r="L2515" s="4">
        <v>0.0</v>
      </c>
      <c r="M2515" s="4">
        <v>98.0</v>
      </c>
      <c r="N2515" s="4">
        <v>8.92</v>
      </c>
      <c r="O2515" s="4">
        <v>98.0</v>
      </c>
      <c r="P2515" s="4">
        <v>0.1</v>
      </c>
      <c r="Q2515" s="5">
        <v>53324.37937</v>
      </c>
      <c r="R2515" s="4">
        <v>914892.0</v>
      </c>
      <c r="S2515" s="4">
        <v>1.3</v>
      </c>
      <c r="T2515" s="4">
        <v>1.3</v>
      </c>
      <c r="U2515" s="4">
        <v>0.895</v>
      </c>
      <c r="V2515" s="4">
        <v>15.8</v>
      </c>
    </row>
    <row r="2516">
      <c r="A2516" s="4" t="s">
        <v>189</v>
      </c>
      <c r="B2516" s="4">
        <v>2006.0</v>
      </c>
      <c r="C2516" s="4" t="s">
        <v>31</v>
      </c>
      <c r="D2516" s="4">
        <v>88.0</v>
      </c>
      <c r="E2516" s="4">
        <v>64.0</v>
      </c>
      <c r="F2516" s="4">
        <v>0.0</v>
      </c>
      <c r="G2516" s="4">
        <v>6.5</v>
      </c>
      <c r="H2516" s="5">
        <v>6369.516139</v>
      </c>
      <c r="I2516" s="6"/>
      <c r="J2516" s="4">
        <v>19.0</v>
      </c>
      <c r="K2516" s="4">
        <v>55.7</v>
      </c>
      <c r="L2516" s="4">
        <v>0.0</v>
      </c>
      <c r="M2516" s="4">
        <v>98.0</v>
      </c>
      <c r="N2516" s="4">
        <v>8.95</v>
      </c>
      <c r="O2516" s="4">
        <v>98.0</v>
      </c>
      <c r="P2516" s="4">
        <v>0.1</v>
      </c>
      <c r="Q2516" s="5">
        <v>46256.4716</v>
      </c>
      <c r="R2516" s="4">
        <v>9855.0</v>
      </c>
      <c r="S2516" s="4">
        <v>1.3</v>
      </c>
      <c r="T2516" s="4">
        <v>1.3</v>
      </c>
      <c r="U2516" s="4">
        <v>0.892</v>
      </c>
      <c r="V2516" s="4">
        <v>15.9</v>
      </c>
    </row>
    <row r="2517">
      <c r="A2517" s="4" t="s">
        <v>189</v>
      </c>
      <c r="B2517" s="4">
        <v>2005.0</v>
      </c>
      <c r="C2517" s="4" t="s">
        <v>31</v>
      </c>
      <c r="D2517" s="4">
        <v>85.0</v>
      </c>
      <c r="E2517" s="4">
        <v>66.0</v>
      </c>
      <c r="F2517" s="4">
        <v>0.0</v>
      </c>
      <c r="G2517" s="4">
        <v>6.5</v>
      </c>
      <c r="H2517" s="5">
        <v>599.0392403</v>
      </c>
      <c r="I2517" s="6"/>
      <c r="J2517" s="4">
        <v>13.0</v>
      </c>
      <c r="K2517" s="4">
        <v>55.3</v>
      </c>
      <c r="L2517" s="4">
        <v>0.0</v>
      </c>
      <c r="M2517" s="4">
        <v>98.0</v>
      </c>
      <c r="N2517" s="4">
        <v>9.6</v>
      </c>
      <c r="O2517" s="4">
        <v>98.0</v>
      </c>
      <c r="P2517" s="4">
        <v>0.1</v>
      </c>
      <c r="Q2517" s="5">
        <v>4385.35315</v>
      </c>
      <c r="R2517" s="4">
        <v>929572.0</v>
      </c>
      <c r="S2517" s="4">
        <v>1.3</v>
      </c>
      <c r="T2517" s="4">
        <v>1.3</v>
      </c>
      <c r="U2517" s="4">
        <v>0.89</v>
      </c>
      <c r="V2517" s="4">
        <v>16.0</v>
      </c>
    </row>
    <row r="2518">
      <c r="A2518" s="4" t="s">
        <v>189</v>
      </c>
      <c r="B2518" s="4">
        <v>2004.0</v>
      </c>
      <c r="C2518" s="4" t="s">
        <v>31</v>
      </c>
      <c r="D2518" s="4">
        <v>83.0</v>
      </c>
      <c r="E2518" s="4">
        <v>7.0</v>
      </c>
      <c r="F2518" s="4">
        <v>0.0</v>
      </c>
      <c r="G2518" s="4">
        <v>6.6</v>
      </c>
      <c r="H2518" s="5">
        <v>5793.363644</v>
      </c>
      <c r="I2518" s="6"/>
      <c r="J2518" s="4">
        <v>5.0</v>
      </c>
      <c r="K2518" s="4">
        <v>54.9</v>
      </c>
      <c r="L2518" s="4">
        <v>0.0</v>
      </c>
      <c r="M2518" s="4">
        <v>99.0</v>
      </c>
      <c r="N2518" s="4">
        <v>9.9</v>
      </c>
      <c r="O2518" s="4">
        <v>99.0</v>
      </c>
      <c r="P2518" s="4">
        <v>0.1</v>
      </c>
      <c r="Q2518" s="5">
        <v>42442.2245</v>
      </c>
      <c r="R2518" s="4">
        <v>8993531.0</v>
      </c>
      <c r="S2518" s="4">
        <v>1.3</v>
      </c>
      <c r="T2518" s="4">
        <v>1.3</v>
      </c>
      <c r="U2518" s="4">
        <v>0.888</v>
      </c>
      <c r="V2518" s="4">
        <v>16.0</v>
      </c>
    </row>
    <row r="2519">
      <c r="A2519" s="4" t="s">
        <v>189</v>
      </c>
      <c r="B2519" s="4">
        <v>2003.0</v>
      </c>
      <c r="C2519" s="4" t="s">
        <v>31</v>
      </c>
      <c r="D2519" s="4">
        <v>82.0</v>
      </c>
      <c r="E2519" s="4">
        <v>69.0</v>
      </c>
      <c r="F2519" s="4">
        <v>0.0</v>
      </c>
      <c r="G2519" s="4">
        <v>6.9</v>
      </c>
      <c r="H2519" s="5">
        <v>5067.411418</v>
      </c>
      <c r="I2519" s="6"/>
      <c r="J2519" s="4">
        <v>3.0</v>
      </c>
      <c r="K2519" s="4">
        <v>54.4</v>
      </c>
      <c r="L2519" s="4">
        <v>0.0</v>
      </c>
      <c r="M2519" s="4">
        <v>99.0</v>
      </c>
      <c r="N2519" s="4">
        <v>9.31</v>
      </c>
      <c r="O2519" s="4">
        <v>99.0</v>
      </c>
      <c r="P2519" s="4">
        <v>0.1</v>
      </c>
      <c r="Q2519" s="5">
        <v>36961.42537</v>
      </c>
      <c r="R2519" s="4">
        <v>8958229.0</v>
      </c>
      <c r="S2519" s="4">
        <v>1.3</v>
      </c>
      <c r="T2519" s="4">
        <v>1.3</v>
      </c>
      <c r="U2519" s="4">
        <v>0.882</v>
      </c>
      <c r="V2519" s="4">
        <v>15.9</v>
      </c>
    </row>
    <row r="2520">
      <c r="A2520" s="4" t="s">
        <v>189</v>
      </c>
      <c r="B2520" s="4">
        <v>2002.0</v>
      </c>
      <c r="C2520" s="4" t="s">
        <v>31</v>
      </c>
      <c r="D2520" s="4">
        <v>79.9</v>
      </c>
      <c r="E2520" s="4">
        <v>71.0</v>
      </c>
      <c r="F2520" s="4">
        <v>0.0</v>
      </c>
      <c r="G2520" s="4">
        <v>6.9</v>
      </c>
      <c r="H2520" s="5">
        <v>3998.09987</v>
      </c>
      <c r="I2520" s="6"/>
      <c r="J2520" s="4">
        <v>9.0</v>
      </c>
      <c r="K2520" s="4">
        <v>53.9</v>
      </c>
      <c r="L2520" s="4">
        <v>0.0</v>
      </c>
      <c r="M2520" s="4">
        <v>99.0</v>
      </c>
      <c r="N2520" s="4">
        <v>9.23</v>
      </c>
      <c r="O2520" s="4">
        <v>99.0</v>
      </c>
      <c r="P2520" s="4">
        <v>0.1</v>
      </c>
      <c r="Q2520" s="5">
        <v>29571.7446</v>
      </c>
      <c r="R2520" s="4">
        <v>8924958.0</v>
      </c>
      <c r="S2520" s="4">
        <v>1.3</v>
      </c>
      <c r="T2520" s="4">
        <v>1.3</v>
      </c>
      <c r="U2520" s="4">
        <v>0.88</v>
      </c>
      <c r="V2520" s="4">
        <v>15.9</v>
      </c>
    </row>
    <row r="2521">
      <c r="A2521" s="4" t="s">
        <v>189</v>
      </c>
      <c r="B2521" s="4">
        <v>2001.0</v>
      </c>
      <c r="C2521" s="4" t="s">
        <v>31</v>
      </c>
      <c r="D2521" s="4">
        <v>79.8</v>
      </c>
      <c r="E2521" s="4">
        <v>73.0</v>
      </c>
      <c r="F2521" s="4">
        <v>0.0</v>
      </c>
      <c r="G2521" s="4">
        <v>6.6</v>
      </c>
      <c r="H2521" s="5">
        <v>3554.546434</v>
      </c>
      <c r="I2521" s="6"/>
      <c r="J2521" s="4">
        <v>5.0</v>
      </c>
      <c r="K2521" s="4">
        <v>53.4</v>
      </c>
      <c r="L2521" s="4">
        <v>0.0</v>
      </c>
      <c r="M2521" s="4">
        <v>99.0</v>
      </c>
      <c r="N2521" s="4">
        <v>8.86</v>
      </c>
      <c r="O2521" s="4">
        <v>99.0</v>
      </c>
      <c r="P2521" s="4">
        <v>0.1</v>
      </c>
      <c r="Q2521" s="5">
        <v>26969.24457</v>
      </c>
      <c r="R2521" s="4">
        <v>889596.0</v>
      </c>
      <c r="S2521" s="4">
        <v>1.3</v>
      </c>
      <c r="T2521" s="4">
        <v>1.3</v>
      </c>
      <c r="U2521" s="4">
        <v>0.877</v>
      </c>
      <c r="V2521" s="4">
        <v>15.9</v>
      </c>
    </row>
    <row r="2522">
      <c r="A2522" s="4" t="s">
        <v>189</v>
      </c>
      <c r="B2522" s="4">
        <v>2000.0</v>
      </c>
      <c r="C2522" s="4" t="s">
        <v>31</v>
      </c>
      <c r="D2522" s="4">
        <v>79.6</v>
      </c>
      <c r="E2522" s="4">
        <v>73.0</v>
      </c>
      <c r="F2522" s="4">
        <v>0.0</v>
      </c>
      <c r="G2522" s="4">
        <v>6.2</v>
      </c>
      <c r="H2522" s="5">
        <v>3689.7273</v>
      </c>
      <c r="I2522" s="6"/>
      <c r="J2522" s="4">
        <v>59.0</v>
      </c>
      <c r="K2522" s="4">
        <v>52.8</v>
      </c>
      <c r="L2522" s="4">
        <v>0.0</v>
      </c>
      <c r="M2522" s="4">
        <v>99.0</v>
      </c>
      <c r="N2522" s="4">
        <v>8.18</v>
      </c>
      <c r="O2522" s="4">
        <v>99.0</v>
      </c>
      <c r="P2522" s="4">
        <v>0.1</v>
      </c>
      <c r="Q2522" s="5">
        <v>29283.55</v>
      </c>
      <c r="R2522" s="4">
        <v>887219.0</v>
      </c>
      <c r="S2522" s="4">
        <v>1.4</v>
      </c>
      <c r="T2522" s="4">
        <v>1.3</v>
      </c>
      <c r="U2522" s="4">
        <v>0.873</v>
      </c>
      <c r="V2522" s="4">
        <v>15.9</v>
      </c>
    </row>
    <row r="2523">
      <c r="A2523" s="4" t="s">
        <v>190</v>
      </c>
      <c r="B2523" s="4">
        <v>2015.0</v>
      </c>
      <c r="C2523" s="4" t="s">
        <v>31</v>
      </c>
      <c r="D2523" s="4">
        <v>83.4</v>
      </c>
      <c r="E2523" s="4">
        <v>49.0</v>
      </c>
      <c r="F2523" s="4">
        <v>0.0</v>
      </c>
      <c r="G2523" s="6"/>
      <c r="H2523" s="5">
        <v>0.0</v>
      </c>
      <c r="I2523" s="6"/>
      <c r="J2523" s="4">
        <v>35.0</v>
      </c>
      <c r="K2523" s="4">
        <v>57.4</v>
      </c>
      <c r="L2523" s="4">
        <v>0.0</v>
      </c>
      <c r="M2523" s="4">
        <v>97.0</v>
      </c>
      <c r="N2523" s="6"/>
      <c r="O2523" s="4">
        <v>97.0</v>
      </c>
      <c r="P2523" s="4">
        <v>0.1</v>
      </c>
      <c r="Q2523" s="5">
        <v>8989.8424</v>
      </c>
      <c r="R2523" s="4">
        <v>8282396.0</v>
      </c>
      <c r="S2523" s="4">
        <v>0.4</v>
      </c>
      <c r="T2523" s="4">
        <v>0.3</v>
      </c>
      <c r="U2523" s="4">
        <v>0.938</v>
      </c>
      <c r="V2523" s="4">
        <v>16.0</v>
      </c>
    </row>
    <row r="2524">
      <c r="A2524" s="4" t="s">
        <v>190</v>
      </c>
      <c r="B2524" s="4">
        <v>2014.0</v>
      </c>
      <c r="C2524" s="4" t="s">
        <v>31</v>
      </c>
      <c r="D2524" s="4">
        <v>83.2</v>
      </c>
      <c r="E2524" s="4">
        <v>51.0</v>
      </c>
      <c r="F2524" s="4">
        <v>0.0</v>
      </c>
      <c r="G2524" s="4">
        <v>9.61</v>
      </c>
      <c r="H2524" s="5">
        <v>19479.91161</v>
      </c>
      <c r="I2524" s="6"/>
      <c r="J2524" s="4">
        <v>23.0</v>
      </c>
      <c r="K2524" s="4">
        <v>57.0</v>
      </c>
      <c r="L2524" s="4">
        <v>0.0</v>
      </c>
      <c r="M2524" s="4">
        <v>96.0</v>
      </c>
      <c r="N2524" s="4">
        <v>11.66</v>
      </c>
      <c r="O2524" s="4">
        <v>96.0</v>
      </c>
      <c r="P2524" s="4">
        <v>0.1</v>
      </c>
      <c r="Q2524" s="5">
        <v>85814.58857</v>
      </c>
      <c r="R2524" s="4">
        <v>8188649.0</v>
      </c>
      <c r="S2524" s="4">
        <v>0.4</v>
      </c>
      <c r="T2524" s="4">
        <v>0.3</v>
      </c>
      <c r="U2524" s="4">
        <v>0.936</v>
      </c>
      <c r="V2524" s="4">
        <v>15.9</v>
      </c>
    </row>
    <row r="2525">
      <c r="A2525" s="4" t="s">
        <v>190</v>
      </c>
      <c r="B2525" s="4">
        <v>2013.0</v>
      </c>
      <c r="C2525" s="4" t="s">
        <v>31</v>
      </c>
      <c r="D2525" s="4">
        <v>83.0</v>
      </c>
      <c r="E2525" s="4">
        <v>52.0</v>
      </c>
      <c r="F2525" s="4">
        <v>0.0</v>
      </c>
      <c r="G2525" s="4">
        <v>9.73</v>
      </c>
      <c r="H2525" s="5">
        <v>19099.04506</v>
      </c>
      <c r="I2525" s="6"/>
      <c r="J2525" s="4">
        <v>175.0</v>
      </c>
      <c r="K2525" s="4">
        <v>56.6</v>
      </c>
      <c r="L2525" s="4">
        <v>0.0</v>
      </c>
      <c r="M2525" s="4">
        <v>96.0</v>
      </c>
      <c r="N2525" s="4">
        <v>11.71</v>
      </c>
      <c r="O2525" s="4">
        <v>96.0</v>
      </c>
      <c r="P2525" s="4">
        <v>0.1</v>
      </c>
      <c r="Q2525" s="5">
        <v>84658.88768</v>
      </c>
      <c r="R2525" s="4">
        <v>889346.0</v>
      </c>
      <c r="S2525" s="4">
        <v>0.4</v>
      </c>
      <c r="T2525" s="4">
        <v>0.3</v>
      </c>
      <c r="U2525" s="4">
        <v>0.934</v>
      </c>
      <c r="V2525" s="4">
        <v>15.8</v>
      </c>
    </row>
    <row r="2526">
      <c r="A2526" s="4" t="s">
        <v>190</v>
      </c>
      <c r="B2526" s="4">
        <v>2012.0</v>
      </c>
      <c r="C2526" s="4" t="s">
        <v>31</v>
      </c>
      <c r="D2526" s="4">
        <v>82.7</v>
      </c>
      <c r="E2526" s="4">
        <v>54.0</v>
      </c>
      <c r="F2526" s="4">
        <v>0.0</v>
      </c>
      <c r="G2526" s="4">
        <v>9.86</v>
      </c>
      <c r="H2526" s="5">
        <v>18379.32974</v>
      </c>
      <c r="I2526" s="6"/>
      <c r="J2526" s="4">
        <v>61.0</v>
      </c>
      <c r="K2526" s="4">
        <v>56.2</v>
      </c>
      <c r="L2526" s="4">
        <v>0.0</v>
      </c>
      <c r="M2526" s="4">
        <v>96.0</v>
      </c>
      <c r="N2526" s="4">
        <v>11.59</v>
      </c>
      <c r="O2526" s="4">
        <v>96.0</v>
      </c>
      <c r="P2526" s="4">
        <v>0.1</v>
      </c>
      <c r="Q2526" s="5">
        <v>83164.38795</v>
      </c>
      <c r="R2526" s="4">
        <v>7996861.0</v>
      </c>
      <c r="S2526" s="4">
        <v>0.5</v>
      </c>
      <c r="T2526" s="4">
        <v>0.3</v>
      </c>
      <c r="U2526" s="4">
        <v>0.932</v>
      </c>
      <c r="V2526" s="4">
        <v>15.7</v>
      </c>
    </row>
    <row r="2527">
      <c r="A2527" s="4" t="s">
        <v>190</v>
      </c>
      <c r="B2527" s="4">
        <v>2011.0</v>
      </c>
      <c r="C2527" s="4" t="s">
        <v>31</v>
      </c>
      <c r="D2527" s="4">
        <v>82.6</v>
      </c>
      <c r="E2527" s="4">
        <v>55.0</v>
      </c>
      <c r="F2527" s="4">
        <v>0.0</v>
      </c>
      <c r="G2527" s="4">
        <v>9.99</v>
      </c>
      <c r="H2527" s="5">
        <v>18822.86732</v>
      </c>
      <c r="I2527" s="6"/>
      <c r="J2527" s="4">
        <v>621.0</v>
      </c>
      <c r="K2527" s="4">
        <v>55.8</v>
      </c>
      <c r="L2527" s="4">
        <v>0.0</v>
      </c>
      <c r="M2527" s="4">
        <v>96.0</v>
      </c>
      <c r="N2527" s="4">
        <v>11.21</v>
      </c>
      <c r="O2527" s="4">
        <v>96.0</v>
      </c>
      <c r="P2527" s="4">
        <v>0.1</v>
      </c>
      <c r="Q2527" s="5">
        <v>87998.44468</v>
      </c>
      <c r="R2527" s="4">
        <v>7912398.0</v>
      </c>
      <c r="S2527" s="4">
        <v>0.5</v>
      </c>
      <c r="T2527" s="4">
        <v>0.3</v>
      </c>
      <c r="U2527" s="4">
        <v>0.932</v>
      </c>
      <c r="V2527" s="4">
        <v>15.6</v>
      </c>
    </row>
    <row r="2528">
      <c r="A2528" s="4" t="s">
        <v>190</v>
      </c>
      <c r="B2528" s="4">
        <v>2010.0</v>
      </c>
      <c r="C2528" s="4" t="s">
        <v>31</v>
      </c>
      <c r="D2528" s="4">
        <v>82.3</v>
      </c>
      <c r="E2528" s="4">
        <v>57.0</v>
      </c>
      <c r="F2528" s="4">
        <v>0.0</v>
      </c>
      <c r="G2528" s="4">
        <v>10.01</v>
      </c>
      <c r="H2528" s="5">
        <v>2198.590865</v>
      </c>
      <c r="I2528" s="6"/>
      <c r="J2528" s="4">
        <v>77.0</v>
      </c>
      <c r="K2528" s="4">
        <v>55.4</v>
      </c>
      <c r="L2528" s="4">
        <v>0.0</v>
      </c>
      <c r="M2528" s="4">
        <v>96.0</v>
      </c>
      <c r="N2528" s="4">
        <v>11.7</v>
      </c>
      <c r="O2528" s="4">
        <v>95.0</v>
      </c>
      <c r="P2528" s="4">
        <v>0.1</v>
      </c>
      <c r="Q2528" s="5">
        <v>74276.71842</v>
      </c>
      <c r="R2528" s="4">
        <v>782499.0</v>
      </c>
      <c r="S2528" s="4">
        <v>0.5</v>
      </c>
      <c r="T2528" s="4">
        <v>0.4</v>
      </c>
      <c r="U2528" s="4">
        <v>0.92</v>
      </c>
      <c r="V2528" s="4">
        <v>15.4</v>
      </c>
    </row>
    <row r="2529">
      <c r="A2529" s="4" t="s">
        <v>190</v>
      </c>
      <c r="B2529" s="4">
        <v>2009.0</v>
      </c>
      <c r="C2529" s="4" t="s">
        <v>31</v>
      </c>
      <c r="D2529" s="4">
        <v>82.1</v>
      </c>
      <c r="E2529" s="4">
        <v>6.0</v>
      </c>
      <c r="F2529" s="4">
        <v>0.0</v>
      </c>
      <c r="G2529" s="4">
        <v>10.15</v>
      </c>
      <c r="H2529" s="5">
        <v>14714.82588</v>
      </c>
      <c r="I2529" s="6"/>
      <c r="J2529" s="4">
        <v>958.0</v>
      </c>
      <c r="K2529" s="4">
        <v>55.0</v>
      </c>
      <c r="L2529" s="4">
        <v>0.0</v>
      </c>
      <c r="M2529" s="4">
        <v>96.0</v>
      </c>
      <c r="N2529" s="4">
        <v>11.0</v>
      </c>
      <c r="O2529" s="4">
        <v>95.0</v>
      </c>
      <c r="P2529" s="4">
        <v>0.1</v>
      </c>
      <c r="Q2529" s="5">
        <v>69672.471</v>
      </c>
      <c r="R2529" s="4">
        <v>7743831.0</v>
      </c>
      <c r="S2529" s="4">
        <v>0.5</v>
      </c>
      <c r="T2529" s="4">
        <v>0.4</v>
      </c>
      <c r="U2529" s="4">
        <v>0.916</v>
      </c>
      <c r="V2529" s="4">
        <v>15.3</v>
      </c>
    </row>
    <row r="2530">
      <c r="A2530" s="4" t="s">
        <v>190</v>
      </c>
      <c r="B2530" s="4">
        <v>2008.0</v>
      </c>
      <c r="C2530" s="4" t="s">
        <v>31</v>
      </c>
      <c r="D2530" s="4">
        <v>82.0</v>
      </c>
      <c r="E2530" s="4">
        <v>6.0</v>
      </c>
      <c r="F2530" s="4">
        <v>0.0</v>
      </c>
      <c r="G2530" s="4">
        <v>10.29</v>
      </c>
      <c r="H2530" s="5">
        <v>2084.255535</v>
      </c>
      <c r="I2530" s="6"/>
      <c r="J2530" s="4">
        <v>2022.0</v>
      </c>
      <c r="K2530" s="4">
        <v>54.6</v>
      </c>
      <c r="L2530" s="4">
        <v>0.0</v>
      </c>
      <c r="M2530" s="4">
        <v>96.0</v>
      </c>
      <c r="N2530" s="4">
        <v>1.29</v>
      </c>
      <c r="O2530" s="4">
        <v>95.0</v>
      </c>
      <c r="P2530" s="4">
        <v>0.1</v>
      </c>
      <c r="Q2530" s="5">
        <v>72119.5687</v>
      </c>
      <c r="R2530" s="4">
        <v>7647675.0</v>
      </c>
      <c r="S2530" s="4">
        <v>0.5</v>
      </c>
      <c r="T2530" s="4">
        <v>0.4</v>
      </c>
      <c r="U2530" s="4">
        <v>0.914</v>
      </c>
      <c r="V2530" s="4">
        <v>15.3</v>
      </c>
    </row>
    <row r="2531">
      <c r="A2531" s="4" t="s">
        <v>190</v>
      </c>
      <c r="B2531" s="4">
        <v>2007.0</v>
      </c>
      <c r="C2531" s="4" t="s">
        <v>31</v>
      </c>
      <c r="D2531" s="4">
        <v>81.7</v>
      </c>
      <c r="E2531" s="4">
        <v>63.0</v>
      </c>
      <c r="F2531" s="4">
        <v>0.0</v>
      </c>
      <c r="G2531" s="4">
        <v>10.44</v>
      </c>
      <c r="H2531" s="5">
        <v>11892.33429</v>
      </c>
      <c r="I2531" s="6"/>
      <c r="J2531" s="4">
        <v>1015.0</v>
      </c>
      <c r="K2531" s="4">
        <v>54.1</v>
      </c>
      <c r="L2531" s="4">
        <v>0.0</v>
      </c>
      <c r="M2531" s="4">
        <v>94.0</v>
      </c>
      <c r="N2531" s="4">
        <v>1.21</v>
      </c>
      <c r="O2531" s="4">
        <v>94.0</v>
      </c>
      <c r="P2531" s="4">
        <v>0.1</v>
      </c>
      <c r="Q2531" s="5">
        <v>63223.46778</v>
      </c>
      <c r="R2531" s="4">
        <v>7551117.0</v>
      </c>
      <c r="S2531" s="4">
        <v>0.5</v>
      </c>
      <c r="T2531" s="4">
        <v>0.4</v>
      </c>
      <c r="U2531" s="4">
        <v>0.911</v>
      </c>
      <c r="V2531" s="4">
        <v>15.3</v>
      </c>
    </row>
    <row r="2532">
      <c r="A2532" s="4" t="s">
        <v>190</v>
      </c>
      <c r="B2532" s="4">
        <v>2006.0</v>
      </c>
      <c r="C2532" s="4" t="s">
        <v>31</v>
      </c>
      <c r="D2532" s="4">
        <v>81.5</v>
      </c>
      <c r="E2532" s="4">
        <v>65.0</v>
      </c>
      <c r="F2532" s="4">
        <v>0.0</v>
      </c>
      <c r="G2532" s="4">
        <v>10.24</v>
      </c>
      <c r="H2532" s="5">
        <v>10598.08187</v>
      </c>
      <c r="I2532" s="6"/>
      <c r="J2532" s="4">
        <v>0.0</v>
      </c>
      <c r="K2532" s="4">
        <v>53.7</v>
      </c>
      <c r="L2532" s="4">
        <v>0.0</v>
      </c>
      <c r="M2532" s="4">
        <v>94.0</v>
      </c>
      <c r="N2532" s="4">
        <v>1.39</v>
      </c>
      <c r="O2532" s="4">
        <v>94.0</v>
      </c>
      <c r="P2532" s="4">
        <v>0.1</v>
      </c>
      <c r="Q2532" s="5">
        <v>57348.92788</v>
      </c>
      <c r="R2532" s="4">
        <v>7483934.0</v>
      </c>
      <c r="S2532" s="4">
        <v>0.6</v>
      </c>
      <c r="T2532" s="4">
        <v>0.4</v>
      </c>
      <c r="U2532" s="4">
        <v>0.904</v>
      </c>
      <c r="V2532" s="4">
        <v>15.2</v>
      </c>
    </row>
    <row r="2533">
      <c r="A2533" s="4" t="s">
        <v>190</v>
      </c>
      <c r="B2533" s="4">
        <v>2005.0</v>
      </c>
      <c r="C2533" s="4" t="s">
        <v>31</v>
      </c>
      <c r="D2533" s="4">
        <v>81.1</v>
      </c>
      <c r="E2533" s="4">
        <v>66.0</v>
      </c>
      <c r="F2533" s="4">
        <v>0.0</v>
      </c>
      <c r="G2533" s="4">
        <v>10.15</v>
      </c>
      <c r="H2533" s="5">
        <v>10055.34981</v>
      </c>
      <c r="I2533" s="6"/>
      <c r="J2533" s="4">
        <v>60.0</v>
      </c>
      <c r="K2533" s="4">
        <v>53.2</v>
      </c>
      <c r="L2533" s="4">
        <v>0.0</v>
      </c>
      <c r="M2533" s="4">
        <v>94.0</v>
      </c>
      <c r="N2533" s="4">
        <v>1.86</v>
      </c>
      <c r="O2533" s="4">
        <v>94.0</v>
      </c>
      <c r="P2533" s="4">
        <v>0.1</v>
      </c>
      <c r="Q2533" s="5">
        <v>54797.54663</v>
      </c>
      <c r="R2533" s="4">
        <v>7437115.0</v>
      </c>
      <c r="S2533" s="4">
        <v>0.6</v>
      </c>
      <c r="T2533" s="4">
        <v>0.4</v>
      </c>
      <c r="U2533" s="4">
        <v>0.899</v>
      </c>
      <c r="V2533" s="4">
        <v>15.2</v>
      </c>
    </row>
    <row r="2534">
      <c r="A2534" s="4" t="s">
        <v>190</v>
      </c>
      <c r="B2534" s="4">
        <v>2004.0</v>
      </c>
      <c r="C2534" s="4" t="s">
        <v>31</v>
      </c>
      <c r="D2534" s="4">
        <v>81.0</v>
      </c>
      <c r="E2534" s="4">
        <v>69.0</v>
      </c>
      <c r="F2534" s="4">
        <v>0.0</v>
      </c>
      <c r="G2534" s="4">
        <v>10.55</v>
      </c>
      <c r="H2534" s="5">
        <v>9495.540576</v>
      </c>
      <c r="I2534" s="6"/>
      <c r="J2534" s="4">
        <v>39.0</v>
      </c>
      <c r="K2534" s="4">
        <v>52.8</v>
      </c>
      <c r="L2534" s="4">
        <v>0.0</v>
      </c>
      <c r="M2534" s="4">
        <v>95.0</v>
      </c>
      <c r="N2534" s="4">
        <v>1.96</v>
      </c>
      <c r="O2534" s="4">
        <v>93.0</v>
      </c>
      <c r="P2534" s="4">
        <v>0.1</v>
      </c>
      <c r="Q2534" s="5">
        <v>53255.97631</v>
      </c>
      <c r="R2534" s="4">
        <v>7389625.0</v>
      </c>
      <c r="S2534" s="4">
        <v>0.6</v>
      </c>
      <c r="T2534" s="4">
        <v>0.4</v>
      </c>
      <c r="U2534" s="4">
        <v>0.895</v>
      </c>
      <c r="V2534" s="4">
        <v>15.1</v>
      </c>
    </row>
    <row r="2535">
      <c r="A2535" s="4" t="s">
        <v>190</v>
      </c>
      <c r="B2535" s="4">
        <v>2003.0</v>
      </c>
      <c r="C2535" s="4" t="s">
        <v>31</v>
      </c>
      <c r="D2535" s="4">
        <v>85.0</v>
      </c>
      <c r="E2535" s="4">
        <v>72.0</v>
      </c>
      <c r="F2535" s="4">
        <v>0.0</v>
      </c>
      <c r="G2535" s="4">
        <v>10.82</v>
      </c>
      <c r="H2535" s="5">
        <v>842.2768087</v>
      </c>
      <c r="I2535" s="6"/>
      <c r="J2535" s="4">
        <v>574.0</v>
      </c>
      <c r="K2535" s="4">
        <v>52.3</v>
      </c>
      <c r="L2535" s="4">
        <v>0.0</v>
      </c>
      <c r="M2535" s="4">
        <v>95.0</v>
      </c>
      <c r="N2535" s="4">
        <v>1.93</v>
      </c>
      <c r="O2535" s="4">
        <v>93.0</v>
      </c>
      <c r="P2535" s="4">
        <v>0.1</v>
      </c>
      <c r="Q2535" s="5">
        <v>4796.56497</v>
      </c>
      <c r="R2535" s="4">
        <v>73391.0</v>
      </c>
      <c r="S2535" s="4">
        <v>0.6</v>
      </c>
      <c r="T2535" s="4">
        <v>0.5</v>
      </c>
      <c r="U2535" s="4">
        <v>0.889</v>
      </c>
      <c r="V2535" s="4">
        <v>15.0</v>
      </c>
    </row>
    <row r="2536">
      <c r="A2536" s="4" t="s">
        <v>190</v>
      </c>
      <c r="B2536" s="4">
        <v>2002.0</v>
      </c>
      <c r="C2536" s="4" t="s">
        <v>31</v>
      </c>
      <c r="D2536" s="4">
        <v>84.0</v>
      </c>
      <c r="E2536" s="4">
        <v>74.0</v>
      </c>
      <c r="F2536" s="4">
        <v>0.0</v>
      </c>
      <c r="G2536" s="4">
        <v>10.85</v>
      </c>
      <c r="H2536" s="5">
        <v>6853.628494</v>
      </c>
      <c r="I2536" s="6"/>
      <c r="J2536" s="4">
        <v>0.0</v>
      </c>
      <c r="K2536" s="4">
        <v>51.8</v>
      </c>
      <c r="L2536" s="4">
        <v>0.0</v>
      </c>
      <c r="M2536" s="4">
        <v>95.0</v>
      </c>
      <c r="N2536" s="4">
        <v>1.61</v>
      </c>
      <c r="O2536" s="4">
        <v>93.0</v>
      </c>
      <c r="P2536" s="4">
        <v>0.1</v>
      </c>
      <c r="Q2536" s="5">
        <v>41336.72192</v>
      </c>
      <c r="R2536" s="4">
        <v>7284753.0</v>
      </c>
      <c r="S2536" s="4">
        <v>0.6</v>
      </c>
      <c r="T2536" s="4">
        <v>0.5</v>
      </c>
      <c r="U2536" s="4">
        <v>0.89</v>
      </c>
      <c r="V2536" s="4">
        <v>15.2</v>
      </c>
    </row>
    <row r="2537">
      <c r="A2537" s="4" t="s">
        <v>190</v>
      </c>
      <c r="B2537" s="4">
        <v>2001.0</v>
      </c>
      <c r="C2537" s="4" t="s">
        <v>31</v>
      </c>
      <c r="D2537" s="4">
        <v>82.0</v>
      </c>
      <c r="E2537" s="4">
        <v>75.0</v>
      </c>
      <c r="F2537" s="4">
        <v>0.0</v>
      </c>
      <c r="G2537" s="4">
        <v>11.12</v>
      </c>
      <c r="H2537" s="5">
        <v>6478.346135</v>
      </c>
      <c r="I2537" s="6"/>
      <c r="J2537" s="4">
        <v>700.0</v>
      </c>
      <c r="K2537" s="4">
        <v>51.3</v>
      </c>
      <c r="L2537" s="4">
        <v>0.0</v>
      </c>
      <c r="M2537" s="4">
        <v>95.0</v>
      </c>
      <c r="N2537" s="4">
        <v>1.28</v>
      </c>
      <c r="O2537" s="4">
        <v>93.0</v>
      </c>
      <c r="P2537" s="4">
        <v>0.1</v>
      </c>
      <c r="Q2537" s="5">
        <v>38538.64447</v>
      </c>
      <c r="R2537" s="4">
        <v>7229854.0</v>
      </c>
      <c r="S2537" s="4">
        <v>0.7</v>
      </c>
      <c r="T2537" s="4">
        <v>0.5</v>
      </c>
      <c r="U2537" s="4">
        <v>0.888</v>
      </c>
      <c r="V2537" s="4">
        <v>15.2</v>
      </c>
    </row>
    <row r="2538">
      <c r="A2538" s="4" t="s">
        <v>190</v>
      </c>
      <c r="B2538" s="4">
        <v>2000.0</v>
      </c>
      <c r="C2538" s="4" t="s">
        <v>31</v>
      </c>
      <c r="D2538" s="4">
        <v>79.7</v>
      </c>
      <c r="E2538" s="4">
        <v>78.0</v>
      </c>
      <c r="F2538" s="4">
        <v>0.0</v>
      </c>
      <c r="G2538" s="4">
        <v>11.26</v>
      </c>
      <c r="H2538" s="5">
        <v>5834.582046</v>
      </c>
      <c r="I2538" s="6"/>
      <c r="J2538" s="4">
        <v>0.0</v>
      </c>
      <c r="K2538" s="4">
        <v>5.8</v>
      </c>
      <c r="L2538" s="4">
        <v>0.0</v>
      </c>
      <c r="M2538" s="4">
        <v>95.0</v>
      </c>
      <c r="N2538" s="4">
        <v>9.91</v>
      </c>
      <c r="O2538" s="4">
        <v>93.0</v>
      </c>
      <c r="P2538" s="4">
        <v>0.1</v>
      </c>
      <c r="Q2538" s="5">
        <v>37813.23426</v>
      </c>
      <c r="R2538" s="4">
        <v>718425.0</v>
      </c>
      <c r="S2538" s="4">
        <v>0.7</v>
      </c>
      <c r="T2538" s="4">
        <v>0.5</v>
      </c>
      <c r="U2538" s="4">
        <v>0.879</v>
      </c>
      <c r="V2538" s="4">
        <v>15.1</v>
      </c>
    </row>
    <row r="2539">
      <c r="A2539" s="4" t="s">
        <v>191</v>
      </c>
      <c r="B2539" s="4">
        <v>2015.0</v>
      </c>
      <c r="C2539" s="4" t="s">
        <v>23</v>
      </c>
      <c r="D2539" s="4">
        <v>64.5</v>
      </c>
      <c r="E2539" s="4">
        <v>293.0</v>
      </c>
      <c r="F2539" s="4">
        <v>6.0</v>
      </c>
      <c r="G2539" s="6"/>
      <c r="H2539" s="5">
        <v>0.0</v>
      </c>
      <c r="I2539" s="4">
        <v>41.0</v>
      </c>
      <c r="J2539" s="4">
        <v>45.0</v>
      </c>
      <c r="K2539" s="4">
        <v>57.1</v>
      </c>
      <c r="L2539" s="4">
        <v>8.0</v>
      </c>
      <c r="M2539" s="4">
        <v>5.0</v>
      </c>
      <c r="N2539" s="6"/>
      <c r="O2539" s="4">
        <v>41.0</v>
      </c>
      <c r="P2539" s="4">
        <v>0.1</v>
      </c>
      <c r="Q2539" s="7"/>
      <c r="R2539" s="4">
        <v>1.8734987E7</v>
      </c>
      <c r="S2539" s="4">
        <v>6.3</v>
      </c>
      <c r="T2539" s="4">
        <v>6.1</v>
      </c>
      <c r="U2539" s="4">
        <v>0.553</v>
      </c>
      <c r="V2539" s="4">
        <v>9.0</v>
      </c>
    </row>
    <row r="2540">
      <c r="A2540" s="4" t="s">
        <v>191</v>
      </c>
      <c r="B2540" s="4">
        <v>2014.0</v>
      </c>
      <c r="C2540" s="4" t="s">
        <v>23</v>
      </c>
      <c r="D2540" s="4">
        <v>64.4</v>
      </c>
      <c r="E2540" s="4">
        <v>294.0</v>
      </c>
      <c r="F2540" s="4">
        <v>7.0</v>
      </c>
      <c r="G2540" s="4">
        <v>0.01</v>
      </c>
      <c r="H2540" s="5">
        <v>0.0</v>
      </c>
      <c r="I2540" s="4">
        <v>47.0</v>
      </c>
      <c r="J2540" s="4">
        <v>594.0</v>
      </c>
      <c r="K2540" s="4">
        <v>56.2</v>
      </c>
      <c r="L2540" s="4">
        <v>8.0</v>
      </c>
      <c r="M2540" s="4">
        <v>52.0</v>
      </c>
      <c r="N2540" s="4">
        <v>3.25</v>
      </c>
      <c r="O2540" s="4">
        <v>43.0</v>
      </c>
      <c r="P2540" s="4">
        <v>0.1</v>
      </c>
      <c r="Q2540" s="7"/>
      <c r="R2540" s="4">
        <v>19239.0</v>
      </c>
      <c r="S2540" s="4">
        <v>6.3</v>
      </c>
      <c r="T2540" s="4">
        <v>6.1</v>
      </c>
      <c r="U2540" s="4">
        <v>0.575</v>
      </c>
      <c r="V2540" s="4">
        <v>9.0</v>
      </c>
    </row>
    <row r="2541">
      <c r="A2541" s="4" t="s">
        <v>191</v>
      </c>
      <c r="B2541" s="4">
        <v>2013.0</v>
      </c>
      <c r="C2541" s="4" t="s">
        <v>23</v>
      </c>
      <c r="D2541" s="4">
        <v>63.6</v>
      </c>
      <c r="E2541" s="4">
        <v>37.0</v>
      </c>
      <c r="F2541" s="4">
        <v>7.0</v>
      </c>
      <c r="G2541" s="4">
        <v>0.01</v>
      </c>
      <c r="H2541" s="5">
        <v>0.0</v>
      </c>
      <c r="I2541" s="4">
        <v>71.0</v>
      </c>
      <c r="J2541" s="4">
        <v>740.0</v>
      </c>
      <c r="K2541" s="4">
        <v>55.2</v>
      </c>
      <c r="L2541" s="4">
        <v>9.0</v>
      </c>
      <c r="M2541" s="4">
        <v>5.0</v>
      </c>
      <c r="N2541" s="4">
        <v>3.25</v>
      </c>
      <c r="O2541" s="4">
        <v>41.0</v>
      </c>
      <c r="P2541" s="4">
        <v>0.1</v>
      </c>
      <c r="Q2541" s="7"/>
      <c r="R2541" s="4">
        <v>1989141.0</v>
      </c>
      <c r="S2541" s="4">
        <v>6.3</v>
      </c>
      <c r="T2541" s="4">
        <v>6.1</v>
      </c>
      <c r="U2541" s="4">
        <v>0.635</v>
      </c>
      <c r="V2541" s="4">
        <v>13.0</v>
      </c>
    </row>
    <row r="2542">
      <c r="A2542" s="4" t="s">
        <v>191</v>
      </c>
      <c r="B2542" s="4">
        <v>2012.0</v>
      </c>
      <c r="C2542" s="4" t="s">
        <v>23</v>
      </c>
      <c r="D2542" s="4">
        <v>62.8</v>
      </c>
      <c r="E2542" s="4">
        <v>32.0</v>
      </c>
      <c r="F2542" s="4">
        <v>7.0</v>
      </c>
      <c r="G2542" s="4">
        <v>0.01</v>
      </c>
      <c r="H2542" s="5">
        <v>0.0</v>
      </c>
      <c r="I2542" s="4">
        <v>43.0</v>
      </c>
      <c r="J2542" s="4">
        <v>13.0</v>
      </c>
      <c r="K2542" s="4">
        <v>54.2</v>
      </c>
      <c r="L2542" s="4">
        <v>9.0</v>
      </c>
      <c r="M2542" s="4">
        <v>47.0</v>
      </c>
      <c r="N2542" s="4">
        <v>3.25</v>
      </c>
      <c r="O2542" s="4">
        <v>45.0</v>
      </c>
      <c r="P2542" s="4">
        <v>0.1</v>
      </c>
      <c r="Q2542" s="7"/>
      <c r="R2542" s="4">
        <v>24271.0</v>
      </c>
      <c r="S2542" s="4">
        <v>6.3</v>
      </c>
      <c r="T2542" s="4">
        <v>6.1</v>
      </c>
      <c r="U2542" s="4">
        <v>0.645</v>
      </c>
      <c r="V2542" s="4">
        <v>12.5</v>
      </c>
    </row>
    <row r="2543">
      <c r="A2543" s="4" t="s">
        <v>191</v>
      </c>
      <c r="B2543" s="4">
        <v>2011.0</v>
      </c>
      <c r="C2543" s="4" t="s">
        <v>23</v>
      </c>
      <c r="D2543" s="4">
        <v>71.7</v>
      </c>
      <c r="E2543" s="4">
        <v>163.0</v>
      </c>
      <c r="F2543" s="4">
        <v>7.0</v>
      </c>
      <c r="G2543" s="4">
        <v>0.76</v>
      </c>
      <c r="H2543" s="5">
        <v>0.0</v>
      </c>
      <c r="I2543" s="4">
        <v>66.0</v>
      </c>
      <c r="J2543" s="4">
        <v>13.0</v>
      </c>
      <c r="K2543" s="4">
        <v>53.2</v>
      </c>
      <c r="L2543" s="4">
        <v>8.0</v>
      </c>
      <c r="M2543" s="4">
        <v>6.0</v>
      </c>
      <c r="N2543" s="4">
        <v>3.23</v>
      </c>
      <c r="O2543" s="4">
        <v>72.0</v>
      </c>
      <c r="P2543" s="4">
        <v>0.1</v>
      </c>
      <c r="Q2543" s="7"/>
      <c r="R2543" s="4">
        <v>2863993.0</v>
      </c>
      <c r="S2543" s="4">
        <v>6.3</v>
      </c>
      <c r="T2543" s="4">
        <v>6.1</v>
      </c>
      <c r="U2543" s="4">
        <v>0.646</v>
      </c>
      <c r="V2543" s="4">
        <v>12.0</v>
      </c>
    </row>
    <row r="2544">
      <c r="A2544" s="4" t="s">
        <v>191</v>
      </c>
      <c r="B2544" s="4">
        <v>2010.0</v>
      </c>
      <c r="C2544" s="4" t="s">
        <v>23</v>
      </c>
      <c r="D2544" s="4">
        <v>73.7</v>
      </c>
      <c r="E2544" s="4">
        <v>127.0</v>
      </c>
      <c r="F2544" s="4">
        <v>7.0</v>
      </c>
      <c r="G2544" s="4">
        <v>0.78</v>
      </c>
      <c r="H2544" s="5">
        <v>0.0</v>
      </c>
      <c r="I2544" s="4">
        <v>84.0</v>
      </c>
      <c r="J2544" s="4">
        <v>26.0</v>
      </c>
      <c r="K2544" s="4">
        <v>52.3</v>
      </c>
      <c r="L2544" s="4">
        <v>9.0</v>
      </c>
      <c r="M2544" s="4">
        <v>83.0</v>
      </c>
      <c r="N2544" s="4">
        <v>3.28</v>
      </c>
      <c r="O2544" s="4">
        <v>8.0</v>
      </c>
      <c r="P2544" s="4">
        <v>0.1</v>
      </c>
      <c r="Q2544" s="7"/>
      <c r="R2544" s="4">
        <v>2118834.0</v>
      </c>
      <c r="S2544" s="4">
        <v>6.4</v>
      </c>
      <c r="T2544" s="4">
        <v>6.1</v>
      </c>
      <c r="U2544" s="4">
        <v>0.65</v>
      </c>
      <c r="V2544" s="4">
        <v>11.7</v>
      </c>
    </row>
    <row r="2545">
      <c r="A2545" s="4" t="s">
        <v>191</v>
      </c>
      <c r="B2545" s="4">
        <v>2009.0</v>
      </c>
      <c r="C2545" s="4" t="s">
        <v>23</v>
      </c>
      <c r="D2545" s="4">
        <v>73.8</v>
      </c>
      <c r="E2545" s="4">
        <v>124.0</v>
      </c>
      <c r="F2545" s="4">
        <v>7.0</v>
      </c>
      <c r="G2545" s="4">
        <v>0.81</v>
      </c>
      <c r="H2545" s="5">
        <v>0.0</v>
      </c>
      <c r="I2545" s="4">
        <v>84.0</v>
      </c>
      <c r="J2545" s="4">
        <v>22.0</v>
      </c>
      <c r="K2545" s="4">
        <v>51.3</v>
      </c>
      <c r="L2545" s="4">
        <v>9.0</v>
      </c>
      <c r="M2545" s="4">
        <v>83.0</v>
      </c>
      <c r="N2545" s="4">
        <v>3.55</v>
      </c>
      <c r="O2545" s="4">
        <v>8.0</v>
      </c>
      <c r="P2545" s="4">
        <v>0.1</v>
      </c>
      <c r="Q2545" s="7"/>
      <c r="R2545" s="4">
        <v>2824893.0</v>
      </c>
      <c r="S2545" s="4">
        <v>6.4</v>
      </c>
      <c r="T2545" s="4">
        <v>6.2</v>
      </c>
      <c r="U2545" s="4">
        <v>0.648</v>
      </c>
      <c r="V2545" s="4">
        <v>11.8</v>
      </c>
    </row>
    <row r="2546">
      <c r="A2546" s="4" t="s">
        <v>191</v>
      </c>
      <c r="B2546" s="4">
        <v>2008.0</v>
      </c>
      <c r="C2546" s="4" t="s">
        <v>23</v>
      </c>
      <c r="D2546" s="4">
        <v>73.8</v>
      </c>
      <c r="E2546" s="4">
        <v>122.0</v>
      </c>
      <c r="F2546" s="4">
        <v>8.0</v>
      </c>
      <c r="G2546" s="4">
        <v>0.8</v>
      </c>
      <c r="H2546" s="5">
        <v>0.0</v>
      </c>
      <c r="I2546" s="4">
        <v>83.0</v>
      </c>
      <c r="J2546" s="4">
        <v>19.0</v>
      </c>
      <c r="K2546" s="4">
        <v>5.4</v>
      </c>
      <c r="L2546" s="4">
        <v>9.0</v>
      </c>
      <c r="M2546" s="4">
        <v>83.0</v>
      </c>
      <c r="N2546" s="4">
        <v>3.4</v>
      </c>
      <c r="O2546" s="4">
        <v>79.0</v>
      </c>
      <c r="P2546" s="4">
        <v>0.1</v>
      </c>
      <c r="Q2546" s="7"/>
      <c r="R2546" s="4">
        <v>2325443.0</v>
      </c>
      <c r="S2546" s="4">
        <v>6.4</v>
      </c>
      <c r="T2546" s="4">
        <v>6.2</v>
      </c>
      <c r="U2546" s="4">
        <v>0.651</v>
      </c>
      <c r="V2546" s="4">
        <v>11.6</v>
      </c>
    </row>
    <row r="2547">
      <c r="A2547" s="4" t="s">
        <v>191</v>
      </c>
      <c r="B2547" s="4">
        <v>2007.0</v>
      </c>
      <c r="C2547" s="4" t="s">
        <v>23</v>
      </c>
      <c r="D2547" s="4">
        <v>73.8</v>
      </c>
      <c r="E2547" s="4">
        <v>121.0</v>
      </c>
      <c r="F2547" s="4">
        <v>8.0</v>
      </c>
      <c r="G2547" s="4">
        <v>0.83</v>
      </c>
      <c r="H2547" s="5">
        <v>17.98136184</v>
      </c>
      <c r="I2547" s="4">
        <v>83.0</v>
      </c>
      <c r="J2547" s="4">
        <v>403.0</v>
      </c>
      <c r="K2547" s="4">
        <v>49.4</v>
      </c>
      <c r="L2547" s="4">
        <v>9.0</v>
      </c>
      <c r="M2547" s="4">
        <v>83.0</v>
      </c>
      <c r="N2547" s="4">
        <v>3.72</v>
      </c>
      <c r="O2547" s="4">
        <v>8.0</v>
      </c>
      <c r="P2547" s="4">
        <v>0.1</v>
      </c>
      <c r="Q2547" s="5">
        <v>258.3529</v>
      </c>
      <c r="R2547" s="4">
        <v>1963286.0</v>
      </c>
      <c r="S2547" s="4">
        <v>6.4</v>
      </c>
      <c r="T2547" s="4">
        <v>6.2</v>
      </c>
      <c r="U2547" s="4">
        <v>0.644</v>
      </c>
      <c r="V2547" s="4">
        <v>11.5</v>
      </c>
    </row>
    <row r="2548">
      <c r="A2548" s="4" t="s">
        <v>191</v>
      </c>
      <c r="B2548" s="4">
        <v>2006.0</v>
      </c>
      <c r="C2548" s="4" t="s">
        <v>23</v>
      </c>
      <c r="D2548" s="4">
        <v>73.7</v>
      </c>
      <c r="E2548" s="4">
        <v>123.0</v>
      </c>
      <c r="F2548" s="4">
        <v>8.0</v>
      </c>
      <c r="G2548" s="4">
        <v>0.97</v>
      </c>
      <c r="H2548" s="5">
        <v>122.6523334</v>
      </c>
      <c r="I2548" s="4">
        <v>83.0</v>
      </c>
      <c r="J2548" s="4">
        <v>517.0</v>
      </c>
      <c r="K2548" s="4">
        <v>48.5</v>
      </c>
      <c r="L2548" s="4">
        <v>10.0</v>
      </c>
      <c r="M2548" s="4">
        <v>83.0</v>
      </c>
      <c r="N2548" s="4">
        <v>3.78</v>
      </c>
      <c r="O2548" s="4">
        <v>8.0</v>
      </c>
      <c r="P2548" s="4">
        <v>0.1</v>
      </c>
      <c r="Q2548" s="5">
        <v>1762.24617</v>
      </c>
      <c r="R2548" s="4">
        <v>1.8914977E7</v>
      </c>
      <c r="S2548" s="4">
        <v>6.4</v>
      </c>
      <c r="T2548" s="4">
        <v>6.3</v>
      </c>
      <c r="U2548" s="4">
        <v>0.636</v>
      </c>
      <c r="V2548" s="4">
        <v>11.4</v>
      </c>
    </row>
    <row r="2549">
      <c r="A2549" s="4" t="s">
        <v>191</v>
      </c>
      <c r="B2549" s="4">
        <v>2005.0</v>
      </c>
      <c r="C2549" s="4" t="s">
        <v>23</v>
      </c>
      <c r="D2549" s="4">
        <v>73.5</v>
      </c>
      <c r="E2549" s="4">
        <v>127.0</v>
      </c>
      <c r="F2549" s="4">
        <v>9.0</v>
      </c>
      <c r="G2549" s="4">
        <v>0.92</v>
      </c>
      <c r="H2549" s="5">
        <v>116.2585943</v>
      </c>
      <c r="I2549" s="4">
        <v>83.0</v>
      </c>
      <c r="J2549" s="4">
        <v>375.0</v>
      </c>
      <c r="K2549" s="4">
        <v>47.6</v>
      </c>
      <c r="L2549" s="4">
        <v>10.0</v>
      </c>
      <c r="M2549" s="4">
        <v>83.0</v>
      </c>
      <c r="N2549" s="4">
        <v>4.11</v>
      </c>
      <c r="O2549" s="4">
        <v>8.0</v>
      </c>
      <c r="P2549" s="4">
        <v>0.1</v>
      </c>
      <c r="Q2549" s="5">
        <v>1577.457182</v>
      </c>
      <c r="R2549" s="4">
        <v>1.8294611E7</v>
      </c>
      <c r="S2549" s="4">
        <v>6.5</v>
      </c>
      <c r="T2549" s="4">
        <v>6.3</v>
      </c>
      <c r="U2549" s="4">
        <v>0.624</v>
      </c>
      <c r="V2549" s="4">
        <v>11.0</v>
      </c>
    </row>
    <row r="2550">
      <c r="A2550" s="4" t="s">
        <v>191</v>
      </c>
      <c r="B2550" s="4">
        <v>2004.0</v>
      </c>
      <c r="C2550" s="4" t="s">
        <v>23</v>
      </c>
      <c r="D2550" s="4">
        <v>73.2</v>
      </c>
      <c r="E2550" s="4">
        <v>131.0</v>
      </c>
      <c r="F2550" s="4">
        <v>9.0</v>
      </c>
      <c r="G2550" s="4">
        <v>0.93</v>
      </c>
      <c r="H2550" s="5">
        <v>10.21129783</v>
      </c>
      <c r="I2550" s="4">
        <v>82.0</v>
      </c>
      <c r="J2550" s="4">
        <v>189.0</v>
      </c>
      <c r="K2550" s="4">
        <v>46.8</v>
      </c>
      <c r="L2550" s="4">
        <v>10.0</v>
      </c>
      <c r="M2550" s="4">
        <v>84.0</v>
      </c>
      <c r="N2550" s="4">
        <v>4.48</v>
      </c>
      <c r="O2550" s="4">
        <v>81.0</v>
      </c>
      <c r="P2550" s="4">
        <v>0.1</v>
      </c>
      <c r="Q2550" s="5">
        <v>148.852738</v>
      </c>
      <c r="R2550" s="4">
        <v>1786638.0</v>
      </c>
      <c r="S2550" s="4">
        <v>6.5</v>
      </c>
      <c r="T2550" s="4">
        <v>6.3</v>
      </c>
      <c r="U2550" s="4">
        <v>0.61</v>
      </c>
      <c r="V2550" s="4">
        <v>10.6</v>
      </c>
    </row>
    <row r="2551">
      <c r="A2551" s="4" t="s">
        <v>191</v>
      </c>
      <c r="B2551" s="4">
        <v>2003.0</v>
      </c>
      <c r="C2551" s="4" t="s">
        <v>23</v>
      </c>
      <c r="D2551" s="4">
        <v>73.0</v>
      </c>
      <c r="E2551" s="4">
        <v>134.0</v>
      </c>
      <c r="F2551" s="4">
        <v>9.0</v>
      </c>
      <c r="G2551" s="4">
        <v>1.29</v>
      </c>
      <c r="H2551" s="5">
        <v>94.75639211</v>
      </c>
      <c r="I2551" s="4">
        <v>81.0</v>
      </c>
      <c r="J2551" s="4">
        <v>801.0</v>
      </c>
      <c r="K2551" s="4">
        <v>46.0</v>
      </c>
      <c r="L2551" s="4">
        <v>11.0</v>
      </c>
      <c r="M2551" s="4">
        <v>85.0</v>
      </c>
      <c r="N2551" s="4">
        <v>5.12</v>
      </c>
      <c r="O2551" s="4">
        <v>83.0</v>
      </c>
      <c r="P2551" s="4">
        <v>0.1</v>
      </c>
      <c r="Q2551" s="5">
        <v>1253.39143</v>
      </c>
      <c r="R2551" s="4">
        <v>1.7415266E7</v>
      </c>
      <c r="S2551" s="4">
        <v>6.6</v>
      </c>
      <c r="T2551" s="4">
        <v>6.4</v>
      </c>
      <c r="U2551" s="4">
        <v>0.599</v>
      </c>
      <c r="V2551" s="4">
        <v>10.3</v>
      </c>
    </row>
    <row r="2552">
      <c r="A2552" s="4" t="s">
        <v>191</v>
      </c>
      <c r="B2552" s="4">
        <v>2002.0</v>
      </c>
      <c r="C2552" s="4" t="s">
        <v>23</v>
      </c>
      <c r="D2552" s="4">
        <v>72.8</v>
      </c>
      <c r="E2552" s="4">
        <v>135.0</v>
      </c>
      <c r="F2552" s="4">
        <v>9.0</v>
      </c>
      <c r="G2552" s="4">
        <v>1.25</v>
      </c>
      <c r="H2552" s="5">
        <v>91.70356833</v>
      </c>
      <c r="I2552" s="4">
        <v>8.0</v>
      </c>
      <c r="J2552" s="4">
        <v>538.0</v>
      </c>
      <c r="K2552" s="4">
        <v>45.3</v>
      </c>
      <c r="L2552" s="4">
        <v>11.0</v>
      </c>
      <c r="M2552" s="4">
        <v>86.0</v>
      </c>
      <c r="N2552" s="4">
        <v>4.94</v>
      </c>
      <c r="O2552" s="4">
        <v>84.0</v>
      </c>
      <c r="P2552" s="4">
        <v>0.1</v>
      </c>
      <c r="Q2552" s="5">
        <v>1263.13455</v>
      </c>
      <c r="R2552" s="4">
        <v>178791.0</v>
      </c>
      <c r="S2552" s="4">
        <v>6.6</v>
      </c>
      <c r="T2552" s="4">
        <v>6.5</v>
      </c>
      <c r="U2552" s="4">
        <v>0.596</v>
      </c>
      <c r="V2552" s="4">
        <v>10.2</v>
      </c>
    </row>
    <row r="2553">
      <c r="A2553" s="4" t="s">
        <v>191</v>
      </c>
      <c r="B2553" s="4">
        <v>2001.0</v>
      </c>
      <c r="C2553" s="4" t="s">
        <v>23</v>
      </c>
      <c r="D2553" s="4">
        <v>72.7</v>
      </c>
      <c r="E2553" s="4">
        <v>135.0</v>
      </c>
      <c r="F2553" s="4">
        <v>10.0</v>
      </c>
      <c r="G2553" s="4">
        <v>1.29</v>
      </c>
      <c r="H2553" s="5">
        <v>93.50075111</v>
      </c>
      <c r="I2553" s="4">
        <v>8.0</v>
      </c>
      <c r="J2553" s="4">
        <v>290.0</v>
      </c>
      <c r="K2553" s="4">
        <v>44.6</v>
      </c>
      <c r="L2553" s="4">
        <v>11.0</v>
      </c>
      <c r="M2553" s="4">
        <v>83.0</v>
      </c>
      <c r="N2553" s="4">
        <v>4.92</v>
      </c>
      <c r="O2553" s="4">
        <v>82.0</v>
      </c>
      <c r="P2553" s="4">
        <v>0.1</v>
      </c>
      <c r="Q2553" s="5">
        <v>1258.421953</v>
      </c>
      <c r="R2553" s="4">
        <v>1.6766899E7</v>
      </c>
      <c r="S2553" s="4">
        <v>6.7</v>
      </c>
      <c r="T2553" s="4">
        <v>6.5</v>
      </c>
      <c r="U2553" s="4">
        <v>0.589</v>
      </c>
      <c r="V2553" s="4">
        <v>10.1</v>
      </c>
    </row>
    <row r="2554">
      <c r="A2554" s="4" t="s">
        <v>191</v>
      </c>
      <c r="B2554" s="4">
        <v>2000.0</v>
      </c>
      <c r="C2554" s="4" t="s">
        <v>23</v>
      </c>
      <c r="D2554" s="4">
        <v>72.6</v>
      </c>
      <c r="E2554" s="4">
        <v>136.0</v>
      </c>
      <c r="F2554" s="4">
        <v>10.0</v>
      </c>
      <c r="G2554" s="4">
        <v>1.41</v>
      </c>
      <c r="H2554" s="5">
        <v>81.7274712</v>
      </c>
      <c r="I2554" s="4">
        <v>79.0</v>
      </c>
      <c r="J2554" s="4">
        <v>146.0</v>
      </c>
      <c r="K2554" s="4">
        <v>43.9</v>
      </c>
      <c r="L2554" s="4">
        <v>12.0</v>
      </c>
      <c r="M2554" s="4">
        <v>86.0</v>
      </c>
      <c r="N2554" s="4">
        <v>4.92</v>
      </c>
      <c r="O2554" s="4">
        <v>84.0</v>
      </c>
      <c r="P2554" s="4">
        <v>0.1</v>
      </c>
      <c r="Q2554" s="5">
        <v>1177.629268</v>
      </c>
      <c r="R2554" s="4">
        <v>1641848.0</v>
      </c>
      <c r="S2554" s="4">
        <v>6.8</v>
      </c>
      <c r="T2554" s="4">
        <v>6.6</v>
      </c>
      <c r="U2554" s="4">
        <v>0.588</v>
      </c>
      <c r="V2554" s="4">
        <v>10.0</v>
      </c>
    </row>
    <row r="2555">
      <c r="A2555" s="4" t="s">
        <v>192</v>
      </c>
      <c r="B2555" s="4">
        <v>2015.0</v>
      </c>
      <c r="C2555" s="4" t="s">
        <v>23</v>
      </c>
      <c r="D2555" s="4">
        <v>69.7</v>
      </c>
      <c r="E2555" s="4">
        <v>161.0</v>
      </c>
      <c r="F2555" s="4">
        <v>10.0</v>
      </c>
      <c r="G2555" s="6"/>
      <c r="H2555" s="5">
        <v>0.0</v>
      </c>
      <c r="I2555" s="4">
        <v>96.0</v>
      </c>
      <c r="J2555" s="4">
        <v>3.0</v>
      </c>
      <c r="K2555" s="4">
        <v>4.7</v>
      </c>
      <c r="L2555" s="4">
        <v>11.0</v>
      </c>
      <c r="M2555" s="4">
        <v>96.0</v>
      </c>
      <c r="N2555" s="6"/>
      <c r="O2555" s="4">
        <v>96.0</v>
      </c>
      <c r="P2555" s="4">
        <v>0.2</v>
      </c>
      <c r="Q2555" s="5">
        <v>918.6771543</v>
      </c>
      <c r="R2555" s="4">
        <v>8548651.0</v>
      </c>
      <c r="S2555" s="4">
        <v>3.6</v>
      </c>
      <c r="T2555" s="4">
        <v>3.7</v>
      </c>
      <c r="U2555" s="4">
        <v>0.625</v>
      </c>
      <c r="V2555" s="4">
        <v>11.3</v>
      </c>
    </row>
    <row r="2556">
      <c r="A2556" s="4" t="s">
        <v>192</v>
      </c>
      <c r="B2556" s="4">
        <v>2014.0</v>
      </c>
      <c r="C2556" s="4" t="s">
        <v>23</v>
      </c>
      <c r="D2556" s="4">
        <v>69.6</v>
      </c>
      <c r="E2556" s="4">
        <v>162.0</v>
      </c>
      <c r="F2556" s="4">
        <v>10.0</v>
      </c>
      <c r="G2556" s="4">
        <v>0.01</v>
      </c>
      <c r="H2556" s="5">
        <v>7.829008596</v>
      </c>
      <c r="I2556" s="4">
        <v>97.0</v>
      </c>
      <c r="J2556" s="4">
        <v>0.0</v>
      </c>
      <c r="K2556" s="4">
        <v>39.9</v>
      </c>
      <c r="L2556" s="4">
        <v>11.0</v>
      </c>
      <c r="M2556" s="4">
        <v>94.0</v>
      </c>
      <c r="N2556" s="4">
        <v>6.88</v>
      </c>
      <c r="O2556" s="4">
        <v>97.0</v>
      </c>
      <c r="P2556" s="4">
        <v>0.2</v>
      </c>
      <c r="Q2556" s="5">
        <v>114.45919</v>
      </c>
      <c r="R2556" s="4">
        <v>8362745.0</v>
      </c>
      <c r="S2556" s="4">
        <v>3.6</v>
      </c>
      <c r="T2556" s="4">
        <v>3.7</v>
      </c>
      <c r="U2556" s="4">
        <v>0.622</v>
      </c>
      <c r="V2556" s="4">
        <v>11.3</v>
      </c>
    </row>
    <row r="2557">
      <c r="A2557" s="4" t="s">
        <v>192</v>
      </c>
      <c r="B2557" s="4">
        <v>2013.0</v>
      </c>
      <c r="C2557" s="4" t="s">
        <v>23</v>
      </c>
      <c r="D2557" s="4">
        <v>69.3</v>
      </c>
      <c r="E2557" s="4">
        <v>163.0</v>
      </c>
      <c r="F2557" s="4">
        <v>10.0</v>
      </c>
      <c r="G2557" s="4">
        <v>0.01</v>
      </c>
      <c r="H2557" s="5">
        <v>1.0419164</v>
      </c>
      <c r="I2557" s="4">
        <v>96.0</v>
      </c>
      <c r="J2557" s="4">
        <v>1.0</v>
      </c>
      <c r="K2557" s="4">
        <v>39.0</v>
      </c>
      <c r="L2557" s="4">
        <v>11.0</v>
      </c>
      <c r="M2557" s="4">
        <v>97.0</v>
      </c>
      <c r="N2557" s="4">
        <v>6.75</v>
      </c>
      <c r="O2557" s="4">
        <v>96.0</v>
      </c>
      <c r="P2557" s="4">
        <v>0.2</v>
      </c>
      <c r="Q2557" s="5">
        <v>14.214412</v>
      </c>
      <c r="R2557" s="4">
        <v>817789.0</v>
      </c>
      <c r="S2557" s="4">
        <v>3.6</v>
      </c>
      <c r="T2557" s="4">
        <v>3.7</v>
      </c>
      <c r="U2557" s="4">
        <v>0.617</v>
      </c>
      <c r="V2557" s="4">
        <v>11.2</v>
      </c>
    </row>
    <row r="2558">
      <c r="A2558" s="4" t="s">
        <v>192</v>
      </c>
      <c r="B2558" s="4">
        <v>2012.0</v>
      </c>
      <c r="C2558" s="4" t="s">
        <v>23</v>
      </c>
      <c r="D2558" s="4">
        <v>68.8</v>
      </c>
      <c r="E2558" s="4">
        <v>164.0</v>
      </c>
      <c r="F2558" s="4">
        <v>10.0</v>
      </c>
      <c r="G2558" s="4">
        <v>0.01</v>
      </c>
      <c r="H2558" s="5">
        <v>71.50892145</v>
      </c>
      <c r="I2558" s="4">
        <v>94.0</v>
      </c>
      <c r="J2558" s="4">
        <v>16.0</v>
      </c>
      <c r="K2558" s="4">
        <v>38.2</v>
      </c>
      <c r="L2558" s="4">
        <v>12.0</v>
      </c>
      <c r="M2558" s="4">
        <v>96.0</v>
      </c>
      <c r="N2558" s="4">
        <v>6.39</v>
      </c>
      <c r="O2558" s="4">
        <v>94.0</v>
      </c>
      <c r="P2558" s="4">
        <v>0.2</v>
      </c>
      <c r="Q2558" s="5">
        <v>954.725253</v>
      </c>
      <c r="R2558" s="4">
        <v>799562.0</v>
      </c>
      <c r="S2558" s="4">
        <v>3.6</v>
      </c>
      <c r="T2558" s="4">
        <v>3.7</v>
      </c>
      <c r="U2558" s="4">
        <v>0.613</v>
      </c>
      <c r="V2558" s="4">
        <v>11.1</v>
      </c>
    </row>
    <row r="2559">
      <c r="A2559" s="4" t="s">
        <v>192</v>
      </c>
      <c r="B2559" s="4">
        <v>2011.0</v>
      </c>
      <c r="C2559" s="4" t="s">
        <v>23</v>
      </c>
      <c r="D2559" s="4">
        <v>68.1</v>
      </c>
      <c r="E2559" s="4">
        <v>166.0</v>
      </c>
      <c r="F2559" s="4">
        <v>10.0</v>
      </c>
      <c r="G2559" s="4">
        <v>0.32</v>
      </c>
      <c r="H2559" s="5">
        <v>51.9919227</v>
      </c>
      <c r="I2559" s="4">
        <v>96.0</v>
      </c>
      <c r="J2559" s="4">
        <v>1.0</v>
      </c>
      <c r="K2559" s="4">
        <v>37.4</v>
      </c>
      <c r="L2559" s="4">
        <v>12.0</v>
      </c>
      <c r="M2559" s="4">
        <v>97.0</v>
      </c>
      <c r="N2559" s="4">
        <v>5.98</v>
      </c>
      <c r="O2559" s="4">
        <v>96.0</v>
      </c>
      <c r="P2559" s="4">
        <v>0.2</v>
      </c>
      <c r="Q2559" s="5">
        <v>834.5412953</v>
      </c>
      <c r="R2559" s="4">
        <v>7815949.0</v>
      </c>
      <c r="S2559" s="4">
        <v>3.7</v>
      </c>
      <c r="T2559" s="4">
        <v>3.7</v>
      </c>
      <c r="U2559" s="4">
        <v>0.608</v>
      </c>
      <c r="V2559" s="4">
        <v>11.1</v>
      </c>
    </row>
    <row r="2560">
      <c r="A2560" s="4" t="s">
        <v>192</v>
      </c>
      <c r="B2560" s="4">
        <v>2010.0</v>
      </c>
      <c r="C2560" s="4" t="s">
        <v>23</v>
      </c>
      <c r="D2560" s="4">
        <v>67.3</v>
      </c>
      <c r="E2560" s="4">
        <v>171.0</v>
      </c>
      <c r="F2560" s="4">
        <v>10.0</v>
      </c>
      <c r="G2560" s="4">
        <v>0.32</v>
      </c>
      <c r="H2560" s="5">
        <v>43.34099958</v>
      </c>
      <c r="I2560" s="4">
        <v>93.0</v>
      </c>
      <c r="J2560" s="4">
        <v>0.0</v>
      </c>
      <c r="K2560" s="4">
        <v>36.6</v>
      </c>
      <c r="L2560" s="4">
        <v>12.0</v>
      </c>
      <c r="M2560" s="4">
        <v>95.0</v>
      </c>
      <c r="N2560" s="4">
        <v>6.4</v>
      </c>
      <c r="O2560" s="4">
        <v>93.0</v>
      </c>
      <c r="P2560" s="4">
        <v>0.2</v>
      </c>
      <c r="Q2560" s="5">
        <v>738.3475227</v>
      </c>
      <c r="R2560" s="4">
        <v>764163.0</v>
      </c>
      <c r="S2560" s="4">
        <v>3.7</v>
      </c>
      <c r="T2560" s="4">
        <v>3.8</v>
      </c>
      <c r="U2560" s="4">
        <v>0.603</v>
      </c>
      <c r="V2560" s="4">
        <v>11.1</v>
      </c>
    </row>
    <row r="2561">
      <c r="A2561" s="4" t="s">
        <v>192</v>
      </c>
      <c r="B2561" s="4">
        <v>2009.0</v>
      </c>
      <c r="C2561" s="4" t="s">
        <v>23</v>
      </c>
      <c r="D2561" s="4">
        <v>66.7</v>
      </c>
      <c r="E2561" s="4">
        <v>174.0</v>
      </c>
      <c r="F2561" s="4">
        <v>10.0</v>
      </c>
      <c r="G2561" s="4">
        <v>0.3</v>
      </c>
      <c r="H2561" s="5">
        <v>35.71613793</v>
      </c>
      <c r="I2561" s="4">
        <v>93.0</v>
      </c>
      <c r="J2561" s="4">
        <v>0.0</v>
      </c>
      <c r="K2561" s="4">
        <v>35.9</v>
      </c>
      <c r="L2561" s="4">
        <v>12.0</v>
      </c>
      <c r="M2561" s="4">
        <v>93.0</v>
      </c>
      <c r="N2561" s="4">
        <v>5.93</v>
      </c>
      <c r="O2561" s="4">
        <v>93.0</v>
      </c>
      <c r="P2561" s="4">
        <v>0.2</v>
      </c>
      <c r="Q2561" s="5">
        <v>666.3458569</v>
      </c>
      <c r="R2561" s="4">
        <v>7472819.0</v>
      </c>
      <c r="S2561" s="4">
        <v>3.7</v>
      </c>
      <c r="T2561" s="4">
        <v>3.8</v>
      </c>
      <c r="U2561" s="4">
        <v>0.601</v>
      </c>
      <c r="V2561" s="4">
        <v>11.1</v>
      </c>
    </row>
    <row r="2562">
      <c r="A2562" s="4" t="s">
        <v>192</v>
      </c>
      <c r="B2562" s="4">
        <v>2008.0</v>
      </c>
      <c r="C2562" s="4" t="s">
        <v>23</v>
      </c>
      <c r="D2562" s="4">
        <v>66.4</v>
      </c>
      <c r="E2562" s="4">
        <v>178.0</v>
      </c>
      <c r="F2562" s="4">
        <v>10.0</v>
      </c>
      <c r="G2562" s="4">
        <v>0.32</v>
      </c>
      <c r="H2562" s="5">
        <v>4.153362912</v>
      </c>
      <c r="I2562" s="4">
        <v>86.0</v>
      </c>
      <c r="J2562" s="4">
        <v>0.0</v>
      </c>
      <c r="K2562" s="4">
        <v>35.3</v>
      </c>
      <c r="L2562" s="4">
        <v>12.0</v>
      </c>
      <c r="M2562" s="4">
        <v>87.0</v>
      </c>
      <c r="N2562" s="4">
        <v>5.58</v>
      </c>
      <c r="O2562" s="4">
        <v>86.0</v>
      </c>
      <c r="P2562" s="4">
        <v>0.3</v>
      </c>
      <c r="Q2562" s="5">
        <v>76.914128</v>
      </c>
      <c r="R2562" s="4">
        <v>739728.0</v>
      </c>
      <c r="S2562" s="4">
        <v>3.8</v>
      </c>
      <c r="T2562" s="4">
        <v>3.8</v>
      </c>
      <c r="U2562" s="4">
        <v>0.592</v>
      </c>
      <c r="V2562" s="4">
        <v>10.8</v>
      </c>
    </row>
    <row r="2563">
      <c r="A2563" s="4" t="s">
        <v>192</v>
      </c>
      <c r="B2563" s="4">
        <v>2007.0</v>
      </c>
      <c r="C2563" s="4" t="s">
        <v>23</v>
      </c>
      <c r="D2563" s="4">
        <v>66.1</v>
      </c>
      <c r="E2563" s="4">
        <v>181.0</v>
      </c>
      <c r="F2563" s="4">
        <v>10.0</v>
      </c>
      <c r="G2563" s="4">
        <v>0.35</v>
      </c>
      <c r="H2563" s="5">
        <v>2.272404904</v>
      </c>
      <c r="I2563" s="4">
        <v>84.0</v>
      </c>
      <c r="J2563" s="4">
        <v>2.0</v>
      </c>
      <c r="K2563" s="4">
        <v>34.7</v>
      </c>
      <c r="L2563" s="4">
        <v>12.0</v>
      </c>
      <c r="M2563" s="4">
        <v>85.0</v>
      </c>
      <c r="N2563" s="4">
        <v>5.35</v>
      </c>
      <c r="O2563" s="4">
        <v>86.0</v>
      </c>
      <c r="P2563" s="4">
        <v>0.3</v>
      </c>
      <c r="Q2563" s="5">
        <v>52.35956</v>
      </c>
      <c r="R2563" s="4">
        <v>7152385.0</v>
      </c>
      <c r="S2563" s="4">
        <v>3.8</v>
      </c>
      <c r="T2563" s="4">
        <v>3.8</v>
      </c>
      <c r="U2563" s="4">
        <v>0.586</v>
      </c>
      <c r="V2563" s="4">
        <v>10.9</v>
      </c>
    </row>
    <row r="2564">
      <c r="A2564" s="4" t="s">
        <v>192</v>
      </c>
      <c r="B2564" s="4">
        <v>2006.0</v>
      </c>
      <c r="C2564" s="4" t="s">
        <v>23</v>
      </c>
      <c r="D2564" s="4">
        <v>65.9</v>
      </c>
      <c r="E2564" s="4">
        <v>183.0</v>
      </c>
      <c r="F2564" s="4">
        <v>10.0</v>
      </c>
      <c r="G2564" s="4">
        <v>0.38</v>
      </c>
      <c r="H2564" s="5">
        <v>2.626234903</v>
      </c>
      <c r="I2564" s="4">
        <v>88.0</v>
      </c>
      <c r="J2564" s="4">
        <v>3.0</v>
      </c>
      <c r="K2564" s="4">
        <v>34.1</v>
      </c>
      <c r="L2564" s="4">
        <v>12.0</v>
      </c>
      <c r="M2564" s="4">
        <v>76.0</v>
      </c>
      <c r="N2564" s="4">
        <v>5.7</v>
      </c>
      <c r="O2564" s="4">
        <v>83.0</v>
      </c>
      <c r="P2564" s="4">
        <v>0.3</v>
      </c>
      <c r="Q2564" s="5">
        <v>44.2872665</v>
      </c>
      <c r="R2564" s="4">
        <v>7557.0</v>
      </c>
      <c r="S2564" s="4">
        <v>3.8</v>
      </c>
      <c r="T2564" s="4">
        <v>3.9</v>
      </c>
      <c r="U2564" s="4">
        <v>0.579</v>
      </c>
      <c r="V2564" s="4">
        <v>10.7</v>
      </c>
    </row>
    <row r="2565">
      <c r="A2565" s="4" t="s">
        <v>192</v>
      </c>
      <c r="B2565" s="4">
        <v>2005.0</v>
      </c>
      <c r="C2565" s="4" t="s">
        <v>23</v>
      </c>
      <c r="D2565" s="4">
        <v>65.5</v>
      </c>
      <c r="E2565" s="4">
        <v>194.0</v>
      </c>
      <c r="F2565" s="4">
        <v>10.0</v>
      </c>
      <c r="G2565" s="4">
        <v>0.37</v>
      </c>
      <c r="H2565" s="5">
        <v>19.83672308</v>
      </c>
      <c r="I2565" s="4">
        <v>81.0</v>
      </c>
      <c r="J2565" s="4">
        <v>0.0</v>
      </c>
      <c r="K2565" s="4">
        <v>33.5</v>
      </c>
      <c r="L2565" s="4">
        <v>12.0</v>
      </c>
      <c r="M2565" s="4">
        <v>79.0</v>
      </c>
      <c r="N2565" s="4">
        <v>5.89</v>
      </c>
      <c r="O2565" s="4">
        <v>84.0</v>
      </c>
      <c r="P2565" s="4">
        <v>0.3</v>
      </c>
      <c r="Q2565" s="5">
        <v>337.359236</v>
      </c>
      <c r="R2565" s="4">
        <v>6854176.0</v>
      </c>
      <c r="S2565" s="4">
        <v>3.8</v>
      </c>
      <c r="T2565" s="4">
        <v>3.9</v>
      </c>
      <c r="U2565" s="4">
        <v>0.572</v>
      </c>
      <c r="V2565" s="4">
        <v>10.6</v>
      </c>
    </row>
    <row r="2566">
      <c r="A2566" s="4" t="s">
        <v>192</v>
      </c>
      <c r="B2566" s="4">
        <v>2004.0</v>
      </c>
      <c r="C2566" s="4" t="s">
        <v>23</v>
      </c>
      <c r="D2566" s="4">
        <v>65.9</v>
      </c>
      <c r="E2566" s="4">
        <v>177.0</v>
      </c>
      <c r="F2566" s="4">
        <v>11.0</v>
      </c>
      <c r="G2566" s="4">
        <v>0.38</v>
      </c>
      <c r="H2566" s="5">
        <v>2.093721752</v>
      </c>
      <c r="I2566" s="4">
        <v>81.0</v>
      </c>
      <c r="J2566" s="4">
        <v>4.0</v>
      </c>
      <c r="K2566" s="4">
        <v>33.0</v>
      </c>
      <c r="L2566" s="4">
        <v>13.0</v>
      </c>
      <c r="M2566" s="4">
        <v>82.0</v>
      </c>
      <c r="N2566" s="4">
        <v>5.7</v>
      </c>
      <c r="O2566" s="4">
        <v>86.0</v>
      </c>
      <c r="P2566" s="4">
        <v>0.3</v>
      </c>
      <c r="Q2566" s="5">
        <v>39.281834</v>
      </c>
      <c r="R2566" s="4">
        <v>6712841.0</v>
      </c>
      <c r="S2566" s="4">
        <v>3.9</v>
      </c>
      <c r="T2566" s="4">
        <v>3.9</v>
      </c>
      <c r="U2566" s="4">
        <v>0.563</v>
      </c>
      <c r="V2566" s="4">
        <v>10.5</v>
      </c>
    </row>
    <row r="2567">
      <c r="A2567" s="4" t="s">
        <v>192</v>
      </c>
      <c r="B2567" s="4">
        <v>2003.0</v>
      </c>
      <c r="C2567" s="4" t="s">
        <v>23</v>
      </c>
      <c r="D2567" s="4">
        <v>65.2</v>
      </c>
      <c r="E2567" s="4">
        <v>182.0</v>
      </c>
      <c r="F2567" s="4">
        <v>11.0</v>
      </c>
      <c r="G2567" s="4">
        <v>0.36</v>
      </c>
      <c r="H2567" s="5">
        <v>13.25723997</v>
      </c>
      <c r="I2567" s="4">
        <v>58.0</v>
      </c>
      <c r="J2567" s="4">
        <v>2144.0</v>
      </c>
      <c r="K2567" s="4">
        <v>32.5</v>
      </c>
      <c r="L2567" s="4">
        <v>14.0</v>
      </c>
      <c r="M2567" s="4">
        <v>82.0</v>
      </c>
      <c r="N2567" s="4">
        <v>4.46</v>
      </c>
      <c r="O2567" s="4">
        <v>85.0</v>
      </c>
      <c r="P2567" s="4">
        <v>0.3</v>
      </c>
      <c r="Q2567" s="5">
        <v>236.314438</v>
      </c>
      <c r="R2567" s="4">
        <v>6576877.0</v>
      </c>
      <c r="S2567" s="4">
        <v>4.0</v>
      </c>
      <c r="T2567" s="4">
        <v>4.0</v>
      </c>
      <c r="U2567" s="4">
        <v>0.553</v>
      </c>
      <c r="V2567" s="4">
        <v>10.1</v>
      </c>
    </row>
    <row r="2568">
      <c r="A2568" s="4" t="s">
        <v>192</v>
      </c>
      <c r="B2568" s="4">
        <v>2002.0</v>
      </c>
      <c r="C2568" s="4" t="s">
        <v>23</v>
      </c>
      <c r="D2568" s="4">
        <v>64.3</v>
      </c>
      <c r="E2568" s="4">
        <v>193.0</v>
      </c>
      <c r="F2568" s="4">
        <v>12.0</v>
      </c>
      <c r="G2568" s="4">
        <v>0.6</v>
      </c>
      <c r="H2568" s="5">
        <v>10.68147485</v>
      </c>
      <c r="I2568" s="4">
        <v>39.0</v>
      </c>
      <c r="J2568" s="4">
        <v>927.0</v>
      </c>
      <c r="K2568" s="4">
        <v>32.1</v>
      </c>
      <c r="L2568" s="4">
        <v>15.0</v>
      </c>
      <c r="M2568" s="4">
        <v>84.0</v>
      </c>
      <c r="N2568" s="4">
        <v>4.48</v>
      </c>
      <c r="O2568" s="4">
        <v>85.0</v>
      </c>
      <c r="P2568" s="4">
        <v>0.3</v>
      </c>
      <c r="Q2568" s="5">
        <v>189.3878519</v>
      </c>
      <c r="R2568" s="4">
        <v>6447688.0</v>
      </c>
      <c r="S2568" s="4">
        <v>4.0</v>
      </c>
      <c r="T2568" s="4">
        <v>4.0</v>
      </c>
      <c r="U2568" s="4">
        <v>0.543</v>
      </c>
      <c r="V2568" s="4">
        <v>9.8</v>
      </c>
    </row>
    <row r="2569">
      <c r="A2569" s="4" t="s">
        <v>192</v>
      </c>
      <c r="B2569" s="4">
        <v>2001.0</v>
      </c>
      <c r="C2569" s="4" t="s">
        <v>23</v>
      </c>
      <c r="D2569" s="4">
        <v>64.0</v>
      </c>
      <c r="E2569" s="4">
        <v>194.0</v>
      </c>
      <c r="F2569" s="4">
        <v>13.0</v>
      </c>
      <c r="G2569" s="4">
        <v>0.86</v>
      </c>
      <c r="H2569" s="5">
        <v>1.142003812</v>
      </c>
      <c r="I2569" s="6"/>
      <c r="J2569" s="4">
        <v>38.0</v>
      </c>
      <c r="K2569" s="4">
        <v>31.6</v>
      </c>
      <c r="L2569" s="4">
        <v>16.0</v>
      </c>
      <c r="M2569" s="4">
        <v>84.0</v>
      </c>
      <c r="N2569" s="4">
        <v>4.59</v>
      </c>
      <c r="O2569" s="4">
        <v>85.0</v>
      </c>
      <c r="P2569" s="4">
        <v>0.3</v>
      </c>
      <c r="Q2569" s="5">
        <v>17.8159721</v>
      </c>
      <c r="R2569" s="4">
        <v>6327125.0</v>
      </c>
      <c r="S2569" s="4">
        <v>4.1</v>
      </c>
      <c r="T2569" s="4">
        <v>4.1</v>
      </c>
      <c r="U2569" s="4">
        <v>0.535</v>
      </c>
      <c r="V2569" s="4">
        <v>9.7</v>
      </c>
    </row>
    <row r="2570">
      <c r="A2570" s="4" t="s">
        <v>192</v>
      </c>
      <c r="B2570" s="4">
        <v>2000.0</v>
      </c>
      <c r="C2570" s="4" t="s">
        <v>23</v>
      </c>
      <c r="D2570" s="4">
        <v>63.7</v>
      </c>
      <c r="E2570" s="4">
        <v>198.0</v>
      </c>
      <c r="F2570" s="4">
        <v>14.0</v>
      </c>
      <c r="G2570" s="4">
        <v>0.37</v>
      </c>
      <c r="H2570" s="5">
        <v>8.943006492</v>
      </c>
      <c r="I2570" s="6"/>
      <c r="J2570" s="4">
        <v>192.0</v>
      </c>
      <c r="K2570" s="4">
        <v>31.3</v>
      </c>
      <c r="L2570" s="4">
        <v>17.0</v>
      </c>
      <c r="M2570" s="4">
        <v>86.0</v>
      </c>
      <c r="N2570" s="4">
        <v>4.64</v>
      </c>
      <c r="O2570" s="4">
        <v>83.0</v>
      </c>
      <c r="P2570" s="4">
        <v>0.3</v>
      </c>
      <c r="Q2570" s="5">
        <v>138.436633</v>
      </c>
      <c r="R2570" s="4">
        <v>621625.0</v>
      </c>
      <c r="S2570" s="4">
        <v>4.2</v>
      </c>
      <c r="T2570" s="4">
        <v>4.1</v>
      </c>
      <c r="U2570" s="4">
        <v>0.529</v>
      </c>
      <c r="V2570" s="4">
        <v>9.6</v>
      </c>
    </row>
    <row r="2571">
      <c r="A2571" s="4" t="s">
        <v>193</v>
      </c>
      <c r="B2571" s="4">
        <v>2015.0</v>
      </c>
      <c r="C2571" s="4" t="s">
        <v>23</v>
      </c>
      <c r="D2571" s="4">
        <v>74.9</v>
      </c>
      <c r="E2571" s="4">
        <v>148.0</v>
      </c>
      <c r="F2571" s="4">
        <v>8.0</v>
      </c>
      <c r="G2571" s="6"/>
      <c r="H2571" s="5">
        <v>0.0</v>
      </c>
      <c r="I2571" s="4">
        <v>99.0</v>
      </c>
      <c r="J2571" s="4">
        <v>154.0</v>
      </c>
      <c r="K2571" s="4">
        <v>33.6</v>
      </c>
      <c r="L2571" s="4">
        <v>9.0</v>
      </c>
      <c r="M2571" s="4">
        <v>99.0</v>
      </c>
      <c r="N2571" s="6"/>
      <c r="O2571" s="4">
        <v>99.0</v>
      </c>
      <c r="P2571" s="4">
        <v>0.1</v>
      </c>
      <c r="Q2571" s="5">
        <v>5814.863134</v>
      </c>
      <c r="R2571" s="4">
        <v>686576.0</v>
      </c>
      <c r="S2571" s="4">
        <v>7.7</v>
      </c>
      <c r="T2571" s="4">
        <v>7.7</v>
      </c>
      <c r="U2571" s="4">
        <v>0.738</v>
      </c>
      <c r="V2571" s="4">
        <v>13.6</v>
      </c>
    </row>
    <row r="2572">
      <c r="A2572" s="4" t="s">
        <v>193</v>
      </c>
      <c r="B2572" s="4">
        <v>2014.0</v>
      </c>
      <c r="C2572" s="4" t="s">
        <v>23</v>
      </c>
      <c r="D2572" s="4">
        <v>74.6</v>
      </c>
      <c r="E2572" s="4">
        <v>152.0</v>
      </c>
      <c r="F2572" s="4">
        <v>8.0</v>
      </c>
      <c r="G2572" s="4">
        <v>6.41</v>
      </c>
      <c r="H2572" s="5">
        <v>789.0772949</v>
      </c>
      <c r="I2572" s="4">
        <v>99.0</v>
      </c>
      <c r="J2572" s="4">
        <v>0.0</v>
      </c>
      <c r="K2572" s="4">
        <v>32.4</v>
      </c>
      <c r="L2572" s="4">
        <v>10.0</v>
      </c>
      <c r="M2572" s="4">
        <v>99.0</v>
      </c>
      <c r="N2572" s="4">
        <v>4.12</v>
      </c>
      <c r="O2572" s="4">
        <v>99.0</v>
      </c>
      <c r="P2572" s="4">
        <v>0.1</v>
      </c>
      <c r="Q2572" s="5">
        <v>5941.8471</v>
      </c>
      <c r="R2572" s="4">
        <v>6.8416772E7</v>
      </c>
      <c r="S2572" s="4">
        <v>7.8</v>
      </c>
      <c r="T2572" s="4">
        <v>7.8</v>
      </c>
      <c r="U2572" s="4">
        <v>0.737</v>
      </c>
      <c r="V2572" s="4">
        <v>13.6</v>
      </c>
    </row>
    <row r="2573">
      <c r="A2573" s="4" t="s">
        <v>193</v>
      </c>
      <c r="B2573" s="4">
        <v>2013.0</v>
      </c>
      <c r="C2573" s="4" t="s">
        <v>23</v>
      </c>
      <c r="D2573" s="4">
        <v>74.5</v>
      </c>
      <c r="E2573" s="4">
        <v>153.0</v>
      </c>
      <c r="F2573" s="4">
        <v>9.0</v>
      </c>
      <c r="G2573" s="4">
        <v>6.5</v>
      </c>
      <c r="H2573" s="5">
        <v>788.6873403</v>
      </c>
      <c r="I2573" s="4">
        <v>99.0</v>
      </c>
      <c r="J2573" s="4">
        <v>2641.0</v>
      </c>
      <c r="K2573" s="4">
        <v>31.3</v>
      </c>
      <c r="L2573" s="4">
        <v>10.0</v>
      </c>
      <c r="M2573" s="4">
        <v>99.0</v>
      </c>
      <c r="N2573" s="4">
        <v>4.0</v>
      </c>
      <c r="O2573" s="4">
        <v>99.0</v>
      </c>
      <c r="P2573" s="4">
        <v>0.1</v>
      </c>
      <c r="Q2573" s="5">
        <v>6171.262444</v>
      </c>
      <c r="R2573" s="4">
        <v>6814365.0</v>
      </c>
      <c r="S2573" s="4">
        <v>7.9</v>
      </c>
      <c r="T2573" s="4">
        <v>7.9</v>
      </c>
      <c r="U2573" s="4">
        <v>0.733</v>
      </c>
      <c r="V2573" s="4">
        <v>13.6</v>
      </c>
    </row>
    <row r="2574">
      <c r="A2574" s="4" t="s">
        <v>193</v>
      </c>
      <c r="B2574" s="4">
        <v>2012.0</v>
      </c>
      <c r="C2574" s="4" t="s">
        <v>23</v>
      </c>
      <c r="D2574" s="4">
        <v>74.3</v>
      </c>
      <c r="E2574" s="4">
        <v>154.0</v>
      </c>
      <c r="F2574" s="4">
        <v>9.0</v>
      </c>
      <c r="G2574" s="4">
        <v>6.56</v>
      </c>
      <c r="H2574" s="5">
        <v>801.0504655</v>
      </c>
      <c r="I2574" s="4">
        <v>98.0</v>
      </c>
      <c r="J2574" s="4">
        <v>5197.0</v>
      </c>
      <c r="K2574" s="4">
        <v>3.1</v>
      </c>
      <c r="L2574" s="4">
        <v>11.0</v>
      </c>
      <c r="M2574" s="4">
        <v>99.0</v>
      </c>
      <c r="N2574" s="4">
        <v>4.17</v>
      </c>
      <c r="O2574" s="4">
        <v>99.0</v>
      </c>
      <c r="P2574" s="4">
        <v>0.1</v>
      </c>
      <c r="Q2574" s="5">
        <v>5859.915622</v>
      </c>
      <c r="R2574" s="4">
        <v>6.7843979E7</v>
      </c>
      <c r="S2574" s="4">
        <v>8.0</v>
      </c>
      <c r="T2574" s="4">
        <v>8.1</v>
      </c>
      <c r="U2574" s="4">
        <v>0.729</v>
      </c>
      <c r="V2574" s="4">
        <v>13.7</v>
      </c>
    </row>
    <row r="2575">
      <c r="A2575" s="4" t="s">
        <v>193</v>
      </c>
      <c r="B2575" s="4">
        <v>2011.0</v>
      </c>
      <c r="C2575" s="4" t="s">
        <v>23</v>
      </c>
      <c r="D2575" s="4">
        <v>74.1</v>
      </c>
      <c r="E2575" s="4">
        <v>155.0</v>
      </c>
      <c r="F2575" s="4">
        <v>10.0</v>
      </c>
      <c r="G2575" s="4">
        <v>6.07</v>
      </c>
      <c r="H2575" s="5">
        <v>748.4451054</v>
      </c>
      <c r="I2575" s="4">
        <v>98.0</v>
      </c>
      <c r="J2575" s="4">
        <v>3156.0</v>
      </c>
      <c r="K2575" s="4">
        <v>29.0</v>
      </c>
      <c r="L2575" s="4">
        <v>11.0</v>
      </c>
      <c r="M2575" s="4">
        <v>99.0</v>
      </c>
      <c r="N2575" s="4">
        <v>4.12</v>
      </c>
      <c r="O2575" s="4">
        <v>99.0</v>
      </c>
      <c r="P2575" s="4">
        <v>0.2</v>
      </c>
      <c r="Q2575" s="5">
        <v>5491.159981</v>
      </c>
      <c r="R2575" s="4">
        <v>675313.0</v>
      </c>
      <c r="S2575" s="4">
        <v>8.1</v>
      </c>
      <c r="T2575" s="4">
        <v>8.2</v>
      </c>
      <c r="U2575" s="4">
        <v>0.72</v>
      </c>
      <c r="V2575" s="4">
        <v>13.3</v>
      </c>
    </row>
    <row r="2576">
      <c r="A2576" s="4" t="s">
        <v>193</v>
      </c>
      <c r="B2576" s="4">
        <v>2010.0</v>
      </c>
      <c r="C2576" s="4" t="s">
        <v>23</v>
      </c>
      <c r="D2576" s="4">
        <v>73.9</v>
      </c>
      <c r="E2576" s="4">
        <v>158.0</v>
      </c>
      <c r="F2576" s="4">
        <v>10.0</v>
      </c>
      <c r="G2576" s="4">
        <v>5.95</v>
      </c>
      <c r="H2576" s="5">
        <v>71.6850913</v>
      </c>
      <c r="I2576" s="4">
        <v>98.0</v>
      </c>
      <c r="J2576" s="4">
        <v>2583.0</v>
      </c>
      <c r="K2576" s="4">
        <v>27.9</v>
      </c>
      <c r="L2576" s="4">
        <v>12.0</v>
      </c>
      <c r="M2576" s="4">
        <v>99.0</v>
      </c>
      <c r="N2576" s="4">
        <v>3.81</v>
      </c>
      <c r="O2576" s="4">
        <v>99.0</v>
      </c>
      <c r="P2576" s="4">
        <v>0.2</v>
      </c>
      <c r="Q2576" s="5">
        <v>575.32176</v>
      </c>
      <c r="R2576" s="4">
        <v>672888.0</v>
      </c>
      <c r="S2576" s="4">
        <v>8.2</v>
      </c>
      <c r="T2576" s="4">
        <v>8.3</v>
      </c>
      <c r="U2576" s="4">
        <v>0.711</v>
      </c>
      <c r="V2576" s="4">
        <v>13.1</v>
      </c>
    </row>
    <row r="2577">
      <c r="A2577" s="4" t="s">
        <v>193</v>
      </c>
      <c r="B2577" s="4">
        <v>2009.0</v>
      </c>
      <c r="C2577" s="4" t="s">
        <v>23</v>
      </c>
      <c r="D2577" s="4">
        <v>73.7</v>
      </c>
      <c r="E2577" s="4">
        <v>16.0</v>
      </c>
      <c r="F2577" s="4">
        <v>11.0</v>
      </c>
      <c r="G2577" s="4">
        <v>5.88</v>
      </c>
      <c r="H2577" s="5">
        <v>547.2101411</v>
      </c>
      <c r="I2577" s="4">
        <v>98.0</v>
      </c>
      <c r="J2577" s="4">
        <v>6071.0</v>
      </c>
      <c r="K2577" s="4">
        <v>26.8</v>
      </c>
      <c r="L2577" s="4">
        <v>12.0</v>
      </c>
      <c r="M2577" s="4">
        <v>99.0</v>
      </c>
      <c r="N2577" s="4">
        <v>4.11</v>
      </c>
      <c r="O2577" s="4">
        <v>99.0</v>
      </c>
      <c r="P2577" s="4">
        <v>0.3</v>
      </c>
      <c r="Q2577" s="5">
        <v>4212.5492</v>
      </c>
      <c r="R2577" s="4">
        <v>6.6881867E7</v>
      </c>
      <c r="S2577" s="4">
        <v>8.3</v>
      </c>
      <c r="T2577" s="4">
        <v>8.5</v>
      </c>
      <c r="U2577" s="4">
        <v>0.706</v>
      </c>
      <c r="V2577" s="4">
        <v>13.0</v>
      </c>
    </row>
    <row r="2578">
      <c r="A2578" s="4" t="s">
        <v>193</v>
      </c>
      <c r="B2578" s="4">
        <v>2008.0</v>
      </c>
      <c r="C2578" s="4" t="s">
        <v>23</v>
      </c>
      <c r="D2578" s="4">
        <v>73.5</v>
      </c>
      <c r="E2578" s="4">
        <v>162.0</v>
      </c>
      <c r="F2578" s="4">
        <v>11.0</v>
      </c>
      <c r="G2578" s="4">
        <v>5.92</v>
      </c>
      <c r="H2578" s="5">
        <v>609.9511632</v>
      </c>
      <c r="I2578" s="4">
        <v>98.0</v>
      </c>
      <c r="J2578" s="4">
        <v>7790.0</v>
      </c>
      <c r="K2578" s="4">
        <v>25.7</v>
      </c>
      <c r="L2578" s="4">
        <v>13.0</v>
      </c>
      <c r="M2578" s="4">
        <v>99.0</v>
      </c>
      <c r="N2578" s="4">
        <v>3.92</v>
      </c>
      <c r="O2578" s="4">
        <v>99.0</v>
      </c>
      <c r="P2578" s="4">
        <v>0.3</v>
      </c>
      <c r="Q2578" s="5">
        <v>4378.68746</v>
      </c>
      <c r="R2578" s="4">
        <v>6654576.0</v>
      </c>
      <c r="S2578" s="4">
        <v>8.5</v>
      </c>
      <c r="T2578" s="4">
        <v>8.6</v>
      </c>
      <c r="U2578" s="4">
        <v>0.7</v>
      </c>
      <c r="V2578" s="4">
        <v>12.9</v>
      </c>
    </row>
    <row r="2579">
      <c r="A2579" s="4" t="s">
        <v>193</v>
      </c>
      <c r="B2579" s="4">
        <v>2007.0</v>
      </c>
      <c r="C2579" s="4" t="s">
        <v>23</v>
      </c>
      <c r="D2579" s="4">
        <v>73.3</v>
      </c>
      <c r="E2579" s="4">
        <v>165.0</v>
      </c>
      <c r="F2579" s="4">
        <v>12.0</v>
      </c>
      <c r="G2579" s="4">
        <v>6.2</v>
      </c>
      <c r="H2579" s="5">
        <v>520.7639087</v>
      </c>
      <c r="I2579" s="4">
        <v>96.0</v>
      </c>
      <c r="J2579" s="4">
        <v>3893.0</v>
      </c>
      <c r="K2579" s="4">
        <v>24.6</v>
      </c>
      <c r="L2579" s="4">
        <v>14.0</v>
      </c>
      <c r="M2579" s="4">
        <v>98.0</v>
      </c>
      <c r="N2579" s="4">
        <v>3.56</v>
      </c>
      <c r="O2579" s="4">
        <v>98.0</v>
      </c>
      <c r="P2579" s="4">
        <v>0.4</v>
      </c>
      <c r="Q2579" s="5">
        <v>3972.26475</v>
      </c>
      <c r="R2579" s="4">
        <v>6.6195615E7</v>
      </c>
      <c r="S2579" s="4">
        <v>8.6</v>
      </c>
      <c r="T2579" s="4">
        <v>8.8</v>
      </c>
      <c r="U2579" s="4">
        <v>0.687</v>
      </c>
      <c r="V2579" s="4">
        <v>12.3</v>
      </c>
    </row>
    <row r="2580">
      <c r="A2580" s="4" t="s">
        <v>193</v>
      </c>
      <c r="B2580" s="4">
        <v>2006.0</v>
      </c>
      <c r="C2580" s="4" t="s">
        <v>23</v>
      </c>
      <c r="D2580" s="4">
        <v>73.0</v>
      </c>
      <c r="E2580" s="4">
        <v>168.0</v>
      </c>
      <c r="F2580" s="4">
        <v>13.0</v>
      </c>
      <c r="G2580" s="4">
        <v>6.18</v>
      </c>
      <c r="H2580" s="5">
        <v>433.9210918</v>
      </c>
      <c r="I2580" s="4">
        <v>96.0</v>
      </c>
      <c r="J2580" s="4">
        <v>3588.0</v>
      </c>
      <c r="K2580" s="4">
        <v>23.6</v>
      </c>
      <c r="L2580" s="4">
        <v>15.0</v>
      </c>
      <c r="M2580" s="4">
        <v>98.0</v>
      </c>
      <c r="N2580" s="4">
        <v>3.49</v>
      </c>
      <c r="O2580" s="4">
        <v>98.0</v>
      </c>
      <c r="P2580" s="4">
        <v>0.5</v>
      </c>
      <c r="Q2580" s="5">
        <v>3368.952576</v>
      </c>
      <c r="R2580" s="4">
        <v>6.5824164E7</v>
      </c>
      <c r="S2580" s="4">
        <v>8.7</v>
      </c>
      <c r="T2580" s="4">
        <v>8.9</v>
      </c>
      <c r="U2580" s="4">
        <v>0.686</v>
      </c>
      <c r="V2580" s="4">
        <v>12.4</v>
      </c>
    </row>
    <row r="2581">
      <c r="A2581" s="4" t="s">
        <v>193</v>
      </c>
      <c r="B2581" s="4">
        <v>2005.0</v>
      </c>
      <c r="C2581" s="4" t="s">
        <v>23</v>
      </c>
      <c r="D2581" s="4">
        <v>72.5</v>
      </c>
      <c r="E2581" s="4">
        <v>177.0</v>
      </c>
      <c r="F2581" s="4">
        <v>13.0</v>
      </c>
      <c r="G2581" s="4">
        <v>6.26</v>
      </c>
      <c r="H2581" s="5">
        <v>321.1953005</v>
      </c>
      <c r="I2581" s="4">
        <v>96.0</v>
      </c>
      <c r="J2581" s="4">
        <v>3526.0</v>
      </c>
      <c r="K2581" s="4">
        <v>22.6</v>
      </c>
      <c r="L2581" s="4">
        <v>15.0</v>
      </c>
      <c r="M2581" s="4">
        <v>98.0</v>
      </c>
      <c r="N2581" s="4">
        <v>3.55</v>
      </c>
      <c r="O2581" s="4">
        <v>98.0</v>
      </c>
      <c r="P2581" s="4">
        <v>0.5</v>
      </c>
      <c r="Q2581" s="5">
        <v>2893.651356</v>
      </c>
      <c r="R2581" s="4">
        <v>6542547.0</v>
      </c>
      <c r="S2581" s="4">
        <v>8.9</v>
      </c>
      <c r="T2581" s="4">
        <v>9.1</v>
      </c>
      <c r="U2581" s="4">
        <v>0.682</v>
      </c>
      <c r="V2581" s="4">
        <v>12.0</v>
      </c>
    </row>
    <row r="2582">
      <c r="A2582" s="4" t="s">
        <v>193</v>
      </c>
      <c r="B2582" s="4">
        <v>2004.0</v>
      </c>
      <c r="C2582" s="4" t="s">
        <v>23</v>
      </c>
      <c r="D2582" s="4">
        <v>71.6</v>
      </c>
      <c r="E2582" s="4">
        <v>189.0</v>
      </c>
      <c r="F2582" s="4">
        <v>14.0</v>
      </c>
      <c r="G2582" s="4">
        <v>6.17</v>
      </c>
      <c r="H2582" s="5">
        <v>301.3597791</v>
      </c>
      <c r="I2582" s="4">
        <v>96.0</v>
      </c>
      <c r="J2582" s="4">
        <v>4165.0</v>
      </c>
      <c r="K2582" s="4">
        <v>21.7</v>
      </c>
      <c r="L2582" s="4">
        <v>16.0</v>
      </c>
      <c r="M2582" s="4">
        <v>98.0</v>
      </c>
      <c r="N2582" s="4">
        <v>3.51</v>
      </c>
      <c r="O2582" s="4">
        <v>98.0</v>
      </c>
      <c r="P2582" s="4">
        <v>0.5</v>
      </c>
      <c r="Q2582" s="5">
        <v>2659.83918</v>
      </c>
      <c r="R2582" s="4">
        <v>652231.0</v>
      </c>
      <c r="S2582" s="4">
        <v>9.0</v>
      </c>
      <c r="T2582" s="4">
        <v>9.2</v>
      </c>
      <c r="U2582" s="4">
        <v>0.674</v>
      </c>
      <c r="V2582" s="4">
        <v>11.9</v>
      </c>
    </row>
    <row r="2583">
      <c r="A2583" s="4" t="s">
        <v>193</v>
      </c>
      <c r="B2583" s="4">
        <v>2003.0</v>
      </c>
      <c r="C2583" s="4" t="s">
        <v>23</v>
      </c>
      <c r="D2583" s="4">
        <v>71.7</v>
      </c>
      <c r="E2583" s="4">
        <v>189.0</v>
      </c>
      <c r="F2583" s="4">
        <v>15.0</v>
      </c>
      <c r="G2583" s="4">
        <v>6.14</v>
      </c>
      <c r="H2583" s="5">
        <v>282.8364612</v>
      </c>
      <c r="I2583" s="4">
        <v>96.0</v>
      </c>
      <c r="J2583" s="4">
        <v>4519.0</v>
      </c>
      <c r="K2583" s="4">
        <v>2.9</v>
      </c>
      <c r="L2583" s="4">
        <v>18.0</v>
      </c>
      <c r="M2583" s="4">
        <v>98.0</v>
      </c>
      <c r="N2583" s="4">
        <v>3.58</v>
      </c>
      <c r="O2583" s="4">
        <v>98.0</v>
      </c>
      <c r="P2583" s="4">
        <v>0.6</v>
      </c>
      <c r="Q2583" s="5">
        <v>2358.93629</v>
      </c>
      <c r="R2583" s="4">
        <v>6.4554952E7</v>
      </c>
      <c r="S2583" s="4">
        <v>9.1</v>
      </c>
      <c r="T2583" s="4">
        <v>9.3</v>
      </c>
      <c r="U2583" s="4">
        <v>0.666</v>
      </c>
      <c r="V2583" s="4">
        <v>11.8</v>
      </c>
    </row>
    <row r="2584">
      <c r="A2584" s="4" t="s">
        <v>193</v>
      </c>
      <c r="B2584" s="4">
        <v>2002.0</v>
      </c>
      <c r="C2584" s="4" t="s">
        <v>23</v>
      </c>
      <c r="D2584" s="4">
        <v>71.4</v>
      </c>
      <c r="E2584" s="4">
        <v>192.0</v>
      </c>
      <c r="F2584" s="4">
        <v>16.0</v>
      </c>
      <c r="G2584" s="4">
        <v>5.93</v>
      </c>
      <c r="H2584" s="5">
        <v>27.63810304</v>
      </c>
      <c r="I2584" s="4">
        <v>95.0</v>
      </c>
      <c r="J2584" s="4">
        <v>10315.0</v>
      </c>
      <c r="K2584" s="4">
        <v>2.2</v>
      </c>
      <c r="L2584" s="4">
        <v>19.0</v>
      </c>
      <c r="M2584" s="4">
        <v>97.0</v>
      </c>
      <c r="N2584" s="4">
        <v>3.7</v>
      </c>
      <c r="O2584" s="4">
        <v>96.0</v>
      </c>
      <c r="P2584" s="4">
        <v>0.7</v>
      </c>
      <c r="Q2584" s="5">
        <v>296.54617</v>
      </c>
      <c r="R2584" s="4">
        <v>6473164.0</v>
      </c>
      <c r="S2584" s="4">
        <v>9.2</v>
      </c>
      <c r="T2584" s="4">
        <v>9.5</v>
      </c>
      <c r="U2584" s="4">
        <v>0.657</v>
      </c>
      <c r="V2584" s="4">
        <v>11.5</v>
      </c>
    </row>
    <row r="2585">
      <c r="A2585" s="4" t="s">
        <v>193</v>
      </c>
      <c r="B2585" s="4">
        <v>2001.0</v>
      </c>
      <c r="C2585" s="4" t="s">
        <v>23</v>
      </c>
      <c r="D2585" s="4">
        <v>71.2</v>
      </c>
      <c r="E2585" s="4">
        <v>194.0</v>
      </c>
      <c r="F2585" s="4">
        <v>17.0</v>
      </c>
      <c r="G2585" s="4">
        <v>5.92</v>
      </c>
      <c r="H2585" s="5">
        <v>176.0625201</v>
      </c>
      <c r="I2585" s="4">
        <v>95.0</v>
      </c>
      <c r="J2585" s="4">
        <v>7319.0</v>
      </c>
      <c r="K2585" s="4">
        <v>19.4</v>
      </c>
      <c r="L2585" s="4">
        <v>20.0</v>
      </c>
      <c r="M2585" s="4">
        <v>97.0</v>
      </c>
      <c r="N2585" s="4">
        <v>3.32</v>
      </c>
      <c r="O2585" s="4">
        <v>96.0</v>
      </c>
      <c r="P2585" s="4">
        <v>0.8</v>
      </c>
      <c r="Q2585" s="5">
        <v>1893.145377</v>
      </c>
      <c r="R2585" s="4">
        <v>6.3543322E7</v>
      </c>
      <c r="S2585" s="4">
        <v>9.3</v>
      </c>
      <c r="T2585" s="4">
        <v>9.6</v>
      </c>
      <c r="U2585" s="4">
        <v>0.649</v>
      </c>
      <c r="V2585" s="4">
        <v>11.2</v>
      </c>
    </row>
    <row r="2586">
      <c r="A2586" s="4" t="s">
        <v>193</v>
      </c>
      <c r="B2586" s="4">
        <v>2000.0</v>
      </c>
      <c r="C2586" s="4" t="s">
        <v>23</v>
      </c>
      <c r="D2586" s="4">
        <v>71.1</v>
      </c>
      <c r="E2586" s="4">
        <v>194.0</v>
      </c>
      <c r="F2586" s="4">
        <v>18.0</v>
      </c>
      <c r="G2586" s="4">
        <v>5.88</v>
      </c>
      <c r="H2586" s="5">
        <v>0.27564826</v>
      </c>
      <c r="I2586" s="4">
        <v>95.0</v>
      </c>
      <c r="J2586" s="4">
        <v>4074.0</v>
      </c>
      <c r="K2586" s="4">
        <v>18.7</v>
      </c>
      <c r="L2586" s="4">
        <v>21.0</v>
      </c>
      <c r="M2586" s="4">
        <v>97.0</v>
      </c>
      <c r="N2586" s="4">
        <v>3.4</v>
      </c>
      <c r="O2586" s="4">
        <v>97.0</v>
      </c>
      <c r="P2586" s="4">
        <v>0.8</v>
      </c>
      <c r="Q2586" s="5">
        <v>27.564826</v>
      </c>
      <c r="R2586" s="4">
        <v>6295821.0</v>
      </c>
      <c r="S2586" s="4">
        <v>9.4</v>
      </c>
      <c r="T2586" s="4">
        <v>9.7</v>
      </c>
      <c r="U2586" s="4">
        <v>0.64</v>
      </c>
      <c r="V2586" s="4">
        <v>10.9</v>
      </c>
    </row>
    <row r="2587">
      <c r="A2587" s="4" t="s">
        <v>194</v>
      </c>
      <c r="B2587" s="4">
        <v>2015.0</v>
      </c>
      <c r="C2587" s="4" t="s">
        <v>23</v>
      </c>
      <c r="D2587" s="4">
        <v>75.7</v>
      </c>
      <c r="E2587" s="4">
        <v>12.0</v>
      </c>
      <c r="F2587" s="4">
        <v>0.0</v>
      </c>
      <c r="G2587" s="6"/>
      <c r="H2587" s="5">
        <v>0.0</v>
      </c>
      <c r="I2587" s="4">
        <v>92.0</v>
      </c>
      <c r="J2587" s="4">
        <v>1.0</v>
      </c>
      <c r="K2587" s="4">
        <v>6.3</v>
      </c>
      <c r="L2587" s="4">
        <v>0.0</v>
      </c>
      <c r="M2587" s="4">
        <v>92.0</v>
      </c>
      <c r="N2587" s="6"/>
      <c r="O2587" s="4">
        <v>91.0</v>
      </c>
      <c r="P2587" s="4">
        <v>0.1</v>
      </c>
      <c r="Q2587" s="7"/>
      <c r="R2587" s="6"/>
      <c r="S2587" s="4">
        <v>2.1</v>
      </c>
      <c r="T2587" s="4">
        <v>2.1</v>
      </c>
      <c r="U2587" s="4">
        <v>0.746</v>
      </c>
      <c r="V2587" s="4">
        <v>12.9</v>
      </c>
    </row>
    <row r="2588">
      <c r="A2588" s="4" t="s">
        <v>194</v>
      </c>
      <c r="B2588" s="4">
        <v>2014.0</v>
      </c>
      <c r="C2588" s="4" t="s">
        <v>23</v>
      </c>
      <c r="D2588" s="4">
        <v>75.5</v>
      </c>
      <c r="E2588" s="4">
        <v>12.0</v>
      </c>
      <c r="F2588" s="4">
        <v>0.0</v>
      </c>
      <c r="G2588" s="4">
        <v>1.13</v>
      </c>
      <c r="H2588" s="5">
        <v>0.0</v>
      </c>
      <c r="I2588" s="4">
        <v>97.0</v>
      </c>
      <c r="J2588" s="4">
        <v>116.0</v>
      </c>
      <c r="K2588" s="4">
        <v>59.7</v>
      </c>
      <c r="L2588" s="4">
        <v>0.0</v>
      </c>
      <c r="M2588" s="4">
        <v>96.0</v>
      </c>
      <c r="N2588" s="4">
        <v>6.48</v>
      </c>
      <c r="O2588" s="4">
        <v>95.0</v>
      </c>
      <c r="P2588" s="4">
        <v>0.1</v>
      </c>
      <c r="Q2588" s="7"/>
      <c r="R2588" s="6"/>
      <c r="S2588" s="4">
        <v>2.2</v>
      </c>
      <c r="T2588" s="4">
        <v>2.2</v>
      </c>
      <c r="U2588" s="4">
        <v>0.743</v>
      </c>
      <c r="V2588" s="4">
        <v>12.9</v>
      </c>
    </row>
    <row r="2589">
      <c r="A2589" s="4" t="s">
        <v>194</v>
      </c>
      <c r="B2589" s="4">
        <v>2013.0</v>
      </c>
      <c r="C2589" s="4" t="s">
        <v>23</v>
      </c>
      <c r="D2589" s="4">
        <v>75.3</v>
      </c>
      <c r="E2589" s="4">
        <v>14.0</v>
      </c>
      <c r="F2589" s="4">
        <v>0.0</v>
      </c>
      <c r="G2589" s="4">
        <v>1.03</v>
      </c>
      <c r="H2589" s="5">
        <v>0.0</v>
      </c>
      <c r="I2589" s="4">
        <v>97.0</v>
      </c>
      <c r="J2589" s="4">
        <v>4.0</v>
      </c>
      <c r="K2589" s="4">
        <v>59.1</v>
      </c>
      <c r="L2589" s="4">
        <v>0.0</v>
      </c>
      <c r="M2589" s="4">
        <v>98.0</v>
      </c>
      <c r="N2589" s="4">
        <v>6.7</v>
      </c>
      <c r="O2589" s="4">
        <v>98.0</v>
      </c>
      <c r="P2589" s="4">
        <v>0.1</v>
      </c>
      <c r="Q2589" s="7"/>
      <c r="R2589" s="6"/>
      <c r="S2589" s="4">
        <v>2.2</v>
      </c>
      <c r="T2589" s="4">
        <v>2.2</v>
      </c>
      <c r="U2589" s="4">
        <v>0.741</v>
      </c>
      <c r="V2589" s="4">
        <v>12.9</v>
      </c>
    </row>
    <row r="2590">
      <c r="A2590" s="4" t="s">
        <v>194</v>
      </c>
      <c r="B2590" s="4">
        <v>2012.0</v>
      </c>
      <c r="C2590" s="4" t="s">
        <v>23</v>
      </c>
      <c r="D2590" s="4">
        <v>75.1</v>
      </c>
      <c r="E2590" s="4">
        <v>15.0</v>
      </c>
      <c r="F2590" s="4">
        <v>0.0</v>
      </c>
      <c r="G2590" s="4">
        <v>1.23</v>
      </c>
      <c r="H2590" s="5">
        <v>0.0</v>
      </c>
      <c r="I2590" s="4">
        <v>98.0</v>
      </c>
      <c r="J2590" s="4">
        <v>7.0</v>
      </c>
      <c r="K2590" s="4">
        <v>58.5</v>
      </c>
      <c r="L2590" s="4">
        <v>0.0</v>
      </c>
      <c r="M2590" s="4">
        <v>97.0</v>
      </c>
      <c r="N2590" s="4">
        <v>6.76</v>
      </c>
      <c r="O2590" s="4">
        <v>95.0</v>
      </c>
      <c r="P2590" s="4">
        <v>0.1</v>
      </c>
      <c r="Q2590" s="7"/>
      <c r="R2590" s="6"/>
      <c r="S2590" s="4">
        <v>2.2</v>
      </c>
      <c r="T2590" s="4">
        <v>2.2</v>
      </c>
      <c r="U2590" s="4">
        <v>0.739</v>
      </c>
      <c r="V2590" s="4">
        <v>12.9</v>
      </c>
    </row>
    <row r="2591">
      <c r="A2591" s="4" t="s">
        <v>194</v>
      </c>
      <c r="B2591" s="4">
        <v>2011.0</v>
      </c>
      <c r="C2591" s="4" t="s">
        <v>23</v>
      </c>
      <c r="D2591" s="4">
        <v>74.9</v>
      </c>
      <c r="E2591" s="4">
        <v>17.0</v>
      </c>
      <c r="F2591" s="4">
        <v>0.0</v>
      </c>
      <c r="G2591" s="4">
        <v>1.16</v>
      </c>
      <c r="H2591" s="5">
        <v>0.0</v>
      </c>
      <c r="I2591" s="4">
        <v>96.0</v>
      </c>
      <c r="J2591" s="4">
        <v>701.0</v>
      </c>
      <c r="K2591" s="4">
        <v>57.9</v>
      </c>
      <c r="L2591" s="4">
        <v>0.0</v>
      </c>
      <c r="M2591" s="4">
        <v>97.0</v>
      </c>
      <c r="N2591" s="4">
        <v>6.61</v>
      </c>
      <c r="O2591" s="4">
        <v>96.0</v>
      </c>
      <c r="P2591" s="4">
        <v>0.1</v>
      </c>
      <c r="Q2591" s="7"/>
      <c r="R2591" s="6"/>
      <c r="S2591" s="4">
        <v>2.2</v>
      </c>
      <c r="T2591" s="4">
        <v>2.3</v>
      </c>
      <c r="U2591" s="4">
        <v>0.735</v>
      </c>
      <c r="V2591" s="4">
        <v>12.9</v>
      </c>
    </row>
    <row r="2592">
      <c r="A2592" s="4" t="s">
        <v>194</v>
      </c>
      <c r="B2592" s="4">
        <v>2010.0</v>
      </c>
      <c r="C2592" s="4" t="s">
        <v>23</v>
      </c>
      <c r="D2592" s="4">
        <v>74.7</v>
      </c>
      <c r="E2592" s="4">
        <v>18.0</v>
      </c>
      <c r="F2592" s="4">
        <v>0.0</v>
      </c>
      <c r="G2592" s="4">
        <v>1.47</v>
      </c>
      <c r="H2592" s="5">
        <v>0.0</v>
      </c>
      <c r="I2592" s="4">
        <v>9.0</v>
      </c>
      <c r="J2592" s="4">
        <v>217.0</v>
      </c>
      <c r="K2592" s="4">
        <v>57.4</v>
      </c>
      <c r="L2592" s="4">
        <v>0.0</v>
      </c>
      <c r="M2592" s="4">
        <v>95.0</v>
      </c>
      <c r="N2592" s="4">
        <v>6.83</v>
      </c>
      <c r="O2592" s="4">
        <v>95.0</v>
      </c>
      <c r="P2592" s="4">
        <v>0.1</v>
      </c>
      <c r="Q2592" s="7"/>
      <c r="R2592" s="6"/>
      <c r="S2592" s="4">
        <v>2.3</v>
      </c>
      <c r="T2592" s="4">
        <v>2.3</v>
      </c>
      <c r="U2592" s="4">
        <v>0.732</v>
      </c>
      <c r="V2592" s="4">
        <v>13.0</v>
      </c>
    </row>
    <row r="2593">
      <c r="A2593" s="4" t="s">
        <v>194</v>
      </c>
      <c r="B2593" s="4">
        <v>2009.0</v>
      </c>
      <c r="C2593" s="4" t="s">
        <v>23</v>
      </c>
      <c r="D2593" s="4">
        <v>74.4</v>
      </c>
      <c r="E2593" s="4">
        <v>111.0</v>
      </c>
      <c r="F2593" s="4">
        <v>0.0</v>
      </c>
      <c r="G2593" s="4">
        <v>1.77</v>
      </c>
      <c r="H2593" s="5">
        <v>0.0</v>
      </c>
      <c r="I2593" s="4">
        <v>95.0</v>
      </c>
      <c r="J2593" s="4">
        <v>5.0</v>
      </c>
      <c r="K2593" s="4">
        <v>56.9</v>
      </c>
      <c r="L2593" s="4">
        <v>0.0</v>
      </c>
      <c r="M2593" s="4">
        <v>96.0</v>
      </c>
      <c r="N2593" s="4">
        <v>6.74</v>
      </c>
      <c r="O2593" s="4">
        <v>96.0</v>
      </c>
      <c r="P2593" s="4">
        <v>0.1</v>
      </c>
      <c r="Q2593" s="7"/>
      <c r="R2593" s="6"/>
      <c r="S2593" s="4">
        <v>2.3</v>
      </c>
      <c r="T2593" s="4">
        <v>2.4</v>
      </c>
      <c r="U2593" s="4">
        <v>0.73</v>
      </c>
      <c r="V2593" s="4">
        <v>13.0</v>
      </c>
    </row>
    <row r="2594">
      <c r="A2594" s="4" t="s">
        <v>194</v>
      </c>
      <c r="B2594" s="4">
        <v>2008.0</v>
      </c>
      <c r="C2594" s="4" t="s">
        <v>23</v>
      </c>
      <c r="D2594" s="4">
        <v>74.2</v>
      </c>
      <c r="E2594" s="4">
        <v>111.0</v>
      </c>
      <c r="F2594" s="4">
        <v>0.0</v>
      </c>
      <c r="G2594" s="4">
        <v>1.72</v>
      </c>
      <c r="H2594" s="5">
        <v>0.0</v>
      </c>
      <c r="I2594" s="4">
        <v>97.0</v>
      </c>
      <c r="J2594" s="4">
        <v>27.0</v>
      </c>
      <c r="K2594" s="4">
        <v>56.4</v>
      </c>
      <c r="L2594" s="4">
        <v>0.0</v>
      </c>
      <c r="M2594" s="4">
        <v>96.0</v>
      </c>
      <c r="N2594" s="4">
        <v>6.85</v>
      </c>
      <c r="O2594" s="4">
        <v>95.0</v>
      </c>
      <c r="P2594" s="4">
        <v>0.1</v>
      </c>
      <c r="Q2594" s="7"/>
      <c r="R2594" s="6"/>
      <c r="S2594" s="4">
        <v>2.4</v>
      </c>
      <c r="T2594" s="4">
        <v>2.4</v>
      </c>
      <c r="U2594" s="4">
        <v>0.714</v>
      </c>
      <c r="V2594" s="4">
        <v>12.2</v>
      </c>
    </row>
    <row r="2595">
      <c r="A2595" s="4" t="s">
        <v>194</v>
      </c>
      <c r="B2595" s="4">
        <v>2007.0</v>
      </c>
      <c r="C2595" s="4" t="s">
        <v>23</v>
      </c>
      <c r="D2595" s="4">
        <v>73.5</v>
      </c>
      <c r="E2595" s="4">
        <v>12.0</v>
      </c>
      <c r="F2595" s="4">
        <v>0.0</v>
      </c>
      <c r="G2595" s="4">
        <v>1.75</v>
      </c>
      <c r="H2595" s="5">
        <v>0.0</v>
      </c>
      <c r="I2595" s="4">
        <v>96.0</v>
      </c>
      <c r="J2595" s="4">
        <v>1.0</v>
      </c>
      <c r="K2595" s="4">
        <v>55.9</v>
      </c>
      <c r="L2595" s="4">
        <v>0.0</v>
      </c>
      <c r="M2595" s="4">
        <v>96.0</v>
      </c>
      <c r="N2595" s="4">
        <v>6.9</v>
      </c>
      <c r="O2595" s="4">
        <v>95.0</v>
      </c>
      <c r="P2595" s="4">
        <v>0.1</v>
      </c>
      <c r="Q2595" s="7"/>
      <c r="R2595" s="6"/>
      <c r="S2595" s="4">
        <v>2.4</v>
      </c>
      <c r="T2595" s="4">
        <v>2.5</v>
      </c>
      <c r="U2595" s="4">
        <v>0.709</v>
      </c>
      <c r="V2595" s="4">
        <v>12.2</v>
      </c>
    </row>
    <row r="2596">
      <c r="A2596" s="4" t="s">
        <v>194</v>
      </c>
      <c r="B2596" s="4">
        <v>2006.0</v>
      </c>
      <c r="C2596" s="4" t="s">
        <v>23</v>
      </c>
      <c r="D2596" s="4">
        <v>73.7</v>
      </c>
      <c r="E2596" s="4">
        <v>122.0</v>
      </c>
      <c r="F2596" s="4">
        <v>0.0</v>
      </c>
      <c r="G2596" s="4">
        <v>1.74</v>
      </c>
      <c r="H2596" s="5">
        <v>0.0</v>
      </c>
      <c r="I2596" s="4">
        <v>89.0</v>
      </c>
      <c r="J2596" s="4">
        <v>3.0</v>
      </c>
      <c r="K2596" s="4">
        <v>55.4</v>
      </c>
      <c r="L2596" s="4">
        <v>0.0</v>
      </c>
      <c r="M2596" s="4">
        <v>92.0</v>
      </c>
      <c r="N2596" s="4">
        <v>7.61</v>
      </c>
      <c r="O2596" s="4">
        <v>93.0</v>
      </c>
      <c r="P2596" s="4">
        <v>0.1</v>
      </c>
      <c r="Q2596" s="7"/>
      <c r="R2596" s="6"/>
      <c r="S2596" s="4">
        <v>2.5</v>
      </c>
      <c r="T2596" s="4">
        <v>2.5</v>
      </c>
      <c r="U2596" s="4">
        <v>0.703</v>
      </c>
      <c r="V2596" s="4">
        <v>12.1</v>
      </c>
    </row>
    <row r="2597">
      <c r="A2597" s="4" t="s">
        <v>194</v>
      </c>
      <c r="B2597" s="4">
        <v>2005.0</v>
      </c>
      <c r="C2597" s="4" t="s">
        <v>23</v>
      </c>
      <c r="D2597" s="4">
        <v>73.6</v>
      </c>
      <c r="E2597" s="4">
        <v>12.0</v>
      </c>
      <c r="F2597" s="4">
        <v>0.0</v>
      </c>
      <c r="G2597" s="4">
        <v>1.75</v>
      </c>
      <c r="H2597" s="5">
        <v>0.0</v>
      </c>
      <c r="I2597" s="4">
        <v>53.0</v>
      </c>
      <c r="J2597" s="4">
        <v>5.0</v>
      </c>
      <c r="K2597" s="4">
        <v>54.9</v>
      </c>
      <c r="L2597" s="4">
        <v>0.0</v>
      </c>
      <c r="M2597" s="4">
        <v>98.0</v>
      </c>
      <c r="N2597" s="4">
        <v>7.95</v>
      </c>
      <c r="O2597" s="4">
        <v>97.0</v>
      </c>
      <c r="P2597" s="4">
        <v>0.1</v>
      </c>
      <c r="Q2597" s="7"/>
      <c r="R2597" s="6"/>
      <c r="S2597" s="4">
        <v>2.5</v>
      </c>
      <c r="T2597" s="4">
        <v>2.6</v>
      </c>
      <c r="U2597" s="4">
        <v>0.0</v>
      </c>
      <c r="V2597" s="4">
        <v>11.9</v>
      </c>
    </row>
    <row r="2598">
      <c r="A2598" s="4" t="s">
        <v>194</v>
      </c>
      <c r="B2598" s="4">
        <v>2004.0</v>
      </c>
      <c r="C2598" s="4" t="s">
        <v>23</v>
      </c>
      <c r="D2598" s="4">
        <v>73.5</v>
      </c>
      <c r="E2598" s="4">
        <v>12.0</v>
      </c>
      <c r="F2598" s="4">
        <v>0.0</v>
      </c>
      <c r="G2598" s="4">
        <v>2.07</v>
      </c>
      <c r="H2598" s="5">
        <v>0.0</v>
      </c>
      <c r="I2598" s="6"/>
      <c r="J2598" s="4">
        <v>9.0</v>
      </c>
      <c r="K2598" s="4">
        <v>54.5</v>
      </c>
      <c r="L2598" s="4">
        <v>0.0</v>
      </c>
      <c r="M2598" s="4">
        <v>95.0</v>
      </c>
      <c r="N2598" s="4">
        <v>8.64</v>
      </c>
      <c r="O2598" s="4">
        <v>94.0</v>
      </c>
      <c r="P2598" s="4">
        <v>0.1</v>
      </c>
      <c r="Q2598" s="7"/>
      <c r="R2598" s="6"/>
      <c r="S2598" s="4">
        <v>2.6</v>
      </c>
      <c r="T2598" s="4">
        <v>2.6</v>
      </c>
      <c r="U2598" s="4">
        <v>0.0</v>
      </c>
      <c r="V2598" s="4">
        <v>11.9</v>
      </c>
    </row>
    <row r="2599">
      <c r="A2599" s="4" t="s">
        <v>194</v>
      </c>
      <c r="B2599" s="4">
        <v>2003.0</v>
      </c>
      <c r="C2599" s="4" t="s">
        <v>23</v>
      </c>
      <c r="D2599" s="4">
        <v>73.2</v>
      </c>
      <c r="E2599" s="4">
        <v>126.0</v>
      </c>
      <c r="F2599" s="4">
        <v>0.0</v>
      </c>
      <c r="G2599" s="4">
        <v>2.4</v>
      </c>
      <c r="H2599" s="5">
        <v>0.0</v>
      </c>
      <c r="I2599" s="6"/>
      <c r="J2599" s="4">
        <v>18.0</v>
      </c>
      <c r="K2599" s="4">
        <v>54.1</v>
      </c>
      <c r="L2599" s="4">
        <v>0.0</v>
      </c>
      <c r="M2599" s="4">
        <v>96.0</v>
      </c>
      <c r="N2599" s="4">
        <v>9.17</v>
      </c>
      <c r="O2599" s="4">
        <v>96.0</v>
      </c>
      <c r="P2599" s="4">
        <v>0.1</v>
      </c>
      <c r="Q2599" s="7"/>
      <c r="R2599" s="6"/>
      <c r="S2599" s="4">
        <v>2.7</v>
      </c>
      <c r="T2599" s="4">
        <v>2.7</v>
      </c>
      <c r="U2599" s="4">
        <v>0.0</v>
      </c>
      <c r="V2599" s="4">
        <v>11.9</v>
      </c>
    </row>
    <row r="2600">
      <c r="A2600" s="4" t="s">
        <v>194</v>
      </c>
      <c r="B2600" s="4">
        <v>2002.0</v>
      </c>
      <c r="C2600" s="4" t="s">
        <v>23</v>
      </c>
      <c r="D2600" s="4">
        <v>72.8</v>
      </c>
      <c r="E2600" s="4">
        <v>128.0</v>
      </c>
      <c r="F2600" s="4">
        <v>0.0</v>
      </c>
      <c r="G2600" s="4">
        <v>2.53</v>
      </c>
      <c r="H2600" s="5">
        <v>0.0</v>
      </c>
      <c r="I2600" s="6"/>
      <c r="J2600" s="4">
        <v>19.0</v>
      </c>
      <c r="K2600" s="4">
        <v>53.6</v>
      </c>
      <c r="L2600" s="4">
        <v>0.0</v>
      </c>
      <c r="M2600" s="4">
        <v>97.0</v>
      </c>
      <c r="N2600" s="4">
        <v>9.1</v>
      </c>
      <c r="O2600" s="4">
        <v>96.0</v>
      </c>
      <c r="P2600" s="4">
        <v>0.1</v>
      </c>
      <c r="Q2600" s="7"/>
      <c r="R2600" s="6"/>
      <c r="S2600" s="4">
        <v>2.7</v>
      </c>
      <c r="T2600" s="4">
        <v>2.7</v>
      </c>
      <c r="U2600" s="4">
        <v>0.0</v>
      </c>
      <c r="V2600" s="4">
        <v>11.9</v>
      </c>
    </row>
    <row r="2601">
      <c r="A2601" s="4" t="s">
        <v>194</v>
      </c>
      <c r="B2601" s="4">
        <v>2001.0</v>
      </c>
      <c r="C2601" s="4" t="s">
        <v>23</v>
      </c>
      <c r="D2601" s="4">
        <v>73.1</v>
      </c>
      <c r="E2601" s="4">
        <v>126.0</v>
      </c>
      <c r="F2601" s="4">
        <v>0.0</v>
      </c>
      <c r="G2601" s="4">
        <v>3.27</v>
      </c>
      <c r="H2601" s="5">
        <v>0.0</v>
      </c>
      <c r="I2601" s="6"/>
      <c r="J2601" s="4">
        <v>27.0</v>
      </c>
      <c r="K2601" s="4">
        <v>53.2</v>
      </c>
      <c r="L2601" s="4">
        <v>0.0</v>
      </c>
      <c r="M2601" s="4">
        <v>91.0</v>
      </c>
      <c r="N2601" s="4">
        <v>8.18</v>
      </c>
      <c r="O2601" s="4">
        <v>91.0</v>
      </c>
      <c r="P2601" s="4">
        <v>0.1</v>
      </c>
      <c r="Q2601" s="7"/>
      <c r="R2601" s="6"/>
      <c r="S2601" s="4">
        <v>2.8</v>
      </c>
      <c r="T2601" s="4">
        <v>2.8</v>
      </c>
      <c r="U2601" s="4">
        <v>0.0</v>
      </c>
      <c r="V2601" s="4">
        <v>11.8</v>
      </c>
    </row>
    <row r="2602">
      <c r="A2602" s="4" t="s">
        <v>194</v>
      </c>
      <c r="B2602" s="4">
        <v>2000.0</v>
      </c>
      <c r="C2602" s="4" t="s">
        <v>23</v>
      </c>
      <c r="D2602" s="4">
        <v>72.6</v>
      </c>
      <c r="E2602" s="4">
        <v>125.0</v>
      </c>
      <c r="F2602" s="4">
        <v>0.0</v>
      </c>
      <c r="G2602" s="4">
        <v>2.86</v>
      </c>
      <c r="H2602" s="5">
        <v>0.0</v>
      </c>
      <c r="I2602" s="6"/>
      <c r="J2602" s="4">
        <v>36.0</v>
      </c>
      <c r="K2602" s="4">
        <v>52.7</v>
      </c>
      <c r="L2602" s="4">
        <v>0.0</v>
      </c>
      <c r="M2602" s="4">
        <v>96.0</v>
      </c>
      <c r="N2602" s="4">
        <v>8.52</v>
      </c>
      <c r="O2602" s="4">
        <v>95.0</v>
      </c>
      <c r="P2602" s="4">
        <v>0.1</v>
      </c>
      <c r="Q2602" s="7"/>
      <c r="R2602" s="6"/>
      <c r="S2602" s="4">
        <v>2.8</v>
      </c>
      <c r="T2602" s="4">
        <v>2.8</v>
      </c>
      <c r="U2602" s="4">
        <v>0.0</v>
      </c>
      <c r="V2602" s="4">
        <v>11.7</v>
      </c>
    </row>
    <row r="2603">
      <c r="A2603" s="4" t="s">
        <v>195</v>
      </c>
      <c r="B2603" s="4">
        <v>2015.0</v>
      </c>
      <c r="C2603" s="4" t="s">
        <v>23</v>
      </c>
      <c r="D2603" s="4">
        <v>68.3</v>
      </c>
      <c r="E2603" s="4">
        <v>152.0</v>
      </c>
      <c r="F2603" s="4">
        <v>2.0</v>
      </c>
      <c r="G2603" s="6"/>
      <c r="H2603" s="5">
        <v>0.0</v>
      </c>
      <c r="I2603" s="4">
        <v>76.0</v>
      </c>
      <c r="J2603" s="4">
        <v>43.0</v>
      </c>
      <c r="K2603" s="4">
        <v>17.4</v>
      </c>
      <c r="L2603" s="4">
        <v>2.0</v>
      </c>
      <c r="M2603" s="4">
        <v>75.0</v>
      </c>
      <c r="N2603" s="6"/>
      <c r="O2603" s="4">
        <v>76.0</v>
      </c>
      <c r="P2603" s="4">
        <v>0.1</v>
      </c>
      <c r="Q2603" s="5">
        <v>1161.76935</v>
      </c>
      <c r="R2603" s="4">
        <v>124977.0</v>
      </c>
      <c r="S2603" s="4">
        <v>1.9</v>
      </c>
      <c r="T2603" s="4">
        <v>11.1</v>
      </c>
      <c r="U2603" s="4">
        <v>0.603</v>
      </c>
      <c r="V2603" s="4">
        <v>12.5</v>
      </c>
    </row>
    <row r="2604">
      <c r="A2604" s="4" t="s">
        <v>195</v>
      </c>
      <c r="B2604" s="4">
        <v>2014.0</v>
      </c>
      <c r="C2604" s="4" t="s">
        <v>23</v>
      </c>
      <c r="D2604" s="4">
        <v>68.0</v>
      </c>
      <c r="E2604" s="4">
        <v>155.0</v>
      </c>
      <c r="F2604" s="4">
        <v>2.0</v>
      </c>
      <c r="G2604" s="4">
        <v>0.01</v>
      </c>
      <c r="H2604" s="5">
        <v>28.14578503</v>
      </c>
      <c r="I2604" s="4">
        <v>77.0</v>
      </c>
      <c r="J2604" s="4">
        <v>47.0</v>
      </c>
      <c r="K2604" s="4">
        <v>17.0</v>
      </c>
      <c r="L2604" s="4">
        <v>2.0</v>
      </c>
      <c r="M2604" s="4">
        <v>76.0</v>
      </c>
      <c r="N2604" s="4">
        <v>1.48</v>
      </c>
      <c r="O2604" s="4">
        <v>77.0</v>
      </c>
      <c r="P2604" s="4">
        <v>0.1</v>
      </c>
      <c r="Q2604" s="5">
        <v>1153.51578</v>
      </c>
      <c r="R2604" s="4">
        <v>1212814.0</v>
      </c>
      <c r="S2604" s="4">
        <v>1.9</v>
      </c>
      <c r="T2604" s="4">
        <v>11.1</v>
      </c>
      <c r="U2604" s="4">
        <v>0.612</v>
      </c>
      <c r="V2604" s="4">
        <v>12.5</v>
      </c>
    </row>
    <row r="2605">
      <c r="A2605" s="4" t="s">
        <v>195</v>
      </c>
      <c r="B2605" s="4">
        <v>2013.0</v>
      </c>
      <c r="C2605" s="4" t="s">
        <v>23</v>
      </c>
      <c r="D2605" s="4">
        <v>67.7</v>
      </c>
      <c r="E2605" s="4">
        <v>158.0</v>
      </c>
      <c r="F2605" s="4">
        <v>2.0</v>
      </c>
      <c r="G2605" s="4">
        <v>0.01</v>
      </c>
      <c r="H2605" s="5">
        <v>3.379874844</v>
      </c>
      <c r="I2605" s="4">
        <v>82.0</v>
      </c>
      <c r="J2605" s="4">
        <v>4.0</v>
      </c>
      <c r="K2605" s="4">
        <v>16.6</v>
      </c>
      <c r="L2605" s="4">
        <v>2.0</v>
      </c>
      <c r="M2605" s="4">
        <v>82.0</v>
      </c>
      <c r="N2605" s="4">
        <v>1.29</v>
      </c>
      <c r="O2605" s="4">
        <v>82.0</v>
      </c>
      <c r="P2605" s="4">
        <v>0.1</v>
      </c>
      <c r="Q2605" s="5">
        <v>117.765674</v>
      </c>
      <c r="R2605" s="4">
        <v>1184366.0</v>
      </c>
      <c r="S2605" s="4">
        <v>11.1</v>
      </c>
      <c r="T2605" s="4">
        <v>11.2</v>
      </c>
      <c r="U2605" s="4">
        <v>0.62</v>
      </c>
      <c r="V2605" s="4">
        <v>12.5</v>
      </c>
    </row>
    <row r="2606">
      <c r="A2606" s="4" t="s">
        <v>195</v>
      </c>
      <c r="B2606" s="4">
        <v>2012.0</v>
      </c>
      <c r="C2606" s="4" t="s">
        <v>23</v>
      </c>
      <c r="D2606" s="4">
        <v>67.4</v>
      </c>
      <c r="E2606" s="4">
        <v>159.0</v>
      </c>
      <c r="F2606" s="4">
        <v>2.0</v>
      </c>
      <c r="G2606" s="4">
        <v>0.01</v>
      </c>
      <c r="H2606" s="5">
        <v>30.17998548</v>
      </c>
      <c r="I2606" s="4">
        <v>83.0</v>
      </c>
      <c r="J2606" s="4">
        <v>16.0</v>
      </c>
      <c r="K2606" s="4">
        <v>16.2</v>
      </c>
      <c r="L2606" s="4">
        <v>2.0</v>
      </c>
      <c r="M2606" s="4">
        <v>83.0</v>
      </c>
      <c r="N2606" s="4">
        <v>1.1</v>
      </c>
      <c r="O2606" s="4">
        <v>83.0</v>
      </c>
      <c r="P2606" s="4">
        <v>0.1</v>
      </c>
      <c r="Q2606" s="5">
        <v>1117.77724</v>
      </c>
      <c r="R2606" s="4">
        <v>115676.0</v>
      </c>
      <c r="S2606" s="4">
        <v>11.2</v>
      </c>
      <c r="T2606" s="4">
        <v>11.3</v>
      </c>
      <c r="U2606" s="4">
        <v>0.618</v>
      </c>
      <c r="V2606" s="4">
        <v>12.5</v>
      </c>
    </row>
    <row r="2607">
      <c r="A2607" s="4" t="s">
        <v>195</v>
      </c>
      <c r="B2607" s="4">
        <v>2011.0</v>
      </c>
      <c r="C2607" s="4" t="s">
        <v>23</v>
      </c>
      <c r="D2607" s="4">
        <v>67.2</v>
      </c>
      <c r="E2607" s="4">
        <v>161.0</v>
      </c>
      <c r="F2607" s="4">
        <v>2.0</v>
      </c>
      <c r="G2607" s="4">
        <v>0.5</v>
      </c>
      <c r="H2607" s="5">
        <v>2.726570602</v>
      </c>
      <c r="I2607" s="4">
        <v>67.0</v>
      </c>
      <c r="J2607" s="4">
        <v>763.0</v>
      </c>
      <c r="K2607" s="4">
        <v>15.8</v>
      </c>
      <c r="L2607" s="4">
        <v>3.0</v>
      </c>
      <c r="M2607" s="4">
        <v>66.0</v>
      </c>
      <c r="N2607" s="4">
        <v>0.76</v>
      </c>
      <c r="O2607" s="4">
        <v>67.0</v>
      </c>
      <c r="P2607" s="4">
        <v>0.1</v>
      </c>
      <c r="Q2607" s="5">
        <v>114.56179</v>
      </c>
      <c r="R2607" s="4">
        <v>1131523.0</v>
      </c>
      <c r="S2607" s="4">
        <v>11.3</v>
      </c>
      <c r="T2607" s="4">
        <v>11.4</v>
      </c>
      <c r="U2607" s="4">
        <v>0.607</v>
      </c>
      <c r="V2607" s="4">
        <v>12.5</v>
      </c>
    </row>
    <row r="2608">
      <c r="A2608" s="4" t="s">
        <v>195</v>
      </c>
      <c r="B2608" s="4">
        <v>2010.0</v>
      </c>
      <c r="C2608" s="4" t="s">
        <v>23</v>
      </c>
      <c r="D2608" s="4">
        <v>66.9</v>
      </c>
      <c r="E2608" s="4">
        <v>163.0</v>
      </c>
      <c r="F2608" s="4">
        <v>2.0</v>
      </c>
      <c r="G2608" s="4">
        <v>0.1</v>
      </c>
      <c r="H2608" s="5">
        <v>38.58376645</v>
      </c>
      <c r="I2608" s="4">
        <v>72.0</v>
      </c>
      <c r="J2608" s="4">
        <v>50.0</v>
      </c>
      <c r="K2608" s="4">
        <v>15.5</v>
      </c>
      <c r="L2608" s="4">
        <v>3.0</v>
      </c>
      <c r="M2608" s="4">
        <v>72.0</v>
      </c>
      <c r="N2608" s="4">
        <v>0.92</v>
      </c>
      <c r="O2608" s="4">
        <v>72.0</v>
      </c>
      <c r="P2608" s="4">
        <v>0.1</v>
      </c>
      <c r="Q2608" s="5">
        <v>849.8626972</v>
      </c>
      <c r="R2608" s="4">
        <v>119591.0</v>
      </c>
      <c r="S2608" s="4">
        <v>11.5</v>
      </c>
      <c r="T2608" s="4">
        <v>11.5</v>
      </c>
      <c r="U2608" s="4">
        <v>0.599</v>
      </c>
      <c r="V2608" s="4">
        <v>12.4</v>
      </c>
    </row>
    <row r="2609">
      <c r="A2609" s="4" t="s">
        <v>195</v>
      </c>
      <c r="B2609" s="4">
        <v>2009.0</v>
      </c>
      <c r="C2609" s="4" t="s">
        <v>23</v>
      </c>
      <c r="D2609" s="4">
        <v>66.6</v>
      </c>
      <c r="E2609" s="4">
        <v>165.0</v>
      </c>
      <c r="F2609" s="4">
        <v>2.0</v>
      </c>
      <c r="G2609" s="4">
        <v>0.09</v>
      </c>
      <c r="H2609" s="5">
        <v>36.199487</v>
      </c>
      <c r="I2609" s="4">
        <v>72.0</v>
      </c>
      <c r="J2609" s="4">
        <v>10.0</v>
      </c>
      <c r="K2609" s="4">
        <v>15.1</v>
      </c>
      <c r="L2609" s="4">
        <v>3.0</v>
      </c>
      <c r="M2609" s="4">
        <v>78.0</v>
      </c>
      <c r="N2609" s="4">
        <v>1.2</v>
      </c>
      <c r="O2609" s="4">
        <v>72.0</v>
      </c>
      <c r="P2609" s="4">
        <v>0.1</v>
      </c>
      <c r="Q2609" s="5">
        <v>757.3114436</v>
      </c>
      <c r="R2609" s="4">
        <v>19221.0</v>
      </c>
      <c r="S2609" s="4">
        <v>11.6</v>
      </c>
      <c r="T2609" s="4">
        <v>11.6</v>
      </c>
      <c r="U2609" s="4">
        <v>0.599</v>
      </c>
      <c r="V2609" s="4">
        <v>12.1</v>
      </c>
    </row>
    <row r="2610">
      <c r="A2610" s="4" t="s">
        <v>195</v>
      </c>
      <c r="B2610" s="4">
        <v>2008.0</v>
      </c>
      <c r="C2610" s="4" t="s">
        <v>23</v>
      </c>
      <c r="D2610" s="4">
        <v>66.2</v>
      </c>
      <c r="E2610" s="4">
        <v>168.0</v>
      </c>
      <c r="F2610" s="4">
        <v>2.0</v>
      </c>
      <c r="G2610" s="4">
        <v>0.06</v>
      </c>
      <c r="H2610" s="5">
        <v>36.69198927</v>
      </c>
      <c r="I2610" s="4">
        <v>79.0</v>
      </c>
      <c r="J2610" s="4">
        <v>0.0</v>
      </c>
      <c r="K2610" s="4">
        <v>14.7</v>
      </c>
      <c r="L2610" s="4">
        <v>3.0</v>
      </c>
      <c r="M2610" s="4">
        <v>79.0</v>
      </c>
      <c r="N2610" s="4">
        <v>0.74</v>
      </c>
      <c r="O2610" s="4">
        <v>79.0</v>
      </c>
      <c r="P2610" s="4">
        <v>0.1</v>
      </c>
      <c r="Q2610" s="5">
        <v>643.71911</v>
      </c>
      <c r="R2610" s="4">
        <v>17811.0</v>
      </c>
      <c r="S2610" s="4">
        <v>11.7</v>
      </c>
      <c r="T2610" s="4">
        <v>11.7</v>
      </c>
      <c r="U2610" s="4">
        <v>0.566</v>
      </c>
      <c r="V2610" s="4">
        <v>11.7</v>
      </c>
    </row>
    <row r="2611">
      <c r="A2611" s="4" t="s">
        <v>195</v>
      </c>
      <c r="B2611" s="4">
        <v>2007.0</v>
      </c>
      <c r="C2611" s="4" t="s">
        <v>23</v>
      </c>
      <c r="D2611" s="4">
        <v>65.8</v>
      </c>
      <c r="E2611" s="4">
        <v>173.0</v>
      </c>
      <c r="F2611" s="4">
        <v>2.0</v>
      </c>
      <c r="G2611" s="4">
        <v>0.05</v>
      </c>
      <c r="H2611" s="5">
        <v>11.75766897</v>
      </c>
      <c r="I2611" s="6"/>
      <c r="J2611" s="4">
        <v>0.0</v>
      </c>
      <c r="K2611" s="4">
        <v>14.2</v>
      </c>
      <c r="L2611" s="4">
        <v>3.0</v>
      </c>
      <c r="M2611" s="4">
        <v>7.0</v>
      </c>
      <c r="N2611" s="4">
        <v>0.37</v>
      </c>
      <c r="O2611" s="4">
        <v>7.0</v>
      </c>
      <c r="P2611" s="4">
        <v>0.1</v>
      </c>
      <c r="Q2611" s="5">
        <v>524.8959363</v>
      </c>
      <c r="R2611" s="4">
        <v>164973.0</v>
      </c>
      <c r="S2611" s="4">
        <v>11.8</v>
      </c>
      <c r="T2611" s="4">
        <v>11.8</v>
      </c>
      <c r="U2611" s="4">
        <v>0.541</v>
      </c>
      <c r="V2611" s="4">
        <v>11.3</v>
      </c>
    </row>
    <row r="2612">
      <c r="A2612" s="4" t="s">
        <v>195</v>
      </c>
      <c r="B2612" s="4">
        <v>2006.0</v>
      </c>
      <c r="C2612" s="4" t="s">
        <v>23</v>
      </c>
      <c r="D2612" s="4">
        <v>64.9</v>
      </c>
      <c r="E2612" s="4">
        <v>186.0</v>
      </c>
      <c r="F2612" s="4">
        <v>2.0</v>
      </c>
      <c r="G2612" s="4">
        <v>0.04</v>
      </c>
      <c r="H2612" s="5">
        <v>28.12560496</v>
      </c>
      <c r="I2612" s="6"/>
      <c r="J2612" s="4">
        <v>90.0</v>
      </c>
      <c r="K2612" s="4">
        <v>13.9</v>
      </c>
      <c r="L2612" s="4">
        <v>3.0</v>
      </c>
      <c r="M2612" s="4">
        <v>62.0</v>
      </c>
      <c r="N2612" s="4">
        <v>0.65</v>
      </c>
      <c r="O2612" s="4">
        <v>63.0</v>
      </c>
      <c r="P2612" s="4">
        <v>0.1</v>
      </c>
      <c r="Q2612" s="5">
        <v>441.53226</v>
      </c>
      <c r="R2612" s="4">
        <v>148621.0</v>
      </c>
      <c r="S2612" s="4">
        <v>11.9</v>
      </c>
      <c r="T2612" s="4">
        <v>11.9</v>
      </c>
      <c r="U2612" s="4">
        <v>0.511</v>
      </c>
      <c r="V2612" s="4">
        <v>11.0</v>
      </c>
    </row>
    <row r="2613">
      <c r="A2613" s="4" t="s">
        <v>195</v>
      </c>
      <c r="B2613" s="4">
        <v>2005.0</v>
      </c>
      <c r="C2613" s="4" t="s">
        <v>23</v>
      </c>
      <c r="D2613" s="4">
        <v>63.7</v>
      </c>
      <c r="E2613" s="4">
        <v>26.0</v>
      </c>
      <c r="F2613" s="4">
        <v>3.0</v>
      </c>
      <c r="G2613" s="4">
        <v>0.36</v>
      </c>
      <c r="H2613" s="5">
        <v>7.127144699</v>
      </c>
      <c r="I2613" s="6"/>
      <c r="J2613" s="4">
        <v>203.0</v>
      </c>
      <c r="K2613" s="4">
        <v>13.5</v>
      </c>
      <c r="L2613" s="4">
        <v>3.0</v>
      </c>
      <c r="M2613" s="4">
        <v>55.0</v>
      </c>
      <c r="N2613" s="4">
        <v>1.5</v>
      </c>
      <c r="O2613" s="4">
        <v>55.0</v>
      </c>
      <c r="P2613" s="4">
        <v>0.1</v>
      </c>
      <c r="Q2613" s="5">
        <v>478.331859</v>
      </c>
      <c r="R2613" s="4">
        <v>126484.0</v>
      </c>
      <c r="S2613" s="4">
        <v>12.0</v>
      </c>
      <c r="T2613" s="4">
        <v>11.9</v>
      </c>
      <c r="U2613" s="4">
        <v>0.492</v>
      </c>
      <c r="V2613" s="4">
        <v>10.6</v>
      </c>
    </row>
    <row r="2614">
      <c r="A2614" s="4" t="s">
        <v>195</v>
      </c>
      <c r="B2614" s="4">
        <v>2004.0</v>
      </c>
      <c r="C2614" s="4" t="s">
        <v>23</v>
      </c>
      <c r="D2614" s="4">
        <v>62.3</v>
      </c>
      <c r="E2614" s="4">
        <v>229.0</v>
      </c>
      <c r="F2614" s="4">
        <v>3.0</v>
      </c>
      <c r="G2614" s="4">
        <v>0.38</v>
      </c>
      <c r="H2614" s="5">
        <v>8.415788935</v>
      </c>
      <c r="I2614" s="6"/>
      <c r="J2614" s="4">
        <v>41.0</v>
      </c>
      <c r="K2614" s="4">
        <v>13.2</v>
      </c>
      <c r="L2614" s="4">
        <v>3.0</v>
      </c>
      <c r="M2614" s="4">
        <v>57.0</v>
      </c>
      <c r="N2614" s="4">
        <v>1.31</v>
      </c>
      <c r="O2614" s="4">
        <v>57.0</v>
      </c>
      <c r="P2614" s="4">
        <v>0.1</v>
      </c>
      <c r="Q2614" s="5">
        <v>467.5438297</v>
      </c>
      <c r="R2614" s="4">
        <v>996698.0</v>
      </c>
      <c r="S2614" s="4">
        <v>12.0</v>
      </c>
      <c r="T2614" s="4">
        <v>12.0</v>
      </c>
      <c r="U2614" s="4">
        <v>0.484</v>
      </c>
      <c r="V2614" s="4">
        <v>10.2</v>
      </c>
    </row>
    <row r="2615">
      <c r="A2615" s="4" t="s">
        <v>195</v>
      </c>
      <c r="B2615" s="4">
        <v>2003.0</v>
      </c>
      <c r="C2615" s="4" t="s">
        <v>23</v>
      </c>
      <c r="D2615" s="4">
        <v>61.0</v>
      </c>
      <c r="E2615" s="4">
        <v>25.0</v>
      </c>
      <c r="F2615" s="4">
        <v>3.0</v>
      </c>
      <c r="G2615" s="4">
        <v>0.44</v>
      </c>
      <c r="H2615" s="5">
        <v>46.3913277</v>
      </c>
      <c r="I2615" s="6"/>
      <c r="J2615" s="4">
        <v>94.0</v>
      </c>
      <c r="K2615" s="4">
        <v>12.9</v>
      </c>
      <c r="L2615" s="4">
        <v>4.0</v>
      </c>
      <c r="M2615" s="4">
        <v>55.0</v>
      </c>
      <c r="N2615" s="4">
        <v>2.48</v>
      </c>
      <c r="O2615" s="4">
        <v>55.0</v>
      </c>
      <c r="P2615" s="4">
        <v>0.1</v>
      </c>
      <c r="Q2615" s="5">
        <v>471.4565823</v>
      </c>
      <c r="R2615" s="4">
        <v>96852.0</v>
      </c>
      <c r="S2615" s="4">
        <v>12.1</v>
      </c>
      <c r="T2615" s="4">
        <v>12.1</v>
      </c>
      <c r="U2615" s="4">
        <v>0.485</v>
      </c>
      <c r="V2615" s="4">
        <v>9.8</v>
      </c>
    </row>
    <row r="2616">
      <c r="A2616" s="4" t="s">
        <v>195</v>
      </c>
      <c r="B2616" s="4">
        <v>2002.0</v>
      </c>
      <c r="C2616" s="4" t="s">
        <v>23</v>
      </c>
      <c r="D2616" s="4">
        <v>62.0</v>
      </c>
      <c r="E2616" s="4">
        <v>261.0</v>
      </c>
      <c r="F2616" s="4">
        <v>3.0</v>
      </c>
      <c r="G2616" s="4">
        <v>0.48</v>
      </c>
      <c r="H2616" s="5">
        <v>5.649123424</v>
      </c>
      <c r="I2616" s="6"/>
      <c r="J2616" s="4">
        <v>0.0</v>
      </c>
      <c r="K2616" s="4">
        <v>12.6</v>
      </c>
      <c r="L2616" s="4">
        <v>4.0</v>
      </c>
      <c r="M2616" s="4">
        <v>38.0</v>
      </c>
      <c r="N2616" s="4">
        <v>3.89</v>
      </c>
      <c r="O2616" s="4">
        <v>54.0</v>
      </c>
      <c r="P2616" s="4">
        <v>0.1</v>
      </c>
      <c r="Q2616" s="5">
        <v>48.61552</v>
      </c>
      <c r="R2616" s="4">
        <v>923825.0</v>
      </c>
      <c r="S2616" s="4">
        <v>12.1</v>
      </c>
      <c r="T2616" s="4">
        <v>12.1</v>
      </c>
      <c r="U2616" s="4">
        <v>0.475</v>
      </c>
      <c r="V2616" s="4">
        <v>9.8</v>
      </c>
    </row>
    <row r="2617">
      <c r="A2617" s="4" t="s">
        <v>195</v>
      </c>
      <c r="B2617" s="4">
        <v>2001.0</v>
      </c>
      <c r="C2617" s="4" t="s">
        <v>23</v>
      </c>
      <c r="D2617" s="4">
        <v>59.4</v>
      </c>
      <c r="E2617" s="4">
        <v>269.0</v>
      </c>
      <c r="F2617" s="4">
        <v>3.0</v>
      </c>
      <c r="G2617" s="4">
        <v>0.5</v>
      </c>
      <c r="H2617" s="5">
        <v>6.556583478</v>
      </c>
      <c r="I2617" s="6"/>
      <c r="J2617" s="4">
        <v>0.0</v>
      </c>
      <c r="K2617" s="4">
        <v>12.3</v>
      </c>
      <c r="L2617" s="4">
        <v>4.0</v>
      </c>
      <c r="M2617" s="6"/>
      <c r="N2617" s="4">
        <v>3.75</v>
      </c>
      <c r="O2617" s="6"/>
      <c r="P2617" s="4">
        <v>0.1</v>
      </c>
      <c r="Q2617" s="5">
        <v>56.4249869</v>
      </c>
      <c r="R2617" s="4">
        <v>892531.0</v>
      </c>
      <c r="S2617" s="4">
        <v>12.1</v>
      </c>
      <c r="T2617" s="4">
        <v>12.2</v>
      </c>
      <c r="U2617" s="4">
        <v>0.47</v>
      </c>
      <c r="V2617" s="4">
        <v>9.8</v>
      </c>
    </row>
    <row r="2618">
      <c r="A2618" s="4" t="s">
        <v>195</v>
      </c>
      <c r="B2618" s="4">
        <v>2000.0</v>
      </c>
      <c r="C2618" s="4" t="s">
        <v>23</v>
      </c>
      <c r="D2618" s="4">
        <v>58.7</v>
      </c>
      <c r="E2618" s="4">
        <v>276.0</v>
      </c>
      <c r="F2618" s="4">
        <v>3.0</v>
      </c>
      <c r="G2618" s="4">
        <v>0.5</v>
      </c>
      <c r="H2618" s="5">
        <v>49.06967155</v>
      </c>
      <c r="I2618" s="6"/>
      <c r="J2618" s="4">
        <v>0.0</v>
      </c>
      <c r="K2618" s="4">
        <v>11.9</v>
      </c>
      <c r="L2618" s="4">
        <v>4.0</v>
      </c>
      <c r="M2618" s="6"/>
      <c r="N2618" s="4">
        <v>3.26</v>
      </c>
      <c r="O2618" s="6"/>
      <c r="P2618" s="4">
        <v>0.1</v>
      </c>
      <c r="Q2618" s="5">
        <v>422.28633</v>
      </c>
      <c r="R2618" s="4">
        <v>87167.0</v>
      </c>
      <c r="S2618" s="4">
        <v>12.2</v>
      </c>
      <c r="T2618" s="4">
        <v>12.2</v>
      </c>
      <c r="U2618" s="4">
        <v>0.0</v>
      </c>
      <c r="V2618" s="4">
        <v>0.0</v>
      </c>
    </row>
    <row r="2619">
      <c r="A2619" s="4" t="s">
        <v>196</v>
      </c>
      <c r="B2619" s="4">
        <v>2015.0</v>
      </c>
      <c r="C2619" s="4" t="s">
        <v>23</v>
      </c>
      <c r="D2619" s="4">
        <v>59.9</v>
      </c>
      <c r="E2619" s="4">
        <v>287.0</v>
      </c>
      <c r="F2619" s="4">
        <v>13.0</v>
      </c>
      <c r="G2619" s="6"/>
      <c r="H2619" s="5">
        <v>0.0</v>
      </c>
      <c r="I2619" s="4">
        <v>88.0</v>
      </c>
      <c r="J2619" s="4">
        <v>20.0</v>
      </c>
      <c r="K2619" s="4">
        <v>24.3</v>
      </c>
      <c r="L2619" s="4">
        <v>20.0</v>
      </c>
      <c r="M2619" s="4">
        <v>88.0</v>
      </c>
      <c r="N2619" s="6"/>
      <c r="O2619" s="4">
        <v>88.0</v>
      </c>
      <c r="P2619" s="4">
        <v>1.0</v>
      </c>
      <c r="Q2619" s="5">
        <v>551.138346</v>
      </c>
      <c r="R2619" s="4">
        <v>741682.0</v>
      </c>
      <c r="S2619" s="4">
        <v>6.5</v>
      </c>
      <c r="T2619" s="4">
        <v>6.2</v>
      </c>
      <c r="U2619" s="4">
        <v>0.484</v>
      </c>
      <c r="V2619" s="4">
        <v>12.0</v>
      </c>
    </row>
    <row r="2620">
      <c r="A2620" s="4" t="s">
        <v>196</v>
      </c>
      <c r="B2620" s="4">
        <v>2014.0</v>
      </c>
      <c r="C2620" s="4" t="s">
        <v>23</v>
      </c>
      <c r="D2620" s="4">
        <v>59.7</v>
      </c>
      <c r="E2620" s="4">
        <v>285.0</v>
      </c>
      <c r="F2620" s="4">
        <v>13.0</v>
      </c>
      <c r="G2620" s="4">
        <v>0.01</v>
      </c>
      <c r="H2620" s="5">
        <v>4.877350139</v>
      </c>
      <c r="I2620" s="4">
        <v>87.0</v>
      </c>
      <c r="J2620" s="4">
        <v>577.0</v>
      </c>
      <c r="K2620" s="4">
        <v>23.7</v>
      </c>
      <c r="L2620" s="4">
        <v>20.0</v>
      </c>
      <c r="M2620" s="4">
        <v>85.0</v>
      </c>
      <c r="N2620" s="4">
        <v>5.25</v>
      </c>
      <c r="O2620" s="4">
        <v>87.0</v>
      </c>
      <c r="P2620" s="4">
        <v>1.0</v>
      </c>
      <c r="Q2620" s="5">
        <v>62.1318489</v>
      </c>
      <c r="R2620" s="4">
        <v>7228915.0</v>
      </c>
      <c r="S2620" s="4">
        <v>6.6</v>
      </c>
      <c r="T2620" s="4">
        <v>6.4</v>
      </c>
      <c r="U2620" s="4">
        <v>0.475</v>
      </c>
      <c r="V2620" s="4">
        <v>12.0</v>
      </c>
    </row>
    <row r="2621">
      <c r="A2621" s="4" t="s">
        <v>196</v>
      </c>
      <c r="B2621" s="4">
        <v>2013.0</v>
      </c>
      <c r="C2621" s="4" t="s">
        <v>23</v>
      </c>
      <c r="D2621" s="4">
        <v>59.4</v>
      </c>
      <c r="E2621" s="4">
        <v>287.0</v>
      </c>
      <c r="F2621" s="4">
        <v>14.0</v>
      </c>
      <c r="G2621" s="4">
        <v>0.01</v>
      </c>
      <c r="H2621" s="5">
        <v>48.73047089</v>
      </c>
      <c r="I2621" s="4">
        <v>84.0</v>
      </c>
      <c r="J2621" s="4">
        <v>564.0</v>
      </c>
      <c r="K2621" s="4">
        <v>23.1</v>
      </c>
      <c r="L2621" s="4">
        <v>20.0</v>
      </c>
      <c r="M2621" s="4">
        <v>84.0</v>
      </c>
      <c r="N2621" s="4">
        <v>5.12</v>
      </c>
      <c r="O2621" s="4">
        <v>84.0</v>
      </c>
      <c r="P2621" s="4">
        <v>1.5</v>
      </c>
      <c r="Q2621" s="5">
        <v>579.43485</v>
      </c>
      <c r="R2621" s="4">
        <v>742948.0</v>
      </c>
      <c r="S2621" s="4">
        <v>6.8</v>
      </c>
      <c r="T2621" s="4">
        <v>6.6</v>
      </c>
      <c r="U2621" s="4">
        <v>0.47</v>
      </c>
      <c r="V2621" s="4">
        <v>12.0</v>
      </c>
    </row>
    <row r="2622">
      <c r="A2622" s="4" t="s">
        <v>196</v>
      </c>
      <c r="B2622" s="4">
        <v>2012.0</v>
      </c>
      <c r="C2622" s="4" t="s">
        <v>23</v>
      </c>
      <c r="D2622" s="4">
        <v>58.9</v>
      </c>
      <c r="E2622" s="4">
        <v>294.0</v>
      </c>
      <c r="F2622" s="4">
        <v>14.0</v>
      </c>
      <c r="G2622" s="4">
        <v>0.01</v>
      </c>
      <c r="H2622" s="5">
        <v>41.60027954</v>
      </c>
      <c r="I2622" s="4">
        <v>84.0</v>
      </c>
      <c r="J2622" s="4">
        <v>238.0</v>
      </c>
      <c r="K2622" s="4">
        <v>22.6</v>
      </c>
      <c r="L2622" s="4">
        <v>21.0</v>
      </c>
      <c r="M2622" s="4">
        <v>84.0</v>
      </c>
      <c r="N2622" s="4">
        <v>5.11</v>
      </c>
      <c r="O2622" s="4">
        <v>84.0</v>
      </c>
      <c r="P2622" s="4">
        <v>1.7</v>
      </c>
      <c r="Q2622" s="5">
        <v>563.6894247</v>
      </c>
      <c r="R2622" s="4">
        <v>6859482.0</v>
      </c>
      <c r="S2622" s="4">
        <v>7.0</v>
      </c>
      <c r="T2622" s="4">
        <v>6.8</v>
      </c>
      <c r="U2622" s="4">
        <v>0.464</v>
      </c>
      <c r="V2622" s="4">
        <v>12.0</v>
      </c>
    </row>
    <row r="2623">
      <c r="A2623" s="4" t="s">
        <v>196</v>
      </c>
      <c r="B2623" s="4">
        <v>2011.0</v>
      </c>
      <c r="C2623" s="4" t="s">
        <v>23</v>
      </c>
      <c r="D2623" s="4">
        <v>58.3</v>
      </c>
      <c r="E2623" s="4">
        <v>34.0</v>
      </c>
      <c r="F2623" s="4">
        <v>14.0</v>
      </c>
      <c r="G2623" s="4">
        <v>1.44</v>
      </c>
      <c r="H2623" s="5">
        <v>39.08258546</v>
      </c>
      <c r="I2623" s="4">
        <v>85.0</v>
      </c>
      <c r="J2623" s="4">
        <v>187.0</v>
      </c>
      <c r="K2623" s="4">
        <v>22.0</v>
      </c>
      <c r="L2623" s="4">
        <v>21.0</v>
      </c>
      <c r="M2623" s="4">
        <v>85.0</v>
      </c>
      <c r="N2623" s="4">
        <v>5.21</v>
      </c>
      <c r="O2623" s="4">
        <v>85.0</v>
      </c>
      <c r="P2623" s="4">
        <v>2.6</v>
      </c>
      <c r="Q2623" s="5">
        <v>562.3393592</v>
      </c>
      <c r="R2623" s="4">
        <v>6679282.0</v>
      </c>
      <c r="S2623" s="4">
        <v>7.1</v>
      </c>
      <c r="T2623" s="4">
        <v>7.0</v>
      </c>
      <c r="U2623" s="4">
        <v>0.457</v>
      </c>
      <c r="V2623" s="4">
        <v>11.5</v>
      </c>
    </row>
    <row r="2624">
      <c r="A2624" s="4" t="s">
        <v>196</v>
      </c>
      <c r="B2624" s="4">
        <v>2010.0</v>
      </c>
      <c r="C2624" s="4" t="s">
        <v>23</v>
      </c>
      <c r="D2624" s="4">
        <v>57.4</v>
      </c>
      <c r="E2624" s="4">
        <v>323.0</v>
      </c>
      <c r="F2624" s="4">
        <v>14.0</v>
      </c>
      <c r="G2624" s="4">
        <v>1.21</v>
      </c>
      <c r="H2624" s="5">
        <v>41.96145465</v>
      </c>
      <c r="I2624" s="4">
        <v>83.0</v>
      </c>
      <c r="J2624" s="4">
        <v>120.0</v>
      </c>
      <c r="K2624" s="4">
        <v>21.4</v>
      </c>
      <c r="L2624" s="4">
        <v>21.0</v>
      </c>
      <c r="M2624" s="4">
        <v>83.0</v>
      </c>
      <c r="N2624" s="4">
        <v>5.37</v>
      </c>
      <c r="O2624" s="4">
        <v>83.0</v>
      </c>
      <c r="P2624" s="4">
        <v>3.8</v>
      </c>
      <c r="Q2624" s="5">
        <v>487.9238913</v>
      </c>
      <c r="R2624" s="4">
        <v>652952.0</v>
      </c>
      <c r="S2624" s="4">
        <v>7.3</v>
      </c>
      <c r="T2624" s="4">
        <v>7.2</v>
      </c>
      <c r="U2624" s="4">
        <v>0.449</v>
      </c>
      <c r="V2624" s="4">
        <v>11.0</v>
      </c>
    </row>
    <row r="2625">
      <c r="A2625" s="4" t="s">
        <v>196</v>
      </c>
      <c r="B2625" s="4">
        <v>2009.0</v>
      </c>
      <c r="C2625" s="4" t="s">
        <v>23</v>
      </c>
      <c r="D2625" s="4">
        <v>56.7</v>
      </c>
      <c r="E2625" s="4">
        <v>336.0</v>
      </c>
      <c r="F2625" s="4">
        <v>14.0</v>
      </c>
      <c r="G2625" s="4">
        <v>1.24</v>
      </c>
      <c r="H2625" s="5">
        <v>77.09551224</v>
      </c>
      <c r="I2625" s="4">
        <v>78.0</v>
      </c>
      <c r="J2625" s="4">
        <v>425.0</v>
      </c>
      <c r="K2625" s="4">
        <v>2.9</v>
      </c>
      <c r="L2625" s="4">
        <v>22.0</v>
      </c>
      <c r="M2625" s="4">
        <v>78.0</v>
      </c>
      <c r="N2625" s="4">
        <v>6.64</v>
      </c>
      <c r="O2625" s="4">
        <v>78.0</v>
      </c>
      <c r="P2625" s="4">
        <v>4.3</v>
      </c>
      <c r="Q2625" s="5">
        <v>499.6468713</v>
      </c>
      <c r="R2625" s="4">
        <v>633472.0</v>
      </c>
      <c r="S2625" s="4">
        <v>7.5</v>
      </c>
      <c r="T2625" s="4">
        <v>7.4</v>
      </c>
      <c r="U2625" s="4">
        <v>0.442</v>
      </c>
      <c r="V2625" s="4">
        <v>10.6</v>
      </c>
    </row>
    <row r="2626">
      <c r="A2626" s="4" t="s">
        <v>196</v>
      </c>
      <c r="B2626" s="4">
        <v>2008.0</v>
      </c>
      <c r="C2626" s="4" t="s">
        <v>23</v>
      </c>
      <c r="D2626" s="4">
        <v>56.2</v>
      </c>
      <c r="E2626" s="4">
        <v>344.0</v>
      </c>
      <c r="F2626" s="4">
        <v>14.0</v>
      </c>
      <c r="G2626" s="4">
        <v>1.33</v>
      </c>
      <c r="H2626" s="5">
        <v>69.35924758</v>
      </c>
      <c r="I2626" s="4">
        <v>24.0</v>
      </c>
      <c r="J2626" s="4">
        <v>187.0</v>
      </c>
      <c r="K2626" s="4">
        <v>2.4</v>
      </c>
      <c r="L2626" s="4">
        <v>22.0</v>
      </c>
      <c r="M2626" s="4">
        <v>8.0</v>
      </c>
      <c r="N2626" s="4">
        <v>5.73</v>
      </c>
      <c r="O2626" s="4">
        <v>81.0</v>
      </c>
      <c r="P2626" s="4">
        <v>4.8</v>
      </c>
      <c r="Q2626" s="5">
        <v>513.391914</v>
      </c>
      <c r="R2626" s="4">
        <v>6161796.0</v>
      </c>
      <c r="S2626" s="4">
        <v>7.7</v>
      </c>
      <c r="T2626" s="4">
        <v>7.6</v>
      </c>
      <c r="U2626" s="4">
        <v>0.441</v>
      </c>
      <c r="V2626" s="4">
        <v>10.1</v>
      </c>
    </row>
    <row r="2627">
      <c r="A2627" s="4" t="s">
        <v>196</v>
      </c>
      <c r="B2627" s="4">
        <v>2007.0</v>
      </c>
      <c r="C2627" s="4" t="s">
        <v>23</v>
      </c>
      <c r="D2627" s="4">
        <v>55.9</v>
      </c>
      <c r="E2627" s="4">
        <v>344.0</v>
      </c>
      <c r="F2627" s="4">
        <v>14.0</v>
      </c>
      <c r="G2627" s="4">
        <v>1.37</v>
      </c>
      <c r="H2627" s="5">
        <v>0.675682939</v>
      </c>
      <c r="I2627" s="6"/>
      <c r="J2627" s="4">
        <v>8.0</v>
      </c>
      <c r="K2627" s="4">
        <v>19.8</v>
      </c>
      <c r="L2627" s="4">
        <v>22.0</v>
      </c>
      <c r="M2627" s="4">
        <v>72.0</v>
      </c>
      <c r="N2627" s="4">
        <v>5.55</v>
      </c>
      <c r="O2627" s="4">
        <v>82.0</v>
      </c>
      <c r="P2627" s="4">
        <v>5.1</v>
      </c>
      <c r="Q2627" s="5">
        <v>42.764743</v>
      </c>
      <c r="R2627" s="4">
        <v>5997385.0</v>
      </c>
      <c r="S2627" s="4">
        <v>7.9</v>
      </c>
      <c r="T2627" s="4">
        <v>7.8</v>
      </c>
      <c r="U2627" s="4">
        <v>0.443</v>
      </c>
      <c r="V2627" s="4">
        <v>10.6</v>
      </c>
    </row>
    <row r="2628">
      <c r="A2628" s="4" t="s">
        <v>196</v>
      </c>
      <c r="B2628" s="4">
        <v>2006.0</v>
      </c>
      <c r="C2628" s="4" t="s">
        <v>23</v>
      </c>
      <c r="D2628" s="4">
        <v>55.7</v>
      </c>
      <c r="E2628" s="4">
        <v>345.0</v>
      </c>
      <c r="F2628" s="4">
        <v>15.0</v>
      </c>
      <c r="G2628" s="4">
        <v>1.37</v>
      </c>
      <c r="H2628" s="5">
        <v>6.226048785</v>
      </c>
      <c r="I2628" s="6"/>
      <c r="J2628" s="4">
        <v>26.0</v>
      </c>
      <c r="K2628" s="4">
        <v>19.3</v>
      </c>
      <c r="L2628" s="4">
        <v>22.0</v>
      </c>
      <c r="M2628" s="4">
        <v>85.0</v>
      </c>
      <c r="N2628" s="4">
        <v>5.56</v>
      </c>
      <c r="O2628" s="4">
        <v>84.0</v>
      </c>
      <c r="P2628" s="4">
        <v>5.0</v>
      </c>
      <c r="Q2628" s="5">
        <v>377.33629</v>
      </c>
      <c r="R2628" s="4">
        <v>5837792.0</v>
      </c>
      <c r="S2628" s="4">
        <v>8.1</v>
      </c>
      <c r="T2628" s="4">
        <v>8.0</v>
      </c>
      <c r="U2628" s="4">
        <v>0.436</v>
      </c>
      <c r="V2628" s="4">
        <v>10.2</v>
      </c>
    </row>
    <row r="2629">
      <c r="A2629" s="4" t="s">
        <v>196</v>
      </c>
      <c r="B2629" s="4">
        <v>2005.0</v>
      </c>
      <c r="C2629" s="4" t="s">
        <v>23</v>
      </c>
      <c r="D2629" s="4">
        <v>55.0</v>
      </c>
      <c r="E2629" s="4">
        <v>357.0</v>
      </c>
      <c r="F2629" s="4">
        <v>15.0</v>
      </c>
      <c r="G2629" s="4">
        <v>1.14</v>
      </c>
      <c r="H2629" s="5">
        <v>36.62174288</v>
      </c>
      <c r="I2629" s="6"/>
      <c r="J2629" s="4">
        <v>38.0</v>
      </c>
      <c r="K2629" s="4">
        <v>18.9</v>
      </c>
      <c r="L2629" s="4">
        <v>22.0</v>
      </c>
      <c r="M2629" s="4">
        <v>8.0</v>
      </c>
      <c r="N2629" s="4">
        <v>5.17</v>
      </c>
      <c r="O2629" s="4">
        <v>82.0</v>
      </c>
      <c r="P2629" s="4">
        <v>5.0</v>
      </c>
      <c r="Q2629" s="5">
        <v>372.1721837</v>
      </c>
      <c r="R2629" s="4">
        <v>5683268.0</v>
      </c>
      <c r="S2629" s="4">
        <v>8.4</v>
      </c>
      <c r="T2629" s="4">
        <v>8.3</v>
      </c>
      <c r="U2629" s="4">
        <v>0.435</v>
      </c>
      <c r="V2629" s="4">
        <v>10.1</v>
      </c>
    </row>
    <row r="2630">
      <c r="A2630" s="4" t="s">
        <v>196</v>
      </c>
      <c r="B2630" s="4">
        <v>2004.0</v>
      </c>
      <c r="C2630" s="4" t="s">
        <v>23</v>
      </c>
      <c r="D2630" s="4">
        <v>54.9</v>
      </c>
      <c r="E2630" s="4">
        <v>355.0</v>
      </c>
      <c r="F2630" s="4">
        <v>15.0</v>
      </c>
      <c r="G2630" s="4">
        <v>1.01</v>
      </c>
      <c r="H2630" s="5">
        <v>3.989928468</v>
      </c>
      <c r="I2630" s="6"/>
      <c r="J2630" s="4">
        <v>61.0</v>
      </c>
      <c r="K2630" s="4">
        <v>18.4</v>
      </c>
      <c r="L2630" s="4">
        <v>22.0</v>
      </c>
      <c r="M2630" s="4">
        <v>71.0</v>
      </c>
      <c r="N2630" s="4">
        <v>5.6</v>
      </c>
      <c r="O2630" s="4">
        <v>71.0</v>
      </c>
      <c r="P2630" s="4">
        <v>5.1</v>
      </c>
      <c r="Q2630" s="5">
        <v>349.9937253</v>
      </c>
      <c r="R2630" s="4">
        <v>5534598.0</v>
      </c>
      <c r="S2630" s="4">
        <v>8.6</v>
      </c>
      <c r="T2630" s="4">
        <v>8.5</v>
      </c>
      <c r="U2630" s="4">
        <v>0.432</v>
      </c>
      <c r="V2630" s="4">
        <v>10.0</v>
      </c>
    </row>
    <row r="2631">
      <c r="A2631" s="4" t="s">
        <v>196</v>
      </c>
      <c r="B2631" s="4">
        <v>2003.0</v>
      </c>
      <c r="C2631" s="4" t="s">
        <v>23</v>
      </c>
      <c r="D2631" s="4">
        <v>54.7</v>
      </c>
      <c r="E2631" s="4">
        <v>355.0</v>
      </c>
      <c r="F2631" s="4">
        <v>15.0</v>
      </c>
      <c r="G2631" s="4">
        <v>1.02</v>
      </c>
      <c r="H2631" s="5">
        <v>2.995959823</v>
      </c>
      <c r="I2631" s="6"/>
      <c r="J2631" s="4">
        <v>295.0</v>
      </c>
      <c r="K2631" s="4">
        <v>17.9</v>
      </c>
      <c r="L2631" s="4">
        <v>22.0</v>
      </c>
      <c r="M2631" s="4">
        <v>72.0</v>
      </c>
      <c r="N2631" s="4">
        <v>5.0</v>
      </c>
      <c r="O2631" s="4">
        <v>72.0</v>
      </c>
      <c r="P2631" s="4">
        <v>5.2</v>
      </c>
      <c r="Q2631" s="5">
        <v>31.437144</v>
      </c>
      <c r="R2631" s="4">
        <v>539141.0</v>
      </c>
      <c r="S2631" s="4">
        <v>8.8</v>
      </c>
      <c r="T2631" s="4">
        <v>8.7</v>
      </c>
      <c r="U2631" s="4">
        <v>0.428</v>
      </c>
      <c r="V2631" s="4">
        <v>9.9</v>
      </c>
    </row>
    <row r="2632">
      <c r="A2632" s="4" t="s">
        <v>196</v>
      </c>
      <c r="B2632" s="4">
        <v>2002.0</v>
      </c>
      <c r="C2632" s="4" t="s">
        <v>23</v>
      </c>
      <c r="D2632" s="4">
        <v>54.7</v>
      </c>
      <c r="E2632" s="4">
        <v>351.0</v>
      </c>
      <c r="F2632" s="4">
        <v>15.0</v>
      </c>
      <c r="G2632" s="4">
        <v>1.0</v>
      </c>
      <c r="H2632" s="5">
        <v>1.995182912</v>
      </c>
      <c r="I2632" s="6"/>
      <c r="J2632" s="4">
        <v>363.0</v>
      </c>
      <c r="K2632" s="4">
        <v>17.5</v>
      </c>
      <c r="L2632" s="4">
        <v>22.0</v>
      </c>
      <c r="M2632" s="4">
        <v>58.0</v>
      </c>
      <c r="N2632" s="4">
        <v>4.7</v>
      </c>
      <c r="O2632" s="4">
        <v>59.0</v>
      </c>
      <c r="P2632" s="4">
        <v>5.3</v>
      </c>
      <c r="Q2632" s="5">
        <v>28.832123</v>
      </c>
      <c r="R2632" s="4">
        <v>5251472.0</v>
      </c>
      <c r="S2632" s="4">
        <v>9.0</v>
      </c>
      <c r="T2632" s="4">
        <v>8.9</v>
      </c>
      <c r="U2632" s="4">
        <v>0.428</v>
      </c>
      <c r="V2632" s="4">
        <v>9.7</v>
      </c>
    </row>
    <row r="2633">
      <c r="A2633" s="4" t="s">
        <v>196</v>
      </c>
      <c r="B2633" s="4">
        <v>2001.0</v>
      </c>
      <c r="C2633" s="4" t="s">
        <v>23</v>
      </c>
      <c r="D2633" s="4">
        <v>54.6</v>
      </c>
      <c r="E2633" s="4">
        <v>345.0</v>
      </c>
      <c r="F2633" s="4">
        <v>14.0</v>
      </c>
      <c r="G2633" s="4">
        <v>0.95</v>
      </c>
      <c r="H2633" s="5">
        <v>2.048574874</v>
      </c>
      <c r="I2633" s="6"/>
      <c r="J2633" s="4">
        <v>1833.0</v>
      </c>
      <c r="K2633" s="4">
        <v>17.1</v>
      </c>
      <c r="L2633" s="4">
        <v>22.0</v>
      </c>
      <c r="M2633" s="4">
        <v>51.0</v>
      </c>
      <c r="N2633" s="4">
        <v>4.29</v>
      </c>
      <c r="O2633" s="4">
        <v>5.0</v>
      </c>
      <c r="P2633" s="4">
        <v>5.3</v>
      </c>
      <c r="Q2633" s="5">
        <v>26.6394652</v>
      </c>
      <c r="R2633" s="4">
        <v>511177.0</v>
      </c>
      <c r="S2633" s="4">
        <v>9.2</v>
      </c>
      <c r="T2633" s="4">
        <v>9.1</v>
      </c>
      <c r="U2633" s="4">
        <v>0.426</v>
      </c>
      <c r="V2633" s="4">
        <v>9.4</v>
      </c>
    </row>
    <row r="2634">
      <c r="A2634" s="4" t="s">
        <v>196</v>
      </c>
      <c r="B2634" s="4">
        <v>2000.0</v>
      </c>
      <c r="C2634" s="4" t="s">
        <v>23</v>
      </c>
      <c r="D2634" s="4">
        <v>54.6</v>
      </c>
      <c r="E2634" s="4">
        <v>339.0</v>
      </c>
      <c r="F2634" s="4">
        <v>14.0</v>
      </c>
      <c r="G2634" s="4">
        <v>1.1</v>
      </c>
      <c r="H2634" s="5">
        <v>2.02964427</v>
      </c>
      <c r="I2634" s="6"/>
      <c r="J2634" s="4">
        <v>3578.0</v>
      </c>
      <c r="K2634" s="4">
        <v>16.6</v>
      </c>
      <c r="L2634" s="4">
        <v>22.0</v>
      </c>
      <c r="M2634" s="4">
        <v>63.0</v>
      </c>
      <c r="N2634" s="4">
        <v>4.35</v>
      </c>
      <c r="O2634" s="4">
        <v>64.0</v>
      </c>
      <c r="P2634" s="4">
        <v>5.1</v>
      </c>
      <c r="Q2634" s="5">
        <v>26.3932935</v>
      </c>
      <c r="R2634" s="4">
        <v>497367.0</v>
      </c>
      <c r="S2634" s="4">
        <v>9.4</v>
      </c>
      <c r="T2634" s="4">
        <v>9.3</v>
      </c>
      <c r="U2634" s="4">
        <v>0.425</v>
      </c>
      <c r="V2634" s="4">
        <v>9.3</v>
      </c>
    </row>
    <row r="2635">
      <c r="A2635" s="4" t="s">
        <v>197</v>
      </c>
      <c r="B2635" s="4">
        <v>2015.0</v>
      </c>
      <c r="C2635" s="4" t="s">
        <v>23</v>
      </c>
      <c r="D2635" s="4">
        <v>73.5</v>
      </c>
      <c r="E2635" s="4">
        <v>133.0</v>
      </c>
      <c r="F2635" s="4">
        <v>0.0</v>
      </c>
      <c r="G2635" s="6"/>
      <c r="H2635" s="5">
        <v>0.0</v>
      </c>
      <c r="I2635" s="4">
        <v>78.0</v>
      </c>
      <c r="J2635" s="4">
        <v>0.0</v>
      </c>
      <c r="K2635" s="4">
        <v>75.2</v>
      </c>
      <c r="L2635" s="4">
        <v>0.0</v>
      </c>
      <c r="M2635" s="4">
        <v>8.0</v>
      </c>
      <c r="N2635" s="6"/>
      <c r="O2635" s="4">
        <v>78.0</v>
      </c>
      <c r="P2635" s="4">
        <v>0.1</v>
      </c>
      <c r="Q2635" s="5">
        <v>493.775387</v>
      </c>
      <c r="R2635" s="4">
        <v>16364.0</v>
      </c>
      <c r="S2635" s="4">
        <v>0.1</v>
      </c>
      <c r="T2635" s="4">
        <v>0.1</v>
      </c>
      <c r="U2635" s="4">
        <v>0.718</v>
      </c>
      <c r="V2635" s="4">
        <v>14.3</v>
      </c>
    </row>
    <row r="2636">
      <c r="A2636" s="4" t="s">
        <v>197</v>
      </c>
      <c r="B2636" s="4">
        <v>2014.0</v>
      </c>
      <c r="C2636" s="4" t="s">
        <v>23</v>
      </c>
      <c r="D2636" s="4">
        <v>73.3</v>
      </c>
      <c r="E2636" s="4">
        <v>135.0</v>
      </c>
      <c r="F2636" s="4">
        <v>0.0</v>
      </c>
      <c r="G2636" s="4">
        <v>0.01</v>
      </c>
      <c r="H2636" s="5">
        <v>565.9672173</v>
      </c>
      <c r="I2636" s="4">
        <v>8.0</v>
      </c>
      <c r="J2636" s="4">
        <v>0.0</v>
      </c>
      <c r="K2636" s="4">
        <v>74.8</v>
      </c>
      <c r="L2636" s="4">
        <v>0.0</v>
      </c>
      <c r="M2636" s="4">
        <v>82.0</v>
      </c>
      <c r="N2636" s="4">
        <v>5.18</v>
      </c>
      <c r="O2636" s="4">
        <v>8.0</v>
      </c>
      <c r="P2636" s="4">
        <v>0.1</v>
      </c>
      <c r="Q2636" s="5">
        <v>4192.349758</v>
      </c>
      <c r="R2636" s="4">
        <v>15782.0</v>
      </c>
      <c r="S2636" s="4">
        <v>0.1</v>
      </c>
      <c r="T2636" s="4">
        <v>0.1</v>
      </c>
      <c r="U2636" s="4">
        <v>0.716</v>
      </c>
      <c r="V2636" s="4">
        <v>14.3</v>
      </c>
    </row>
    <row r="2637">
      <c r="A2637" s="4" t="s">
        <v>197</v>
      </c>
      <c r="B2637" s="4">
        <v>2013.0</v>
      </c>
      <c r="C2637" s="4" t="s">
        <v>23</v>
      </c>
      <c r="D2637" s="4">
        <v>73.2</v>
      </c>
      <c r="E2637" s="4">
        <v>137.0</v>
      </c>
      <c r="F2637" s="4">
        <v>0.0</v>
      </c>
      <c r="G2637" s="4">
        <v>0.01</v>
      </c>
      <c r="H2637" s="5">
        <v>584.9449886</v>
      </c>
      <c r="I2637" s="4">
        <v>82.0</v>
      </c>
      <c r="J2637" s="4">
        <v>0.0</v>
      </c>
      <c r="K2637" s="4">
        <v>74.3</v>
      </c>
      <c r="L2637" s="4">
        <v>0.0</v>
      </c>
      <c r="M2637" s="4">
        <v>84.0</v>
      </c>
      <c r="N2637" s="4">
        <v>4.98</v>
      </c>
      <c r="O2637" s="4">
        <v>82.0</v>
      </c>
      <c r="P2637" s="4">
        <v>0.1</v>
      </c>
      <c r="Q2637" s="5">
        <v>4266.557174</v>
      </c>
      <c r="R2637" s="4">
        <v>15328.0</v>
      </c>
      <c r="S2637" s="4">
        <v>0.1</v>
      </c>
      <c r="T2637" s="4">
        <v>0.1</v>
      </c>
      <c r="U2637" s="4">
        <v>0.718</v>
      </c>
      <c r="V2637" s="4">
        <v>14.3</v>
      </c>
    </row>
    <row r="2638">
      <c r="A2638" s="4" t="s">
        <v>197</v>
      </c>
      <c r="B2638" s="4">
        <v>2012.0</v>
      </c>
      <c r="C2638" s="4" t="s">
        <v>23</v>
      </c>
      <c r="D2638" s="4">
        <v>73.0</v>
      </c>
      <c r="E2638" s="4">
        <v>138.0</v>
      </c>
      <c r="F2638" s="4">
        <v>0.0</v>
      </c>
      <c r="G2638" s="4">
        <v>0.01</v>
      </c>
      <c r="H2638" s="5">
        <v>63.80294988</v>
      </c>
      <c r="I2638" s="4">
        <v>77.0</v>
      </c>
      <c r="J2638" s="4">
        <v>0.0</v>
      </c>
      <c r="K2638" s="4">
        <v>73.8</v>
      </c>
      <c r="L2638" s="4">
        <v>0.0</v>
      </c>
      <c r="M2638" s="4">
        <v>79.0</v>
      </c>
      <c r="N2638" s="4">
        <v>4.51</v>
      </c>
      <c r="O2638" s="4">
        <v>77.0</v>
      </c>
      <c r="P2638" s="4">
        <v>0.1</v>
      </c>
      <c r="Q2638" s="5">
        <v>451.542462</v>
      </c>
      <c r="R2638" s="4">
        <v>14951.0</v>
      </c>
      <c r="S2638" s="4">
        <v>0.1</v>
      </c>
      <c r="T2638" s="4">
        <v>0.1</v>
      </c>
      <c r="U2638" s="4">
        <v>0.717</v>
      </c>
      <c r="V2638" s="4">
        <v>14.4</v>
      </c>
    </row>
    <row r="2639">
      <c r="A2639" s="4" t="s">
        <v>197</v>
      </c>
      <c r="B2639" s="4">
        <v>2011.0</v>
      </c>
      <c r="C2639" s="4" t="s">
        <v>23</v>
      </c>
      <c r="D2639" s="4">
        <v>72.9</v>
      </c>
      <c r="E2639" s="4">
        <v>14.0</v>
      </c>
      <c r="F2639" s="4">
        <v>0.0</v>
      </c>
      <c r="G2639" s="4">
        <v>0.96</v>
      </c>
      <c r="H2639" s="5">
        <v>7.033980828</v>
      </c>
      <c r="I2639" s="4">
        <v>82.0</v>
      </c>
      <c r="J2639" s="4">
        <v>0.0</v>
      </c>
      <c r="K2639" s="4">
        <v>73.3</v>
      </c>
      <c r="L2639" s="4">
        <v>0.0</v>
      </c>
      <c r="M2639" s="4">
        <v>84.0</v>
      </c>
      <c r="N2639" s="4">
        <v>4.6</v>
      </c>
      <c r="O2639" s="4">
        <v>82.0</v>
      </c>
      <c r="P2639" s="4">
        <v>0.1</v>
      </c>
      <c r="Q2639" s="5">
        <v>445.18866</v>
      </c>
      <c r="R2639" s="4">
        <v>14577.0</v>
      </c>
      <c r="S2639" s="4">
        <v>0.1</v>
      </c>
      <c r="T2639" s="4">
        <v>0.1</v>
      </c>
      <c r="U2639" s="4">
        <v>0.712</v>
      </c>
      <c r="V2639" s="4">
        <v>14.4</v>
      </c>
    </row>
    <row r="2640">
      <c r="A2640" s="4" t="s">
        <v>197</v>
      </c>
      <c r="B2640" s="4">
        <v>2010.0</v>
      </c>
      <c r="C2640" s="4" t="s">
        <v>23</v>
      </c>
      <c r="D2640" s="4">
        <v>72.8</v>
      </c>
      <c r="E2640" s="4">
        <v>142.0</v>
      </c>
      <c r="F2640" s="4">
        <v>0.0</v>
      </c>
      <c r="G2640" s="4">
        <v>1.24</v>
      </c>
      <c r="H2640" s="5">
        <v>471.8307668</v>
      </c>
      <c r="I2640" s="4">
        <v>82.0</v>
      </c>
      <c r="J2640" s="4">
        <v>0.0</v>
      </c>
      <c r="K2640" s="4">
        <v>72.7</v>
      </c>
      <c r="L2640" s="4">
        <v>0.0</v>
      </c>
      <c r="M2640" s="4">
        <v>84.0</v>
      </c>
      <c r="N2640" s="4">
        <v>4.59</v>
      </c>
      <c r="O2640" s="4">
        <v>82.0</v>
      </c>
      <c r="P2640" s="4">
        <v>0.1</v>
      </c>
      <c r="Q2640" s="5">
        <v>3547.59975</v>
      </c>
      <c r="R2640" s="4">
        <v>14137.0</v>
      </c>
      <c r="S2640" s="4">
        <v>0.1</v>
      </c>
      <c r="T2640" s="4">
        <v>0.1</v>
      </c>
      <c r="U2640" s="4">
        <v>0.707</v>
      </c>
      <c r="V2640" s="4">
        <v>14.4</v>
      </c>
    </row>
    <row r="2641">
      <c r="A2641" s="4" t="s">
        <v>197</v>
      </c>
      <c r="B2641" s="4">
        <v>2009.0</v>
      </c>
      <c r="C2641" s="4" t="s">
        <v>23</v>
      </c>
      <c r="D2641" s="4">
        <v>72.5</v>
      </c>
      <c r="E2641" s="4">
        <v>147.0</v>
      </c>
      <c r="F2641" s="4">
        <v>0.0</v>
      </c>
      <c r="G2641" s="4">
        <v>1.08</v>
      </c>
      <c r="H2641" s="5">
        <v>4.783805563</v>
      </c>
      <c r="I2641" s="4">
        <v>84.0</v>
      </c>
      <c r="J2641" s="4">
        <v>0.0</v>
      </c>
      <c r="K2641" s="4">
        <v>72.1</v>
      </c>
      <c r="L2641" s="4">
        <v>0.0</v>
      </c>
      <c r="M2641" s="4">
        <v>86.0</v>
      </c>
      <c r="N2641" s="4">
        <v>4.67</v>
      </c>
      <c r="O2641" s="4">
        <v>84.0</v>
      </c>
      <c r="P2641" s="4">
        <v>0.1</v>
      </c>
      <c r="Q2641" s="5">
        <v>37.846563</v>
      </c>
      <c r="R2641" s="4">
        <v>1364.0</v>
      </c>
      <c r="S2641" s="4">
        <v>0.1</v>
      </c>
      <c r="T2641" s="4">
        <v>0.1</v>
      </c>
      <c r="U2641" s="4">
        <v>0.703</v>
      </c>
      <c r="V2641" s="4">
        <v>14.5</v>
      </c>
    </row>
    <row r="2642">
      <c r="A2642" s="4" t="s">
        <v>197</v>
      </c>
      <c r="B2642" s="4">
        <v>2008.0</v>
      </c>
      <c r="C2642" s="4" t="s">
        <v>23</v>
      </c>
      <c r="D2642" s="4">
        <v>72.6</v>
      </c>
      <c r="E2642" s="4">
        <v>145.0</v>
      </c>
      <c r="F2642" s="4">
        <v>0.0</v>
      </c>
      <c r="G2642" s="4">
        <v>1.1</v>
      </c>
      <c r="H2642" s="5">
        <v>569.6255035</v>
      </c>
      <c r="I2642" s="4">
        <v>84.0</v>
      </c>
      <c r="J2642" s="4">
        <v>0.0</v>
      </c>
      <c r="K2642" s="4">
        <v>71.5</v>
      </c>
      <c r="L2642" s="4">
        <v>0.0</v>
      </c>
      <c r="M2642" s="4">
        <v>88.0</v>
      </c>
      <c r="N2642" s="4">
        <v>5.13</v>
      </c>
      <c r="O2642" s="4">
        <v>86.0</v>
      </c>
      <c r="P2642" s="4">
        <v>0.1</v>
      </c>
      <c r="Q2642" s="5">
        <v>3392.64743</v>
      </c>
      <c r="R2642" s="4">
        <v>135.0</v>
      </c>
      <c r="S2642" s="4">
        <v>0.1</v>
      </c>
      <c r="T2642" s="4">
        <v>0.1</v>
      </c>
      <c r="U2642" s="4">
        <v>0.698</v>
      </c>
      <c r="V2642" s="4">
        <v>14.5</v>
      </c>
    </row>
    <row r="2643">
      <c r="A2643" s="4" t="s">
        <v>197</v>
      </c>
      <c r="B2643" s="4">
        <v>2007.0</v>
      </c>
      <c r="C2643" s="4" t="s">
        <v>23</v>
      </c>
      <c r="D2643" s="4">
        <v>72.5</v>
      </c>
      <c r="E2643" s="4">
        <v>146.0</v>
      </c>
      <c r="F2643" s="4">
        <v>0.0</v>
      </c>
      <c r="G2643" s="4">
        <v>2.05</v>
      </c>
      <c r="H2643" s="5">
        <v>568.8692813</v>
      </c>
      <c r="I2643" s="4">
        <v>87.0</v>
      </c>
      <c r="J2643" s="4">
        <v>0.0</v>
      </c>
      <c r="K2643" s="4">
        <v>7.8</v>
      </c>
      <c r="L2643" s="4">
        <v>0.0</v>
      </c>
      <c r="M2643" s="4">
        <v>88.0</v>
      </c>
      <c r="N2643" s="4">
        <v>5.82</v>
      </c>
      <c r="O2643" s="4">
        <v>87.0</v>
      </c>
      <c r="P2643" s="4">
        <v>0.1</v>
      </c>
      <c r="Q2643" s="5">
        <v>2932.315883</v>
      </c>
      <c r="R2643" s="4">
        <v>12357.0</v>
      </c>
      <c r="S2643" s="4">
        <v>0.1</v>
      </c>
      <c r="T2643" s="4">
        <v>0.1</v>
      </c>
      <c r="U2643" s="4">
        <v>0.698</v>
      </c>
      <c r="V2643" s="4">
        <v>14.5</v>
      </c>
    </row>
    <row r="2644">
      <c r="A2644" s="4" t="s">
        <v>197</v>
      </c>
      <c r="B2644" s="4">
        <v>2006.0</v>
      </c>
      <c r="C2644" s="4" t="s">
        <v>23</v>
      </c>
      <c r="D2644" s="4">
        <v>72.4</v>
      </c>
      <c r="E2644" s="4">
        <v>148.0</v>
      </c>
      <c r="F2644" s="4">
        <v>0.0</v>
      </c>
      <c r="G2644" s="4">
        <v>1.79</v>
      </c>
      <c r="H2644" s="5">
        <v>503.5881956</v>
      </c>
      <c r="I2644" s="4">
        <v>89.0</v>
      </c>
      <c r="J2644" s="4">
        <v>0.0</v>
      </c>
      <c r="K2644" s="4">
        <v>7.1</v>
      </c>
      <c r="L2644" s="4">
        <v>0.0</v>
      </c>
      <c r="M2644" s="4">
        <v>89.0</v>
      </c>
      <c r="N2644" s="4">
        <v>5.61</v>
      </c>
      <c r="O2644" s="4">
        <v>88.0</v>
      </c>
      <c r="P2644" s="4">
        <v>0.1</v>
      </c>
      <c r="Q2644" s="5">
        <v>2892.522663</v>
      </c>
      <c r="R2644" s="4">
        <v>11689.0</v>
      </c>
      <c r="S2644" s="4">
        <v>0.1</v>
      </c>
      <c r="T2644" s="4">
        <v>0.1</v>
      </c>
      <c r="U2644" s="4">
        <v>0.695</v>
      </c>
      <c r="V2644" s="4">
        <v>14.6</v>
      </c>
    </row>
    <row r="2645">
      <c r="A2645" s="4" t="s">
        <v>197</v>
      </c>
      <c r="B2645" s="4">
        <v>2005.0</v>
      </c>
      <c r="C2645" s="4" t="s">
        <v>23</v>
      </c>
      <c r="D2645" s="4">
        <v>72.3</v>
      </c>
      <c r="E2645" s="4">
        <v>15.0</v>
      </c>
      <c r="F2645" s="4">
        <v>0.0</v>
      </c>
      <c r="G2645" s="4">
        <v>1.57</v>
      </c>
      <c r="H2645" s="5">
        <v>689.9440223</v>
      </c>
      <c r="I2645" s="4">
        <v>89.0</v>
      </c>
      <c r="J2645" s="4">
        <v>0.0</v>
      </c>
      <c r="K2645" s="4">
        <v>69.4</v>
      </c>
      <c r="L2645" s="4">
        <v>0.0</v>
      </c>
      <c r="M2645" s="4">
        <v>9.0</v>
      </c>
      <c r="N2645" s="4">
        <v>6.52</v>
      </c>
      <c r="O2645" s="4">
        <v>89.0</v>
      </c>
      <c r="P2645" s="4">
        <v>0.1</v>
      </c>
      <c r="Q2645" s="5">
        <v>2594.74999</v>
      </c>
      <c r="R2645" s="4">
        <v>1141.0</v>
      </c>
      <c r="S2645" s="4">
        <v>0.1</v>
      </c>
      <c r="T2645" s="4">
        <v>0.1</v>
      </c>
      <c r="U2645" s="4">
        <v>0.694</v>
      </c>
      <c r="V2645" s="4">
        <v>14.6</v>
      </c>
    </row>
    <row r="2646">
      <c r="A2646" s="4" t="s">
        <v>197</v>
      </c>
      <c r="B2646" s="4">
        <v>2004.0</v>
      </c>
      <c r="C2646" s="4" t="s">
        <v>23</v>
      </c>
      <c r="D2646" s="4">
        <v>72.2</v>
      </c>
      <c r="E2646" s="4">
        <v>151.0</v>
      </c>
      <c r="F2646" s="4">
        <v>0.0</v>
      </c>
      <c r="G2646" s="4">
        <v>1.8</v>
      </c>
      <c r="H2646" s="5">
        <v>423.2953509</v>
      </c>
      <c r="I2646" s="4">
        <v>9.0</v>
      </c>
      <c r="J2646" s="4">
        <v>0.0</v>
      </c>
      <c r="K2646" s="4">
        <v>68.6</v>
      </c>
      <c r="L2646" s="4">
        <v>0.0</v>
      </c>
      <c r="M2646" s="4">
        <v>91.0</v>
      </c>
      <c r="N2646" s="4">
        <v>4.87</v>
      </c>
      <c r="O2646" s="4">
        <v>9.0</v>
      </c>
      <c r="P2646" s="4">
        <v>0.1</v>
      </c>
      <c r="Q2646" s="5">
        <v>2284.37858</v>
      </c>
      <c r="R2646" s="4">
        <v>146.0</v>
      </c>
      <c r="S2646" s="4">
        <v>0.1</v>
      </c>
      <c r="T2646" s="4">
        <v>0.1</v>
      </c>
      <c r="U2646" s="4">
        <v>0.693</v>
      </c>
      <c r="V2646" s="4">
        <v>14.6</v>
      </c>
    </row>
    <row r="2647">
      <c r="A2647" s="4" t="s">
        <v>197</v>
      </c>
      <c r="B2647" s="4">
        <v>2003.0</v>
      </c>
      <c r="C2647" s="4" t="s">
        <v>23</v>
      </c>
      <c r="D2647" s="4">
        <v>72.0</v>
      </c>
      <c r="E2647" s="4">
        <v>153.0</v>
      </c>
      <c r="F2647" s="4">
        <v>0.0</v>
      </c>
      <c r="G2647" s="4">
        <v>1.79</v>
      </c>
      <c r="H2647" s="5">
        <v>45.85105771</v>
      </c>
      <c r="I2647" s="4">
        <v>85.0</v>
      </c>
      <c r="J2647" s="4">
        <v>0.0</v>
      </c>
      <c r="K2647" s="4">
        <v>67.8</v>
      </c>
      <c r="L2647" s="4">
        <v>0.0</v>
      </c>
      <c r="M2647" s="4">
        <v>91.0</v>
      </c>
      <c r="N2647" s="4">
        <v>5.9</v>
      </c>
      <c r="O2647" s="4">
        <v>9.0</v>
      </c>
      <c r="P2647" s="4">
        <v>0.1</v>
      </c>
      <c r="Q2647" s="5">
        <v>229.714718</v>
      </c>
      <c r="R2647" s="4">
        <v>99789.0</v>
      </c>
      <c r="S2647" s="4">
        <v>0.1</v>
      </c>
      <c r="T2647" s="4">
        <v>0.1</v>
      </c>
      <c r="U2647" s="4">
        <v>0.683</v>
      </c>
      <c r="V2647" s="4">
        <v>13.7</v>
      </c>
    </row>
    <row r="2648">
      <c r="A2648" s="4" t="s">
        <v>197</v>
      </c>
      <c r="B2648" s="4">
        <v>2002.0</v>
      </c>
      <c r="C2648" s="4" t="s">
        <v>23</v>
      </c>
      <c r="D2648" s="4">
        <v>71.9</v>
      </c>
      <c r="E2648" s="4">
        <v>155.0</v>
      </c>
      <c r="F2648" s="4">
        <v>0.0</v>
      </c>
      <c r="G2648" s="4">
        <v>1.51</v>
      </c>
      <c r="H2648" s="5">
        <v>310.8203382</v>
      </c>
      <c r="I2648" s="4">
        <v>88.0</v>
      </c>
      <c r="J2648" s="4">
        <v>0.0</v>
      </c>
      <c r="K2648" s="4">
        <v>67.0</v>
      </c>
      <c r="L2648" s="4">
        <v>0.0</v>
      </c>
      <c r="M2648" s="4">
        <v>85.0</v>
      </c>
      <c r="N2648" s="4">
        <v>5.3</v>
      </c>
      <c r="O2648" s="4">
        <v>84.0</v>
      </c>
      <c r="P2648" s="4">
        <v>0.1</v>
      </c>
      <c r="Q2648" s="5">
        <v>1842.44421</v>
      </c>
      <c r="R2648" s="4">
        <v>99184.0</v>
      </c>
      <c r="S2648" s="4">
        <v>0.1</v>
      </c>
      <c r="T2648" s="4">
        <v>0.1</v>
      </c>
      <c r="U2648" s="4">
        <v>0.679</v>
      </c>
      <c r="V2648" s="4">
        <v>13.5</v>
      </c>
    </row>
    <row r="2649">
      <c r="A2649" s="4" t="s">
        <v>197</v>
      </c>
      <c r="B2649" s="4">
        <v>2001.0</v>
      </c>
      <c r="C2649" s="4" t="s">
        <v>23</v>
      </c>
      <c r="D2649" s="4">
        <v>71.8</v>
      </c>
      <c r="E2649" s="4">
        <v>157.0</v>
      </c>
      <c r="F2649" s="4">
        <v>0.0</v>
      </c>
      <c r="G2649" s="4">
        <v>1.35</v>
      </c>
      <c r="H2649" s="5">
        <v>330.1007394</v>
      </c>
      <c r="I2649" s="4">
        <v>91.0</v>
      </c>
      <c r="J2649" s="4">
        <v>4.0</v>
      </c>
      <c r="K2649" s="4">
        <v>66.2</v>
      </c>
      <c r="L2649" s="4">
        <v>0.0</v>
      </c>
      <c r="M2649" s="4">
        <v>91.0</v>
      </c>
      <c r="N2649" s="4">
        <v>5.66</v>
      </c>
      <c r="O2649" s="4">
        <v>89.0</v>
      </c>
      <c r="P2649" s="4">
        <v>0.1</v>
      </c>
      <c r="Q2649" s="5">
        <v>1837.977391</v>
      </c>
      <c r="R2649" s="4">
        <v>98611.0</v>
      </c>
      <c r="S2649" s="4">
        <v>0.1</v>
      </c>
      <c r="T2649" s="4">
        <v>0.1</v>
      </c>
      <c r="U2649" s="4">
        <v>0.674</v>
      </c>
      <c r="V2649" s="4">
        <v>13.2</v>
      </c>
    </row>
    <row r="2650">
      <c r="A2650" s="4" t="s">
        <v>197</v>
      </c>
      <c r="B2650" s="4">
        <v>2000.0</v>
      </c>
      <c r="C2650" s="4" t="s">
        <v>23</v>
      </c>
      <c r="D2650" s="4">
        <v>71.6</v>
      </c>
      <c r="E2650" s="4">
        <v>158.0</v>
      </c>
      <c r="F2650" s="4">
        <v>0.0</v>
      </c>
      <c r="G2650" s="4">
        <v>1.24</v>
      </c>
      <c r="H2650" s="5">
        <v>40.49128897</v>
      </c>
      <c r="I2650" s="4">
        <v>93.0</v>
      </c>
      <c r="J2650" s="4">
        <v>0.0</v>
      </c>
      <c r="K2650" s="4">
        <v>65.5</v>
      </c>
      <c r="L2650" s="4">
        <v>0.0</v>
      </c>
      <c r="M2650" s="4">
        <v>91.0</v>
      </c>
      <c r="N2650" s="4">
        <v>4.75</v>
      </c>
      <c r="O2650" s="4">
        <v>91.0</v>
      </c>
      <c r="P2650" s="4">
        <v>0.1</v>
      </c>
      <c r="Q2650" s="5">
        <v>263.27236</v>
      </c>
      <c r="R2650" s="4">
        <v>9882.0</v>
      </c>
      <c r="S2650" s="4">
        <v>0.1</v>
      </c>
      <c r="T2650" s="4">
        <v>0.1</v>
      </c>
      <c r="U2650" s="4">
        <v>0.676</v>
      </c>
      <c r="V2650" s="4">
        <v>13.7</v>
      </c>
    </row>
    <row r="2651">
      <c r="A2651" s="4" t="s">
        <v>198</v>
      </c>
      <c r="B2651" s="4">
        <v>2015.0</v>
      </c>
      <c r="C2651" s="4" t="s">
        <v>23</v>
      </c>
      <c r="D2651" s="4">
        <v>71.2</v>
      </c>
      <c r="E2651" s="4">
        <v>17.0</v>
      </c>
      <c r="F2651" s="4">
        <v>0.0</v>
      </c>
      <c r="G2651" s="6"/>
      <c r="H2651" s="5">
        <v>0.0</v>
      </c>
      <c r="I2651" s="4">
        <v>9.0</v>
      </c>
      <c r="J2651" s="4">
        <v>0.0</v>
      </c>
      <c r="K2651" s="4">
        <v>47.1</v>
      </c>
      <c r="L2651" s="4">
        <v>0.0</v>
      </c>
      <c r="M2651" s="4">
        <v>88.0</v>
      </c>
      <c r="N2651" s="6"/>
      <c r="O2651" s="4">
        <v>96.0</v>
      </c>
      <c r="P2651" s="4">
        <v>0.3</v>
      </c>
      <c r="Q2651" s="5">
        <v>17321.83373</v>
      </c>
      <c r="R2651" s="4">
        <v>13692.0</v>
      </c>
      <c r="S2651" s="4">
        <v>5.7</v>
      </c>
      <c r="T2651" s="4">
        <v>5.9</v>
      </c>
      <c r="U2651" s="4">
        <v>0.779</v>
      </c>
      <c r="V2651" s="4">
        <v>12.7</v>
      </c>
    </row>
    <row r="2652">
      <c r="A2652" s="4" t="s">
        <v>198</v>
      </c>
      <c r="B2652" s="4">
        <v>2014.0</v>
      </c>
      <c r="C2652" s="4" t="s">
        <v>23</v>
      </c>
      <c r="D2652" s="4">
        <v>71.1</v>
      </c>
      <c r="E2652" s="4">
        <v>171.0</v>
      </c>
      <c r="F2652" s="4">
        <v>0.0</v>
      </c>
      <c r="G2652" s="4">
        <v>6.94</v>
      </c>
      <c r="H2652" s="5">
        <v>1578.872339</v>
      </c>
      <c r="I2652" s="4">
        <v>92.0</v>
      </c>
      <c r="J2652" s="4">
        <v>0.0</v>
      </c>
      <c r="K2652" s="4">
        <v>46.0</v>
      </c>
      <c r="L2652" s="4">
        <v>0.0</v>
      </c>
      <c r="M2652" s="4">
        <v>94.0</v>
      </c>
      <c r="N2652" s="4">
        <v>5.93</v>
      </c>
      <c r="O2652" s="4">
        <v>92.0</v>
      </c>
      <c r="P2652" s="4">
        <v>0.3</v>
      </c>
      <c r="Q2652" s="5">
        <v>19325.24283</v>
      </c>
      <c r="R2652" s="4">
        <v>1354493.0</v>
      </c>
      <c r="S2652" s="4">
        <v>5.8</v>
      </c>
      <c r="T2652" s="4">
        <v>6.0</v>
      </c>
      <c r="U2652" s="4">
        <v>0.778</v>
      </c>
      <c r="V2652" s="4">
        <v>12.7</v>
      </c>
    </row>
    <row r="2653">
      <c r="A2653" s="4" t="s">
        <v>198</v>
      </c>
      <c r="B2653" s="4">
        <v>2013.0</v>
      </c>
      <c r="C2653" s="4" t="s">
        <v>23</v>
      </c>
      <c r="D2653" s="4">
        <v>71.0</v>
      </c>
      <c r="E2653" s="4">
        <v>172.0</v>
      </c>
      <c r="F2653" s="4">
        <v>0.0</v>
      </c>
      <c r="G2653" s="4">
        <v>6.71</v>
      </c>
      <c r="H2653" s="5">
        <v>167.2657906</v>
      </c>
      <c r="I2653" s="4">
        <v>92.0</v>
      </c>
      <c r="J2653" s="4">
        <v>0.0</v>
      </c>
      <c r="K2653" s="4">
        <v>45.0</v>
      </c>
      <c r="L2653" s="4">
        <v>0.0</v>
      </c>
      <c r="M2653" s="4">
        <v>94.0</v>
      </c>
      <c r="N2653" s="4">
        <v>5.98</v>
      </c>
      <c r="O2653" s="4">
        <v>92.0</v>
      </c>
      <c r="P2653" s="4">
        <v>0.3</v>
      </c>
      <c r="Q2653" s="5">
        <v>1967.83283</v>
      </c>
      <c r="R2653" s="4">
        <v>1348248.0</v>
      </c>
      <c r="S2653" s="4">
        <v>5.8</v>
      </c>
      <c r="T2653" s="4">
        <v>6.0</v>
      </c>
      <c r="U2653" s="4">
        <v>0.773</v>
      </c>
      <c r="V2653" s="4">
        <v>12.7</v>
      </c>
    </row>
    <row r="2654">
      <c r="A2654" s="4" t="s">
        <v>198</v>
      </c>
      <c r="B2654" s="4">
        <v>2012.0</v>
      </c>
      <c r="C2654" s="4" t="s">
        <v>23</v>
      </c>
      <c r="D2654" s="4">
        <v>78.0</v>
      </c>
      <c r="E2654" s="4">
        <v>174.0</v>
      </c>
      <c r="F2654" s="4">
        <v>0.0</v>
      </c>
      <c r="G2654" s="4">
        <v>6.7</v>
      </c>
      <c r="H2654" s="5">
        <v>1486.236406</v>
      </c>
      <c r="I2654" s="4">
        <v>92.0</v>
      </c>
      <c r="J2654" s="4">
        <v>0.0</v>
      </c>
      <c r="K2654" s="4">
        <v>44.0</v>
      </c>
      <c r="L2654" s="4">
        <v>0.0</v>
      </c>
      <c r="M2654" s="4">
        <v>91.0</v>
      </c>
      <c r="N2654" s="4">
        <v>5.78</v>
      </c>
      <c r="O2654" s="4">
        <v>92.0</v>
      </c>
      <c r="P2654" s="4">
        <v>0.4</v>
      </c>
      <c r="Q2654" s="5">
        <v>19152.531</v>
      </c>
      <c r="R2654" s="4">
        <v>1341588.0</v>
      </c>
      <c r="S2654" s="4">
        <v>5.9</v>
      </c>
      <c r="T2654" s="4">
        <v>6.1</v>
      </c>
      <c r="U2654" s="4">
        <v>0.772</v>
      </c>
      <c r="V2654" s="4">
        <v>12.6</v>
      </c>
    </row>
    <row r="2655">
      <c r="A2655" s="4" t="s">
        <v>198</v>
      </c>
      <c r="B2655" s="4">
        <v>2011.0</v>
      </c>
      <c r="C2655" s="4" t="s">
        <v>23</v>
      </c>
      <c r="D2655" s="4">
        <v>76.0</v>
      </c>
      <c r="E2655" s="4">
        <v>176.0</v>
      </c>
      <c r="F2655" s="4">
        <v>0.0</v>
      </c>
      <c r="G2655" s="4">
        <v>6.5</v>
      </c>
      <c r="H2655" s="5">
        <v>144.9850711</v>
      </c>
      <c r="I2655" s="4">
        <v>9.0</v>
      </c>
      <c r="J2655" s="4">
        <v>0.0</v>
      </c>
      <c r="K2655" s="4">
        <v>43.0</v>
      </c>
      <c r="L2655" s="4">
        <v>0.0</v>
      </c>
      <c r="M2655" s="4">
        <v>91.0</v>
      </c>
      <c r="N2655" s="4">
        <v>5.6</v>
      </c>
      <c r="O2655" s="4">
        <v>9.0</v>
      </c>
      <c r="P2655" s="4">
        <v>0.4</v>
      </c>
      <c r="Q2655" s="5">
        <v>1953.9767</v>
      </c>
      <c r="R2655" s="4">
        <v>1334788.0</v>
      </c>
      <c r="S2655" s="4">
        <v>5.9</v>
      </c>
      <c r="T2655" s="4">
        <v>6.2</v>
      </c>
      <c r="U2655" s="4">
        <v>0.774</v>
      </c>
      <c r="V2655" s="4">
        <v>12.6</v>
      </c>
    </row>
    <row r="2656">
      <c r="A2656" s="4" t="s">
        <v>198</v>
      </c>
      <c r="B2656" s="4">
        <v>2010.0</v>
      </c>
      <c r="C2656" s="4" t="s">
        <v>23</v>
      </c>
      <c r="D2656" s="4">
        <v>74.0</v>
      </c>
      <c r="E2656" s="4">
        <v>179.0</v>
      </c>
      <c r="F2656" s="4">
        <v>0.0</v>
      </c>
      <c r="G2656" s="4">
        <v>6.5</v>
      </c>
      <c r="H2656" s="5">
        <v>1389.772683</v>
      </c>
      <c r="I2656" s="4">
        <v>9.0</v>
      </c>
      <c r="J2656" s="4">
        <v>0.0</v>
      </c>
      <c r="K2656" s="4">
        <v>42.0</v>
      </c>
      <c r="L2656" s="4">
        <v>0.0</v>
      </c>
      <c r="M2656" s="4">
        <v>91.0</v>
      </c>
      <c r="N2656" s="4">
        <v>5.29</v>
      </c>
      <c r="O2656" s="4">
        <v>9.0</v>
      </c>
      <c r="P2656" s="4">
        <v>0.4</v>
      </c>
      <c r="Q2656" s="5">
        <v>16683.94578</v>
      </c>
      <c r="R2656" s="4">
        <v>13281.0</v>
      </c>
      <c r="S2656" s="4">
        <v>5.9</v>
      </c>
      <c r="T2656" s="4">
        <v>6.3</v>
      </c>
      <c r="U2656" s="4">
        <v>0.772</v>
      </c>
      <c r="V2656" s="4">
        <v>12.5</v>
      </c>
    </row>
    <row r="2657">
      <c r="A2657" s="4" t="s">
        <v>198</v>
      </c>
      <c r="B2657" s="4">
        <v>2009.0</v>
      </c>
      <c r="C2657" s="4" t="s">
        <v>23</v>
      </c>
      <c r="D2657" s="4">
        <v>71.0</v>
      </c>
      <c r="E2657" s="4">
        <v>183.0</v>
      </c>
      <c r="F2657" s="4">
        <v>0.0</v>
      </c>
      <c r="G2657" s="4">
        <v>6.37</v>
      </c>
      <c r="H2657" s="5">
        <v>128.0896289</v>
      </c>
      <c r="I2657" s="4">
        <v>9.0</v>
      </c>
      <c r="J2657" s="4">
        <v>0.0</v>
      </c>
      <c r="K2657" s="4">
        <v>41.1</v>
      </c>
      <c r="L2657" s="4">
        <v>0.0</v>
      </c>
      <c r="M2657" s="4">
        <v>9.0</v>
      </c>
      <c r="N2657" s="4">
        <v>6.47</v>
      </c>
      <c r="O2657" s="4">
        <v>9.0</v>
      </c>
      <c r="P2657" s="4">
        <v>0.2</v>
      </c>
      <c r="Q2657" s="5">
        <v>1458.8796</v>
      </c>
      <c r="R2657" s="4">
        <v>1321618.0</v>
      </c>
      <c r="S2657" s="4">
        <v>6.0</v>
      </c>
      <c r="T2657" s="4">
        <v>6.4</v>
      </c>
      <c r="U2657" s="4">
        <v>0.773</v>
      </c>
      <c r="V2657" s="4">
        <v>12.5</v>
      </c>
    </row>
    <row r="2658">
      <c r="A2658" s="4" t="s">
        <v>198</v>
      </c>
      <c r="B2658" s="4">
        <v>2008.0</v>
      </c>
      <c r="C2658" s="4" t="s">
        <v>23</v>
      </c>
      <c r="D2658" s="4">
        <v>69.9</v>
      </c>
      <c r="E2658" s="4">
        <v>185.0</v>
      </c>
      <c r="F2658" s="4">
        <v>0.0</v>
      </c>
      <c r="G2658" s="4">
        <v>6.41</v>
      </c>
      <c r="H2658" s="5">
        <v>1902.693048</v>
      </c>
      <c r="I2658" s="4">
        <v>9.0</v>
      </c>
      <c r="J2658" s="4">
        <v>0.0</v>
      </c>
      <c r="K2658" s="4">
        <v>4.2</v>
      </c>
      <c r="L2658" s="4">
        <v>0.0</v>
      </c>
      <c r="M2658" s="4">
        <v>91.0</v>
      </c>
      <c r="N2658" s="4">
        <v>4.4</v>
      </c>
      <c r="O2658" s="4">
        <v>9.0</v>
      </c>
      <c r="P2658" s="4">
        <v>0.3</v>
      </c>
      <c r="Q2658" s="5">
        <v>21188.11857</v>
      </c>
      <c r="R2658" s="4">
        <v>1315372.0</v>
      </c>
      <c r="S2658" s="4">
        <v>6.1</v>
      </c>
      <c r="T2658" s="4">
        <v>6.4</v>
      </c>
      <c r="U2658" s="4">
        <v>0.767</v>
      </c>
      <c r="V2658" s="4">
        <v>12.4</v>
      </c>
    </row>
    <row r="2659">
      <c r="A2659" s="4" t="s">
        <v>198</v>
      </c>
      <c r="B2659" s="4">
        <v>2007.0</v>
      </c>
      <c r="C2659" s="4" t="s">
        <v>23</v>
      </c>
      <c r="D2659" s="4">
        <v>69.7</v>
      </c>
      <c r="E2659" s="4">
        <v>187.0</v>
      </c>
      <c r="F2659" s="4">
        <v>0.0</v>
      </c>
      <c r="G2659" s="4">
        <v>6.37</v>
      </c>
      <c r="H2659" s="5">
        <v>136.8836683</v>
      </c>
      <c r="I2659" s="4">
        <v>89.0</v>
      </c>
      <c r="J2659" s="4">
        <v>0.0</v>
      </c>
      <c r="K2659" s="4">
        <v>39.3</v>
      </c>
      <c r="L2659" s="4">
        <v>0.0</v>
      </c>
      <c r="M2659" s="4">
        <v>9.0</v>
      </c>
      <c r="N2659" s="4">
        <v>4.82</v>
      </c>
      <c r="O2659" s="4">
        <v>88.0</v>
      </c>
      <c r="P2659" s="4">
        <v>0.7</v>
      </c>
      <c r="Q2659" s="5">
        <v>1653.1844</v>
      </c>
      <c r="R2659" s="4">
        <v>13926.0</v>
      </c>
      <c r="S2659" s="4">
        <v>6.1</v>
      </c>
      <c r="T2659" s="4">
        <v>6.5</v>
      </c>
      <c r="U2659" s="4">
        <v>0.76</v>
      </c>
      <c r="V2659" s="4">
        <v>12.4</v>
      </c>
    </row>
    <row r="2660">
      <c r="A2660" s="4" t="s">
        <v>198</v>
      </c>
      <c r="B2660" s="4">
        <v>2006.0</v>
      </c>
      <c r="C2660" s="4" t="s">
        <v>23</v>
      </c>
      <c r="D2660" s="4">
        <v>69.6</v>
      </c>
      <c r="E2660" s="4">
        <v>188.0</v>
      </c>
      <c r="F2660" s="4">
        <v>0.0</v>
      </c>
      <c r="G2660" s="4">
        <v>6.35</v>
      </c>
      <c r="H2660" s="5">
        <v>103.3710689</v>
      </c>
      <c r="I2660" s="4">
        <v>89.0</v>
      </c>
      <c r="J2660" s="4">
        <v>0.0</v>
      </c>
      <c r="K2660" s="4">
        <v>38.4</v>
      </c>
      <c r="L2660" s="4">
        <v>0.0</v>
      </c>
      <c r="M2660" s="4">
        <v>89.0</v>
      </c>
      <c r="N2660" s="4">
        <v>4.49</v>
      </c>
      <c r="O2660" s="4">
        <v>92.0</v>
      </c>
      <c r="P2660" s="4">
        <v>0.6</v>
      </c>
      <c r="Q2660" s="5">
        <v>1495.96337</v>
      </c>
      <c r="R2660" s="4">
        <v>133144.0</v>
      </c>
      <c r="S2660" s="4">
        <v>6.2</v>
      </c>
      <c r="T2660" s="4">
        <v>6.6</v>
      </c>
      <c r="U2660" s="4">
        <v>0.751</v>
      </c>
      <c r="V2660" s="4">
        <v>12.3</v>
      </c>
    </row>
    <row r="2661">
      <c r="A2661" s="4" t="s">
        <v>198</v>
      </c>
      <c r="B2661" s="4">
        <v>2005.0</v>
      </c>
      <c r="C2661" s="4" t="s">
        <v>23</v>
      </c>
      <c r="D2661" s="4">
        <v>69.5</v>
      </c>
      <c r="E2661" s="4">
        <v>189.0</v>
      </c>
      <c r="F2661" s="4">
        <v>0.0</v>
      </c>
      <c r="G2661" s="4">
        <v>6.12</v>
      </c>
      <c r="H2661" s="5">
        <v>1187.949491</v>
      </c>
      <c r="I2661" s="4">
        <v>95.0</v>
      </c>
      <c r="J2661" s="4">
        <v>0.0</v>
      </c>
      <c r="K2661" s="4">
        <v>37.6</v>
      </c>
      <c r="L2661" s="4">
        <v>0.0</v>
      </c>
      <c r="M2661" s="4">
        <v>95.0</v>
      </c>
      <c r="N2661" s="4">
        <v>5.31</v>
      </c>
      <c r="O2661" s="4">
        <v>95.0</v>
      </c>
      <c r="P2661" s="4">
        <v>0.5</v>
      </c>
      <c r="Q2661" s="5">
        <v>12323.1275</v>
      </c>
      <c r="R2661" s="4">
        <v>1296934.0</v>
      </c>
      <c r="S2661" s="4">
        <v>6.3</v>
      </c>
      <c r="T2661" s="4">
        <v>6.7</v>
      </c>
      <c r="U2661" s="4">
        <v>0.745</v>
      </c>
      <c r="V2661" s="4">
        <v>12.3</v>
      </c>
    </row>
    <row r="2662">
      <c r="A2662" s="4" t="s">
        <v>198</v>
      </c>
      <c r="B2662" s="4">
        <v>2004.0</v>
      </c>
      <c r="C2662" s="4" t="s">
        <v>23</v>
      </c>
      <c r="D2662" s="4">
        <v>69.4</v>
      </c>
      <c r="E2662" s="4">
        <v>19.0</v>
      </c>
      <c r="F2662" s="4">
        <v>0.0</v>
      </c>
      <c r="G2662" s="4">
        <v>5.82</v>
      </c>
      <c r="H2662" s="5">
        <v>11.85100131</v>
      </c>
      <c r="I2662" s="4">
        <v>94.0</v>
      </c>
      <c r="J2662" s="4">
        <v>0.0</v>
      </c>
      <c r="K2662" s="4">
        <v>36.8</v>
      </c>
      <c r="L2662" s="4">
        <v>0.0</v>
      </c>
      <c r="M2662" s="4">
        <v>94.0</v>
      </c>
      <c r="N2662" s="4">
        <v>5.22</v>
      </c>
      <c r="O2662" s="4">
        <v>94.0</v>
      </c>
      <c r="P2662" s="4">
        <v>1.0</v>
      </c>
      <c r="Q2662" s="5">
        <v>129.51914</v>
      </c>
      <c r="R2662" s="4">
        <v>129535.0</v>
      </c>
      <c r="S2662" s="4">
        <v>6.3</v>
      </c>
      <c r="T2662" s="4">
        <v>6.8</v>
      </c>
      <c r="U2662" s="4">
        <v>0.736</v>
      </c>
      <c r="V2662" s="4">
        <v>12.2</v>
      </c>
    </row>
    <row r="2663">
      <c r="A2663" s="4" t="s">
        <v>198</v>
      </c>
      <c r="B2663" s="4">
        <v>2003.0</v>
      </c>
      <c r="C2663" s="4" t="s">
        <v>23</v>
      </c>
      <c r="D2663" s="4">
        <v>69.3</v>
      </c>
      <c r="E2663" s="4">
        <v>191.0</v>
      </c>
      <c r="F2663" s="4">
        <v>0.0</v>
      </c>
      <c r="G2663" s="4">
        <v>5.53</v>
      </c>
      <c r="H2663" s="5">
        <v>78.72216127</v>
      </c>
      <c r="I2663" s="4">
        <v>76.0</v>
      </c>
      <c r="J2663" s="4">
        <v>0.0</v>
      </c>
      <c r="K2663" s="4">
        <v>36.0</v>
      </c>
      <c r="L2663" s="4">
        <v>1.0</v>
      </c>
      <c r="M2663" s="4">
        <v>91.0</v>
      </c>
      <c r="N2663" s="4">
        <v>5.13</v>
      </c>
      <c r="O2663" s="4">
        <v>91.0</v>
      </c>
      <c r="P2663" s="4">
        <v>0.5</v>
      </c>
      <c r="Q2663" s="5">
        <v>884.518666</v>
      </c>
      <c r="R2663" s="4">
        <v>128452.0</v>
      </c>
      <c r="S2663" s="4">
        <v>6.4</v>
      </c>
      <c r="T2663" s="4">
        <v>6.9</v>
      </c>
      <c r="U2663" s="4">
        <v>0.729</v>
      </c>
      <c r="V2663" s="4">
        <v>12.0</v>
      </c>
    </row>
    <row r="2664">
      <c r="A2664" s="4" t="s">
        <v>198</v>
      </c>
      <c r="B2664" s="4">
        <v>2002.0</v>
      </c>
      <c r="C2664" s="4" t="s">
        <v>23</v>
      </c>
      <c r="D2664" s="4">
        <v>69.2</v>
      </c>
      <c r="E2664" s="4">
        <v>192.0</v>
      </c>
      <c r="F2664" s="4">
        <v>0.0</v>
      </c>
      <c r="G2664" s="4">
        <v>5.12</v>
      </c>
      <c r="H2664" s="5">
        <v>72.03911741</v>
      </c>
      <c r="I2664" s="4">
        <v>5.0</v>
      </c>
      <c r="J2664" s="4">
        <v>0.0</v>
      </c>
      <c r="K2664" s="4">
        <v>35.2</v>
      </c>
      <c r="L2664" s="4">
        <v>1.0</v>
      </c>
      <c r="M2664" s="4">
        <v>96.0</v>
      </c>
      <c r="N2664" s="4">
        <v>5.0</v>
      </c>
      <c r="O2664" s="4">
        <v>96.0</v>
      </c>
      <c r="P2664" s="4">
        <v>2.0</v>
      </c>
      <c r="Q2664" s="5">
        <v>749.626612</v>
      </c>
      <c r="R2664" s="4">
        <v>1277837.0</v>
      </c>
      <c r="S2664" s="4">
        <v>6.5</v>
      </c>
      <c r="T2664" s="4">
        <v>7.0</v>
      </c>
      <c r="U2664" s="4">
        <v>0.721</v>
      </c>
      <c r="V2664" s="4">
        <v>11.9</v>
      </c>
    </row>
    <row r="2665">
      <c r="A2665" s="4" t="s">
        <v>198</v>
      </c>
      <c r="B2665" s="4">
        <v>2001.0</v>
      </c>
      <c r="C2665" s="4" t="s">
        <v>23</v>
      </c>
      <c r="D2665" s="4">
        <v>69.1</v>
      </c>
      <c r="E2665" s="4">
        <v>194.0</v>
      </c>
      <c r="F2665" s="4">
        <v>0.0</v>
      </c>
      <c r="G2665" s="4">
        <v>4.55</v>
      </c>
      <c r="H2665" s="5">
        <v>516.7112481</v>
      </c>
      <c r="I2665" s="6"/>
      <c r="J2665" s="4">
        <v>0.0</v>
      </c>
      <c r="K2665" s="4">
        <v>34.4</v>
      </c>
      <c r="L2665" s="4">
        <v>1.0</v>
      </c>
      <c r="M2665" s="4">
        <v>91.0</v>
      </c>
      <c r="N2665" s="4">
        <v>4.4</v>
      </c>
      <c r="O2665" s="4">
        <v>91.0</v>
      </c>
      <c r="P2665" s="4">
        <v>1.2</v>
      </c>
      <c r="Q2665" s="5">
        <v>6935.721451</v>
      </c>
      <c r="R2665" s="4">
        <v>127238.0</v>
      </c>
      <c r="S2665" s="4">
        <v>6.6</v>
      </c>
      <c r="T2665" s="4">
        <v>7.1</v>
      </c>
      <c r="U2665" s="4">
        <v>0.715</v>
      </c>
      <c r="V2665" s="4">
        <v>11.8</v>
      </c>
    </row>
    <row r="2666">
      <c r="A2666" s="4" t="s">
        <v>198</v>
      </c>
      <c r="B2666" s="4">
        <v>2000.0</v>
      </c>
      <c r="C2666" s="4" t="s">
        <v>23</v>
      </c>
      <c r="D2666" s="4">
        <v>69.1</v>
      </c>
      <c r="E2666" s="4">
        <v>197.0</v>
      </c>
      <c r="F2666" s="4">
        <v>0.0</v>
      </c>
      <c r="G2666" s="4">
        <v>4.68</v>
      </c>
      <c r="H2666" s="5">
        <v>43.59522964</v>
      </c>
      <c r="I2666" s="6"/>
      <c r="J2666" s="4">
        <v>0.0</v>
      </c>
      <c r="K2666" s="4">
        <v>33.6</v>
      </c>
      <c r="L2666" s="4">
        <v>1.0</v>
      </c>
      <c r="M2666" s="4">
        <v>9.0</v>
      </c>
      <c r="N2666" s="4">
        <v>4.17</v>
      </c>
      <c r="O2666" s="4">
        <v>9.0</v>
      </c>
      <c r="P2666" s="4">
        <v>0.9</v>
      </c>
      <c r="Q2666" s="5">
        <v>643.947262</v>
      </c>
      <c r="R2666" s="4">
        <v>1267984.0</v>
      </c>
      <c r="S2666" s="4">
        <v>6.7</v>
      </c>
      <c r="T2666" s="4">
        <v>7.2</v>
      </c>
      <c r="U2666" s="4">
        <v>0.709</v>
      </c>
      <c r="V2666" s="4">
        <v>11.7</v>
      </c>
    </row>
    <row r="2667">
      <c r="A2667" s="4" t="s">
        <v>199</v>
      </c>
      <c r="B2667" s="4">
        <v>2015.0</v>
      </c>
      <c r="C2667" s="4" t="s">
        <v>23</v>
      </c>
      <c r="D2667" s="4">
        <v>75.3</v>
      </c>
      <c r="E2667" s="4">
        <v>1.0</v>
      </c>
      <c r="F2667" s="4">
        <v>3.0</v>
      </c>
      <c r="G2667" s="6"/>
      <c r="H2667" s="5">
        <v>0.0</v>
      </c>
      <c r="I2667" s="4">
        <v>98.0</v>
      </c>
      <c r="J2667" s="4">
        <v>16.0</v>
      </c>
      <c r="K2667" s="4">
        <v>61.2</v>
      </c>
      <c r="L2667" s="4">
        <v>3.0</v>
      </c>
      <c r="M2667" s="4">
        <v>98.0</v>
      </c>
      <c r="N2667" s="6"/>
      <c r="O2667" s="4">
        <v>98.0</v>
      </c>
      <c r="P2667" s="4">
        <v>0.1</v>
      </c>
      <c r="Q2667" s="5">
        <v>3828.91589</v>
      </c>
      <c r="R2667" s="4">
        <v>1.1273661E7</v>
      </c>
      <c r="S2667" s="4">
        <v>6.5</v>
      </c>
      <c r="T2667" s="4">
        <v>6.4</v>
      </c>
      <c r="U2667" s="4">
        <v>0.723</v>
      </c>
      <c r="V2667" s="4">
        <v>14.6</v>
      </c>
    </row>
    <row r="2668">
      <c r="A2668" s="4" t="s">
        <v>199</v>
      </c>
      <c r="B2668" s="4">
        <v>2014.0</v>
      </c>
      <c r="C2668" s="4" t="s">
        <v>23</v>
      </c>
      <c r="D2668" s="4">
        <v>75.1</v>
      </c>
      <c r="E2668" s="4">
        <v>12.0</v>
      </c>
      <c r="F2668" s="4">
        <v>3.0</v>
      </c>
      <c r="G2668" s="4">
        <v>1.39</v>
      </c>
      <c r="H2668" s="5">
        <v>604.8701316</v>
      </c>
      <c r="I2668" s="4">
        <v>98.0</v>
      </c>
      <c r="J2668" s="4">
        <v>15.0</v>
      </c>
      <c r="K2668" s="4">
        <v>6.2</v>
      </c>
      <c r="L2668" s="4">
        <v>3.0</v>
      </c>
      <c r="M2668" s="4">
        <v>98.0</v>
      </c>
      <c r="N2668" s="4">
        <v>7.0</v>
      </c>
      <c r="O2668" s="4">
        <v>98.0</v>
      </c>
      <c r="P2668" s="4">
        <v>0.1</v>
      </c>
      <c r="Q2668" s="5">
        <v>4271.68172</v>
      </c>
      <c r="R2668" s="4">
        <v>1114398.0</v>
      </c>
      <c r="S2668" s="4">
        <v>6.5</v>
      </c>
      <c r="T2668" s="4">
        <v>6.4</v>
      </c>
      <c r="U2668" s="4">
        <v>0.722</v>
      </c>
      <c r="V2668" s="4">
        <v>14.7</v>
      </c>
    </row>
    <row r="2669">
      <c r="A2669" s="4" t="s">
        <v>199</v>
      </c>
      <c r="B2669" s="4">
        <v>2013.0</v>
      </c>
      <c r="C2669" s="4" t="s">
        <v>23</v>
      </c>
      <c r="D2669" s="4">
        <v>74.9</v>
      </c>
      <c r="E2669" s="4">
        <v>13.0</v>
      </c>
      <c r="F2669" s="4">
        <v>3.0</v>
      </c>
      <c r="G2669" s="4">
        <v>1.29</v>
      </c>
      <c r="H2669" s="5">
        <v>594.6453102</v>
      </c>
      <c r="I2669" s="4">
        <v>98.0</v>
      </c>
      <c r="J2669" s="4">
        <v>16.0</v>
      </c>
      <c r="K2669" s="4">
        <v>59.3</v>
      </c>
      <c r="L2669" s="4">
        <v>3.0</v>
      </c>
      <c r="M2669" s="4">
        <v>98.0</v>
      </c>
      <c r="N2669" s="4">
        <v>7.26</v>
      </c>
      <c r="O2669" s="4">
        <v>98.0</v>
      </c>
      <c r="P2669" s="4">
        <v>0.1</v>
      </c>
      <c r="Q2669" s="5">
        <v>4199.47253</v>
      </c>
      <c r="R2669" s="4">
        <v>1114558.0</v>
      </c>
      <c r="S2669" s="4">
        <v>6.4</v>
      </c>
      <c r="T2669" s="4">
        <v>6.3</v>
      </c>
      <c r="U2669" s="4">
        <v>0.72</v>
      </c>
      <c r="V2669" s="4">
        <v>14.7</v>
      </c>
    </row>
    <row r="2670">
      <c r="A2670" s="4" t="s">
        <v>199</v>
      </c>
      <c r="B2670" s="4">
        <v>2012.0</v>
      </c>
      <c r="C2670" s="4" t="s">
        <v>23</v>
      </c>
      <c r="D2670" s="4">
        <v>74.9</v>
      </c>
      <c r="E2670" s="4">
        <v>13.0</v>
      </c>
      <c r="F2670" s="4">
        <v>3.0</v>
      </c>
      <c r="G2670" s="4">
        <v>1.3</v>
      </c>
      <c r="H2670" s="5">
        <v>585.8776761</v>
      </c>
      <c r="I2670" s="4">
        <v>97.0</v>
      </c>
      <c r="J2670" s="4">
        <v>48.0</v>
      </c>
      <c r="K2670" s="4">
        <v>58.3</v>
      </c>
      <c r="L2670" s="4">
        <v>3.0</v>
      </c>
      <c r="M2670" s="4">
        <v>97.0</v>
      </c>
      <c r="N2670" s="4">
        <v>7.18</v>
      </c>
      <c r="O2670" s="4">
        <v>97.0</v>
      </c>
      <c r="P2670" s="4">
        <v>0.1</v>
      </c>
      <c r="Q2670" s="5">
        <v>4137.55421</v>
      </c>
      <c r="R2670" s="4">
        <v>1886668.0</v>
      </c>
      <c r="S2670" s="4">
        <v>6.4</v>
      </c>
      <c r="T2670" s="4">
        <v>6.3</v>
      </c>
      <c r="U2670" s="4">
        <v>0.717</v>
      </c>
      <c r="V2670" s="4">
        <v>14.6</v>
      </c>
    </row>
    <row r="2671">
      <c r="A2671" s="4" t="s">
        <v>199</v>
      </c>
      <c r="B2671" s="4">
        <v>2011.0</v>
      </c>
      <c r="C2671" s="4" t="s">
        <v>23</v>
      </c>
      <c r="D2671" s="4">
        <v>74.8</v>
      </c>
      <c r="E2671" s="4">
        <v>13.0</v>
      </c>
      <c r="F2671" s="4">
        <v>3.0</v>
      </c>
      <c r="G2671" s="4">
        <v>1.29</v>
      </c>
      <c r="H2671" s="5">
        <v>623.2120325</v>
      </c>
      <c r="I2671" s="4">
        <v>98.0</v>
      </c>
      <c r="J2671" s="4">
        <v>11.0</v>
      </c>
      <c r="K2671" s="4">
        <v>57.4</v>
      </c>
      <c r="L2671" s="4">
        <v>3.0</v>
      </c>
      <c r="M2671" s="4">
        <v>98.0</v>
      </c>
      <c r="N2671" s="4">
        <v>7.15</v>
      </c>
      <c r="O2671" s="4">
        <v>98.0</v>
      </c>
      <c r="P2671" s="4">
        <v>0.1</v>
      </c>
      <c r="Q2671" s="5">
        <v>4256.91279</v>
      </c>
      <c r="R2671" s="4">
        <v>1761467.0</v>
      </c>
      <c r="S2671" s="4">
        <v>6.4</v>
      </c>
      <c r="T2671" s="4">
        <v>6.3</v>
      </c>
      <c r="U2671" s="4">
        <v>0.714</v>
      </c>
      <c r="V2671" s="4">
        <v>14.5</v>
      </c>
    </row>
    <row r="2672">
      <c r="A2672" s="4" t="s">
        <v>199</v>
      </c>
      <c r="B2672" s="4">
        <v>2010.0</v>
      </c>
      <c r="C2672" s="4" t="s">
        <v>23</v>
      </c>
      <c r="D2672" s="4">
        <v>74.8</v>
      </c>
      <c r="E2672" s="4">
        <v>12.0</v>
      </c>
      <c r="F2672" s="4">
        <v>3.0</v>
      </c>
      <c r="G2672" s="4">
        <v>1.28</v>
      </c>
      <c r="H2672" s="5">
        <v>64.85616718</v>
      </c>
      <c r="I2672" s="4">
        <v>98.0</v>
      </c>
      <c r="J2672" s="4">
        <v>1.0</v>
      </c>
      <c r="K2672" s="4">
        <v>56.5</v>
      </c>
      <c r="L2672" s="4">
        <v>3.0</v>
      </c>
      <c r="M2672" s="4">
        <v>98.0</v>
      </c>
      <c r="N2672" s="4">
        <v>6.54</v>
      </c>
      <c r="O2672" s="4">
        <v>98.0</v>
      </c>
      <c r="P2672" s="4">
        <v>0.1</v>
      </c>
      <c r="Q2672" s="5">
        <v>414.15177</v>
      </c>
      <c r="R2672" s="4">
        <v>1639931.0</v>
      </c>
      <c r="S2672" s="4">
        <v>6.3</v>
      </c>
      <c r="T2672" s="4">
        <v>6.3</v>
      </c>
      <c r="U2672" s="4">
        <v>0.71</v>
      </c>
      <c r="V2672" s="4">
        <v>14.4</v>
      </c>
    </row>
    <row r="2673">
      <c r="A2673" s="4" t="s">
        <v>199</v>
      </c>
      <c r="B2673" s="4">
        <v>2009.0</v>
      </c>
      <c r="C2673" s="4" t="s">
        <v>23</v>
      </c>
      <c r="D2673" s="4">
        <v>74.7</v>
      </c>
      <c r="E2673" s="4">
        <v>12.0</v>
      </c>
      <c r="F2673" s="4">
        <v>3.0</v>
      </c>
      <c r="G2673" s="4">
        <v>1.4</v>
      </c>
      <c r="H2673" s="5">
        <v>585.6307861</v>
      </c>
      <c r="I2673" s="4">
        <v>99.0</v>
      </c>
      <c r="J2673" s="4">
        <v>1.0</v>
      </c>
      <c r="K2673" s="4">
        <v>55.6</v>
      </c>
      <c r="L2673" s="4">
        <v>3.0</v>
      </c>
      <c r="M2673" s="4">
        <v>99.0</v>
      </c>
      <c r="N2673" s="4">
        <v>6.18</v>
      </c>
      <c r="O2673" s="4">
        <v>99.0</v>
      </c>
      <c r="P2673" s="4">
        <v>0.1</v>
      </c>
      <c r="Q2673" s="5">
        <v>4129.977335</v>
      </c>
      <c r="R2673" s="4">
        <v>1521834.0</v>
      </c>
      <c r="S2673" s="4">
        <v>6.3</v>
      </c>
      <c r="T2673" s="4">
        <v>6.3</v>
      </c>
      <c r="U2673" s="4">
        <v>0.706</v>
      </c>
      <c r="V2673" s="4">
        <v>14.4</v>
      </c>
    </row>
    <row r="2674">
      <c r="A2674" s="4" t="s">
        <v>199</v>
      </c>
      <c r="B2674" s="4">
        <v>2008.0</v>
      </c>
      <c r="C2674" s="4" t="s">
        <v>23</v>
      </c>
      <c r="D2674" s="4">
        <v>74.7</v>
      </c>
      <c r="E2674" s="4">
        <v>12.0</v>
      </c>
      <c r="F2674" s="4">
        <v>3.0</v>
      </c>
      <c r="G2674" s="4">
        <v>1.37</v>
      </c>
      <c r="H2674" s="5">
        <v>53.08451654</v>
      </c>
      <c r="I2674" s="4">
        <v>99.0</v>
      </c>
      <c r="J2674" s="4">
        <v>2.0</v>
      </c>
      <c r="K2674" s="4">
        <v>54.7</v>
      </c>
      <c r="L2674" s="4">
        <v>3.0</v>
      </c>
      <c r="M2674" s="4">
        <v>99.0</v>
      </c>
      <c r="N2674" s="4">
        <v>5.63</v>
      </c>
      <c r="O2674" s="4">
        <v>99.0</v>
      </c>
      <c r="P2674" s="4">
        <v>0.1</v>
      </c>
      <c r="Q2674" s="5">
        <v>431.9326</v>
      </c>
      <c r="R2674" s="4">
        <v>147336.0</v>
      </c>
      <c r="S2674" s="4">
        <v>6.3</v>
      </c>
      <c r="T2674" s="4">
        <v>6.3</v>
      </c>
      <c r="U2674" s="4">
        <v>0.701</v>
      </c>
      <c r="V2674" s="4">
        <v>14.3</v>
      </c>
    </row>
    <row r="2675">
      <c r="A2675" s="4" t="s">
        <v>199</v>
      </c>
      <c r="B2675" s="4">
        <v>2007.0</v>
      </c>
      <c r="C2675" s="4" t="s">
        <v>23</v>
      </c>
      <c r="D2675" s="4">
        <v>74.6</v>
      </c>
      <c r="E2675" s="4">
        <v>12.0</v>
      </c>
      <c r="F2675" s="4">
        <v>3.0</v>
      </c>
      <c r="G2675" s="4">
        <v>1.24</v>
      </c>
      <c r="H2675" s="5">
        <v>469.6282925</v>
      </c>
      <c r="I2675" s="4">
        <v>98.0</v>
      </c>
      <c r="J2675" s="4">
        <v>4.0</v>
      </c>
      <c r="K2675" s="4">
        <v>53.9</v>
      </c>
      <c r="L2675" s="4">
        <v>4.0</v>
      </c>
      <c r="M2675" s="4">
        <v>98.0</v>
      </c>
      <c r="N2675" s="4">
        <v>5.64</v>
      </c>
      <c r="O2675" s="4">
        <v>98.0</v>
      </c>
      <c r="P2675" s="4">
        <v>0.1</v>
      </c>
      <c r="Q2675" s="5">
        <v>3778.184171</v>
      </c>
      <c r="R2675" s="4">
        <v>129887.0</v>
      </c>
      <c r="S2675" s="4">
        <v>6.3</v>
      </c>
      <c r="T2675" s="4">
        <v>6.3</v>
      </c>
      <c r="U2675" s="4">
        <v>0.695</v>
      </c>
      <c r="V2675" s="4">
        <v>14.3</v>
      </c>
    </row>
    <row r="2676">
      <c r="A2676" s="4" t="s">
        <v>199</v>
      </c>
      <c r="B2676" s="4">
        <v>2006.0</v>
      </c>
      <c r="C2676" s="4" t="s">
        <v>23</v>
      </c>
      <c r="D2676" s="4">
        <v>74.4</v>
      </c>
      <c r="E2676" s="4">
        <v>12.0</v>
      </c>
      <c r="F2676" s="4">
        <v>3.0</v>
      </c>
      <c r="G2676" s="4">
        <v>1.46</v>
      </c>
      <c r="H2676" s="5">
        <v>420.1153538</v>
      </c>
      <c r="I2676" s="4">
        <v>99.0</v>
      </c>
      <c r="J2676" s="4">
        <v>3.0</v>
      </c>
      <c r="K2676" s="4">
        <v>53.1</v>
      </c>
      <c r="L2676" s="4">
        <v>4.0</v>
      </c>
      <c r="M2676" s="4">
        <v>99.0</v>
      </c>
      <c r="N2676" s="4">
        <v>5.64</v>
      </c>
      <c r="O2676" s="4">
        <v>99.0</v>
      </c>
      <c r="P2676" s="4">
        <v>0.1</v>
      </c>
      <c r="Q2676" s="5">
        <v>3371.71231</v>
      </c>
      <c r="R2676" s="4">
        <v>1196136.0</v>
      </c>
      <c r="S2676" s="4">
        <v>6.3</v>
      </c>
      <c r="T2676" s="4">
        <v>6.3</v>
      </c>
      <c r="U2676" s="4">
        <v>0.689</v>
      </c>
      <c r="V2676" s="4">
        <v>14.2</v>
      </c>
    </row>
    <row r="2677">
      <c r="A2677" s="4" t="s">
        <v>199</v>
      </c>
      <c r="B2677" s="4">
        <v>2005.0</v>
      </c>
      <c r="C2677" s="4" t="s">
        <v>23</v>
      </c>
      <c r="D2677" s="4">
        <v>74.2</v>
      </c>
      <c r="E2677" s="4">
        <v>14.0</v>
      </c>
      <c r="F2677" s="4">
        <v>3.0</v>
      </c>
      <c r="G2677" s="4">
        <v>1.37</v>
      </c>
      <c r="H2677" s="5">
        <v>379.5139945</v>
      </c>
      <c r="I2677" s="4">
        <v>97.0</v>
      </c>
      <c r="J2677" s="4">
        <v>15.0</v>
      </c>
      <c r="K2677" s="4">
        <v>52.2</v>
      </c>
      <c r="L2677" s="4">
        <v>4.0</v>
      </c>
      <c r="M2677" s="4">
        <v>98.0</v>
      </c>
      <c r="N2677" s="4">
        <v>5.57</v>
      </c>
      <c r="O2677" s="4">
        <v>98.0</v>
      </c>
      <c r="P2677" s="4">
        <v>0.1</v>
      </c>
      <c r="Q2677" s="5">
        <v>3194.562243</v>
      </c>
      <c r="R2677" s="4">
        <v>112482.0</v>
      </c>
      <c r="S2677" s="4">
        <v>6.4</v>
      </c>
      <c r="T2677" s="4">
        <v>6.3</v>
      </c>
      <c r="U2677" s="4">
        <v>0.683</v>
      </c>
      <c r="V2677" s="4">
        <v>13.9</v>
      </c>
    </row>
    <row r="2678">
      <c r="A2678" s="4" t="s">
        <v>199</v>
      </c>
      <c r="B2678" s="4">
        <v>2004.0</v>
      </c>
      <c r="C2678" s="4" t="s">
        <v>23</v>
      </c>
      <c r="D2678" s="4">
        <v>74.0</v>
      </c>
      <c r="E2678" s="4">
        <v>15.0</v>
      </c>
      <c r="F2678" s="4">
        <v>3.0</v>
      </c>
      <c r="G2678" s="4">
        <v>1.36</v>
      </c>
      <c r="H2678" s="5">
        <v>379.7659054</v>
      </c>
      <c r="I2678" s="4">
        <v>96.0</v>
      </c>
      <c r="J2678" s="4">
        <v>1.0</v>
      </c>
      <c r="K2678" s="4">
        <v>51.4</v>
      </c>
      <c r="L2678" s="4">
        <v>4.0</v>
      </c>
      <c r="M2678" s="4">
        <v>97.0</v>
      </c>
      <c r="N2678" s="4">
        <v>5.63</v>
      </c>
      <c r="O2678" s="4">
        <v>97.0</v>
      </c>
      <c r="P2678" s="4">
        <v>0.1</v>
      </c>
      <c r="Q2678" s="5">
        <v>3112.83529</v>
      </c>
      <c r="R2678" s="4">
        <v>11761.0</v>
      </c>
      <c r="S2678" s="4">
        <v>6.4</v>
      </c>
      <c r="T2678" s="4">
        <v>6.3</v>
      </c>
      <c r="U2678" s="4">
        <v>0.673</v>
      </c>
      <c r="V2678" s="4">
        <v>13.6</v>
      </c>
    </row>
    <row r="2679">
      <c r="A2679" s="4" t="s">
        <v>199</v>
      </c>
      <c r="B2679" s="4">
        <v>2003.0</v>
      </c>
      <c r="C2679" s="4" t="s">
        <v>23</v>
      </c>
      <c r="D2679" s="4">
        <v>73.7</v>
      </c>
      <c r="E2679" s="4">
        <v>17.0</v>
      </c>
      <c r="F2679" s="4">
        <v>4.0</v>
      </c>
      <c r="G2679" s="4">
        <v>1.34</v>
      </c>
      <c r="H2679" s="5">
        <v>321.7694175</v>
      </c>
      <c r="I2679" s="4">
        <v>92.0</v>
      </c>
      <c r="J2679" s="4">
        <v>22.0</v>
      </c>
      <c r="K2679" s="4">
        <v>5.6</v>
      </c>
      <c r="L2679" s="4">
        <v>4.0</v>
      </c>
      <c r="M2679" s="4">
        <v>95.0</v>
      </c>
      <c r="N2679" s="4">
        <v>5.36</v>
      </c>
      <c r="O2679" s="4">
        <v>95.0</v>
      </c>
      <c r="P2679" s="4">
        <v>0.1</v>
      </c>
      <c r="Q2679" s="5">
        <v>2761.969249</v>
      </c>
      <c r="R2679" s="4">
        <v>9939678.0</v>
      </c>
      <c r="S2679" s="4">
        <v>6.4</v>
      </c>
      <c r="T2679" s="4">
        <v>6.3</v>
      </c>
      <c r="U2679" s="4">
        <v>0.667</v>
      </c>
      <c r="V2679" s="4">
        <v>13.5</v>
      </c>
    </row>
    <row r="2680">
      <c r="A2680" s="4" t="s">
        <v>199</v>
      </c>
      <c r="B2680" s="4">
        <v>2002.0</v>
      </c>
      <c r="C2680" s="4" t="s">
        <v>23</v>
      </c>
      <c r="D2680" s="4">
        <v>73.5</v>
      </c>
      <c r="E2680" s="4">
        <v>19.0</v>
      </c>
      <c r="F2680" s="4">
        <v>4.0</v>
      </c>
      <c r="G2680" s="4">
        <v>1.17</v>
      </c>
      <c r="H2680" s="5">
        <v>262.8184944</v>
      </c>
      <c r="I2680" s="4">
        <v>93.0</v>
      </c>
      <c r="J2680" s="4">
        <v>98.0</v>
      </c>
      <c r="K2680" s="4">
        <v>49.7</v>
      </c>
      <c r="L2680" s="4">
        <v>5.0</v>
      </c>
      <c r="M2680" s="4">
        <v>96.0</v>
      </c>
      <c r="N2680" s="4">
        <v>5.32</v>
      </c>
      <c r="O2680" s="4">
        <v>96.0</v>
      </c>
      <c r="P2680" s="4">
        <v>0.1</v>
      </c>
      <c r="Q2680" s="5">
        <v>2346.5937</v>
      </c>
      <c r="R2680" s="4">
        <v>9864326.0</v>
      </c>
      <c r="S2680" s="4">
        <v>6.5</v>
      </c>
      <c r="T2680" s="4">
        <v>6.4</v>
      </c>
      <c r="U2680" s="4">
        <v>0.662</v>
      </c>
      <c r="V2680" s="4">
        <v>13.3</v>
      </c>
    </row>
    <row r="2681">
      <c r="A2681" s="4" t="s">
        <v>199</v>
      </c>
      <c r="B2681" s="4">
        <v>2001.0</v>
      </c>
      <c r="C2681" s="4" t="s">
        <v>23</v>
      </c>
      <c r="D2681" s="4">
        <v>73.2</v>
      </c>
      <c r="E2681" s="4">
        <v>11.0</v>
      </c>
      <c r="F2681" s="4">
        <v>4.0</v>
      </c>
      <c r="G2681" s="4">
        <v>1.19</v>
      </c>
      <c r="H2681" s="5">
        <v>257.2878697</v>
      </c>
      <c r="I2681" s="4">
        <v>94.0</v>
      </c>
      <c r="J2681" s="4">
        <v>231.0</v>
      </c>
      <c r="K2681" s="4">
        <v>48.9</v>
      </c>
      <c r="L2681" s="4">
        <v>5.0</v>
      </c>
      <c r="M2681" s="4">
        <v>98.0</v>
      </c>
      <c r="N2681" s="4">
        <v>5.29</v>
      </c>
      <c r="O2681" s="4">
        <v>98.0</v>
      </c>
      <c r="P2681" s="4">
        <v>0.1</v>
      </c>
      <c r="Q2681" s="5">
        <v>2254.933126</v>
      </c>
      <c r="R2681" s="4">
        <v>978571.0</v>
      </c>
      <c r="S2681" s="4">
        <v>6.5</v>
      </c>
      <c r="T2681" s="4">
        <v>6.4</v>
      </c>
      <c r="U2681" s="4">
        <v>0.654</v>
      </c>
      <c r="V2681" s="4">
        <v>13.1</v>
      </c>
    </row>
    <row r="2682">
      <c r="A2682" s="4" t="s">
        <v>199</v>
      </c>
      <c r="B2682" s="4">
        <v>2000.0</v>
      </c>
      <c r="C2682" s="4" t="s">
        <v>23</v>
      </c>
      <c r="D2682" s="4">
        <v>72.9</v>
      </c>
      <c r="E2682" s="4">
        <v>112.0</v>
      </c>
      <c r="F2682" s="4">
        <v>4.0</v>
      </c>
      <c r="G2682" s="4">
        <v>1.21</v>
      </c>
      <c r="H2682" s="5">
        <v>264.7842196</v>
      </c>
      <c r="I2682" s="4">
        <v>94.0</v>
      </c>
      <c r="J2682" s="4">
        <v>47.0</v>
      </c>
      <c r="K2682" s="4">
        <v>48.1</v>
      </c>
      <c r="L2682" s="4">
        <v>5.0</v>
      </c>
      <c r="M2682" s="4">
        <v>97.0</v>
      </c>
      <c r="N2682" s="4">
        <v>5.4</v>
      </c>
      <c r="O2682" s="4">
        <v>97.0</v>
      </c>
      <c r="P2682" s="4">
        <v>0.1</v>
      </c>
      <c r="Q2682" s="5">
        <v>2213.91488</v>
      </c>
      <c r="R2682" s="4">
        <v>9699197.0</v>
      </c>
      <c r="S2682" s="4">
        <v>6.6</v>
      </c>
      <c r="T2682" s="4">
        <v>6.5</v>
      </c>
      <c r="U2682" s="4">
        <v>0.646</v>
      </c>
      <c r="V2682" s="4">
        <v>12.8</v>
      </c>
    </row>
    <row r="2683">
      <c r="A2683" s="4" t="s">
        <v>200</v>
      </c>
      <c r="B2683" s="4">
        <v>2015.0</v>
      </c>
      <c r="C2683" s="4" t="s">
        <v>23</v>
      </c>
      <c r="D2683" s="4">
        <v>75.8</v>
      </c>
      <c r="E2683" s="4">
        <v>16.0</v>
      </c>
      <c r="F2683" s="4">
        <v>15.0</v>
      </c>
      <c r="G2683" s="6"/>
      <c r="H2683" s="5">
        <v>0.0</v>
      </c>
      <c r="I2683" s="4">
        <v>97.0</v>
      </c>
      <c r="J2683" s="4">
        <v>342.0</v>
      </c>
      <c r="K2683" s="4">
        <v>66.1</v>
      </c>
      <c r="L2683" s="4">
        <v>18.0</v>
      </c>
      <c r="M2683" s="4">
        <v>97.0</v>
      </c>
      <c r="N2683" s="6"/>
      <c r="O2683" s="4">
        <v>97.0</v>
      </c>
      <c r="P2683" s="4">
        <v>0.1</v>
      </c>
      <c r="Q2683" s="5">
        <v>1979.52569</v>
      </c>
      <c r="R2683" s="4">
        <v>7.8271472E7</v>
      </c>
      <c r="S2683" s="4">
        <v>4.9</v>
      </c>
      <c r="T2683" s="4">
        <v>4.8</v>
      </c>
      <c r="U2683" s="4">
        <v>0.764</v>
      </c>
      <c r="V2683" s="4">
        <v>14.5</v>
      </c>
    </row>
    <row r="2684">
      <c r="A2684" s="4" t="s">
        <v>200</v>
      </c>
      <c r="B2684" s="4">
        <v>2014.0</v>
      </c>
      <c r="C2684" s="4" t="s">
        <v>23</v>
      </c>
      <c r="D2684" s="4">
        <v>75.5</v>
      </c>
      <c r="E2684" s="4">
        <v>17.0</v>
      </c>
      <c r="F2684" s="4">
        <v>16.0</v>
      </c>
      <c r="G2684" s="4">
        <v>1.45</v>
      </c>
      <c r="H2684" s="5">
        <v>181.9083783</v>
      </c>
      <c r="I2684" s="4">
        <v>96.0</v>
      </c>
      <c r="J2684" s="4">
        <v>565.0</v>
      </c>
      <c r="K2684" s="4">
        <v>65.3</v>
      </c>
      <c r="L2684" s="4">
        <v>19.0</v>
      </c>
      <c r="M2684" s="4">
        <v>96.0</v>
      </c>
      <c r="N2684" s="4">
        <v>5.41</v>
      </c>
      <c r="O2684" s="4">
        <v>96.0</v>
      </c>
      <c r="P2684" s="4">
        <v>0.1</v>
      </c>
      <c r="Q2684" s="5">
        <v>12127.22522</v>
      </c>
      <c r="R2684" s="4">
        <v>773628.0</v>
      </c>
      <c r="S2684" s="4">
        <v>4.9</v>
      </c>
      <c r="T2684" s="4">
        <v>4.7</v>
      </c>
      <c r="U2684" s="4">
        <v>0.759</v>
      </c>
      <c r="V2684" s="4">
        <v>14.5</v>
      </c>
    </row>
    <row r="2685">
      <c r="A2685" s="4" t="s">
        <v>200</v>
      </c>
      <c r="B2685" s="4">
        <v>2013.0</v>
      </c>
      <c r="C2685" s="4" t="s">
        <v>23</v>
      </c>
      <c r="D2685" s="4">
        <v>75.2</v>
      </c>
      <c r="E2685" s="4">
        <v>19.0</v>
      </c>
      <c r="F2685" s="4">
        <v>17.0</v>
      </c>
      <c r="G2685" s="4">
        <v>1.41</v>
      </c>
      <c r="H2685" s="5">
        <v>188.1440348</v>
      </c>
      <c r="I2685" s="4">
        <v>97.0</v>
      </c>
      <c r="J2685" s="4">
        <v>7405.0</v>
      </c>
      <c r="K2685" s="4">
        <v>64.5</v>
      </c>
      <c r="L2685" s="4">
        <v>20.0</v>
      </c>
      <c r="M2685" s="4">
        <v>98.0</v>
      </c>
      <c r="N2685" s="4">
        <v>5.38</v>
      </c>
      <c r="O2685" s="4">
        <v>98.0</v>
      </c>
      <c r="P2685" s="4">
        <v>0.1</v>
      </c>
      <c r="Q2685" s="5">
        <v>12542.93565</v>
      </c>
      <c r="R2685" s="4">
        <v>7.5787333E7</v>
      </c>
      <c r="S2685" s="4">
        <v>4.9</v>
      </c>
      <c r="T2685" s="4">
        <v>4.7</v>
      </c>
      <c r="U2685" s="4">
        <v>0.754</v>
      </c>
      <c r="V2685" s="4">
        <v>14.4</v>
      </c>
    </row>
    <row r="2686">
      <c r="A2686" s="4" t="s">
        <v>200</v>
      </c>
      <c r="B2686" s="4">
        <v>2012.0</v>
      </c>
      <c r="C2686" s="4" t="s">
        <v>23</v>
      </c>
      <c r="D2686" s="4">
        <v>74.8</v>
      </c>
      <c r="E2686" s="4">
        <v>112.0</v>
      </c>
      <c r="F2686" s="4">
        <v>19.0</v>
      </c>
      <c r="G2686" s="4">
        <v>1.54</v>
      </c>
      <c r="H2686" s="5">
        <v>20.75120211</v>
      </c>
      <c r="I2686" s="4">
        <v>97.0</v>
      </c>
      <c r="J2686" s="4">
        <v>349.0</v>
      </c>
      <c r="K2686" s="4">
        <v>63.7</v>
      </c>
      <c r="L2686" s="4">
        <v>22.0</v>
      </c>
      <c r="M2686" s="4">
        <v>97.0</v>
      </c>
      <c r="N2686" s="4">
        <v>5.24</v>
      </c>
      <c r="O2686" s="4">
        <v>97.0</v>
      </c>
      <c r="P2686" s="4">
        <v>0.1</v>
      </c>
      <c r="Q2686" s="5">
        <v>1172.3843</v>
      </c>
      <c r="R2686" s="4">
        <v>7.4569867E7</v>
      </c>
      <c r="S2686" s="4">
        <v>4.9</v>
      </c>
      <c r="T2686" s="4">
        <v>4.7</v>
      </c>
      <c r="U2686" s="4">
        <v>0.75</v>
      </c>
      <c r="V2686" s="4">
        <v>14.3</v>
      </c>
    </row>
    <row r="2687">
      <c r="A2687" s="4" t="s">
        <v>200</v>
      </c>
      <c r="B2687" s="4">
        <v>2011.0</v>
      </c>
      <c r="C2687" s="4" t="s">
        <v>23</v>
      </c>
      <c r="D2687" s="4">
        <v>74.5</v>
      </c>
      <c r="E2687" s="4">
        <v>114.0</v>
      </c>
      <c r="F2687" s="4">
        <v>20.0</v>
      </c>
      <c r="G2687" s="4">
        <v>1.53</v>
      </c>
      <c r="H2687" s="5">
        <v>1275.877569</v>
      </c>
      <c r="I2687" s="4">
        <v>96.0</v>
      </c>
      <c r="J2687" s="4">
        <v>111.0</v>
      </c>
      <c r="K2687" s="4">
        <v>62.8</v>
      </c>
      <c r="L2687" s="4">
        <v>23.0</v>
      </c>
      <c r="M2687" s="4">
        <v>97.0</v>
      </c>
      <c r="N2687" s="4">
        <v>5.29</v>
      </c>
      <c r="O2687" s="4">
        <v>97.0</v>
      </c>
      <c r="P2687" s="4">
        <v>0.1</v>
      </c>
      <c r="Q2687" s="5">
        <v>11341.13395</v>
      </c>
      <c r="R2687" s="4">
        <v>7349455.0</v>
      </c>
      <c r="S2687" s="4">
        <v>4.9</v>
      </c>
      <c r="T2687" s="4">
        <v>4.7</v>
      </c>
      <c r="U2687" s="4">
        <v>0.737</v>
      </c>
      <c r="V2687" s="4">
        <v>13.8</v>
      </c>
    </row>
    <row r="2688">
      <c r="A2688" s="4" t="s">
        <v>200</v>
      </c>
      <c r="B2688" s="4">
        <v>2010.0</v>
      </c>
      <c r="C2688" s="4" t="s">
        <v>23</v>
      </c>
      <c r="D2688" s="4">
        <v>74.2</v>
      </c>
      <c r="E2688" s="4">
        <v>116.0</v>
      </c>
      <c r="F2688" s="4">
        <v>21.0</v>
      </c>
      <c r="G2688" s="4">
        <v>1.49</v>
      </c>
      <c r="H2688" s="5">
        <v>32.78235828</v>
      </c>
      <c r="I2688" s="4">
        <v>96.0</v>
      </c>
      <c r="J2688" s="4">
        <v>7.0</v>
      </c>
      <c r="K2688" s="4">
        <v>61.9</v>
      </c>
      <c r="L2688" s="4">
        <v>25.0</v>
      </c>
      <c r="M2688" s="4">
        <v>97.0</v>
      </c>
      <c r="N2688" s="4">
        <v>5.61</v>
      </c>
      <c r="O2688" s="4">
        <v>97.0</v>
      </c>
      <c r="P2688" s="4">
        <v>0.1</v>
      </c>
      <c r="Q2688" s="5">
        <v>1672.5693</v>
      </c>
      <c r="R2688" s="4">
        <v>7.2326914E7</v>
      </c>
      <c r="S2688" s="4">
        <v>4.9</v>
      </c>
      <c r="T2688" s="4">
        <v>4.7</v>
      </c>
      <c r="U2688" s="4">
        <v>0.715</v>
      </c>
      <c r="V2688" s="4">
        <v>13.0</v>
      </c>
    </row>
    <row r="2689">
      <c r="A2689" s="4" t="s">
        <v>200</v>
      </c>
      <c r="B2689" s="4">
        <v>2009.0</v>
      </c>
      <c r="C2689" s="4" t="s">
        <v>23</v>
      </c>
      <c r="D2689" s="4">
        <v>73.9</v>
      </c>
      <c r="E2689" s="4">
        <v>118.0</v>
      </c>
      <c r="F2689" s="4">
        <v>23.0</v>
      </c>
      <c r="G2689" s="4">
        <v>1.4</v>
      </c>
      <c r="H2689" s="5">
        <v>106.9482898</v>
      </c>
      <c r="I2689" s="4">
        <v>94.0</v>
      </c>
      <c r="J2689" s="4">
        <v>4.0</v>
      </c>
      <c r="K2689" s="4">
        <v>61.1</v>
      </c>
      <c r="L2689" s="4">
        <v>27.0</v>
      </c>
      <c r="M2689" s="4">
        <v>96.0</v>
      </c>
      <c r="N2689" s="4">
        <v>6.8</v>
      </c>
      <c r="O2689" s="4">
        <v>96.0</v>
      </c>
      <c r="P2689" s="4">
        <v>0.1</v>
      </c>
      <c r="Q2689" s="5">
        <v>936.499911</v>
      </c>
      <c r="R2689" s="4">
        <v>7.1339185E7</v>
      </c>
      <c r="S2689" s="4">
        <v>4.9</v>
      </c>
      <c r="T2689" s="4">
        <v>4.8</v>
      </c>
      <c r="U2689" s="4">
        <v>0.709</v>
      </c>
      <c r="V2689" s="4">
        <v>12.5</v>
      </c>
    </row>
    <row r="2690">
      <c r="A2690" s="4" t="s">
        <v>200</v>
      </c>
      <c r="B2690" s="4">
        <v>2008.0</v>
      </c>
      <c r="C2690" s="4" t="s">
        <v>23</v>
      </c>
      <c r="D2690" s="4">
        <v>73.5</v>
      </c>
      <c r="E2690" s="4">
        <v>121.0</v>
      </c>
      <c r="F2690" s="4">
        <v>25.0</v>
      </c>
      <c r="G2690" s="4">
        <v>1.39</v>
      </c>
      <c r="H2690" s="5">
        <v>22.67271848</v>
      </c>
      <c r="I2690" s="4">
        <v>92.0</v>
      </c>
      <c r="J2690" s="4">
        <v>0.0</v>
      </c>
      <c r="K2690" s="4">
        <v>6.2</v>
      </c>
      <c r="L2690" s="4">
        <v>29.0</v>
      </c>
      <c r="M2690" s="4">
        <v>96.0</v>
      </c>
      <c r="N2690" s="4">
        <v>6.7</v>
      </c>
      <c r="O2690" s="4">
        <v>96.0</v>
      </c>
      <c r="P2690" s="4">
        <v>0.1</v>
      </c>
      <c r="Q2690" s="5">
        <v>185.68975</v>
      </c>
      <c r="R2690" s="4">
        <v>74432.0</v>
      </c>
      <c r="S2690" s="4">
        <v>5.0</v>
      </c>
      <c r="T2690" s="4">
        <v>4.8</v>
      </c>
      <c r="U2690" s="4">
        <v>0.705</v>
      </c>
      <c r="V2690" s="4">
        <v>12.5</v>
      </c>
    </row>
    <row r="2691">
      <c r="A2691" s="4" t="s">
        <v>200</v>
      </c>
      <c r="B2691" s="4">
        <v>2007.0</v>
      </c>
      <c r="C2691" s="4" t="s">
        <v>23</v>
      </c>
      <c r="D2691" s="4">
        <v>73.2</v>
      </c>
      <c r="E2691" s="4">
        <v>124.0</v>
      </c>
      <c r="F2691" s="4">
        <v>26.0</v>
      </c>
      <c r="G2691" s="4">
        <v>1.26</v>
      </c>
      <c r="H2691" s="5">
        <v>115.5801103</v>
      </c>
      <c r="I2691" s="4">
        <v>96.0</v>
      </c>
      <c r="J2691" s="4">
        <v>3.0</v>
      </c>
      <c r="K2691" s="4">
        <v>59.3</v>
      </c>
      <c r="L2691" s="4">
        <v>31.0</v>
      </c>
      <c r="M2691" s="4">
        <v>96.0</v>
      </c>
      <c r="N2691" s="4">
        <v>6.4</v>
      </c>
      <c r="O2691" s="4">
        <v>96.0</v>
      </c>
      <c r="P2691" s="4">
        <v>0.1</v>
      </c>
      <c r="Q2691" s="5">
        <v>979.49246</v>
      </c>
      <c r="R2691" s="4">
        <v>6.9597281E7</v>
      </c>
      <c r="S2691" s="4">
        <v>5.0</v>
      </c>
      <c r="T2691" s="4">
        <v>4.8</v>
      </c>
      <c r="U2691" s="4">
        <v>0.697</v>
      </c>
      <c r="V2691" s="4">
        <v>12.3</v>
      </c>
    </row>
    <row r="2692">
      <c r="A2692" s="4" t="s">
        <v>200</v>
      </c>
      <c r="B2692" s="4">
        <v>2006.0</v>
      </c>
      <c r="C2692" s="4" t="s">
        <v>23</v>
      </c>
      <c r="D2692" s="4">
        <v>72.8</v>
      </c>
      <c r="E2692" s="4">
        <v>126.0</v>
      </c>
      <c r="F2692" s="4">
        <v>28.0</v>
      </c>
      <c r="G2692" s="4">
        <v>1.29</v>
      </c>
      <c r="H2692" s="5">
        <v>103.523776</v>
      </c>
      <c r="I2692" s="4">
        <v>82.0</v>
      </c>
      <c r="J2692" s="4">
        <v>34.0</v>
      </c>
      <c r="K2692" s="4">
        <v>58.5</v>
      </c>
      <c r="L2692" s="4">
        <v>34.0</v>
      </c>
      <c r="M2692" s="4">
        <v>9.0</v>
      </c>
      <c r="N2692" s="4">
        <v>5.81</v>
      </c>
      <c r="O2692" s="4">
        <v>9.0</v>
      </c>
      <c r="P2692" s="4">
        <v>0.1</v>
      </c>
      <c r="Q2692" s="5">
        <v>834.869161</v>
      </c>
      <c r="R2692" s="4">
        <v>6876345.0</v>
      </c>
      <c r="S2692" s="4">
        <v>5.0</v>
      </c>
      <c r="T2692" s="4">
        <v>4.8</v>
      </c>
      <c r="U2692" s="4">
        <v>0.687</v>
      </c>
      <c r="V2692" s="4">
        <v>11.9</v>
      </c>
    </row>
    <row r="2693">
      <c r="A2693" s="4" t="s">
        <v>200</v>
      </c>
      <c r="B2693" s="4">
        <v>2005.0</v>
      </c>
      <c r="C2693" s="4" t="s">
        <v>23</v>
      </c>
      <c r="D2693" s="4">
        <v>72.4</v>
      </c>
      <c r="E2693" s="4">
        <v>129.0</v>
      </c>
      <c r="F2693" s="4">
        <v>30.0</v>
      </c>
      <c r="G2693" s="4">
        <v>1.29</v>
      </c>
      <c r="H2693" s="5">
        <v>832.9552058</v>
      </c>
      <c r="I2693" s="4">
        <v>85.0</v>
      </c>
      <c r="J2693" s="4">
        <v>6200.0</v>
      </c>
      <c r="K2693" s="4">
        <v>57.6</v>
      </c>
      <c r="L2693" s="4">
        <v>36.0</v>
      </c>
      <c r="M2693" s="4">
        <v>9.0</v>
      </c>
      <c r="N2693" s="4">
        <v>5.45</v>
      </c>
      <c r="O2693" s="4">
        <v>9.0</v>
      </c>
      <c r="P2693" s="4">
        <v>0.1</v>
      </c>
      <c r="Q2693" s="5">
        <v>7384.354661</v>
      </c>
      <c r="R2693" s="4">
        <v>679346.0</v>
      </c>
      <c r="S2693" s="4">
        <v>5.0</v>
      </c>
      <c r="T2693" s="4">
        <v>4.9</v>
      </c>
      <c r="U2693" s="4">
        <v>0.681</v>
      </c>
      <c r="V2693" s="4">
        <v>11.9</v>
      </c>
    </row>
    <row r="2694">
      <c r="A2694" s="4" t="s">
        <v>200</v>
      </c>
      <c r="B2694" s="4">
        <v>2004.0</v>
      </c>
      <c r="C2694" s="4" t="s">
        <v>23</v>
      </c>
      <c r="D2694" s="4">
        <v>72.0</v>
      </c>
      <c r="E2694" s="4">
        <v>132.0</v>
      </c>
      <c r="F2694" s="4">
        <v>33.0</v>
      </c>
      <c r="G2694" s="4">
        <v>1.35</v>
      </c>
      <c r="H2694" s="5">
        <v>1.132766775</v>
      </c>
      <c r="I2694" s="4">
        <v>77.0</v>
      </c>
      <c r="J2694" s="4">
        <v>8927.0</v>
      </c>
      <c r="K2694" s="4">
        <v>56.8</v>
      </c>
      <c r="L2694" s="4">
        <v>39.0</v>
      </c>
      <c r="M2694" s="4">
        <v>85.0</v>
      </c>
      <c r="N2694" s="4">
        <v>5.37</v>
      </c>
      <c r="O2694" s="4">
        <v>85.0</v>
      </c>
      <c r="P2694" s="4">
        <v>0.1</v>
      </c>
      <c r="Q2694" s="5">
        <v>64.72953</v>
      </c>
      <c r="R2694" s="4">
        <v>677855.0</v>
      </c>
      <c r="S2694" s="4">
        <v>5.1</v>
      </c>
      <c r="T2694" s="4">
        <v>4.9</v>
      </c>
      <c r="U2694" s="4">
        <v>0.675</v>
      </c>
      <c r="V2694" s="4">
        <v>12.0</v>
      </c>
    </row>
    <row r="2695">
      <c r="A2695" s="4" t="s">
        <v>200</v>
      </c>
      <c r="B2695" s="4">
        <v>2003.0</v>
      </c>
      <c r="C2695" s="4" t="s">
        <v>23</v>
      </c>
      <c r="D2695" s="4">
        <v>71.6</v>
      </c>
      <c r="E2695" s="4">
        <v>135.0</v>
      </c>
      <c r="F2695" s="4">
        <v>35.0</v>
      </c>
      <c r="G2695" s="4">
        <v>1.42</v>
      </c>
      <c r="H2695" s="5">
        <v>459.1113061</v>
      </c>
      <c r="I2695" s="4">
        <v>68.0</v>
      </c>
      <c r="J2695" s="4">
        <v>5844.0</v>
      </c>
      <c r="K2695" s="4">
        <v>55.9</v>
      </c>
      <c r="L2695" s="4">
        <v>43.0</v>
      </c>
      <c r="M2695" s="4">
        <v>69.0</v>
      </c>
      <c r="N2695" s="4">
        <v>5.34</v>
      </c>
      <c r="O2695" s="4">
        <v>68.0</v>
      </c>
      <c r="P2695" s="4">
        <v>0.1</v>
      </c>
      <c r="Q2695" s="5">
        <v>4718.51291</v>
      </c>
      <c r="R2695" s="4">
        <v>668583.0</v>
      </c>
      <c r="S2695" s="4">
        <v>5.1</v>
      </c>
      <c r="T2695" s="4">
        <v>5.0</v>
      </c>
      <c r="U2695" s="4">
        <v>0.668</v>
      </c>
      <c r="V2695" s="4">
        <v>11.9</v>
      </c>
    </row>
    <row r="2696">
      <c r="A2696" s="4" t="s">
        <v>200</v>
      </c>
      <c r="B2696" s="4">
        <v>2002.0</v>
      </c>
      <c r="C2696" s="4" t="s">
        <v>23</v>
      </c>
      <c r="D2696" s="4">
        <v>71.2</v>
      </c>
      <c r="E2696" s="4">
        <v>138.0</v>
      </c>
      <c r="F2696" s="4">
        <v>38.0</v>
      </c>
      <c r="G2696" s="4">
        <v>1.47</v>
      </c>
      <c r="H2696" s="5">
        <v>35.55729</v>
      </c>
      <c r="I2696" s="4">
        <v>72.0</v>
      </c>
      <c r="J2696" s="4">
        <v>7823.0</v>
      </c>
      <c r="K2696" s="4">
        <v>55.1</v>
      </c>
      <c r="L2696" s="4">
        <v>46.0</v>
      </c>
      <c r="M2696" s="4">
        <v>78.0</v>
      </c>
      <c r="N2696" s="4">
        <v>5.36</v>
      </c>
      <c r="O2696" s="4">
        <v>78.0</v>
      </c>
      <c r="P2696" s="4">
        <v>0.1</v>
      </c>
      <c r="Q2696" s="5">
        <v>366.57</v>
      </c>
      <c r="R2696" s="4">
        <v>6514354.0</v>
      </c>
      <c r="S2696" s="4">
        <v>5.2</v>
      </c>
      <c r="T2696" s="4">
        <v>5.0</v>
      </c>
      <c r="U2696" s="4">
        <v>0.658</v>
      </c>
      <c r="V2696" s="4">
        <v>11.5</v>
      </c>
    </row>
    <row r="2697">
      <c r="A2697" s="4" t="s">
        <v>200</v>
      </c>
      <c r="B2697" s="4">
        <v>2001.0</v>
      </c>
      <c r="C2697" s="4" t="s">
        <v>23</v>
      </c>
      <c r="D2697" s="4">
        <v>78.0</v>
      </c>
      <c r="E2697" s="4">
        <v>14.0</v>
      </c>
      <c r="F2697" s="4">
        <v>41.0</v>
      </c>
      <c r="G2697" s="4">
        <v>1.49</v>
      </c>
      <c r="H2697" s="5">
        <v>256.4341746</v>
      </c>
      <c r="I2697" s="4">
        <v>77.0</v>
      </c>
      <c r="J2697" s="4">
        <v>30509.0</v>
      </c>
      <c r="K2697" s="4">
        <v>54.3</v>
      </c>
      <c r="L2697" s="4">
        <v>50.0</v>
      </c>
      <c r="M2697" s="4">
        <v>88.0</v>
      </c>
      <c r="N2697" s="4">
        <v>5.16</v>
      </c>
      <c r="O2697" s="4">
        <v>88.0</v>
      </c>
      <c r="P2697" s="4">
        <v>0.1</v>
      </c>
      <c r="Q2697" s="5">
        <v>3119.63716</v>
      </c>
      <c r="R2697" s="4">
        <v>6.4191474E7</v>
      </c>
      <c r="S2697" s="4">
        <v>5.2</v>
      </c>
      <c r="T2697" s="4">
        <v>5.1</v>
      </c>
      <c r="U2697" s="4">
        <v>0.653</v>
      </c>
      <c r="V2697" s="4">
        <v>11.1</v>
      </c>
    </row>
    <row r="2698">
      <c r="A2698" s="4" t="s">
        <v>200</v>
      </c>
      <c r="B2698" s="4">
        <v>2000.0</v>
      </c>
      <c r="C2698" s="4" t="s">
        <v>23</v>
      </c>
      <c r="D2698" s="4">
        <v>74.0</v>
      </c>
      <c r="E2698" s="4">
        <v>143.0</v>
      </c>
      <c r="F2698" s="4">
        <v>44.0</v>
      </c>
      <c r="G2698" s="4">
        <v>1.54</v>
      </c>
      <c r="H2698" s="5">
        <v>421.2956602</v>
      </c>
      <c r="I2698" s="4">
        <v>71.0</v>
      </c>
      <c r="J2698" s="4">
        <v>16244.0</v>
      </c>
      <c r="K2698" s="4">
        <v>53.5</v>
      </c>
      <c r="L2698" s="4">
        <v>54.0</v>
      </c>
      <c r="M2698" s="4">
        <v>85.0</v>
      </c>
      <c r="N2698" s="4">
        <v>4.95</v>
      </c>
      <c r="O2698" s="4">
        <v>85.0</v>
      </c>
      <c r="P2698" s="4">
        <v>0.1</v>
      </c>
      <c r="Q2698" s="5">
        <v>4316.553895</v>
      </c>
      <c r="R2698" s="4">
        <v>6324121.0</v>
      </c>
      <c r="S2698" s="4">
        <v>5.3</v>
      </c>
      <c r="T2698" s="4">
        <v>5.2</v>
      </c>
      <c r="U2698" s="4">
        <v>0.641</v>
      </c>
      <c r="V2698" s="4">
        <v>10.7</v>
      </c>
    </row>
    <row r="2699">
      <c r="A2699" s="4" t="s">
        <v>201</v>
      </c>
      <c r="B2699" s="4">
        <v>2015.0</v>
      </c>
      <c r="C2699" s="4" t="s">
        <v>23</v>
      </c>
      <c r="D2699" s="4">
        <v>66.3</v>
      </c>
      <c r="E2699" s="4">
        <v>215.0</v>
      </c>
      <c r="F2699" s="4">
        <v>6.0</v>
      </c>
      <c r="G2699" s="6"/>
      <c r="H2699" s="5">
        <v>0.0</v>
      </c>
      <c r="I2699" s="4">
        <v>99.0</v>
      </c>
      <c r="J2699" s="4">
        <v>0.0</v>
      </c>
      <c r="K2699" s="4">
        <v>48.6</v>
      </c>
      <c r="L2699" s="4">
        <v>7.0</v>
      </c>
      <c r="M2699" s="4">
        <v>99.0</v>
      </c>
      <c r="N2699" s="6"/>
      <c r="O2699" s="4">
        <v>99.0</v>
      </c>
      <c r="P2699" s="4">
        <v>0.1</v>
      </c>
      <c r="Q2699" s="5">
        <v>6432.668768</v>
      </c>
      <c r="R2699" s="4">
        <v>5565284.0</v>
      </c>
      <c r="S2699" s="4">
        <v>3.3</v>
      </c>
      <c r="T2699" s="4">
        <v>3.3</v>
      </c>
      <c r="U2699" s="4">
        <v>0.688</v>
      </c>
      <c r="V2699" s="4">
        <v>10.8</v>
      </c>
    </row>
    <row r="2700">
      <c r="A2700" s="4" t="s">
        <v>201</v>
      </c>
      <c r="B2700" s="4">
        <v>2014.0</v>
      </c>
      <c r="C2700" s="4" t="s">
        <v>23</v>
      </c>
      <c r="D2700" s="4">
        <v>66.0</v>
      </c>
      <c r="E2700" s="4">
        <v>217.0</v>
      </c>
      <c r="F2700" s="4">
        <v>7.0</v>
      </c>
      <c r="G2700" s="4">
        <v>2.9</v>
      </c>
      <c r="H2700" s="5">
        <v>691.1333535</v>
      </c>
      <c r="I2700" s="4">
        <v>97.0</v>
      </c>
      <c r="J2700" s="4">
        <v>0.0</v>
      </c>
      <c r="K2700" s="4">
        <v>47.7</v>
      </c>
      <c r="L2700" s="4">
        <v>8.0</v>
      </c>
      <c r="M2700" s="4">
        <v>98.0</v>
      </c>
      <c r="N2700" s="4">
        <v>2.7</v>
      </c>
      <c r="O2700" s="4">
        <v>98.0</v>
      </c>
      <c r="P2700" s="4">
        <v>0.1</v>
      </c>
      <c r="Q2700" s="5">
        <v>7962.365824</v>
      </c>
      <c r="R2700" s="4">
        <v>5466241.0</v>
      </c>
      <c r="S2700" s="4">
        <v>3.3</v>
      </c>
      <c r="T2700" s="4">
        <v>3.3</v>
      </c>
      <c r="U2700" s="4">
        <v>0.683</v>
      </c>
      <c r="V2700" s="4">
        <v>10.8</v>
      </c>
    </row>
    <row r="2701">
      <c r="A2701" s="4" t="s">
        <v>201</v>
      </c>
      <c r="B2701" s="4">
        <v>2013.0</v>
      </c>
      <c r="C2701" s="4" t="s">
        <v>23</v>
      </c>
      <c r="D2701" s="4">
        <v>65.4</v>
      </c>
      <c r="E2701" s="4">
        <v>228.0</v>
      </c>
      <c r="F2701" s="4">
        <v>7.0</v>
      </c>
      <c r="G2701" s="4">
        <v>2.93</v>
      </c>
      <c r="H2701" s="5">
        <v>63.7481117</v>
      </c>
      <c r="I2701" s="4">
        <v>98.0</v>
      </c>
      <c r="J2701" s="4">
        <v>0.0</v>
      </c>
      <c r="K2701" s="4">
        <v>46.7</v>
      </c>
      <c r="L2701" s="4">
        <v>8.0</v>
      </c>
      <c r="M2701" s="4">
        <v>98.0</v>
      </c>
      <c r="N2701" s="4">
        <v>2.12</v>
      </c>
      <c r="O2701" s="4">
        <v>98.0</v>
      </c>
      <c r="P2701" s="4">
        <v>0.1</v>
      </c>
      <c r="Q2701" s="5">
        <v>734.42525</v>
      </c>
      <c r="R2701" s="4">
        <v>5366277.0</v>
      </c>
      <c r="S2701" s="4">
        <v>3.2</v>
      </c>
      <c r="T2701" s="4">
        <v>3.3</v>
      </c>
      <c r="U2701" s="4">
        <v>0.678</v>
      </c>
      <c r="V2701" s="4">
        <v>10.7</v>
      </c>
    </row>
    <row r="2702">
      <c r="A2702" s="4" t="s">
        <v>201</v>
      </c>
      <c r="B2702" s="4">
        <v>2012.0</v>
      </c>
      <c r="C2702" s="4" t="s">
        <v>23</v>
      </c>
      <c r="D2702" s="4">
        <v>65.6</v>
      </c>
      <c r="E2702" s="4">
        <v>22.0</v>
      </c>
      <c r="F2702" s="4">
        <v>7.0</v>
      </c>
      <c r="G2702" s="4">
        <v>2.75</v>
      </c>
      <c r="H2702" s="5">
        <v>579.4128244</v>
      </c>
      <c r="I2702" s="4">
        <v>98.0</v>
      </c>
      <c r="J2702" s="4">
        <v>0.0</v>
      </c>
      <c r="K2702" s="4">
        <v>45.9</v>
      </c>
      <c r="L2702" s="4">
        <v>8.0</v>
      </c>
      <c r="M2702" s="4">
        <v>98.0</v>
      </c>
      <c r="N2702" s="4">
        <v>1.96</v>
      </c>
      <c r="O2702" s="4">
        <v>97.0</v>
      </c>
      <c r="P2702" s="4">
        <v>0.1</v>
      </c>
      <c r="Q2702" s="5">
        <v>6675.262954</v>
      </c>
      <c r="R2702" s="4">
        <v>5267839.0</v>
      </c>
      <c r="S2702" s="4">
        <v>3.2</v>
      </c>
      <c r="T2702" s="4">
        <v>3.3</v>
      </c>
      <c r="U2702" s="4">
        <v>0.672</v>
      </c>
      <c r="V2702" s="4">
        <v>10.7</v>
      </c>
    </row>
    <row r="2703">
      <c r="A2703" s="4" t="s">
        <v>201</v>
      </c>
      <c r="B2703" s="4">
        <v>2011.0</v>
      </c>
      <c r="C2703" s="4" t="s">
        <v>23</v>
      </c>
      <c r="D2703" s="4">
        <v>65.6</v>
      </c>
      <c r="E2703" s="4">
        <v>217.0</v>
      </c>
      <c r="F2703" s="4">
        <v>7.0</v>
      </c>
      <c r="G2703" s="4">
        <v>2.55</v>
      </c>
      <c r="H2703" s="5">
        <v>490.4181326</v>
      </c>
      <c r="I2703" s="4">
        <v>97.0</v>
      </c>
      <c r="J2703" s="4">
        <v>0.0</v>
      </c>
      <c r="K2703" s="4">
        <v>45.0</v>
      </c>
      <c r="L2703" s="4">
        <v>8.0</v>
      </c>
      <c r="M2703" s="4">
        <v>97.0</v>
      </c>
      <c r="N2703" s="4">
        <v>1.98</v>
      </c>
      <c r="O2703" s="4">
        <v>97.0</v>
      </c>
      <c r="P2703" s="4">
        <v>0.1</v>
      </c>
      <c r="Q2703" s="5">
        <v>5649.978486</v>
      </c>
      <c r="R2703" s="4">
        <v>517461.0</v>
      </c>
      <c r="S2703" s="4">
        <v>3.2</v>
      </c>
      <c r="T2703" s="4">
        <v>3.3</v>
      </c>
      <c r="U2703" s="4">
        <v>0.665</v>
      </c>
      <c r="V2703" s="4">
        <v>10.6</v>
      </c>
    </row>
    <row r="2704">
      <c r="A2704" s="4" t="s">
        <v>201</v>
      </c>
      <c r="B2704" s="4">
        <v>2010.0</v>
      </c>
      <c r="C2704" s="4" t="s">
        <v>23</v>
      </c>
      <c r="D2704" s="4">
        <v>65.8</v>
      </c>
      <c r="E2704" s="4">
        <v>211.0</v>
      </c>
      <c r="F2704" s="4">
        <v>7.0</v>
      </c>
      <c r="G2704" s="4">
        <v>2.48</v>
      </c>
      <c r="H2704" s="5">
        <v>385.325164</v>
      </c>
      <c r="I2704" s="4">
        <v>96.0</v>
      </c>
      <c r="J2704" s="4">
        <v>0.0</v>
      </c>
      <c r="K2704" s="4">
        <v>44.2</v>
      </c>
      <c r="L2704" s="4">
        <v>8.0</v>
      </c>
      <c r="M2704" s="4">
        <v>96.0</v>
      </c>
      <c r="N2704" s="4">
        <v>1.99</v>
      </c>
      <c r="O2704" s="4">
        <v>96.0</v>
      </c>
      <c r="P2704" s="4">
        <v>0.1</v>
      </c>
      <c r="Q2704" s="5">
        <v>4439.23</v>
      </c>
      <c r="R2704" s="4">
        <v>58721.0</v>
      </c>
      <c r="S2704" s="4">
        <v>3.2</v>
      </c>
      <c r="T2704" s="4">
        <v>3.3</v>
      </c>
      <c r="U2704" s="4">
        <v>0.0</v>
      </c>
      <c r="V2704" s="4">
        <v>10.6</v>
      </c>
    </row>
    <row r="2705">
      <c r="A2705" s="4" t="s">
        <v>201</v>
      </c>
      <c r="B2705" s="4">
        <v>2009.0</v>
      </c>
      <c r="C2705" s="4" t="s">
        <v>23</v>
      </c>
      <c r="D2705" s="4">
        <v>65.6</v>
      </c>
      <c r="E2705" s="4">
        <v>215.0</v>
      </c>
      <c r="F2705" s="4">
        <v>6.0</v>
      </c>
      <c r="G2705" s="4">
        <v>2.35</v>
      </c>
      <c r="H2705" s="5">
        <v>37.88466056</v>
      </c>
      <c r="I2705" s="4">
        <v>97.0</v>
      </c>
      <c r="J2705" s="4">
        <v>0.0</v>
      </c>
      <c r="K2705" s="4">
        <v>43.4</v>
      </c>
      <c r="L2705" s="4">
        <v>8.0</v>
      </c>
      <c r="M2705" s="4">
        <v>97.0</v>
      </c>
      <c r="N2705" s="4">
        <v>1.88</v>
      </c>
      <c r="O2705" s="4">
        <v>96.0</v>
      </c>
      <c r="P2705" s="4">
        <v>0.1</v>
      </c>
      <c r="Q2705" s="5">
        <v>436.459223</v>
      </c>
      <c r="R2705" s="4">
        <v>5795.0</v>
      </c>
      <c r="S2705" s="4">
        <v>3.2</v>
      </c>
      <c r="T2705" s="4">
        <v>3.3</v>
      </c>
      <c r="U2705" s="4">
        <v>0.0</v>
      </c>
      <c r="V2705" s="4">
        <v>10.5</v>
      </c>
    </row>
    <row r="2706">
      <c r="A2706" s="4" t="s">
        <v>201</v>
      </c>
      <c r="B2706" s="4">
        <v>2008.0</v>
      </c>
      <c r="C2706" s="4" t="s">
        <v>23</v>
      </c>
      <c r="D2706" s="4">
        <v>64.5</v>
      </c>
      <c r="E2706" s="4">
        <v>235.0</v>
      </c>
      <c r="F2706" s="4">
        <v>6.0</v>
      </c>
      <c r="G2706" s="4">
        <v>2.4</v>
      </c>
      <c r="H2706" s="5">
        <v>34.23979419</v>
      </c>
      <c r="I2706" s="4">
        <v>96.0</v>
      </c>
      <c r="J2706" s="4">
        <v>0.0</v>
      </c>
      <c r="K2706" s="4">
        <v>42.7</v>
      </c>
      <c r="L2706" s="4">
        <v>8.0</v>
      </c>
      <c r="M2706" s="4">
        <v>96.0</v>
      </c>
      <c r="N2706" s="4">
        <v>1.93</v>
      </c>
      <c r="O2706" s="4">
        <v>96.0</v>
      </c>
      <c r="P2706" s="4">
        <v>0.1</v>
      </c>
      <c r="Q2706" s="5">
        <v>394.467675</v>
      </c>
      <c r="R2706" s="4">
        <v>4935762.0</v>
      </c>
      <c r="S2706" s="4">
        <v>3.2</v>
      </c>
      <c r="T2706" s="4">
        <v>3.3</v>
      </c>
      <c r="U2706" s="4">
        <v>0.0</v>
      </c>
      <c r="V2706" s="4">
        <v>10.5</v>
      </c>
    </row>
    <row r="2707">
      <c r="A2707" s="4" t="s">
        <v>201</v>
      </c>
      <c r="B2707" s="4">
        <v>2007.0</v>
      </c>
      <c r="C2707" s="4" t="s">
        <v>23</v>
      </c>
      <c r="D2707" s="4">
        <v>64.1</v>
      </c>
      <c r="E2707" s="4">
        <v>241.0</v>
      </c>
      <c r="F2707" s="4">
        <v>6.0</v>
      </c>
      <c r="G2707" s="4">
        <v>2.58</v>
      </c>
      <c r="H2707" s="5">
        <v>0.358651421</v>
      </c>
      <c r="I2707" s="4">
        <v>98.0</v>
      </c>
      <c r="J2707" s="4">
        <v>59.0</v>
      </c>
      <c r="K2707" s="4">
        <v>42.0</v>
      </c>
      <c r="L2707" s="4">
        <v>8.0</v>
      </c>
      <c r="M2707" s="4">
        <v>98.0</v>
      </c>
      <c r="N2707" s="4">
        <v>2.16</v>
      </c>
      <c r="O2707" s="4">
        <v>98.0</v>
      </c>
      <c r="P2707" s="4">
        <v>0.1</v>
      </c>
      <c r="Q2707" s="5">
        <v>26.371428</v>
      </c>
      <c r="R2707" s="4">
        <v>487137.0</v>
      </c>
      <c r="S2707" s="4">
        <v>3.3</v>
      </c>
      <c r="T2707" s="4">
        <v>3.3</v>
      </c>
      <c r="U2707" s="4">
        <v>0.0</v>
      </c>
      <c r="V2707" s="4">
        <v>10.4</v>
      </c>
    </row>
    <row r="2708">
      <c r="A2708" s="4" t="s">
        <v>201</v>
      </c>
      <c r="B2708" s="4">
        <v>2006.0</v>
      </c>
      <c r="C2708" s="4" t="s">
        <v>23</v>
      </c>
      <c r="D2708" s="4">
        <v>63.7</v>
      </c>
      <c r="E2708" s="4">
        <v>245.0</v>
      </c>
      <c r="F2708" s="4">
        <v>6.0</v>
      </c>
      <c r="G2708" s="4">
        <v>2.71</v>
      </c>
      <c r="H2708" s="5">
        <v>29.27235366</v>
      </c>
      <c r="I2708" s="4">
        <v>98.0</v>
      </c>
      <c r="J2708" s="4">
        <v>48.0</v>
      </c>
      <c r="K2708" s="4">
        <v>41.3</v>
      </c>
      <c r="L2708" s="4">
        <v>8.0</v>
      </c>
      <c r="M2708" s="4">
        <v>98.0</v>
      </c>
      <c r="N2708" s="4">
        <v>2.9</v>
      </c>
      <c r="O2708" s="4">
        <v>98.0</v>
      </c>
      <c r="P2708" s="4">
        <v>0.1</v>
      </c>
      <c r="Q2708" s="5">
        <v>2136.66815</v>
      </c>
      <c r="R2708" s="4">
        <v>48115.0</v>
      </c>
      <c r="S2708" s="4">
        <v>3.3</v>
      </c>
      <c r="T2708" s="4">
        <v>3.3</v>
      </c>
      <c r="U2708" s="4">
        <v>0.0</v>
      </c>
      <c r="V2708" s="4">
        <v>10.4</v>
      </c>
    </row>
    <row r="2709">
      <c r="A2709" s="4" t="s">
        <v>201</v>
      </c>
      <c r="B2709" s="4">
        <v>2005.0</v>
      </c>
      <c r="C2709" s="4" t="s">
        <v>23</v>
      </c>
      <c r="D2709" s="4">
        <v>63.3</v>
      </c>
      <c r="E2709" s="4">
        <v>248.0</v>
      </c>
      <c r="F2709" s="4">
        <v>6.0</v>
      </c>
      <c r="G2709" s="4">
        <v>2.85</v>
      </c>
      <c r="H2709" s="5">
        <v>2.19888585</v>
      </c>
      <c r="I2709" s="4">
        <v>99.0</v>
      </c>
      <c r="J2709" s="4">
        <v>0.0</v>
      </c>
      <c r="K2709" s="4">
        <v>4.7</v>
      </c>
      <c r="L2709" s="4">
        <v>8.0</v>
      </c>
      <c r="M2709" s="4">
        <v>99.0</v>
      </c>
      <c r="N2709" s="4">
        <v>3.51</v>
      </c>
      <c r="O2709" s="4">
        <v>99.0</v>
      </c>
      <c r="P2709" s="4">
        <v>0.1</v>
      </c>
      <c r="Q2709" s="5">
        <v>174.51475</v>
      </c>
      <c r="R2709" s="4">
        <v>4754641.0</v>
      </c>
      <c r="S2709" s="4">
        <v>3.4</v>
      </c>
      <c r="T2709" s="4">
        <v>3.4</v>
      </c>
      <c r="U2709" s="4">
        <v>0.0</v>
      </c>
      <c r="V2709" s="4">
        <v>10.3</v>
      </c>
    </row>
    <row r="2710">
      <c r="A2710" s="4" t="s">
        <v>201</v>
      </c>
      <c r="B2710" s="4">
        <v>2004.0</v>
      </c>
      <c r="C2710" s="4" t="s">
        <v>23</v>
      </c>
      <c r="D2710" s="4">
        <v>63.5</v>
      </c>
      <c r="E2710" s="4">
        <v>238.0</v>
      </c>
      <c r="F2710" s="4">
        <v>6.0</v>
      </c>
      <c r="G2710" s="4">
        <v>2.86</v>
      </c>
      <c r="H2710" s="5">
        <v>186.1013972</v>
      </c>
      <c r="I2710" s="4">
        <v>96.0</v>
      </c>
      <c r="J2710" s="4">
        <v>1.0</v>
      </c>
      <c r="K2710" s="4">
        <v>4.0</v>
      </c>
      <c r="L2710" s="4">
        <v>8.0</v>
      </c>
      <c r="M2710" s="4">
        <v>98.0</v>
      </c>
      <c r="N2710" s="4">
        <v>4.3</v>
      </c>
      <c r="O2710" s="4">
        <v>97.0</v>
      </c>
      <c r="P2710" s="4">
        <v>0.1</v>
      </c>
      <c r="Q2710" s="5">
        <v>1453.917166</v>
      </c>
      <c r="R2710" s="4">
        <v>473398.0</v>
      </c>
      <c r="S2710" s="4">
        <v>3.4</v>
      </c>
      <c r="T2710" s="4">
        <v>3.4</v>
      </c>
      <c r="U2710" s="4">
        <v>0.0</v>
      </c>
      <c r="V2710" s="4">
        <v>10.3</v>
      </c>
    </row>
    <row r="2711">
      <c r="A2711" s="4" t="s">
        <v>201</v>
      </c>
      <c r="B2711" s="4">
        <v>2003.0</v>
      </c>
      <c r="C2711" s="4" t="s">
        <v>23</v>
      </c>
      <c r="D2711" s="4">
        <v>63.4</v>
      </c>
      <c r="E2711" s="4">
        <v>231.0</v>
      </c>
      <c r="F2711" s="4">
        <v>7.0</v>
      </c>
      <c r="G2711" s="4">
        <v>2.88</v>
      </c>
      <c r="H2711" s="5">
        <v>179.6156482</v>
      </c>
      <c r="I2711" s="4">
        <v>97.0</v>
      </c>
      <c r="J2711" s="4">
        <v>1.0</v>
      </c>
      <c r="K2711" s="4">
        <v>39.4</v>
      </c>
      <c r="L2711" s="4">
        <v>8.0</v>
      </c>
      <c r="M2711" s="4">
        <v>66.0</v>
      </c>
      <c r="N2711" s="4">
        <v>3.85</v>
      </c>
      <c r="O2711" s="4">
        <v>83.0</v>
      </c>
      <c r="P2711" s="4">
        <v>0.1</v>
      </c>
      <c r="Q2711" s="5">
        <v>1283.885977</v>
      </c>
      <c r="R2711" s="4">
        <v>4655741.0</v>
      </c>
      <c r="S2711" s="4">
        <v>3.5</v>
      </c>
      <c r="T2711" s="4">
        <v>3.4</v>
      </c>
      <c r="U2711" s="4">
        <v>0.0</v>
      </c>
      <c r="V2711" s="4">
        <v>10.3</v>
      </c>
    </row>
    <row r="2712">
      <c r="A2712" s="4" t="s">
        <v>201</v>
      </c>
      <c r="B2712" s="4">
        <v>2002.0</v>
      </c>
      <c r="C2712" s="4" t="s">
        <v>23</v>
      </c>
      <c r="D2712" s="4">
        <v>63.3</v>
      </c>
      <c r="E2712" s="4">
        <v>229.0</v>
      </c>
      <c r="F2712" s="4">
        <v>7.0</v>
      </c>
      <c r="G2712" s="4">
        <v>2.33</v>
      </c>
      <c r="H2712" s="5">
        <v>130.3784829</v>
      </c>
      <c r="I2712" s="4">
        <v>96.0</v>
      </c>
      <c r="J2712" s="4">
        <v>11.0</v>
      </c>
      <c r="K2712" s="4">
        <v>38.7</v>
      </c>
      <c r="L2712" s="4">
        <v>8.0</v>
      </c>
      <c r="M2712" s="4">
        <v>99.0</v>
      </c>
      <c r="N2712" s="4">
        <v>3.34</v>
      </c>
      <c r="O2712" s="4">
        <v>98.0</v>
      </c>
      <c r="P2712" s="4">
        <v>0.1</v>
      </c>
      <c r="Q2712" s="5">
        <v>967.917468</v>
      </c>
      <c r="R2712" s="4">
        <v>4612.0</v>
      </c>
      <c r="S2712" s="4">
        <v>3.5</v>
      </c>
      <c r="T2712" s="4">
        <v>3.5</v>
      </c>
      <c r="U2712" s="4">
        <v>0.0</v>
      </c>
      <c r="V2712" s="4">
        <v>10.2</v>
      </c>
    </row>
    <row r="2713">
      <c r="A2713" s="4" t="s">
        <v>201</v>
      </c>
      <c r="B2713" s="4">
        <v>2001.0</v>
      </c>
      <c r="C2713" s="4" t="s">
        <v>23</v>
      </c>
      <c r="D2713" s="4">
        <v>64.0</v>
      </c>
      <c r="E2713" s="4">
        <v>221.0</v>
      </c>
      <c r="F2713" s="4">
        <v>7.0</v>
      </c>
      <c r="G2713" s="4">
        <v>2.35</v>
      </c>
      <c r="H2713" s="5">
        <v>106.180706</v>
      </c>
      <c r="I2713" s="6"/>
      <c r="J2713" s="4">
        <v>9.0</v>
      </c>
      <c r="K2713" s="4">
        <v>38.1</v>
      </c>
      <c r="L2713" s="4">
        <v>9.0</v>
      </c>
      <c r="M2713" s="4">
        <v>94.0</v>
      </c>
      <c r="N2713" s="4">
        <v>3.87</v>
      </c>
      <c r="O2713" s="4">
        <v>95.0</v>
      </c>
      <c r="P2713" s="4">
        <v>0.1</v>
      </c>
      <c r="Q2713" s="5">
        <v>774.4763388</v>
      </c>
      <c r="R2713" s="4">
        <v>45648.0</v>
      </c>
      <c r="S2713" s="4">
        <v>3.6</v>
      </c>
      <c r="T2713" s="4">
        <v>3.5</v>
      </c>
      <c r="U2713" s="4">
        <v>0.0</v>
      </c>
      <c r="V2713" s="4">
        <v>10.2</v>
      </c>
    </row>
    <row r="2714">
      <c r="A2714" s="4" t="s">
        <v>201</v>
      </c>
      <c r="B2714" s="4">
        <v>2000.0</v>
      </c>
      <c r="C2714" s="4" t="s">
        <v>23</v>
      </c>
      <c r="D2714" s="4">
        <v>63.8</v>
      </c>
      <c r="E2714" s="4">
        <v>224.0</v>
      </c>
      <c r="F2714" s="4">
        <v>7.0</v>
      </c>
      <c r="G2714" s="4">
        <v>2.9</v>
      </c>
      <c r="H2714" s="5">
        <v>88.2436347</v>
      </c>
      <c r="I2714" s="6"/>
      <c r="J2714" s="4">
        <v>113.0</v>
      </c>
      <c r="K2714" s="4">
        <v>37.5</v>
      </c>
      <c r="L2714" s="4">
        <v>9.0</v>
      </c>
      <c r="M2714" s="4">
        <v>98.0</v>
      </c>
      <c r="N2714" s="4">
        <v>3.94</v>
      </c>
      <c r="O2714" s="4">
        <v>97.0</v>
      </c>
      <c r="P2714" s="4">
        <v>0.1</v>
      </c>
      <c r="Q2714" s="5">
        <v>643.17518</v>
      </c>
      <c r="R2714" s="4">
        <v>4516131.0</v>
      </c>
      <c r="S2714" s="4">
        <v>3.6</v>
      </c>
      <c r="T2714" s="4">
        <v>3.6</v>
      </c>
      <c r="U2714" s="4">
        <v>0.0</v>
      </c>
      <c r="V2714" s="4">
        <v>0.0</v>
      </c>
    </row>
    <row r="2715">
      <c r="A2715" s="4" t="s">
        <v>202</v>
      </c>
      <c r="B2715" s="4">
        <v>2013.0</v>
      </c>
      <c r="C2715" s="4" t="s">
        <v>23</v>
      </c>
      <c r="D2715" s="6"/>
      <c r="E2715" s="6"/>
      <c r="F2715" s="4">
        <v>0.0</v>
      </c>
      <c r="G2715" s="4">
        <v>0.01</v>
      </c>
      <c r="H2715" s="5">
        <v>78.28120317</v>
      </c>
      <c r="I2715" s="4">
        <v>9.0</v>
      </c>
      <c r="J2715" s="4">
        <v>0.0</v>
      </c>
      <c r="K2715" s="4">
        <v>79.3</v>
      </c>
      <c r="L2715" s="4">
        <v>0.0</v>
      </c>
      <c r="M2715" s="4">
        <v>9.0</v>
      </c>
      <c r="N2715" s="4">
        <v>16.61</v>
      </c>
      <c r="O2715" s="4">
        <v>9.0</v>
      </c>
      <c r="P2715" s="4">
        <v>0.1</v>
      </c>
      <c r="Q2715" s="5">
        <v>3542.13589</v>
      </c>
      <c r="R2715" s="4">
        <v>1819.0</v>
      </c>
      <c r="S2715" s="4">
        <v>0.2</v>
      </c>
      <c r="T2715" s="4">
        <v>0.1</v>
      </c>
      <c r="U2715" s="6"/>
      <c r="V2715" s="4">
        <v>0.0</v>
      </c>
    </row>
    <row r="2716">
      <c r="A2716" s="4" t="s">
        <v>203</v>
      </c>
      <c r="B2716" s="4">
        <v>2015.0</v>
      </c>
      <c r="C2716" s="4" t="s">
        <v>23</v>
      </c>
      <c r="D2716" s="4">
        <v>62.3</v>
      </c>
      <c r="E2716" s="4">
        <v>291.0</v>
      </c>
      <c r="F2716" s="4">
        <v>66.0</v>
      </c>
      <c r="G2716" s="6"/>
      <c r="H2716" s="5">
        <v>0.0</v>
      </c>
      <c r="I2716" s="4">
        <v>78.0</v>
      </c>
      <c r="J2716" s="4">
        <v>478.0</v>
      </c>
      <c r="K2716" s="4">
        <v>18.5</v>
      </c>
      <c r="L2716" s="4">
        <v>93.0</v>
      </c>
      <c r="M2716" s="4">
        <v>82.0</v>
      </c>
      <c r="N2716" s="6"/>
      <c r="O2716" s="4">
        <v>78.0</v>
      </c>
      <c r="P2716" s="4">
        <v>3.1</v>
      </c>
      <c r="Q2716" s="5">
        <v>693.8963829</v>
      </c>
      <c r="R2716" s="4">
        <v>414487.0</v>
      </c>
      <c r="S2716" s="4">
        <v>5.6</v>
      </c>
      <c r="T2716" s="4">
        <v>5.6</v>
      </c>
      <c r="U2716" s="4">
        <v>0.488</v>
      </c>
      <c r="V2716" s="4">
        <v>10.0</v>
      </c>
    </row>
    <row r="2717">
      <c r="A2717" s="4" t="s">
        <v>203</v>
      </c>
      <c r="B2717" s="4">
        <v>2014.0</v>
      </c>
      <c r="C2717" s="4" t="s">
        <v>23</v>
      </c>
      <c r="D2717" s="4">
        <v>61.5</v>
      </c>
      <c r="E2717" s="4">
        <v>38.0</v>
      </c>
      <c r="F2717" s="4">
        <v>68.0</v>
      </c>
      <c r="G2717" s="4">
        <v>0.01</v>
      </c>
      <c r="H2717" s="5">
        <v>14.16770158</v>
      </c>
      <c r="I2717" s="4">
        <v>78.0</v>
      </c>
      <c r="J2717" s="4">
        <v>314.0</v>
      </c>
      <c r="K2717" s="4">
        <v>18.1</v>
      </c>
      <c r="L2717" s="4">
        <v>97.0</v>
      </c>
      <c r="M2717" s="4">
        <v>82.0</v>
      </c>
      <c r="N2717" s="4">
        <v>7.22</v>
      </c>
      <c r="O2717" s="4">
        <v>78.0</v>
      </c>
      <c r="P2717" s="4">
        <v>3.2</v>
      </c>
      <c r="Q2717" s="5">
        <v>719.172669</v>
      </c>
      <c r="R2717" s="4">
        <v>3.8833338E7</v>
      </c>
      <c r="S2717" s="4">
        <v>5.7</v>
      </c>
      <c r="T2717" s="4">
        <v>5.6</v>
      </c>
      <c r="U2717" s="4">
        <v>0.483</v>
      </c>
      <c r="V2717" s="4">
        <v>10.0</v>
      </c>
    </row>
    <row r="2718">
      <c r="A2718" s="4" t="s">
        <v>203</v>
      </c>
      <c r="B2718" s="4">
        <v>2013.0</v>
      </c>
      <c r="C2718" s="4" t="s">
        <v>23</v>
      </c>
      <c r="D2718" s="4">
        <v>67.0</v>
      </c>
      <c r="E2718" s="4">
        <v>325.0</v>
      </c>
      <c r="F2718" s="4">
        <v>71.0</v>
      </c>
      <c r="G2718" s="4">
        <v>0.01</v>
      </c>
      <c r="H2718" s="5">
        <v>90.76144414</v>
      </c>
      <c r="I2718" s="4">
        <v>78.0</v>
      </c>
      <c r="J2718" s="4">
        <v>7878.0</v>
      </c>
      <c r="K2718" s="4">
        <v>17.6</v>
      </c>
      <c r="L2718" s="4">
        <v>103.0</v>
      </c>
      <c r="M2718" s="4">
        <v>82.0</v>
      </c>
      <c r="N2718" s="4">
        <v>7.47</v>
      </c>
      <c r="O2718" s="4">
        <v>78.0</v>
      </c>
      <c r="P2718" s="4">
        <v>4.0</v>
      </c>
      <c r="Q2718" s="5">
        <v>662.492293</v>
      </c>
      <c r="R2718" s="4">
        <v>3.7553726E7</v>
      </c>
      <c r="S2718" s="4">
        <v>5.7</v>
      </c>
      <c r="T2718" s="4">
        <v>5.7</v>
      </c>
      <c r="U2718" s="4">
        <v>0.478</v>
      </c>
      <c r="V2718" s="4">
        <v>10.0</v>
      </c>
    </row>
    <row r="2719">
      <c r="A2719" s="4" t="s">
        <v>203</v>
      </c>
      <c r="B2719" s="4">
        <v>2012.0</v>
      </c>
      <c r="C2719" s="4" t="s">
        <v>23</v>
      </c>
      <c r="D2719" s="4">
        <v>60.0</v>
      </c>
      <c r="E2719" s="4">
        <v>339.0</v>
      </c>
      <c r="F2719" s="4">
        <v>73.0</v>
      </c>
      <c r="G2719" s="4">
        <v>0.01</v>
      </c>
      <c r="H2719" s="5">
        <v>92.88697859</v>
      </c>
      <c r="I2719" s="4">
        <v>78.0</v>
      </c>
      <c r="J2719" s="4">
        <v>2027.0</v>
      </c>
      <c r="K2719" s="4">
        <v>17.2</v>
      </c>
      <c r="L2719" s="4">
        <v>109.0</v>
      </c>
      <c r="M2719" s="4">
        <v>82.0</v>
      </c>
      <c r="N2719" s="4">
        <v>7.58</v>
      </c>
      <c r="O2719" s="4">
        <v>78.0</v>
      </c>
      <c r="P2719" s="4">
        <v>4.6</v>
      </c>
      <c r="Q2719" s="5">
        <v>647.74741</v>
      </c>
      <c r="R2719" s="4">
        <v>3636796.0</v>
      </c>
      <c r="S2719" s="4">
        <v>5.8</v>
      </c>
      <c r="T2719" s="4">
        <v>5.8</v>
      </c>
      <c r="U2719" s="4">
        <v>0.477</v>
      </c>
      <c r="V2719" s="4">
        <v>10.0</v>
      </c>
    </row>
    <row r="2720">
      <c r="A2720" s="4" t="s">
        <v>203</v>
      </c>
      <c r="B2720" s="4">
        <v>2011.0</v>
      </c>
      <c r="C2720" s="4" t="s">
        <v>23</v>
      </c>
      <c r="D2720" s="4">
        <v>59.3</v>
      </c>
      <c r="E2720" s="4">
        <v>347.0</v>
      </c>
      <c r="F2720" s="4">
        <v>76.0</v>
      </c>
      <c r="G2720" s="4">
        <v>10.22</v>
      </c>
      <c r="H2720" s="5">
        <v>94.49686776</v>
      </c>
      <c r="I2720" s="4">
        <v>82.0</v>
      </c>
      <c r="J2720" s="4">
        <v>3312.0</v>
      </c>
      <c r="K2720" s="4">
        <v>16.7</v>
      </c>
      <c r="L2720" s="4">
        <v>114.0</v>
      </c>
      <c r="M2720" s="4">
        <v>82.0</v>
      </c>
      <c r="N2720" s="4">
        <v>9.9</v>
      </c>
      <c r="O2720" s="4">
        <v>82.0</v>
      </c>
      <c r="P2720" s="4">
        <v>6.8</v>
      </c>
      <c r="Q2720" s="5">
        <v>584.3962137</v>
      </c>
      <c r="R2720" s="4">
        <v>3593648.0</v>
      </c>
      <c r="S2720" s="4">
        <v>5.9</v>
      </c>
      <c r="T2720" s="4">
        <v>5.9</v>
      </c>
      <c r="U2720" s="4">
        <v>0.477</v>
      </c>
      <c r="V2720" s="4">
        <v>10.7</v>
      </c>
    </row>
    <row r="2721">
      <c r="A2721" s="4" t="s">
        <v>203</v>
      </c>
      <c r="B2721" s="4">
        <v>2010.0</v>
      </c>
      <c r="C2721" s="4" t="s">
        <v>23</v>
      </c>
      <c r="D2721" s="4">
        <v>58.4</v>
      </c>
      <c r="E2721" s="4">
        <v>362.0</v>
      </c>
      <c r="F2721" s="4">
        <v>79.0</v>
      </c>
      <c r="G2721" s="4">
        <v>10.03</v>
      </c>
      <c r="H2721" s="5">
        <v>116.202964</v>
      </c>
      <c r="I2721" s="4">
        <v>8.0</v>
      </c>
      <c r="J2721" s="4">
        <v>1313.0</v>
      </c>
      <c r="K2721" s="4">
        <v>16.3</v>
      </c>
      <c r="L2721" s="4">
        <v>119.0</v>
      </c>
      <c r="M2721" s="4">
        <v>79.0</v>
      </c>
      <c r="N2721" s="4">
        <v>11.2</v>
      </c>
      <c r="O2721" s="4">
        <v>8.0</v>
      </c>
      <c r="P2721" s="4">
        <v>8.0</v>
      </c>
      <c r="Q2721" s="5">
        <v>594.9972557</v>
      </c>
      <c r="R2721" s="4">
        <v>3.3915133E7</v>
      </c>
      <c r="S2721" s="4">
        <v>6.0</v>
      </c>
      <c r="T2721" s="4">
        <v>6.0</v>
      </c>
      <c r="U2721" s="4">
        <v>0.473</v>
      </c>
      <c r="V2721" s="4">
        <v>10.9</v>
      </c>
    </row>
    <row r="2722">
      <c r="A2722" s="4" t="s">
        <v>203</v>
      </c>
      <c r="B2722" s="4">
        <v>2009.0</v>
      </c>
      <c r="C2722" s="4" t="s">
        <v>23</v>
      </c>
      <c r="D2722" s="4">
        <v>57.5</v>
      </c>
      <c r="E2722" s="4">
        <v>378.0</v>
      </c>
      <c r="F2722" s="4">
        <v>82.0</v>
      </c>
      <c r="G2722" s="4">
        <v>9.63</v>
      </c>
      <c r="H2722" s="5">
        <v>87.04534954</v>
      </c>
      <c r="I2722" s="4">
        <v>79.0</v>
      </c>
      <c r="J2722" s="4">
        <v>1601.0</v>
      </c>
      <c r="K2722" s="4">
        <v>15.9</v>
      </c>
      <c r="L2722" s="4">
        <v>124.0</v>
      </c>
      <c r="M2722" s="4">
        <v>78.0</v>
      </c>
      <c r="N2722" s="4">
        <v>8.43</v>
      </c>
      <c r="O2722" s="4">
        <v>79.0</v>
      </c>
      <c r="P2722" s="4">
        <v>8.1</v>
      </c>
      <c r="Q2722" s="5">
        <v>647.17732</v>
      </c>
      <c r="R2722" s="4">
        <v>3.2771895E7</v>
      </c>
      <c r="S2722" s="4">
        <v>6.1</v>
      </c>
      <c r="T2722" s="4">
        <v>6.1</v>
      </c>
      <c r="U2722" s="4">
        <v>0.464</v>
      </c>
      <c r="V2722" s="4">
        <v>10.8</v>
      </c>
    </row>
    <row r="2723">
      <c r="A2723" s="4" t="s">
        <v>203</v>
      </c>
      <c r="B2723" s="4">
        <v>2008.0</v>
      </c>
      <c r="C2723" s="4" t="s">
        <v>23</v>
      </c>
      <c r="D2723" s="4">
        <v>56.3</v>
      </c>
      <c r="E2723" s="4">
        <v>41.0</v>
      </c>
      <c r="F2723" s="4">
        <v>84.0</v>
      </c>
      <c r="G2723" s="4">
        <v>9.79</v>
      </c>
      <c r="H2723" s="5">
        <v>72.85023656</v>
      </c>
      <c r="I2723" s="4">
        <v>71.0</v>
      </c>
      <c r="J2723" s="4">
        <v>1319.0</v>
      </c>
      <c r="K2723" s="4">
        <v>15.6</v>
      </c>
      <c r="L2723" s="4">
        <v>130.0</v>
      </c>
      <c r="M2723" s="4">
        <v>69.0</v>
      </c>
      <c r="N2723" s="4">
        <v>9.1</v>
      </c>
      <c r="O2723" s="4">
        <v>71.0</v>
      </c>
      <c r="P2723" s="4">
        <v>8.2</v>
      </c>
      <c r="Q2723" s="5">
        <v>449.6928183</v>
      </c>
      <c r="R2723" s="4">
        <v>3.1663896E7</v>
      </c>
      <c r="S2723" s="4">
        <v>6.2</v>
      </c>
      <c r="T2723" s="4">
        <v>6.2</v>
      </c>
      <c r="U2723" s="4">
        <v>0.453</v>
      </c>
      <c r="V2723" s="4">
        <v>10.6</v>
      </c>
    </row>
    <row r="2724">
      <c r="A2724" s="4" t="s">
        <v>203</v>
      </c>
      <c r="B2724" s="4">
        <v>2007.0</v>
      </c>
      <c r="C2724" s="4" t="s">
        <v>23</v>
      </c>
      <c r="D2724" s="4">
        <v>55.5</v>
      </c>
      <c r="E2724" s="4">
        <v>41.0</v>
      </c>
      <c r="F2724" s="4">
        <v>88.0</v>
      </c>
      <c r="G2724" s="4">
        <v>9.65</v>
      </c>
      <c r="H2724" s="5">
        <v>6.002527685</v>
      </c>
      <c r="I2724" s="4">
        <v>73.0</v>
      </c>
      <c r="J2724" s="4">
        <v>3776.0</v>
      </c>
      <c r="K2724" s="4">
        <v>15.2</v>
      </c>
      <c r="L2724" s="4">
        <v>137.0</v>
      </c>
      <c r="M2724" s="4">
        <v>7.0</v>
      </c>
      <c r="N2724" s="4">
        <v>9.76</v>
      </c>
      <c r="O2724" s="4">
        <v>73.0</v>
      </c>
      <c r="P2724" s="4">
        <v>8.4</v>
      </c>
      <c r="Q2724" s="5">
        <v>41.858631</v>
      </c>
      <c r="R2724" s="4">
        <v>359487.0</v>
      </c>
      <c r="S2724" s="4">
        <v>6.3</v>
      </c>
      <c r="T2724" s="4">
        <v>6.3</v>
      </c>
      <c r="U2724" s="4">
        <v>0.442</v>
      </c>
      <c r="V2724" s="4">
        <v>10.3</v>
      </c>
    </row>
    <row r="2725">
      <c r="A2725" s="4" t="s">
        <v>203</v>
      </c>
      <c r="B2725" s="4">
        <v>2006.0</v>
      </c>
      <c r="C2725" s="4" t="s">
        <v>23</v>
      </c>
      <c r="D2725" s="4">
        <v>54.9</v>
      </c>
      <c r="E2725" s="4">
        <v>41.0</v>
      </c>
      <c r="F2725" s="4">
        <v>93.0</v>
      </c>
      <c r="G2725" s="4">
        <v>9.81</v>
      </c>
      <c r="H2725" s="5">
        <v>50.83901418</v>
      </c>
      <c r="I2725" s="4">
        <v>64.0</v>
      </c>
      <c r="J2725" s="4">
        <v>5736.0</v>
      </c>
      <c r="K2725" s="4">
        <v>14.8</v>
      </c>
      <c r="L2725" s="4">
        <v>145.0</v>
      </c>
      <c r="M2725" s="4">
        <v>62.0</v>
      </c>
      <c r="N2725" s="4">
        <v>9.86</v>
      </c>
      <c r="O2725" s="4">
        <v>64.0</v>
      </c>
      <c r="P2725" s="4">
        <v>8.6</v>
      </c>
      <c r="Q2725" s="5">
        <v>336.4593923</v>
      </c>
      <c r="R2725" s="4">
        <v>2955662.0</v>
      </c>
      <c r="S2725" s="4">
        <v>6.4</v>
      </c>
      <c r="T2725" s="4">
        <v>6.4</v>
      </c>
      <c r="U2725" s="4">
        <v>0.434</v>
      </c>
      <c r="V2725" s="4">
        <v>10.6</v>
      </c>
    </row>
    <row r="2726">
      <c r="A2726" s="4" t="s">
        <v>203</v>
      </c>
      <c r="B2726" s="4">
        <v>2005.0</v>
      </c>
      <c r="C2726" s="4" t="s">
        <v>23</v>
      </c>
      <c r="D2726" s="4">
        <v>53.2</v>
      </c>
      <c r="E2726" s="4">
        <v>446.0</v>
      </c>
      <c r="F2726" s="4">
        <v>99.0</v>
      </c>
      <c r="G2726" s="4">
        <v>10.09</v>
      </c>
      <c r="H2726" s="5">
        <v>44.52614001</v>
      </c>
      <c r="I2726" s="4">
        <v>64.0</v>
      </c>
      <c r="J2726" s="4">
        <v>22.0</v>
      </c>
      <c r="K2726" s="4">
        <v>14.5</v>
      </c>
      <c r="L2726" s="4">
        <v>155.0</v>
      </c>
      <c r="M2726" s="4">
        <v>59.0</v>
      </c>
      <c r="N2726" s="4">
        <v>9.36</v>
      </c>
      <c r="O2726" s="4">
        <v>64.0</v>
      </c>
      <c r="P2726" s="4">
        <v>8.7</v>
      </c>
      <c r="Q2726" s="5">
        <v>315.788227</v>
      </c>
      <c r="R2726" s="4">
        <v>2854394.0</v>
      </c>
      <c r="S2726" s="4">
        <v>6.5</v>
      </c>
      <c r="T2726" s="4">
        <v>6.5</v>
      </c>
      <c r="U2726" s="4">
        <v>0.429</v>
      </c>
      <c r="V2726" s="4">
        <v>10.9</v>
      </c>
    </row>
    <row r="2727">
      <c r="A2727" s="4" t="s">
        <v>203</v>
      </c>
      <c r="B2727" s="4">
        <v>2004.0</v>
      </c>
      <c r="C2727" s="4" t="s">
        <v>23</v>
      </c>
      <c r="D2727" s="4">
        <v>51.3</v>
      </c>
      <c r="E2727" s="4">
        <v>485.0</v>
      </c>
      <c r="F2727" s="4">
        <v>104.0</v>
      </c>
      <c r="G2727" s="4">
        <v>9.89</v>
      </c>
      <c r="H2727" s="5">
        <v>36.60609252</v>
      </c>
      <c r="I2727" s="4">
        <v>62.0</v>
      </c>
      <c r="J2727" s="4">
        <v>141.0</v>
      </c>
      <c r="K2727" s="4">
        <v>14.2</v>
      </c>
      <c r="L2727" s="4">
        <v>164.0</v>
      </c>
      <c r="M2727" s="4">
        <v>58.0</v>
      </c>
      <c r="N2727" s="4">
        <v>8.9</v>
      </c>
      <c r="O2727" s="4">
        <v>62.0</v>
      </c>
      <c r="P2727" s="4">
        <v>8.9</v>
      </c>
      <c r="Q2727" s="5">
        <v>288.236949</v>
      </c>
      <c r="R2727" s="4">
        <v>2.7568436E7</v>
      </c>
      <c r="S2727" s="4">
        <v>6.6</v>
      </c>
      <c r="T2727" s="4">
        <v>6.6</v>
      </c>
      <c r="U2727" s="4">
        <v>0.427</v>
      </c>
      <c r="V2727" s="4">
        <v>11.6</v>
      </c>
    </row>
    <row r="2728">
      <c r="A2728" s="4" t="s">
        <v>203</v>
      </c>
      <c r="B2728" s="4">
        <v>2003.0</v>
      </c>
      <c r="C2728" s="4" t="s">
        <v>23</v>
      </c>
      <c r="D2728" s="4">
        <v>51.0</v>
      </c>
      <c r="E2728" s="4">
        <v>53.0</v>
      </c>
      <c r="F2728" s="4">
        <v>109.0</v>
      </c>
      <c r="G2728" s="4">
        <v>10.16</v>
      </c>
      <c r="H2728" s="5">
        <v>4.426792406</v>
      </c>
      <c r="I2728" s="4">
        <v>44.0</v>
      </c>
      <c r="J2728" s="4">
        <v>29429.0</v>
      </c>
      <c r="K2728" s="4">
        <v>13.9</v>
      </c>
      <c r="L2728" s="4">
        <v>173.0</v>
      </c>
      <c r="M2728" s="4">
        <v>57.0</v>
      </c>
      <c r="N2728" s="4">
        <v>7.54</v>
      </c>
      <c r="O2728" s="4">
        <v>59.0</v>
      </c>
      <c r="P2728" s="4">
        <v>9.4</v>
      </c>
      <c r="Q2728" s="5">
        <v>237.9995917</v>
      </c>
      <c r="R2728" s="4">
        <v>2662482.0</v>
      </c>
      <c r="S2728" s="4">
        <v>6.7</v>
      </c>
      <c r="T2728" s="4">
        <v>6.7</v>
      </c>
      <c r="U2728" s="4">
        <v>0.418</v>
      </c>
      <c r="V2728" s="4">
        <v>11.5</v>
      </c>
    </row>
    <row r="2729">
      <c r="A2729" s="4" t="s">
        <v>203</v>
      </c>
      <c r="B2729" s="4">
        <v>2002.0</v>
      </c>
      <c r="C2729" s="4" t="s">
        <v>23</v>
      </c>
      <c r="D2729" s="4">
        <v>48.8</v>
      </c>
      <c r="E2729" s="4">
        <v>523.0</v>
      </c>
      <c r="F2729" s="4">
        <v>112.0</v>
      </c>
      <c r="G2729" s="4">
        <v>10.42</v>
      </c>
      <c r="H2729" s="5">
        <v>2.690897842</v>
      </c>
      <c r="I2729" s="4">
        <v>29.0</v>
      </c>
      <c r="J2729" s="4">
        <v>49871.0</v>
      </c>
      <c r="K2729" s="4">
        <v>13.6</v>
      </c>
      <c r="L2729" s="4">
        <v>181.0</v>
      </c>
      <c r="M2729" s="4">
        <v>57.0</v>
      </c>
      <c r="N2729" s="4">
        <v>7.78</v>
      </c>
      <c r="O2729" s="4">
        <v>57.0</v>
      </c>
      <c r="P2729" s="4">
        <v>10.0</v>
      </c>
      <c r="Q2729" s="5">
        <v>24.2423229</v>
      </c>
      <c r="R2729" s="4">
        <v>2571848.0</v>
      </c>
      <c r="S2729" s="4">
        <v>6.8</v>
      </c>
      <c r="T2729" s="4">
        <v>6.8</v>
      </c>
      <c r="U2729" s="4">
        <v>0.404</v>
      </c>
      <c r="V2729" s="4">
        <v>11.0</v>
      </c>
    </row>
    <row r="2730">
      <c r="A2730" s="4" t="s">
        <v>203</v>
      </c>
      <c r="B2730" s="4">
        <v>2001.0</v>
      </c>
      <c r="C2730" s="4" t="s">
        <v>23</v>
      </c>
      <c r="D2730" s="4">
        <v>47.7</v>
      </c>
      <c r="E2730" s="4">
        <v>539.0</v>
      </c>
      <c r="F2730" s="4">
        <v>115.0</v>
      </c>
      <c r="G2730" s="4">
        <v>10.57</v>
      </c>
      <c r="H2730" s="5">
        <v>26.97625217</v>
      </c>
      <c r="I2730" s="6"/>
      <c r="J2730" s="4">
        <v>48543.0</v>
      </c>
      <c r="K2730" s="4">
        <v>13.3</v>
      </c>
      <c r="L2730" s="4">
        <v>187.0</v>
      </c>
      <c r="M2730" s="4">
        <v>56.0</v>
      </c>
      <c r="N2730" s="4">
        <v>7.26</v>
      </c>
      <c r="O2730" s="4">
        <v>55.0</v>
      </c>
      <c r="P2730" s="4">
        <v>10.8</v>
      </c>
      <c r="Q2730" s="5">
        <v>234.984775</v>
      </c>
      <c r="R2730" s="4">
        <v>2.4854892E7</v>
      </c>
      <c r="S2730" s="4">
        <v>6.9</v>
      </c>
      <c r="T2730" s="4">
        <v>6.9</v>
      </c>
      <c r="U2730" s="4">
        <v>0.396</v>
      </c>
      <c r="V2730" s="4">
        <v>10.8</v>
      </c>
    </row>
    <row r="2731">
      <c r="A2731" s="4" t="s">
        <v>203</v>
      </c>
      <c r="B2731" s="4">
        <v>2000.0</v>
      </c>
      <c r="C2731" s="4" t="s">
        <v>23</v>
      </c>
      <c r="D2731" s="4">
        <v>46.6</v>
      </c>
      <c r="E2731" s="4">
        <v>554.0</v>
      </c>
      <c r="F2731" s="4">
        <v>116.0</v>
      </c>
      <c r="G2731" s="4">
        <v>10.47</v>
      </c>
      <c r="H2731" s="5">
        <v>22.59447461</v>
      </c>
      <c r="I2731" s="6"/>
      <c r="J2731" s="4">
        <v>42554.0</v>
      </c>
      <c r="K2731" s="4">
        <v>13.0</v>
      </c>
      <c r="L2731" s="4">
        <v>191.0</v>
      </c>
      <c r="M2731" s="4">
        <v>55.0</v>
      </c>
      <c r="N2731" s="4">
        <v>6.77</v>
      </c>
      <c r="O2731" s="4">
        <v>52.0</v>
      </c>
      <c r="P2731" s="4">
        <v>11.6</v>
      </c>
      <c r="Q2731" s="5">
        <v>257.63369</v>
      </c>
      <c r="R2731" s="4">
        <v>2439274.0</v>
      </c>
      <c r="S2731" s="4">
        <v>7.0</v>
      </c>
      <c r="T2731" s="4">
        <v>7.0</v>
      </c>
      <c r="U2731" s="4">
        <v>0.382</v>
      </c>
      <c r="V2731" s="4">
        <v>9.8</v>
      </c>
    </row>
    <row r="2732">
      <c r="A2732" s="4" t="s">
        <v>204</v>
      </c>
      <c r="B2732" s="4">
        <v>2015.0</v>
      </c>
      <c r="C2732" s="4" t="s">
        <v>23</v>
      </c>
      <c r="D2732" s="4">
        <v>71.3</v>
      </c>
      <c r="E2732" s="4">
        <v>195.0</v>
      </c>
      <c r="F2732" s="4">
        <v>4.0</v>
      </c>
      <c r="G2732" s="6"/>
      <c r="H2732" s="5">
        <v>0.0</v>
      </c>
      <c r="I2732" s="4">
        <v>22.0</v>
      </c>
      <c r="J2732" s="4">
        <v>105.0</v>
      </c>
      <c r="K2732" s="4">
        <v>61.3</v>
      </c>
      <c r="L2732" s="4">
        <v>5.0</v>
      </c>
      <c r="M2732" s="4">
        <v>51.0</v>
      </c>
      <c r="N2732" s="6"/>
      <c r="O2732" s="4">
        <v>23.0</v>
      </c>
      <c r="P2732" s="4">
        <v>0.2</v>
      </c>
      <c r="Q2732" s="5">
        <v>2124.662666</v>
      </c>
      <c r="R2732" s="4">
        <v>4515429.0</v>
      </c>
      <c r="S2732" s="4">
        <v>2.3</v>
      </c>
      <c r="T2732" s="4">
        <v>2.4</v>
      </c>
      <c r="U2732" s="4">
        <v>0.748</v>
      </c>
      <c r="V2732" s="4">
        <v>15.3</v>
      </c>
    </row>
    <row r="2733">
      <c r="A2733" s="4" t="s">
        <v>204</v>
      </c>
      <c r="B2733" s="4">
        <v>2014.0</v>
      </c>
      <c r="C2733" s="4" t="s">
        <v>23</v>
      </c>
      <c r="D2733" s="4">
        <v>78.0</v>
      </c>
      <c r="E2733" s="4">
        <v>23.0</v>
      </c>
      <c r="F2733" s="4">
        <v>4.0</v>
      </c>
      <c r="G2733" s="4">
        <v>8.06</v>
      </c>
      <c r="H2733" s="5">
        <v>5.663849328</v>
      </c>
      <c r="I2733" s="4">
        <v>22.0</v>
      </c>
      <c r="J2733" s="4">
        <v>0.0</v>
      </c>
      <c r="K2733" s="4">
        <v>6.7</v>
      </c>
      <c r="L2733" s="4">
        <v>5.0</v>
      </c>
      <c r="M2733" s="4">
        <v>45.0</v>
      </c>
      <c r="N2733" s="4">
        <v>7.1</v>
      </c>
      <c r="O2733" s="4">
        <v>23.0</v>
      </c>
      <c r="P2733" s="4">
        <v>0.2</v>
      </c>
      <c r="Q2733" s="5">
        <v>314.658296</v>
      </c>
      <c r="R2733" s="4">
        <v>4.5271947E7</v>
      </c>
      <c r="S2733" s="4">
        <v>2.3</v>
      </c>
      <c r="T2733" s="4">
        <v>2.4</v>
      </c>
      <c r="U2733" s="4">
        <v>0.746</v>
      </c>
      <c r="V2733" s="4">
        <v>15.2</v>
      </c>
    </row>
    <row r="2734">
      <c r="A2734" s="4" t="s">
        <v>204</v>
      </c>
      <c r="B2734" s="4">
        <v>2013.0</v>
      </c>
      <c r="C2734" s="4" t="s">
        <v>23</v>
      </c>
      <c r="D2734" s="4">
        <v>71.0</v>
      </c>
      <c r="E2734" s="4">
        <v>198.0</v>
      </c>
      <c r="F2734" s="4">
        <v>4.0</v>
      </c>
      <c r="G2734" s="4">
        <v>8.44</v>
      </c>
      <c r="H2734" s="5">
        <v>52.42529588</v>
      </c>
      <c r="I2734" s="4">
        <v>46.0</v>
      </c>
      <c r="J2734" s="4">
        <v>0.0</v>
      </c>
      <c r="K2734" s="4">
        <v>6.1</v>
      </c>
      <c r="L2734" s="4">
        <v>5.0</v>
      </c>
      <c r="M2734" s="4">
        <v>72.0</v>
      </c>
      <c r="N2734" s="4">
        <v>7.67</v>
      </c>
      <c r="O2734" s="4">
        <v>76.0</v>
      </c>
      <c r="P2734" s="4">
        <v>0.2</v>
      </c>
      <c r="Q2734" s="5">
        <v>429.71554</v>
      </c>
      <c r="R2734" s="4">
        <v>454896.0</v>
      </c>
      <c r="S2734" s="4">
        <v>2.3</v>
      </c>
      <c r="T2734" s="4">
        <v>2.4</v>
      </c>
      <c r="U2734" s="4">
        <v>0.744</v>
      </c>
      <c r="V2734" s="4">
        <v>15.2</v>
      </c>
    </row>
    <row r="2735">
      <c r="A2735" s="4" t="s">
        <v>204</v>
      </c>
      <c r="B2735" s="4">
        <v>2012.0</v>
      </c>
      <c r="C2735" s="4" t="s">
        <v>23</v>
      </c>
      <c r="D2735" s="4">
        <v>77.0</v>
      </c>
      <c r="E2735" s="4">
        <v>25.0</v>
      </c>
      <c r="F2735" s="4">
        <v>5.0</v>
      </c>
      <c r="G2735" s="4">
        <v>8.44</v>
      </c>
      <c r="H2735" s="5">
        <v>453.7830847</v>
      </c>
      <c r="I2735" s="4">
        <v>46.0</v>
      </c>
      <c r="J2735" s="4">
        <v>12746.0</v>
      </c>
      <c r="K2735" s="4">
        <v>59.6</v>
      </c>
      <c r="L2735" s="4">
        <v>5.0</v>
      </c>
      <c r="M2735" s="4">
        <v>72.0</v>
      </c>
      <c r="N2735" s="4">
        <v>7.47</v>
      </c>
      <c r="O2735" s="4">
        <v>76.0</v>
      </c>
      <c r="P2735" s="4">
        <v>0.2</v>
      </c>
      <c r="Q2735" s="5">
        <v>3855.42128</v>
      </c>
      <c r="R2735" s="4">
        <v>455933.0</v>
      </c>
      <c r="S2735" s="4">
        <v>2.4</v>
      </c>
      <c r="T2735" s="4">
        <v>2.4</v>
      </c>
      <c r="U2735" s="4">
        <v>0.739</v>
      </c>
      <c r="V2735" s="4">
        <v>15.1</v>
      </c>
    </row>
    <row r="2736">
      <c r="A2736" s="4" t="s">
        <v>204</v>
      </c>
      <c r="B2736" s="4">
        <v>2011.0</v>
      </c>
      <c r="C2736" s="4" t="s">
        <v>23</v>
      </c>
      <c r="D2736" s="4">
        <v>75.0</v>
      </c>
      <c r="E2736" s="4">
        <v>24.0</v>
      </c>
      <c r="F2736" s="4">
        <v>5.0</v>
      </c>
      <c r="G2736" s="4">
        <v>8.48</v>
      </c>
      <c r="H2736" s="5">
        <v>415.1627705</v>
      </c>
      <c r="I2736" s="4">
        <v>21.0</v>
      </c>
      <c r="J2736" s="4">
        <v>1333.0</v>
      </c>
      <c r="K2736" s="4">
        <v>59.0</v>
      </c>
      <c r="L2736" s="4">
        <v>5.0</v>
      </c>
      <c r="M2736" s="4">
        <v>54.0</v>
      </c>
      <c r="N2736" s="4">
        <v>6.98</v>
      </c>
      <c r="O2736" s="4">
        <v>5.0</v>
      </c>
      <c r="P2736" s="4">
        <v>0.2</v>
      </c>
      <c r="Q2736" s="5">
        <v>3569.75727</v>
      </c>
      <c r="R2736" s="4">
        <v>45761.0</v>
      </c>
      <c r="S2736" s="4">
        <v>2.4</v>
      </c>
      <c r="T2736" s="4">
        <v>2.5</v>
      </c>
      <c r="U2736" s="4">
        <v>0.734</v>
      </c>
      <c r="V2736" s="4">
        <v>14.9</v>
      </c>
    </row>
    <row r="2737">
      <c r="A2737" s="4" t="s">
        <v>204</v>
      </c>
      <c r="B2737" s="4">
        <v>2010.0</v>
      </c>
      <c r="C2737" s="4" t="s">
        <v>23</v>
      </c>
      <c r="D2737" s="4">
        <v>69.8</v>
      </c>
      <c r="E2737" s="4">
        <v>212.0</v>
      </c>
      <c r="F2737" s="4">
        <v>5.0</v>
      </c>
      <c r="G2737" s="4">
        <v>8.39</v>
      </c>
      <c r="H2737" s="5">
        <v>375.6835376</v>
      </c>
      <c r="I2737" s="4">
        <v>48.0</v>
      </c>
      <c r="J2737" s="4">
        <v>39.0</v>
      </c>
      <c r="K2737" s="4">
        <v>58.5</v>
      </c>
      <c r="L2737" s="4">
        <v>6.0</v>
      </c>
      <c r="M2737" s="4">
        <v>57.0</v>
      </c>
      <c r="N2737" s="4">
        <v>7.81</v>
      </c>
      <c r="O2737" s="4">
        <v>52.0</v>
      </c>
      <c r="P2737" s="4">
        <v>0.2</v>
      </c>
      <c r="Q2737" s="5">
        <v>2965.142365</v>
      </c>
      <c r="R2737" s="4">
        <v>45877.0</v>
      </c>
      <c r="S2737" s="4">
        <v>2.4</v>
      </c>
      <c r="T2737" s="4">
        <v>2.5</v>
      </c>
      <c r="U2737" s="4">
        <v>0.728</v>
      </c>
      <c r="V2737" s="4">
        <v>14.9</v>
      </c>
    </row>
    <row r="2738">
      <c r="A2738" s="4" t="s">
        <v>204</v>
      </c>
      <c r="B2738" s="4">
        <v>2009.0</v>
      </c>
      <c r="C2738" s="4" t="s">
        <v>23</v>
      </c>
      <c r="D2738" s="4">
        <v>69.2</v>
      </c>
      <c r="E2738" s="4">
        <v>231.0</v>
      </c>
      <c r="F2738" s="4">
        <v>5.0</v>
      </c>
      <c r="G2738" s="4">
        <v>8.71</v>
      </c>
      <c r="H2738" s="5">
        <v>324.5491348</v>
      </c>
      <c r="I2738" s="4">
        <v>66.0</v>
      </c>
      <c r="J2738" s="4">
        <v>0.0</v>
      </c>
      <c r="K2738" s="4">
        <v>58.0</v>
      </c>
      <c r="L2738" s="4">
        <v>6.0</v>
      </c>
      <c r="M2738" s="4">
        <v>74.0</v>
      </c>
      <c r="N2738" s="4">
        <v>7.8</v>
      </c>
      <c r="O2738" s="4">
        <v>71.0</v>
      </c>
      <c r="P2738" s="4">
        <v>0.3</v>
      </c>
      <c r="Q2738" s="5">
        <v>2545.48341</v>
      </c>
      <c r="R2738" s="4">
        <v>46533.0</v>
      </c>
      <c r="S2738" s="4">
        <v>2.5</v>
      </c>
      <c r="T2738" s="4">
        <v>2.6</v>
      </c>
      <c r="U2738" s="4">
        <v>0.734</v>
      </c>
      <c r="V2738" s="4">
        <v>14.9</v>
      </c>
    </row>
    <row r="2739">
      <c r="A2739" s="4" t="s">
        <v>204</v>
      </c>
      <c r="B2739" s="4">
        <v>2008.0</v>
      </c>
      <c r="C2739" s="4" t="s">
        <v>23</v>
      </c>
      <c r="D2739" s="4">
        <v>67.7</v>
      </c>
      <c r="E2739" s="4">
        <v>273.0</v>
      </c>
      <c r="F2739" s="4">
        <v>5.0</v>
      </c>
      <c r="G2739" s="4">
        <v>9.46</v>
      </c>
      <c r="H2739" s="5">
        <v>456.4586664</v>
      </c>
      <c r="I2739" s="4">
        <v>84.0</v>
      </c>
      <c r="J2739" s="4">
        <v>48.0</v>
      </c>
      <c r="K2739" s="4">
        <v>57.6</v>
      </c>
      <c r="L2739" s="4">
        <v>6.0</v>
      </c>
      <c r="M2739" s="4">
        <v>91.0</v>
      </c>
      <c r="N2739" s="4">
        <v>6.63</v>
      </c>
      <c r="O2739" s="4">
        <v>9.0</v>
      </c>
      <c r="P2739" s="4">
        <v>0.4</v>
      </c>
      <c r="Q2739" s="5">
        <v>3891.37823</v>
      </c>
      <c r="R2739" s="4">
        <v>462582.0</v>
      </c>
      <c r="S2739" s="4">
        <v>2.5</v>
      </c>
      <c r="T2739" s="4">
        <v>2.6</v>
      </c>
      <c r="U2739" s="4">
        <v>0.73</v>
      </c>
      <c r="V2739" s="4">
        <v>14.9</v>
      </c>
    </row>
    <row r="2740">
      <c r="A2740" s="4" t="s">
        <v>204</v>
      </c>
      <c r="B2740" s="4">
        <v>2007.0</v>
      </c>
      <c r="C2740" s="4" t="s">
        <v>23</v>
      </c>
      <c r="D2740" s="4">
        <v>67.5</v>
      </c>
      <c r="E2740" s="4">
        <v>277.0</v>
      </c>
      <c r="F2740" s="4">
        <v>5.0</v>
      </c>
      <c r="G2740" s="4">
        <v>8.86</v>
      </c>
      <c r="H2740" s="5">
        <v>46.19685449</v>
      </c>
      <c r="I2740" s="4">
        <v>92.0</v>
      </c>
      <c r="J2740" s="4">
        <v>1005.0</v>
      </c>
      <c r="K2740" s="4">
        <v>57.2</v>
      </c>
      <c r="L2740" s="4">
        <v>6.0</v>
      </c>
      <c r="M2740" s="4">
        <v>98.0</v>
      </c>
      <c r="N2740" s="4">
        <v>6.36</v>
      </c>
      <c r="O2740" s="4">
        <v>98.0</v>
      </c>
      <c r="P2740" s="4">
        <v>0.7</v>
      </c>
      <c r="Q2740" s="5">
        <v>368.68998</v>
      </c>
      <c r="R2740" s="4">
        <v>465935.0</v>
      </c>
      <c r="S2740" s="4">
        <v>2.5</v>
      </c>
      <c r="T2740" s="4">
        <v>2.7</v>
      </c>
      <c r="U2740" s="4">
        <v>0.723</v>
      </c>
      <c r="V2740" s="4">
        <v>14.8</v>
      </c>
    </row>
    <row r="2741">
      <c r="A2741" s="4" t="s">
        <v>204</v>
      </c>
      <c r="B2741" s="4">
        <v>2006.0</v>
      </c>
      <c r="C2741" s="4" t="s">
        <v>23</v>
      </c>
      <c r="D2741" s="4">
        <v>67.7</v>
      </c>
      <c r="E2741" s="4">
        <v>267.0</v>
      </c>
      <c r="F2741" s="4">
        <v>5.0</v>
      </c>
      <c r="G2741" s="4">
        <v>7.99</v>
      </c>
      <c r="H2741" s="5">
        <v>29.38172706</v>
      </c>
      <c r="I2741" s="4">
        <v>96.0</v>
      </c>
      <c r="J2741" s="4">
        <v>42724.0</v>
      </c>
      <c r="K2741" s="4">
        <v>56.8</v>
      </c>
      <c r="L2741" s="4">
        <v>6.0</v>
      </c>
      <c r="M2741" s="4">
        <v>99.0</v>
      </c>
      <c r="N2741" s="4">
        <v>6.39</v>
      </c>
      <c r="O2741" s="4">
        <v>98.0</v>
      </c>
      <c r="P2741" s="4">
        <v>0.8</v>
      </c>
      <c r="Q2741" s="5">
        <v>233.18831</v>
      </c>
      <c r="R2741" s="4">
        <v>4678775.0</v>
      </c>
      <c r="S2741" s="4">
        <v>2.6</v>
      </c>
      <c r="T2741" s="4">
        <v>2.7</v>
      </c>
      <c r="U2741" s="4">
        <v>0.716</v>
      </c>
      <c r="V2741" s="4">
        <v>14.7</v>
      </c>
    </row>
    <row r="2742">
      <c r="A2742" s="4" t="s">
        <v>204</v>
      </c>
      <c r="B2742" s="4">
        <v>2005.0</v>
      </c>
      <c r="C2742" s="4" t="s">
        <v>23</v>
      </c>
      <c r="D2742" s="4">
        <v>67.0</v>
      </c>
      <c r="E2742" s="4">
        <v>278.0</v>
      </c>
      <c r="F2742" s="4">
        <v>5.0</v>
      </c>
      <c r="G2742" s="4">
        <v>7.31</v>
      </c>
      <c r="H2742" s="5">
        <v>217.4345257</v>
      </c>
      <c r="I2742" s="4">
        <v>97.0</v>
      </c>
      <c r="J2742" s="4">
        <v>2392.0</v>
      </c>
      <c r="K2742" s="4">
        <v>56.4</v>
      </c>
      <c r="L2742" s="4">
        <v>6.0</v>
      </c>
      <c r="M2742" s="4">
        <v>95.0</v>
      </c>
      <c r="N2742" s="4">
        <v>6.41</v>
      </c>
      <c r="O2742" s="4">
        <v>96.0</v>
      </c>
      <c r="P2742" s="4">
        <v>0.9</v>
      </c>
      <c r="Q2742" s="5">
        <v>1828.717626</v>
      </c>
      <c r="R2742" s="4">
        <v>471515.0</v>
      </c>
      <c r="S2742" s="4">
        <v>2.7</v>
      </c>
      <c r="T2742" s="4">
        <v>2.8</v>
      </c>
      <c r="U2742" s="4">
        <v>0.707</v>
      </c>
      <c r="V2742" s="4">
        <v>14.5</v>
      </c>
    </row>
    <row r="2743">
      <c r="A2743" s="4" t="s">
        <v>204</v>
      </c>
      <c r="B2743" s="4">
        <v>2004.0</v>
      </c>
      <c r="C2743" s="4" t="s">
        <v>23</v>
      </c>
      <c r="D2743" s="4">
        <v>67.4</v>
      </c>
      <c r="E2743" s="4">
        <v>267.0</v>
      </c>
      <c r="F2743" s="4">
        <v>5.0</v>
      </c>
      <c r="G2743" s="4">
        <v>6.79</v>
      </c>
      <c r="H2743" s="5">
        <v>180.3537859</v>
      </c>
      <c r="I2743" s="4">
        <v>98.0</v>
      </c>
      <c r="J2743" s="4">
        <v>146.0</v>
      </c>
      <c r="K2743" s="4">
        <v>56.1</v>
      </c>
      <c r="L2743" s="4">
        <v>6.0</v>
      </c>
      <c r="M2743" s="4">
        <v>99.0</v>
      </c>
      <c r="N2743" s="4">
        <v>6.61</v>
      </c>
      <c r="O2743" s="4">
        <v>99.0</v>
      </c>
      <c r="P2743" s="4">
        <v>1.0</v>
      </c>
      <c r="Q2743" s="5">
        <v>1367.352433</v>
      </c>
      <c r="R2743" s="4">
        <v>474516.0</v>
      </c>
      <c r="S2743" s="4">
        <v>2.7</v>
      </c>
      <c r="T2743" s="4">
        <v>2.8</v>
      </c>
      <c r="U2743" s="4">
        <v>0.7</v>
      </c>
      <c r="V2743" s="4">
        <v>14.6</v>
      </c>
    </row>
    <row r="2744">
      <c r="A2744" s="4" t="s">
        <v>204</v>
      </c>
      <c r="B2744" s="4">
        <v>2003.0</v>
      </c>
      <c r="C2744" s="4" t="s">
        <v>23</v>
      </c>
      <c r="D2744" s="4">
        <v>67.6</v>
      </c>
      <c r="E2744" s="4">
        <v>256.0</v>
      </c>
      <c r="F2744" s="4">
        <v>6.0</v>
      </c>
      <c r="G2744" s="4">
        <v>5.92</v>
      </c>
      <c r="H2744" s="5">
        <v>21.22386354</v>
      </c>
      <c r="I2744" s="4">
        <v>77.0</v>
      </c>
      <c r="J2744" s="4">
        <v>411.0</v>
      </c>
      <c r="K2744" s="4">
        <v>55.7</v>
      </c>
      <c r="L2744" s="4">
        <v>6.0</v>
      </c>
      <c r="M2744" s="4">
        <v>99.0</v>
      </c>
      <c r="N2744" s="4">
        <v>6.93</v>
      </c>
      <c r="O2744" s="4">
        <v>97.0</v>
      </c>
      <c r="P2744" s="4">
        <v>0.9</v>
      </c>
      <c r="Q2744" s="5">
        <v>148.522488</v>
      </c>
      <c r="R2744" s="4">
        <v>4781295.0</v>
      </c>
      <c r="S2744" s="4">
        <v>2.8</v>
      </c>
      <c r="T2744" s="4">
        <v>2.9</v>
      </c>
      <c r="U2744" s="4">
        <v>0.691</v>
      </c>
      <c r="V2744" s="4">
        <v>14.3</v>
      </c>
    </row>
    <row r="2745">
      <c r="A2745" s="4" t="s">
        <v>204</v>
      </c>
      <c r="B2745" s="4">
        <v>2002.0</v>
      </c>
      <c r="C2745" s="4" t="s">
        <v>23</v>
      </c>
      <c r="D2745" s="4">
        <v>67.6</v>
      </c>
      <c r="E2745" s="4">
        <v>256.0</v>
      </c>
      <c r="F2745" s="4">
        <v>6.0</v>
      </c>
      <c r="G2745" s="4">
        <v>4.89</v>
      </c>
      <c r="H2745" s="5">
        <v>115.738974</v>
      </c>
      <c r="I2745" s="4">
        <v>48.0</v>
      </c>
      <c r="J2745" s="4">
        <v>7587.0</v>
      </c>
      <c r="K2745" s="4">
        <v>55.4</v>
      </c>
      <c r="L2745" s="4">
        <v>7.0</v>
      </c>
      <c r="M2745" s="4">
        <v>99.0</v>
      </c>
      <c r="N2745" s="4">
        <v>6.25</v>
      </c>
      <c r="O2745" s="4">
        <v>99.0</v>
      </c>
      <c r="P2745" s="4">
        <v>0.9</v>
      </c>
      <c r="Q2745" s="5">
        <v>879.475486</v>
      </c>
      <c r="R2745" s="4">
        <v>48225.0</v>
      </c>
      <c r="S2745" s="4">
        <v>2.9</v>
      </c>
      <c r="T2745" s="4">
        <v>3.0</v>
      </c>
      <c r="U2745" s="4">
        <v>0.683</v>
      </c>
      <c r="V2745" s="4">
        <v>13.9</v>
      </c>
    </row>
    <row r="2746">
      <c r="A2746" s="4" t="s">
        <v>204</v>
      </c>
      <c r="B2746" s="4">
        <v>2001.0</v>
      </c>
      <c r="C2746" s="4" t="s">
        <v>23</v>
      </c>
      <c r="D2746" s="4">
        <v>67.7</v>
      </c>
      <c r="E2746" s="4">
        <v>253.0</v>
      </c>
      <c r="F2746" s="4">
        <v>6.0</v>
      </c>
      <c r="G2746" s="4">
        <v>4.31</v>
      </c>
      <c r="H2746" s="5">
        <v>8.897421459</v>
      </c>
      <c r="I2746" s="4">
        <v>7.0</v>
      </c>
      <c r="J2746" s="4">
        <v>16970.0</v>
      </c>
      <c r="K2746" s="4">
        <v>55.1</v>
      </c>
      <c r="L2746" s="4">
        <v>7.0</v>
      </c>
      <c r="M2746" s="4">
        <v>99.0</v>
      </c>
      <c r="N2746" s="4">
        <v>5.66</v>
      </c>
      <c r="O2746" s="4">
        <v>99.0</v>
      </c>
      <c r="P2746" s="4">
        <v>0.8</v>
      </c>
      <c r="Q2746" s="5">
        <v>78.738243</v>
      </c>
      <c r="R2746" s="4">
        <v>4.8683865E7</v>
      </c>
      <c r="S2746" s="4">
        <v>2.9</v>
      </c>
      <c r="T2746" s="4">
        <v>3.0</v>
      </c>
      <c r="U2746" s="4">
        <v>0.673</v>
      </c>
      <c r="V2746" s="4">
        <v>13.2</v>
      </c>
    </row>
    <row r="2747">
      <c r="A2747" s="4" t="s">
        <v>204</v>
      </c>
      <c r="B2747" s="4">
        <v>2000.0</v>
      </c>
      <c r="C2747" s="4" t="s">
        <v>23</v>
      </c>
      <c r="D2747" s="4">
        <v>67.5</v>
      </c>
      <c r="E2747" s="4">
        <v>257.0</v>
      </c>
      <c r="F2747" s="4">
        <v>6.0</v>
      </c>
      <c r="G2747" s="4">
        <v>4.49</v>
      </c>
      <c r="H2747" s="5">
        <v>7.883791474</v>
      </c>
      <c r="I2747" s="4">
        <v>4.0</v>
      </c>
      <c r="J2747" s="4">
        <v>817.0</v>
      </c>
      <c r="K2747" s="4">
        <v>54.8</v>
      </c>
      <c r="L2747" s="4">
        <v>8.0</v>
      </c>
      <c r="M2747" s="4">
        <v>99.0</v>
      </c>
      <c r="N2747" s="4">
        <v>5.59</v>
      </c>
      <c r="O2747" s="4">
        <v>99.0</v>
      </c>
      <c r="P2747" s="4">
        <v>0.7</v>
      </c>
      <c r="Q2747" s="5">
        <v>635.789635</v>
      </c>
      <c r="R2747" s="4">
        <v>4.9175848E7</v>
      </c>
      <c r="S2747" s="4">
        <v>3.0</v>
      </c>
      <c r="T2747" s="4">
        <v>3.1</v>
      </c>
      <c r="U2747" s="4">
        <v>0.669</v>
      </c>
      <c r="V2747" s="4">
        <v>13.3</v>
      </c>
    </row>
    <row r="2748">
      <c r="A2748" s="4" t="s">
        <v>205</v>
      </c>
      <c r="B2748" s="4">
        <v>2015.0</v>
      </c>
      <c r="C2748" s="4" t="s">
        <v>23</v>
      </c>
      <c r="D2748" s="4">
        <v>77.1</v>
      </c>
      <c r="E2748" s="4">
        <v>75.0</v>
      </c>
      <c r="F2748" s="4">
        <v>1.0</v>
      </c>
      <c r="G2748" s="6"/>
      <c r="H2748" s="5">
        <v>0.0</v>
      </c>
      <c r="I2748" s="4">
        <v>99.0</v>
      </c>
      <c r="J2748" s="4">
        <v>347.0</v>
      </c>
      <c r="K2748" s="4">
        <v>64.2</v>
      </c>
      <c r="L2748" s="4">
        <v>1.0</v>
      </c>
      <c r="M2748" s="4">
        <v>99.0</v>
      </c>
      <c r="N2748" s="6"/>
      <c r="O2748" s="4">
        <v>99.0</v>
      </c>
      <c r="P2748" s="4">
        <v>0.1</v>
      </c>
      <c r="Q2748" s="5">
        <v>3911.74689</v>
      </c>
      <c r="R2748" s="6"/>
      <c r="S2748" s="4">
        <v>5.3</v>
      </c>
      <c r="T2748" s="4">
        <v>5.1</v>
      </c>
      <c r="U2748" s="4">
        <v>0.836</v>
      </c>
      <c r="V2748" s="4">
        <v>13.3</v>
      </c>
    </row>
    <row r="2749">
      <c r="A2749" s="4" t="s">
        <v>205</v>
      </c>
      <c r="B2749" s="4">
        <v>2014.0</v>
      </c>
      <c r="C2749" s="4" t="s">
        <v>23</v>
      </c>
      <c r="D2749" s="4">
        <v>76.9</v>
      </c>
      <c r="E2749" s="4">
        <v>77.0</v>
      </c>
      <c r="F2749" s="4">
        <v>1.0</v>
      </c>
      <c r="G2749" s="4">
        <v>1.91</v>
      </c>
      <c r="H2749" s="5">
        <v>3862.68271</v>
      </c>
      <c r="I2749" s="4">
        <v>99.0</v>
      </c>
      <c r="J2749" s="4">
        <v>344.0</v>
      </c>
      <c r="K2749" s="4">
        <v>62.4</v>
      </c>
      <c r="L2749" s="4">
        <v>1.0</v>
      </c>
      <c r="M2749" s="4">
        <v>99.0</v>
      </c>
      <c r="N2749" s="4">
        <v>3.64</v>
      </c>
      <c r="O2749" s="4">
        <v>99.0</v>
      </c>
      <c r="P2749" s="4">
        <v>0.1</v>
      </c>
      <c r="Q2749" s="5">
        <v>44449.7435</v>
      </c>
      <c r="R2749" s="6"/>
      <c r="S2749" s="4">
        <v>5.2</v>
      </c>
      <c r="T2749" s="4">
        <v>5.0</v>
      </c>
      <c r="U2749" s="4">
        <v>0.832</v>
      </c>
      <c r="V2749" s="4">
        <v>13.3</v>
      </c>
    </row>
    <row r="2750">
      <c r="A2750" s="4" t="s">
        <v>205</v>
      </c>
      <c r="B2750" s="4">
        <v>2013.0</v>
      </c>
      <c r="C2750" s="4" t="s">
        <v>23</v>
      </c>
      <c r="D2750" s="4">
        <v>76.7</v>
      </c>
      <c r="E2750" s="4">
        <v>78.0</v>
      </c>
      <c r="F2750" s="4">
        <v>1.0</v>
      </c>
      <c r="G2750" s="4">
        <v>1.82</v>
      </c>
      <c r="H2750" s="5">
        <v>377.2009132</v>
      </c>
      <c r="I2750" s="4">
        <v>98.0</v>
      </c>
      <c r="J2750" s="4">
        <v>0.0</v>
      </c>
      <c r="K2750" s="4">
        <v>6.5</v>
      </c>
      <c r="L2750" s="4">
        <v>1.0</v>
      </c>
      <c r="M2750" s="4">
        <v>98.0</v>
      </c>
      <c r="N2750" s="4">
        <v>3.49</v>
      </c>
      <c r="O2750" s="4">
        <v>98.0</v>
      </c>
      <c r="P2750" s="4">
        <v>0.1</v>
      </c>
      <c r="Q2750" s="5">
        <v>4335.64268</v>
      </c>
      <c r="R2750" s="6"/>
      <c r="S2750" s="4">
        <v>5.2</v>
      </c>
      <c r="T2750" s="4">
        <v>5.0</v>
      </c>
      <c r="U2750" s="4">
        <v>0.829</v>
      </c>
      <c r="V2750" s="4">
        <v>13.3</v>
      </c>
    </row>
    <row r="2751">
      <c r="A2751" s="4" t="s">
        <v>205</v>
      </c>
      <c r="B2751" s="4">
        <v>2012.0</v>
      </c>
      <c r="C2751" s="4" t="s">
        <v>23</v>
      </c>
      <c r="D2751" s="4">
        <v>76.5</v>
      </c>
      <c r="E2751" s="4">
        <v>8.0</v>
      </c>
      <c r="F2751" s="4">
        <v>1.0</v>
      </c>
      <c r="G2751" s="4">
        <v>1.75</v>
      </c>
      <c r="H2751" s="5">
        <v>3663.764502</v>
      </c>
      <c r="I2751" s="4">
        <v>96.0</v>
      </c>
      <c r="J2751" s="4">
        <v>132.0</v>
      </c>
      <c r="K2751" s="4">
        <v>58.6</v>
      </c>
      <c r="L2751" s="4">
        <v>1.0</v>
      </c>
      <c r="M2751" s="4">
        <v>96.0</v>
      </c>
      <c r="N2751" s="4">
        <v>3.45</v>
      </c>
      <c r="O2751" s="4">
        <v>96.0</v>
      </c>
      <c r="P2751" s="4">
        <v>0.1</v>
      </c>
      <c r="Q2751" s="5">
        <v>42112.23565</v>
      </c>
      <c r="R2751" s="6"/>
      <c r="S2751" s="4">
        <v>5.1</v>
      </c>
      <c r="T2751" s="4">
        <v>5.0</v>
      </c>
      <c r="U2751" s="4">
        <v>0.826</v>
      </c>
      <c r="V2751" s="4">
        <v>13.3</v>
      </c>
    </row>
    <row r="2752">
      <c r="A2752" s="4" t="s">
        <v>205</v>
      </c>
      <c r="B2752" s="4">
        <v>2011.0</v>
      </c>
      <c r="C2752" s="4" t="s">
        <v>23</v>
      </c>
      <c r="D2752" s="4">
        <v>76.3</v>
      </c>
      <c r="E2752" s="4">
        <v>81.0</v>
      </c>
      <c r="F2752" s="4">
        <v>1.0</v>
      </c>
      <c r="G2752" s="4">
        <v>1.73</v>
      </c>
      <c r="H2752" s="5">
        <v>387.774991</v>
      </c>
      <c r="I2752" s="4">
        <v>95.0</v>
      </c>
      <c r="J2752" s="4">
        <v>0.0</v>
      </c>
      <c r="K2752" s="4">
        <v>57.1</v>
      </c>
      <c r="L2752" s="4">
        <v>1.0</v>
      </c>
      <c r="M2752" s="4">
        <v>95.0</v>
      </c>
      <c r="N2752" s="4">
        <v>3.7</v>
      </c>
      <c r="O2752" s="4">
        <v>95.0</v>
      </c>
      <c r="P2752" s="4">
        <v>0.1</v>
      </c>
      <c r="Q2752" s="5">
        <v>4462.3129</v>
      </c>
      <c r="R2752" s="6"/>
      <c r="S2752" s="4">
        <v>5.1</v>
      </c>
      <c r="T2752" s="4">
        <v>4.9</v>
      </c>
      <c r="U2752" s="4">
        <v>0.824</v>
      </c>
      <c r="V2752" s="4">
        <v>13.3</v>
      </c>
    </row>
    <row r="2753">
      <c r="A2753" s="4" t="s">
        <v>205</v>
      </c>
      <c r="B2753" s="4">
        <v>2010.0</v>
      </c>
      <c r="C2753" s="4" t="s">
        <v>23</v>
      </c>
      <c r="D2753" s="4">
        <v>76.2</v>
      </c>
      <c r="E2753" s="4">
        <v>82.0</v>
      </c>
      <c r="F2753" s="4">
        <v>1.0</v>
      </c>
      <c r="G2753" s="4">
        <v>1.69</v>
      </c>
      <c r="H2753" s="5">
        <v>308.0660742</v>
      </c>
      <c r="I2753" s="4">
        <v>94.0</v>
      </c>
      <c r="J2753" s="4">
        <v>87.0</v>
      </c>
      <c r="K2753" s="4">
        <v>55.8</v>
      </c>
      <c r="L2753" s="4">
        <v>1.0</v>
      </c>
      <c r="M2753" s="4">
        <v>94.0</v>
      </c>
      <c r="N2753" s="4">
        <v>3.93</v>
      </c>
      <c r="O2753" s="4">
        <v>94.0</v>
      </c>
      <c r="P2753" s="4">
        <v>0.1</v>
      </c>
      <c r="Q2753" s="5">
        <v>3549.14832</v>
      </c>
      <c r="R2753" s="6"/>
      <c r="S2753" s="4">
        <v>5.1</v>
      </c>
      <c r="T2753" s="4">
        <v>4.9</v>
      </c>
      <c r="U2753" s="4">
        <v>0.826</v>
      </c>
      <c r="V2753" s="4">
        <v>13.3</v>
      </c>
    </row>
    <row r="2754">
      <c r="A2754" s="4" t="s">
        <v>205</v>
      </c>
      <c r="B2754" s="4">
        <v>2009.0</v>
      </c>
      <c r="C2754" s="4" t="s">
        <v>23</v>
      </c>
      <c r="D2754" s="4">
        <v>76.0</v>
      </c>
      <c r="E2754" s="4">
        <v>84.0</v>
      </c>
      <c r="F2754" s="4">
        <v>1.0</v>
      </c>
      <c r="G2754" s="4">
        <v>1.73</v>
      </c>
      <c r="H2754" s="5">
        <v>292.4022672</v>
      </c>
      <c r="I2754" s="4">
        <v>93.0</v>
      </c>
      <c r="J2754" s="4">
        <v>0.0</v>
      </c>
      <c r="K2754" s="4">
        <v>55.1</v>
      </c>
      <c r="L2754" s="4">
        <v>1.0</v>
      </c>
      <c r="M2754" s="4">
        <v>94.0</v>
      </c>
      <c r="N2754" s="4">
        <v>4.5</v>
      </c>
      <c r="O2754" s="4">
        <v>93.0</v>
      </c>
      <c r="P2754" s="4">
        <v>0.1</v>
      </c>
      <c r="Q2754" s="5">
        <v>3372.57517</v>
      </c>
      <c r="R2754" s="6"/>
      <c r="S2754" s="4">
        <v>5.1</v>
      </c>
      <c r="T2754" s="4">
        <v>4.9</v>
      </c>
      <c r="U2754" s="4">
        <v>0.831</v>
      </c>
      <c r="V2754" s="4">
        <v>13.2</v>
      </c>
    </row>
    <row r="2755">
      <c r="A2755" s="4" t="s">
        <v>205</v>
      </c>
      <c r="B2755" s="4">
        <v>2008.0</v>
      </c>
      <c r="C2755" s="4" t="s">
        <v>23</v>
      </c>
      <c r="D2755" s="4">
        <v>75.8</v>
      </c>
      <c r="E2755" s="4">
        <v>85.0</v>
      </c>
      <c r="F2755" s="4">
        <v>1.0</v>
      </c>
      <c r="G2755" s="4">
        <v>1.86</v>
      </c>
      <c r="H2755" s="5">
        <v>4003.908598</v>
      </c>
      <c r="I2755" s="4">
        <v>92.0</v>
      </c>
      <c r="J2755" s="4">
        <v>55.0</v>
      </c>
      <c r="K2755" s="4">
        <v>54.8</v>
      </c>
      <c r="L2755" s="4">
        <v>1.0</v>
      </c>
      <c r="M2755" s="4">
        <v>94.0</v>
      </c>
      <c r="N2755" s="4">
        <v>2.93</v>
      </c>
      <c r="O2755" s="4">
        <v>92.0</v>
      </c>
      <c r="P2755" s="4">
        <v>0.1</v>
      </c>
      <c r="Q2755" s="5">
        <v>45758.9554</v>
      </c>
      <c r="R2755" s="6"/>
      <c r="S2755" s="4">
        <v>5.1</v>
      </c>
      <c r="T2755" s="4">
        <v>4.9</v>
      </c>
      <c r="U2755" s="4">
        <v>0.829</v>
      </c>
      <c r="V2755" s="4">
        <v>13.1</v>
      </c>
    </row>
    <row r="2756">
      <c r="A2756" s="4" t="s">
        <v>205</v>
      </c>
      <c r="B2756" s="4">
        <v>2007.0</v>
      </c>
      <c r="C2756" s="4" t="s">
        <v>23</v>
      </c>
      <c r="D2756" s="4">
        <v>75.6</v>
      </c>
      <c r="E2756" s="4">
        <v>87.0</v>
      </c>
      <c r="F2756" s="4">
        <v>1.0</v>
      </c>
      <c r="G2756" s="4">
        <v>1.69</v>
      </c>
      <c r="H2756" s="5">
        <v>3759.457226</v>
      </c>
      <c r="I2756" s="4">
        <v>92.0</v>
      </c>
      <c r="J2756" s="4">
        <v>0.0</v>
      </c>
      <c r="K2756" s="4">
        <v>55.1</v>
      </c>
      <c r="L2756" s="4">
        <v>1.0</v>
      </c>
      <c r="M2756" s="4">
        <v>94.0</v>
      </c>
      <c r="N2756" s="4">
        <v>2.57</v>
      </c>
      <c r="O2756" s="4">
        <v>92.0</v>
      </c>
      <c r="P2756" s="4">
        <v>0.1</v>
      </c>
      <c r="Q2756" s="5">
        <v>42672.61323</v>
      </c>
      <c r="R2756" s="6"/>
      <c r="S2756" s="4">
        <v>5.1</v>
      </c>
      <c r="T2756" s="4">
        <v>4.9</v>
      </c>
      <c r="U2756" s="4">
        <v>0.826</v>
      </c>
      <c r="V2756" s="4">
        <v>12.9</v>
      </c>
    </row>
    <row r="2757">
      <c r="A2757" s="4" t="s">
        <v>205</v>
      </c>
      <c r="B2757" s="4">
        <v>2006.0</v>
      </c>
      <c r="C2757" s="4" t="s">
        <v>23</v>
      </c>
      <c r="D2757" s="4">
        <v>75.4</v>
      </c>
      <c r="E2757" s="4">
        <v>89.0</v>
      </c>
      <c r="F2757" s="4">
        <v>1.0</v>
      </c>
      <c r="G2757" s="4">
        <v>1.74</v>
      </c>
      <c r="H2757" s="5">
        <v>3749.941617</v>
      </c>
      <c r="I2757" s="4">
        <v>92.0</v>
      </c>
      <c r="J2757" s="4">
        <v>0.0</v>
      </c>
      <c r="K2757" s="4">
        <v>55.8</v>
      </c>
      <c r="L2757" s="4">
        <v>1.0</v>
      </c>
      <c r="M2757" s="4">
        <v>94.0</v>
      </c>
      <c r="N2757" s="4">
        <v>2.33</v>
      </c>
      <c r="O2757" s="4">
        <v>92.0</v>
      </c>
      <c r="P2757" s="4">
        <v>0.1</v>
      </c>
      <c r="Q2757" s="5">
        <v>42372.22166</v>
      </c>
      <c r="R2757" s="6"/>
      <c r="S2757" s="4">
        <v>5.1</v>
      </c>
      <c r="T2757" s="4">
        <v>4.9</v>
      </c>
      <c r="U2757" s="4">
        <v>0.823</v>
      </c>
      <c r="V2757" s="4">
        <v>12.8</v>
      </c>
    </row>
    <row r="2758">
      <c r="A2758" s="4" t="s">
        <v>205</v>
      </c>
      <c r="B2758" s="4">
        <v>2005.0</v>
      </c>
      <c r="C2758" s="4" t="s">
        <v>23</v>
      </c>
      <c r="D2758" s="4">
        <v>75.3</v>
      </c>
      <c r="E2758" s="4">
        <v>92.0</v>
      </c>
      <c r="F2758" s="4">
        <v>1.0</v>
      </c>
      <c r="G2758" s="4">
        <v>1.79</v>
      </c>
      <c r="H2758" s="5">
        <v>3427.320332</v>
      </c>
      <c r="I2758" s="4">
        <v>92.0</v>
      </c>
      <c r="J2758" s="4">
        <v>29.0</v>
      </c>
      <c r="K2758" s="4">
        <v>56.6</v>
      </c>
      <c r="L2758" s="4">
        <v>1.0</v>
      </c>
      <c r="M2758" s="4">
        <v>94.0</v>
      </c>
      <c r="N2758" s="4">
        <v>2.32</v>
      </c>
      <c r="O2758" s="4">
        <v>94.0</v>
      </c>
      <c r="P2758" s="4">
        <v>0.1</v>
      </c>
      <c r="Q2758" s="5">
        <v>39439.8197</v>
      </c>
      <c r="R2758" s="6"/>
      <c r="S2758" s="4">
        <v>5.1</v>
      </c>
      <c r="T2758" s="4">
        <v>4.9</v>
      </c>
      <c r="U2758" s="4">
        <v>0.818</v>
      </c>
      <c r="V2758" s="4">
        <v>12.6</v>
      </c>
    </row>
    <row r="2759">
      <c r="A2759" s="4" t="s">
        <v>205</v>
      </c>
      <c r="B2759" s="4">
        <v>2004.0</v>
      </c>
      <c r="C2759" s="4" t="s">
        <v>23</v>
      </c>
      <c r="D2759" s="4">
        <v>75.1</v>
      </c>
      <c r="E2759" s="4">
        <v>95.0</v>
      </c>
      <c r="F2759" s="4">
        <v>1.0</v>
      </c>
      <c r="G2759" s="4">
        <v>1.77</v>
      </c>
      <c r="H2759" s="5">
        <v>2972.448675</v>
      </c>
      <c r="I2759" s="4">
        <v>92.0</v>
      </c>
      <c r="J2759" s="4">
        <v>22.0</v>
      </c>
      <c r="K2759" s="4">
        <v>57.0</v>
      </c>
      <c r="L2759" s="4">
        <v>1.0</v>
      </c>
      <c r="M2759" s="4">
        <v>94.0</v>
      </c>
      <c r="N2759" s="4">
        <v>2.46</v>
      </c>
      <c r="O2759" s="4">
        <v>94.0</v>
      </c>
      <c r="P2759" s="4">
        <v>0.1</v>
      </c>
      <c r="Q2759" s="5">
        <v>36161.1761</v>
      </c>
      <c r="R2759" s="6"/>
      <c r="S2759" s="4">
        <v>5.2</v>
      </c>
      <c r="T2759" s="4">
        <v>4.9</v>
      </c>
      <c r="U2759" s="4">
        <v>0.813</v>
      </c>
      <c r="V2759" s="4">
        <v>12.4</v>
      </c>
    </row>
    <row r="2760">
      <c r="A2760" s="4" t="s">
        <v>205</v>
      </c>
      <c r="B2760" s="4">
        <v>2003.0</v>
      </c>
      <c r="C2760" s="4" t="s">
        <v>23</v>
      </c>
      <c r="D2760" s="4">
        <v>74.9</v>
      </c>
      <c r="E2760" s="4">
        <v>98.0</v>
      </c>
      <c r="F2760" s="4">
        <v>1.0</v>
      </c>
      <c r="G2760" s="4">
        <v>1.74</v>
      </c>
      <c r="H2760" s="5">
        <v>277.1818332</v>
      </c>
      <c r="I2760" s="4">
        <v>92.0</v>
      </c>
      <c r="J2760" s="4">
        <v>42.0</v>
      </c>
      <c r="K2760" s="4">
        <v>56.8</v>
      </c>
      <c r="L2760" s="4">
        <v>1.0</v>
      </c>
      <c r="M2760" s="4">
        <v>94.0</v>
      </c>
      <c r="N2760" s="4">
        <v>2.65</v>
      </c>
      <c r="O2760" s="4">
        <v>94.0</v>
      </c>
      <c r="P2760" s="4">
        <v>0.1</v>
      </c>
      <c r="Q2760" s="5">
        <v>3323.52318</v>
      </c>
      <c r="R2760" s="6"/>
      <c r="S2760" s="4">
        <v>5.2</v>
      </c>
      <c r="T2760" s="4">
        <v>5.0</v>
      </c>
      <c r="U2760" s="4">
        <v>0.808</v>
      </c>
      <c r="V2760" s="4">
        <v>12.3</v>
      </c>
    </row>
    <row r="2761">
      <c r="A2761" s="4" t="s">
        <v>205</v>
      </c>
      <c r="B2761" s="4">
        <v>2002.0</v>
      </c>
      <c r="C2761" s="4" t="s">
        <v>23</v>
      </c>
      <c r="D2761" s="4">
        <v>74.7</v>
      </c>
      <c r="E2761" s="4">
        <v>11.0</v>
      </c>
      <c r="F2761" s="4">
        <v>1.0</v>
      </c>
      <c r="G2761" s="4">
        <v>1.72</v>
      </c>
      <c r="H2761" s="5">
        <v>2598.842827</v>
      </c>
      <c r="I2761" s="4">
        <v>92.0</v>
      </c>
      <c r="J2761" s="4">
        <v>53.0</v>
      </c>
      <c r="K2761" s="4">
        <v>56.0</v>
      </c>
      <c r="L2761" s="4">
        <v>1.0</v>
      </c>
      <c r="M2761" s="4">
        <v>94.0</v>
      </c>
      <c r="N2761" s="4">
        <v>2.72</v>
      </c>
      <c r="O2761" s="4">
        <v>94.0</v>
      </c>
      <c r="P2761" s="4">
        <v>0.1</v>
      </c>
      <c r="Q2761" s="5">
        <v>31311.35936</v>
      </c>
      <c r="R2761" s="6"/>
      <c r="S2761" s="4">
        <v>5.3</v>
      </c>
      <c r="T2761" s="4">
        <v>5.0</v>
      </c>
      <c r="U2761" s="4">
        <v>0.803</v>
      </c>
      <c r="V2761" s="4">
        <v>12.1</v>
      </c>
    </row>
    <row r="2762">
      <c r="A2762" s="4" t="s">
        <v>205</v>
      </c>
      <c r="B2762" s="4">
        <v>2001.0</v>
      </c>
      <c r="C2762" s="4" t="s">
        <v>23</v>
      </c>
      <c r="D2762" s="4">
        <v>74.5</v>
      </c>
      <c r="E2762" s="4">
        <v>14.0</v>
      </c>
      <c r="F2762" s="4">
        <v>1.0</v>
      </c>
      <c r="G2762" s="4">
        <v>1.67</v>
      </c>
      <c r="H2762" s="5">
        <v>243.7539129</v>
      </c>
      <c r="I2762" s="4">
        <v>92.0</v>
      </c>
      <c r="J2762" s="4">
        <v>30.0</v>
      </c>
      <c r="K2762" s="4">
        <v>55.0</v>
      </c>
      <c r="L2762" s="4">
        <v>1.0</v>
      </c>
      <c r="M2762" s="4">
        <v>94.0</v>
      </c>
      <c r="N2762" s="4">
        <v>2.48</v>
      </c>
      <c r="O2762" s="4">
        <v>94.0</v>
      </c>
      <c r="P2762" s="4">
        <v>0.1</v>
      </c>
      <c r="Q2762" s="5">
        <v>3161.52935</v>
      </c>
      <c r="R2762" s="6"/>
      <c r="S2762" s="4">
        <v>5.3</v>
      </c>
      <c r="T2762" s="4">
        <v>5.1</v>
      </c>
      <c r="U2762" s="4">
        <v>0.798</v>
      </c>
      <c r="V2762" s="4">
        <v>12.0</v>
      </c>
    </row>
    <row r="2763">
      <c r="A2763" s="4" t="s">
        <v>205</v>
      </c>
      <c r="B2763" s="4">
        <v>2000.0</v>
      </c>
      <c r="C2763" s="4" t="s">
        <v>23</v>
      </c>
      <c r="D2763" s="4">
        <v>74.2</v>
      </c>
      <c r="E2763" s="4">
        <v>17.0</v>
      </c>
      <c r="F2763" s="4">
        <v>1.0</v>
      </c>
      <c r="G2763" s="4">
        <v>1.64</v>
      </c>
      <c r="H2763" s="5">
        <v>262.9589578</v>
      </c>
      <c r="I2763" s="4">
        <v>92.0</v>
      </c>
      <c r="J2763" s="4">
        <v>69.0</v>
      </c>
      <c r="K2763" s="4">
        <v>54.1</v>
      </c>
      <c r="L2763" s="4">
        <v>1.0</v>
      </c>
      <c r="M2763" s="4">
        <v>94.0</v>
      </c>
      <c r="N2763" s="4">
        <v>2.38</v>
      </c>
      <c r="O2763" s="4">
        <v>94.0</v>
      </c>
      <c r="P2763" s="4">
        <v>0.1</v>
      </c>
      <c r="Q2763" s="5">
        <v>3371.26869</v>
      </c>
      <c r="R2763" s="6"/>
      <c r="S2763" s="4">
        <v>5.4</v>
      </c>
      <c r="T2763" s="4">
        <v>5.1</v>
      </c>
      <c r="U2763" s="4">
        <v>0.791</v>
      </c>
      <c r="V2763" s="4">
        <v>11.8</v>
      </c>
    </row>
    <row r="2764">
      <c r="A2764" s="4" t="s">
        <v>206</v>
      </c>
      <c r="B2764" s="4">
        <v>2015.0</v>
      </c>
      <c r="C2764" s="4" t="s">
        <v>31</v>
      </c>
      <c r="D2764" s="4">
        <v>81.2</v>
      </c>
      <c r="E2764" s="4">
        <v>69.0</v>
      </c>
      <c r="F2764" s="4">
        <v>3.0</v>
      </c>
      <c r="G2764" s="4">
        <v>10.66</v>
      </c>
      <c r="H2764" s="5">
        <v>0.0</v>
      </c>
      <c r="I2764" s="6"/>
      <c r="J2764" s="4">
        <v>91.0</v>
      </c>
      <c r="K2764" s="4">
        <v>66.6</v>
      </c>
      <c r="L2764" s="4">
        <v>4.0</v>
      </c>
      <c r="M2764" s="4">
        <v>96.0</v>
      </c>
      <c r="N2764" s="6"/>
      <c r="O2764" s="4">
        <v>96.0</v>
      </c>
      <c r="P2764" s="4">
        <v>0.1</v>
      </c>
      <c r="Q2764" s="7"/>
      <c r="R2764" s="6"/>
      <c r="S2764" s="4">
        <v>0.8</v>
      </c>
      <c r="T2764" s="4">
        <v>0.6</v>
      </c>
      <c r="U2764" s="6"/>
      <c r="V2764" s="6"/>
    </row>
    <row r="2765">
      <c r="A2765" s="4" t="s">
        <v>206</v>
      </c>
      <c r="B2765" s="4">
        <v>2014.0</v>
      </c>
      <c r="C2765" s="4" t="s">
        <v>31</v>
      </c>
      <c r="D2765" s="4">
        <v>81.0</v>
      </c>
      <c r="E2765" s="4">
        <v>71.0</v>
      </c>
      <c r="F2765" s="4">
        <v>3.0</v>
      </c>
      <c r="G2765" s="4">
        <v>10.37</v>
      </c>
      <c r="H2765" s="5">
        <v>0.0</v>
      </c>
      <c r="I2765" s="6"/>
      <c r="J2765" s="4">
        <v>133.0</v>
      </c>
      <c r="K2765" s="4">
        <v>66.0</v>
      </c>
      <c r="L2765" s="4">
        <v>4.0</v>
      </c>
      <c r="M2765" s="4">
        <v>95.0</v>
      </c>
      <c r="N2765" s="4">
        <v>9.12</v>
      </c>
      <c r="O2765" s="4">
        <v>95.0</v>
      </c>
      <c r="P2765" s="4">
        <v>0.1</v>
      </c>
      <c r="Q2765" s="7"/>
      <c r="R2765" s="6"/>
      <c r="S2765" s="4">
        <v>0.8</v>
      </c>
      <c r="T2765" s="4">
        <v>0.5</v>
      </c>
      <c r="U2765" s="6"/>
      <c r="V2765" s="6"/>
    </row>
    <row r="2766">
      <c r="A2766" s="4" t="s">
        <v>206</v>
      </c>
      <c r="B2766" s="4">
        <v>2013.0</v>
      </c>
      <c r="C2766" s="4" t="s">
        <v>31</v>
      </c>
      <c r="D2766" s="4">
        <v>87.0</v>
      </c>
      <c r="E2766" s="4">
        <v>72.0</v>
      </c>
      <c r="F2766" s="4">
        <v>3.0</v>
      </c>
      <c r="G2766" s="4">
        <v>10.32</v>
      </c>
      <c r="H2766" s="5">
        <v>0.0</v>
      </c>
      <c r="I2766" s="6"/>
      <c r="J2766" s="4">
        <v>1919.0</v>
      </c>
      <c r="K2766" s="4">
        <v>65.4</v>
      </c>
      <c r="L2766" s="4">
        <v>4.0</v>
      </c>
      <c r="M2766" s="4">
        <v>95.0</v>
      </c>
      <c r="N2766" s="4">
        <v>9.34</v>
      </c>
      <c r="O2766" s="4">
        <v>95.0</v>
      </c>
      <c r="P2766" s="4">
        <v>0.1</v>
      </c>
      <c r="Q2766" s="7"/>
      <c r="R2766" s="6"/>
      <c r="S2766" s="4">
        <v>0.8</v>
      </c>
      <c r="T2766" s="4">
        <v>0.5</v>
      </c>
      <c r="U2766" s="6"/>
      <c r="V2766" s="6"/>
    </row>
    <row r="2767">
      <c r="A2767" s="4" t="s">
        <v>206</v>
      </c>
      <c r="B2767" s="4">
        <v>2012.0</v>
      </c>
      <c r="C2767" s="4" t="s">
        <v>31</v>
      </c>
      <c r="D2767" s="4">
        <v>86.0</v>
      </c>
      <c r="E2767" s="4">
        <v>72.0</v>
      </c>
      <c r="F2767" s="4">
        <v>3.0</v>
      </c>
      <c r="G2767" s="4">
        <v>10.42</v>
      </c>
      <c r="H2767" s="5">
        <v>0.0</v>
      </c>
      <c r="I2767" s="6"/>
      <c r="J2767" s="4">
        <v>2092.0</v>
      </c>
      <c r="K2767" s="4">
        <v>64.8</v>
      </c>
      <c r="L2767" s="4">
        <v>4.0</v>
      </c>
      <c r="M2767" s="4">
        <v>95.0</v>
      </c>
      <c r="N2767" s="4">
        <v>9.41</v>
      </c>
      <c r="O2767" s="4">
        <v>95.0</v>
      </c>
      <c r="P2767" s="4">
        <v>0.1</v>
      </c>
      <c r="Q2767" s="7"/>
      <c r="R2767" s="6"/>
      <c r="S2767" s="4">
        <v>0.8</v>
      </c>
      <c r="T2767" s="4">
        <v>0.5</v>
      </c>
      <c r="U2767" s="6"/>
      <c r="V2767" s="6"/>
    </row>
    <row r="2768">
      <c r="A2768" s="4" t="s">
        <v>206</v>
      </c>
      <c r="B2768" s="4">
        <v>2011.0</v>
      </c>
      <c r="C2768" s="4" t="s">
        <v>31</v>
      </c>
      <c r="D2768" s="4">
        <v>86.0</v>
      </c>
      <c r="E2768" s="4">
        <v>74.0</v>
      </c>
      <c r="F2768" s="4">
        <v>3.0</v>
      </c>
      <c r="G2768" s="4">
        <v>10.68</v>
      </c>
      <c r="H2768" s="5">
        <v>0.0</v>
      </c>
      <c r="I2768" s="6"/>
      <c r="J2768" s="4">
        <v>1112.0</v>
      </c>
      <c r="K2768" s="4">
        <v>64.2</v>
      </c>
      <c r="L2768" s="4">
        <v>4.0</v>
      </c>
      <c r="M2768" s="4">
        <v>95.0</v>
      </c>
      <c r="N2768" s="4">
        <v>9.34</v>
      </c>
      <c r="O2768" s="4">
        <v>95.0</v>
      </c>
      <c r="P2768" s="4">
        <v>0.1</v>
      </c>
      <c r="Q2768" s="7"/>
      <c r="R2768" s="6"/>
      <c r="S2768" s="4">
        <v>0.8</v>
      </c>
      <c r="T2768" s="4">
        <v>0.5</v>
      </c>
      <c r="U2768" s="6"/>
      <c r="V2768" s="6"/>
    </row>
    <row r="2769">
      <c r="A2769" s="4" t="s">
        <v>206</v>
      </c>
      <c r="B2769" s="4">
        <v>2010.0</v>
      </c>
      <c r="C2769" s="4" t="s">
        <v>31</v>
      </c>
      <c r="D2769" s="4">
        <v>82.0</v>
      </c>
      <c r="E2769" s="4">
        <v>77.0</v>
      </c>
      <c r="F2769" s="4">
        <v>3.0</v>
      </c>
      <c r="G2769" s="4">
        <v>10.88</v>
      </c>
      <c r="H2769" s="5">
        <v>0.0</v>
      </c>
      <c r="I2769" s="6"/>
      <c r="J2769" s="4">
        <v>443.0</v>
      </c>
      <c r="K2769" s="4">
        <v>63.6</v>
      </c>
      <c r="L2769" s="4">
        <v>4.0</v>
      </c>
      <c r="M2769" s="4">
        <v>94.0</v>
      </c>
      <c r="N2769" s="4">
        <v>9.51</v>
      </c>
      <c r="O2769" s="4">
        <v>94.0</v>
      </c>
      <c r="P2769" s="4">
        <v>0.1</v>
      </c>
      <c r="Q2769" s="7"/>
      <c r="R2769" s="6"/>
      <c r="S2769" s="4">
        <v>0.8</v>
      </c>
      <c r="T2769" s="4">
        <v>0.5</v>
      </c>
      <c r="U2769" s="6"/>
      <c r="V2769" s="6"/>
    </row>
    <row r="2770">
      <c r="A2770" s="4" t="s">
        <v>206</v>
      </c>
      <c r="B2770" s="4">
        <v>2009.0</v>
      </c>
      <c r="C2770" s="4" t="s">
        <v>31</v>
      </c>
      <c r="D2770" s="4">
        <v>81.0</v>
      </c>
      <c r="E2770" s="4">
        <v>78.0</v>
      </c>
      <c r="F2770" s="4">
        <v>4.0</v>
      </c>
      <c r="G2770" s="4">
        <v>10.79</v>
      </c>
      <c r="H2770" s="5">
        <v>0.0</v>
      </c>
      <c r="I2770" s="6"/>
      <c r="J2770" s="4">
        <v>1212.0</v>
      </c>
      <c r="K2770" s="4">
        <v>63.1</v>
      </c>
      <c r="L2770" s="4">
        <v>4.0</v>
      </c>
      <c r="M2770" s="4">
        <v>93.0</v>
      </c>
      <c r="N2770" s="4">
        <v>9.81</v>
      </c>
      <c r="O2770" s="4">
        <v>93.0</v>
      </c>
      <c r="P2770" s="4">
        <v>0.1</v>
      </c>
      <c r="Q2770" s="7"/>
      <c r="R2770" s="6"/>
      <c r="S2770" s="4">
        <v>0.8</v>
      </c>
      <c r="T2770" s="4">
        <v>0.5</v>
      </c>
      <c r="U2770" s="6"/>
      <c r="V2770" s="6"/>
    </row>
    <row r="2771">
      <c r="A2771" s="4" t="s">
        <v>206</v>
      </c>
      <c r="B2771" s="4">
        <v>2008.0</v>
      </c>
      <c r="C2771" s="4" t="s">
        <v>31</v>
      </c>
      <c r="D2771" s="4">
        <v>79.6</v>
      </c>
      <c r="E2771" s="4">
        <v>8.0</v>
      </c>
      <c r="F2771" s="4">
        <v>4.0</v>
      </c>
      <c r="G2771" s="4">
        <v>11.47</v>
      </c>
      <c r="H2771" s="5">
        <v>0.0</v>
      </c>
      <c r="I2771" s="6"/>
      <c r="J2771" s="4">
        <v>1445.0</v>
      </c>
      <c r="K2771" s="4">
        <v>62.5</v>
      </c>
      <c r="L2771" s="4">
        <v>4.0</v>
      </c>
      <c r="M2771" s="4">
        <v>92.0</v>
      </c>
      <c r="N2771" s="4">
        <v>8.85</v>
      </c>
      <c r="O2771" s="4">
        <v>92.0</v>
      </c>
      <c r="P2771" s="4">
        <v>0.1</v>
      </c>
      <c r="Q2771" s="7"/>
      <c r="R2771" s="6"/>
      <c r="S2771" s="4">
        <v>0.8</v>
      </c>
      <c r="T2771" s="4">
        <v>0.5</v>
      </c>
      <c r="U2771" s="6"/>
      <c r="V2771" s="6"/>
    </row>
    <row r="2772">
      <c r="A2772" s="4" t="s">
        <v>206</v>
      </c>
      <c r="B2772" s="4">
        <v>2007.0</v>
      </c>
      <c r="C2772" s="4" t="s">
        <v>31</v>
      </c>
      <c r="D2772" s="4">
        <v>79.5</v>
      </c>
      <c r="E2772" s="4">
        <v>8.0</v>
      </c>
      <c r="F2772" s="4">
        <v>4.0</v>
      </c>
      <c r="G2772" s="4">
        <v>11.84</v>
      </c>
      <c r="H2772" s="5">
        <v>0.0</v>
      </c>
      <c r="I2772" s="6"/>
      <c r="J2772" s="4">
        <v>1022.0</v>
      </c>
      <c r="K2772" s="4">
        <v>61.9</v>
      </c>
      <c r="L2772" s="4">
        <v>4.0</v>
      </c>
      <c r="M2772" s="4">
        <v>92.0</v>
      </c>
      <c r="N2772" s="4">
        <v>8.42</v>
      </c>
      <c r="O2772" s="4">
        <v>92.0</v>
      </c>
      <c r="P2772" s="4">
        <v>0.1</v>
      </c>
      <c r="Q2772" s="7"/>
      <c r="R2772" s="6"/>
      <c r="S2772" s="4">
        <v>0.7</v>
      </c>
      <c r="T2772" s="4">
        <v>0.5</v>
      </c>
      <c r="U2772" s="6"/>
      <c r="V2772" s="6"/>
    </row>
    <row r="2773">
      <c r="A2773" s="4" t="s">
        <v>206</v>
      </c>
      <c r="B2773" s="4">
        <v>2006.0</v>
      </c>
      <c r="C2773" s="4" t="s">
        <v>31</v>
      </c>
      <c r="D2773" s="4">
        <v>79.3</v>
      </c>
      <c r="E2773" s="4">
        <v>82.0</v>
      </c>
      <c r="F2773" s="4">
        <v>4.0</v>
      </c>
      <c r="G2773" s="4">
        <v>11.61</v>
      </c>
      <c r="H2773" s="5">
        <v>0.0</v>
      </c>
      <c r="I2773" s="6"/>
      <c r="J2773" s="4">
        <v>764.0</v>
      </c>
      <c r="K2773" s="4">
        <v>61.3</v>
      </c>
      <c r="L2773" s="4">
        <v>4.0</v>
      </c>
      <c r="M2773" s="4">
        <v>92.0</v>
      </c>
      <c r="N2773" s="4">
        <v>8.36</v>
      </c>
      <c r="O2773" s="4">
        <v>92.0</v>
      </c>
      <c r="P2773" s="4">
        <v>0.1</v>
      </c>
      <c r="Q2773" s="7"/>
      <c r="R2773" s="6"/>
      <c r="S2773" s="4">
        <v>0.7</v>
      </c>
      <c r="T2773" s="4">
        <v>0.5</v>
      </c>
      <c r="U2773" s="6"/>
      <c r="V2773" s="6"/>
    </row>
    <row r="2774">
      <c r="A2774" s="4" t="s">
        <v>206</v>
      </c>
      <c r="B2774" s="4">
        <v>2005.0</v>
      </c>
      <c r="C2774" s="4" t="s">
        <v>31</v>
      </c>
      <c r="D2774" s="4">
        <v>79.0</v>
      </c>
      <c r="E2774" s="4">
        <v>82.0</v>
      </c>
      <c r="F2774" s="4">
        <v>4.0</v>
      </c>
      <c r="G2774" s="4">
        <v>12.05</v>
      </c>
      <c r="H2774" s="5">
        <v>0.0</v>
      </c>
      <c r="I2774" s="6"/>
      <c r="J2774" s="4">
        <v>79.0</v>
      </c>
      <c r="K2774" s="4">
        <v>6.7</v>
      </c>
      <c r="L2774" s="4">
        <v>4.0</v>
      </c>
      <c r="M2774" s="4">
        <v>91.0</v>
      </c>
      <c r="N2774" s="4">
        <v>8.24</v>
      </c>
      <c r="O2774" s="4">
        <v>91.0</v>
      </c>
      <c r="P2774" s="4">
        <v>0.1</v>
      </c>
      <c r="Q2774" s="7"/>
      <c r="R2774" s="6"/>
      <c r="S2774" s="4">
        <v>0.7</v>
      </c>
      <c r="T2774" s="4">
        <v>0.5</v>
      </c>
      <c r="U2774" s="6"/>
      <c r="V2774" s="6"/>
    </row>
    <row r="2775">
      <c r="A2775" s="4" t="s">
        <v>206</v>
      </c>
      <c r="B2775" s="4">
        <v>2004.0</v>
      </c>
      <c r="C2775" s="4" t="s">
        <v>31</v>
      </c>
      <c r="D2775" s="4">
        <v>78.8</v>
      </c>
      <c r="E2775" s="4">
        <v>83.0</v>
      </c>
      <c r="F2775" s="4">
        <v>4.0</v>
      </c>
      <c r="G2775" s="4">
        <v>12.22</v>
      </c>
      <c r="H2775" s="5">
        <v>0.0</v>
      </c>
      <c r="I2775" s="6"/>
      <c r="J2775" s="4">
        <v>189.0</v>
      </c>
      <c r="K2775" s="4">
        <v>6.1</v>
      </c>
      <c r="L2775" s="4">
        <v>4.0</v>
      </c>
      <c r="M2775" s="4">
        <v>92.0</v>
      </c>
      <c r="N2775" s="4">
        <v>7.98</v>
      </c>
      <c r="O2775" s="4">
        <v>92.0</v>
      </c>
      <c r="P2775" s="4">
        <v>0.1</v>
      </c>
      <c r="Q2775" s="7"/>
      <c r="R2775" s="6"/>
      <c r="S2775" s="4">
        <v>0.7</v>
      </c>
      <c r="T2775" s="4">
        <v>0.5</v>
      </c>
      <c r="U2775" s="6"/>
      <c r="V2775" s="6"/>
    </row>
    <row r="2776">
      <c r="A2776" s="4" t="s">
        <v>206</v>
      </c>
      <c r="B2776" s="4">
        <v>2003.0</v>
      </c>
      <c r="C2776" s="4" t="s">
        <v>31</v>
      </c>
      <c r="D2776" s="4">
        <v>78.3</v>
      </c>
      <c r="E2776" s="4">
        <v>86.0</v>
      </c>
      <c r="F2776" s="4">
        <v>4.0</v>
      </c>
      <c r="G2776" s="4">
        <v>11.85</v>
      </c>
      <c r="H2776" s="5">
        <v>0.0</v>
      </c>
      <c r="I2776" s="6"/>
      <c r="J2776" s="4">
        <v>460.0</v>
      </c>
      <c r="K2776" s="4">
        <v>59.5</v>
      </c>
      <c r="L2776" s="4">
        <v>4.0</v>
      </c>
      <c r="M2776" s="4">
        <v>91.0</v>
      </c>
      <c r="N2776" s="4">
        <v>7.81</v>
      </c>
      <c r="O2776" s="4">
        <v>91.0</v>
      </c>
      <c r="P2776" s="4">
        <v>0.1</v>
      </c>
      <c r="Q2776" s="7"/>
      <c r="R2776" s="6"/>
      <c r="S2776" s="4">
        <v>0.7</v>
      </c>
      <c r="T2776" s="4">
        <v>0.5</v>
      </c>
      <c r="U2776" s="6"/>
      <c r="V2776" s="6"/>
    </row>
    <row r="2777">
      <c r="A2777" s="4" t="s">
        <v>206</v>
      </c>
      <c r="B2777" s="4">
        <v>2002.0</v>
      </c>
      <c r="C2777" s="4" t="s">
        <v>31</v>
      </c>
      <c r="D2777" s="4">
        <v>78.2</v>
      </c>
      <c r="E2777" s="4">
        <v>87.0</v>
      </c>
      <c r="F2777" s="4">
        <v>4.0</v>
      </c>
      <c r="G2777" s="4">
        <v>11.44</v>
      </c>
      <c r="H2777" s="5">
        <v>0.0</v>
      </c>
      <c r="I2777" s="6"/>
      <c r="J2777" s="4">
        <v>314.0</v>
      </c>
      <c r="K2777" s="4">
        <v>58.8</v>
      </c>
      <c r="L2777" s="4">
        <v>4.0</v>
      </c>
      <c r="M2777" s="4">
        <v>91.0</v>
      </c>
      <c r="N2777" s="4">
        <v>7.57</v>
      </c>
      <c r="O2777" s="4">
        <v>91.0</v>
      </c>
      <c r="P2777" s="4">
        <v>0.1</v>
      </c>
      <c r="Q2777" s="7"/>
      <c r="R2777" s="6"/>
      <c r="S2777" s="4">
        <v>0.7</v>
      </c>
      <c r="T2777" s="4">
        <v>0.5</v>
      </c>
      <c r="U2777" s="6"/>
      <c r="V2777" s="6"/>
    </row>
    <row r="2778">
      <c r="A2778" s="4" t="s">
        <v>206</v>
      </c>
      <c r="B2778" s="4">
        <v>2001.0</v>
      </c>
      <c r="C2778" s="4" t="s">
        <v>31</v>
      </c>
      <c r="D2778" s="4">
        <v>78.0</v>
      </c>
      <c r="E2778" s="4">
        <v>88.0</v>
      </c>
      <c r="F2778" s="4">
        <v>4.0</v>
      </c>
      <c r="G2778" s="4">
        <v>10.91</v>
      </c>
      <c r="H2778" s="5">
        <v>0.0</v>
      </c>
      <c r="I2778" s="6"/>
      <c r="J2778" s="4">
        <v>73.0</v>
      </c>
      <c r="K2778" s="4">
        <v>58.2</v>
      </c>
      <c r="L2778" s="4">
        <v>4.0</v>
      </c>
      <c r="M2778" s="4">
        <v>91.0</v>
      </c>
      <c r="N2778" s="4">
        <v>7.31</v>
      </c>
      <c r="O2778" s="4">
        <v>91.0</v>
      </c>
      <c r="P2778" s="4">
        <v>0.1</v>
      </c>
      <c r="Q2778" s="7"/>
      <c r="R2778" s="6"/>
      <c r="S2778" s="4">
        <v>0.7</v>
      </c>
      <c r="T2778" s="4">
        <v>0.5</v>
      </c>
      <c r="U2778" s="6"/>
      <c r="V2778" s="6"/>
    </row>
    <row r="2779">
      <c r="A2779" s="4" t="s">
        <v>206</v>
      </c>
      <c r="B2779" s="4">
        <v>2000.0</v>
      </c>
      <c r="C2779" s="4" t="s">
        <v>31</v>
      </c>
      <c r="D2779" s="4">
        <v>77.8</v>
      </c>
      <c r="E2779" s="4">
        <v>89.0</v>
      </c>
      <c r="F2779" s="4">
        <v>4.0</v>
      </c>
      <c r="G2779" s="4">
        <v>10.59</v>
      </c>
      <c r="H2779" s="5">
        <v>0.0</v>
      </c>
      <c r="I2779" s="6"/>
      <c r="J2779" s="4">
        <v>104.0</v>
      </c>
      <c r="K2779" s="4">
        <v>57.5</v>
      </c>
      <c r="L2779" s="4">
        <v>5.0</v>
      </c>
      <c r="M2779" s="4">
        <v>91.0</v>
      </c>
      <c r="N2779" s="4">
        <v>6.94</v>
      </c>
      <c r="O2779" s="4">
        <v>91.0</v>
      </c>
      <c r="P2779" s="4">
        <v>0.1</v>
      </c>
      <c r="Q2779" s="7"/>
      <c r="R2779" s="6"/>
      <c r="S2779" s="4">
        <v>0.7</v>
      </c>
      <c r="T2779" s="4">
        <v>0.5</v>
      </c>
      <c r="U2779" s="6"/>
      <c r="V2779" s="6"/>
    </row>
    <row r="2780">
      <c r="A2780" s="4" t="s">
        <v>207</v>
      </c>
      <c r="B2780" s="4">
        <v>2015.0</v>
      </c>
      <c r="C2780" s="4" t="s">
        <v>23</v>
      </c>
      <c r="D2780" s="4">
        <v>61.8</v>
      </c>
      <c r="E2780" s="4">
        <v>279.0</v>
      </c>
      <c r="F2780" s="4">
        <v>85.0</v>
      </c>
      <c r="G2780" s="6"/>
      <c r="H2780" s="5">
        <v>0.0</v>
      </c>
      <c r="I2780" s="4">
        <v>98.0</v>
      </c>
      <c r="J2780" s="4">
        <v>30.0</v>
      </c>
      <c r="K2780" s="4">
        <v>23.8</v>
      </c>
      <c r="L2780" s="4">
        <v>119.0</v>
      </c>
      <c r="M2780" s="4">
        <v>96.0</v>
      </c>
      <c r="N2780" s="6"/>
      <c r="O2780" s="4">
        <v>98.0</v>
      </c>
      <c r="P2780" s="4">
        <v>1.4</v>
      </c>
      <c r="Q2780" s="7"/>
      <c r="R2780" s="6"/>
      <c r="S2780" s="4">
        <v>6.7</v>
      </c>
      <c r="T2780" s="4">
        <v>6.5</v>
      </c>
      <c r="U2780" s="6"/>
      <c r="V2780" s="6"/>
    </row>
    <row r="2781">
      <c r="A2781" s="4" t="s">
        <v>207</v>
      </c>
      <c r="B2781" s="4">
        <v>2014.0</v>
      </c>
      <c r="C2781" s="4" t="s">
        <v>23</v>
      </c>
      <c r="D2781" s="4">
        <v>67.0</v>
      </c>
      <c r="E2781" s="4">
        <v>34.0</v>
      </c>
      <c r="F2781" s="4">
        <v>86.0</v>
      </c>
      <c r="G2781" s="4">
        <v>0.01</v>
      </c>
      <c r="H2781" s="5">
        <v>0.0</v>
      </c>
      <c r="I2781" s="4">
        <v>97.0</v>
      </c>
      <c r="J2781" s="4">
        <v>88.0</v>
      </c>
      <c r="K2781" s="4">
        <v>23.2</v>
      </c>
      <c r="L2781" s="4">
        <v>121.0</v>
      </c>
      <c r="M2781" s="4">
        <v>97.0</v>
      </c>
      <c r="N2781" s="4">
        <v>5.58</v>
      </c>
      <c r="O2781" s="4">
        <v>97.0</v>
      </c>
      <c r="P2781" s="4">
        <v>1.4</v>
      </c>
      <c r="Q2781" s="7"/>
      <c r="R2781" s="6"/>
      <c r="S2781" s="4">
        <v>6.8</v>
      </c>
      <c r="T2781" s="4">
        <v>6.6</v>
      </c>
      <c r="U2781" s="6"/>
      <c r="V2781" s="6"/>
    </row>
    <row r="2782">
      <c r="A2782" s="4" t="s">
        <v>207</v>
      </c>
      <c r="B2782" s="4">
        <v>2013.0</v>
      </c>
      <c r="C2782" s="4" t="s">
        <v>23</v>
      </c>
      <c r="D2782" s="4">
        <v>59.7</v>
      </c>
      <c r="E2782" s="4">
        <v>323.0</v>
      </c>
      <c r="F2782" s="4">
        <v>86.0</v>
      </c>
      <c r="G2782" s="4">
        <v>4.2</v>
      </c>
      <c r="H2782" s="5">
        <v>0.0</v>
      </c>
      <c r="I2782" s="4">
        <v>91.0</v>
      </c>
      <c r="J2782" s="4">
        <v>185.0</v>
      </c>
      <c r="K2782" s="4">
        <v>22.5</v>
      </c>
      <c r="L2782" s="4">
        <v>124.0</v>
      </c>
      <c r="M2782" s="4">
        <v>91.0</v>
      </c>
      <c r="N2782" s="4">
        <v>5.57</v>
      </c>
      <c r="O2782" s="4">
        <v>91.0</v>
      </c>
      <c r="P2782" s="4">
        <v>2.1</v>
      </c>
      <c r="Q2782" s="7"/>
      <c r="R2782" s="6"/>
      <c r="S2782" s="4">
        <v>6.8</v>
      </c>
      <c r="T2782" s="4">
        <v>6.7</v>
      </c>
      <c r="U2782" s="6"/>
      <c r="V2782" s="6"/>
    </row>
    <row r="2783">
      <c r="A2783" s="4" t="s">
        <v>207</v>
      </c>
      <c r="B2783" s="4">
        <v>2012.0</v>
      </c>
      <c r="C2783" s="4" t="s">
        <v>23</v>
      </c>
      <c r="D2783" s="4">
        <v>58.6</v>
      </c>
      <c r="E2783" s="4">
        <v>348.0</v>
      </c>
      <c r="F2783" s="4">
        <v>87.0</v>
      </c>
      <c r="G2783" s="4">
        <v>3.98</v>
      </c>
      <c r="H2783" s="5">
        <v>0.0</v>
      </c>
      <c r="I2783" s="4">
        <v>92.0</v>
      </c>
      <c r="J2783" s="4">
        <v>1668.0</v>
      </c>
      <c r="K2783" s="4">
        <v>21.9</v>
      </c>
      <c r="L2783" s="4">
        <v>126.0</v>
      </c>
      <c r="M2783" s="4">
        <v>9.0</v>
      </c>
      <c r="N2783" s="4">
        <v>5.72</v>
      </c>
      <c r="O2783" s="4">
        <v>92.0</v>
      </c>
      <c r="P2783" s="4">
        <v>2.4</v>
      </c>
      <c r="Q2783" s="7"/>
      <c r="R2783" s="6"/>
      <c r="S2783" s="4">
        <v>6.9</v>
      </c>
      <c r="T2783" s="4">
        <v>6.8</v>
      </c>
      <c r="U2783" s="6"/>
      <c r="V2783" s="6"/>
    </row>
    <row r="2784">
      <c r="A2784" s="4" t="s">
        <v>207</v>
      </c>
      <c r="B2784" s="4">
        <v>2011.0</v>
      </c>
      <c r="C2784" s="4" t="s">
        <v>23</v>
      </c>
      <c r="D2784" s="4">
        <v>58.3</v>
      </c>
      <c r="E2784" s="4">
        <v>348.0</v>
      </c>
      <c r="F2784" s="4">
        <v>88.0</v>
      </c>
      <c r="G2784" s="4">
        <v>4.04</v>
      </c>
      <c r="H2784" s="5">
        <v>0.0</v>
      </c>
      <c r="I2784" s="4">
        <v>9.0</v>
      </c>
      <c r="J2784" s="4">
        <v>1622.0</v>
      </c>
      <c r="K2784" s="4">
        <v>21.3</v>
      </c>
      <c r="L2784" s="4">
        <v>128.0</v>
      </c>
      <c r="M2784" s="4">
        <v>88.0</v>
      </c>
      <c r="N2784" s="4">
        <v>5.72</v>
      </c>
      <c r="O2784" s="4">
        <v>9.0</v>
      </c>
      <c r="P2784" s="4">
        <v>3.1</v>
      </c>
      <c r="Q2784" s="7"/>
      <c r="R2784" s="6"/>
      <c r="S2784" s="4">
        <v>7.0</v>
      </c>
      <c r="T2784" s="4">
        <v>6.9</v>
      </c>
      <c r="U2784" s="6"/>
      <c r="V2784" s="6"/>
    </row>
    <row r="2785">
      <c r="A2785" s="4" t="s">
        <v>207</v>
      </c>
      <c r="B2785" s="4">
        <v>2010.0</v>
      </c>
      <c r="C2785" s="4" t="s">
        <v>23</v>
      </c>
      <c r="D2785" s="4">
        <v>57.5</v>
      </c>
      <c r="E2785" s="4">
        <v>36.0</v>
      </c>
      <c r="F2785" s="4">
        <v>89.0</v>
      </c>
      <c r="G2785" s="4">
        <v>4.19</v>
      </c>
      <c r="H2785" s="5">
        <v>0.0</v>
      </c>
      <c r="I2785" s="4">
        <v>91.0</v>
      </c>
      <c r="J2785" s="4">
        <v>167.0</v>
      </c>
      <c r="K2785" s="4">
        <v>2.7</v>
      </c>
      <c r="L2785" s="4">
        <v>131.0</v>
      </c>
      <c r="M2785" s="4">
        <v>94.0</v>
      </c>
      <c r="N2785" s="4">
        <v>5.3</v>
      </c>
      <c r="O2785" s="4">
        <v>91.0</v>
      </c>
      <c r="P2785" s="4">
        <v>4.6</v>
      </c>
      <c r="Q2785" s="7"/>
      <c r="R2785" s="6"/>
      <c r="S2785" s="4">
        <v>7.1</v>
      </c>
      <c r="T2785" s="4">
        <v>7.1</v>
      </c>
      <c r="U2785" s="6"/>
      <c r="V2785" s="6"/>
    </row>
    <row r="2786">
      <c r="A2786" s="4" t="s">
        <v>207</v>
      </c>
      <c r="B2786" s="4">
        <v>2009.0</v>
      </c>
      <c r="C2786" s="4" t="s">
        <v>23</v>
      </c>
      <c r="D2786" s="4">
        <v>56.9</v>
      </c>
      <c r="E2786" s="4">
        <v>368.0</v>
      </c>
      <c r="F2786" s="4">
        <v>91.0</v>
      </c>
      <c r="G2786" s="4">
        <v>3.97</v>
      </c>
      <c r="H2786" s="5">
        <v>0.0</v>
      </c>
      <c r="I2786" s="4">
        <v>85.0</v>
      </c>
      <c r="J2786" s="4">
        <v>1574.0</v>
      </c>
      <c r="K2786" s="4">
        <v>2.2</v>
      </c>
      <c r="L2786" s="4">
        <v>135.0</v>
      </c>
      <c r="M2786" s="4">
        <v>88.0</v>
      </c>
      <c r="N2786" s="4">
        <v>3.97</v>
      </c>
      <c r="O2786" s="4">
        <v>85.0</v>
      </c>
      <c r="P2786" s="4">
        <v>6.4</v>
      </c>
      <c r="Q2786" s="7"/>
      <c r="R2786" s="6"/>
      <c r="S2786" s="4">
        <v>7.2</v>
      </c>
      <c r="T2786" s="4">
        <v>7.2</v>
      </c>
      <c r="U2786" s="6"/>
      <c r="V2786" s="6"/>
    </row>
    <row r="2787">
      <c r="A2787" s="4" t="s">
        <v>207</v>
      </c>
      <c r="B2787" s="4">
        <v>2008.0</v>
      </c>
      <c r="C2787" s="4" t="s">
        <v>23</v>
      </c>
      <c r="D2787" s="4">
        <v>56.2</v>
      </c>
      <c r="E2787" s="4">
        <v>376.0</v>
      </c>
      <c r="F2787" s="4">
        <v>92.0</v>
      </c>
      <c r="G2787" s="4">
        <v>3.44</v>
      </c>
      <c r="H2787" s="5">
        <v>0.0</v>
      </c>
      <c r="I2787" s="4">
        <v>86.0</v>
      </c>
      <c r="J2787" s="4">
        <v>3413.0</v>
      </c>
      <c r="K2787" s="4">
        <v>19.6</v>
      </c>
      <c r="L2787" s="4">
        <v>138.0</v>
      </c>
      <c r="M2787" s="4">
        <v>89.0</v>
      </c>
      <c r="N2787" s="4">
        <v>4.21</v>
      </c>
      <c r="O2787" s="4">
        <v>86.0</v>
      </c>
      <c r="P2787" s="4">
        <v>7.4</v>
      </c>
      <c r="Q2787" s="7"/>
      <c r="R2787" s="6"/>
      <c r="S2787" s="4">
        <v>7.3</v>
      </c>
      <c r="T2787" s="4">
        <v>7.3</v>
      </c>
      <c r="U2787" s="6"/>
      <c r="V2787" s="6"/>
    </row>
    <row r="2788">
      <c r="A2788" s="4" t="s">
        <v>207</v>
      </c>
      <c r="B2788" s="4">
        <v>2007.0</v>
      </c>
      <c r="C2788" s="4" t="s">
        <v>23</v>
      </c>
      <c r="D2788" s="4">
        <v>54.5</v>
      </c>
      <c r="E2788" s="4">
        <v>411.0</v>
      </c>
      <c r="F2788" s="4">
        <v>94.0</v>
      </c>
      <c r="G2788" s="4">
        <v>4.4</v>
      </c>
      <c r="H2788" s="5">
        <v>0.0</v>
      </c>
      <c r="I2788" s="4">
        <v>83.0</v>
      </c>
      <c r="J2788" s="4">
        <v>7726.0</v>
      </c>
      <c r="K2788" s="4">
        <v>19.1</v>
      </c>
      <c r="L2788" s="4">
        <v>141.0</v>
      </c>
      <c r="M2788" s="4">
        <v>88.0</v>
      </c>
      <c r="N2788" s="4">
        <v>4.72</v>
      </c>
      <c r="O2788" s="4">
        <v>83.0</v>
      </c>
      <c r="P2788" s="4">
        <v>8.5</v>
      </c>
      <c r="Q2788" s="7"/>
      <c r="R2788" s="6"/>
      <c r="S2788" s="4">
        <v>7.5</v>
      </c>
      <c r="T2788" s="4">
        <v>7.4</v>
      </c>
      <c r="U2788" s="6"/>
      <c r="V2788" s="6"/>
    </row>
    <row r="2789">
      <c r="A2789" s="4" t="s">
        <v>207</v>
      </c>
      <c r="B2789" s="4">
        <v>2006.0</v>
      </c>
      <c r="C2789" s="4" t="s">
        <v>23</v>
      </c>
      <c r="D2789" s="4">
        <v>53.1</v>
      </c>
      <c r="E2789" s="4">
        <v>437.0</v>
      </c>
      <c r="F2789" s="4">
        <v>96.0</v>
      </c>
      <c r="G2789" s="4">
        <v>4.07</v>
      </c>
      <c r="H2789" s="5">
        <v>0.0</v>
      </c>
      <c r="I2789" s="4">
        <v>9.0</v>
      </c>
      <c r="J2789" s="4">
        <v>2362.0</v>
      </c>
      <c r="K2789" s="4">
        <v>18.6</v>
      </c>
      <c r="L2789" s="4">
        <v>145.0</v>
      </c>
      <c r="M2789" s="4">
        <v>91.0</v>
      </c>
      <c r="N2789" s="4">
        <v>6.86</v>
      </c>
      <c r="O2789" s="4">
        <v>9.0</v>
      </c>
      <c r="P2789" s="4">
        <v>9.4</v>
      </c>
      <c r="Q2789" s="7"/>
      <c r="R2789" s="6"/>
      <c r="S2789" s="4">
        <v>7.6</v>
      </c>
      <c r="T2789" s="4">
        <v>7.5</v>
      </c>
      <c r="U2789" s="6"/>
      <c r="V2789" s="6"/>
    </row>
    <row r="2790">
      <c r="A2790" s="4" t="s">
        <v>207</v>
      </c>
      <c r="B2790" s="4">
        <v>2005.0</v>
      </c>
      <c r="C2790" s="4" t="s">
        <v>23</v>
      </c>
      <c r="D2790" s="4">
        <v>52.2</v>
      </c>
      <c r="E2790" s="4">
        <v>449.0</v>
      </c>
      <c r="F2790" s="4">
        <v>97.0</v>
      </c>
      <c r="G2790" s="4">
        <v>3.94</v>
      </c>
      <c r="H2790" s="5">
        <v>0.0</v>
      </c>
      <c r="I2790" s="4">
        <v>9.0</v>
      </c>
      <c r="J2790" s="4">
        <v>23.0</v>
      </c>
      <c r="K2790" s="4">
        <v>18.1</v>
      </c>
      <c r="L2790" s="4">
        <v>149.0</v>
      </c>
      <c r="M2790" s="4">
        <v>91.0</v>
      </c>
      <c r="N2790" s="4">
        <v>4.66</v>
      </c>
      <c r="O2790" s="4">
        <v>9.0</v>
      </c>
      <c r="P2790" s="4">
        <v>10.0</v>
      </c>
      <c r="Q2790" s="7"/>
      <c r="R2790" s="6"/>
      <c r="S2790" s="4">
        <v>7.7</v>
      </c>
      <c r="T2790" s="4">
        <v>7.6</v>
      </c>
      <c r="U2790" s="6"/>
      <c r="V2790" s="6"/>
    </row>
    <row r="2791">
      <c r="A2791" s="4" t="s">
        <v>207</v>
      </c>
      <c r="B2791" s="4">
        <v>2004.0</v>
      </c>
      <c r="C2791" s="4" t="s">
        <v>23</v>
      </c>
      <c r="D2791" s="4">
        <v>51.5</v>
      </c>
      <c r="E2791" s="4">
        <v>454.0</v>
      </c>
      <c r="F2791" s="4">
        <v>100.0</v>
      </c>
      <c r="G2791" s="4">
        <v>3.81</v>
      </c>
      <c r="H2791" s="5">
        <v>0.0</v>
      </c>
      <c r="I2791" s="4">
        <v>95.0</v>
      </c>
      <c r="J2791" s="4">
        <v>1419.0</v>
      </c>
      <c r="K2791" s="4">
        <v>17.7</v>
      </c>
      <c r="L2791" s="4">
        <v>154.0</v>
      </c>
      <c r="M2791" s="4">
        <v>95.0</v>
      </c>
      <c r="N2791" s="4">
        <v>4.1</v>
      </c>
      <c r="O2791" s="4">
        <v>95.0</v>
      </c>
      <c r="P2791" s="4">
        <v>10.8</v>
      </c>
      <c r="Q2791" s="7"/>
      <c r="R2791" s="6"/>
      <c r="S2791" s="4">
        <v>7.8</v>
      </c>
      <c r="T2791" s="4">
        <v>7.8</v>
      </c>
      <c r="U2791" s="6"/>
      <c r="V2791" s="6"/>
    </row>
    <row r="2792">
      <c r="A2792" s="4" t="s">
        <v>207</v>
      </c>
      <c r="B2792" s="4">
        <v>2003.0</v>
      </c>
      <c r="C2792" s="4" t="s">
        <v>23</v>
      </c>
      <c r="D2792" s="4">
        <v>58.0</v>
      </c>
      <c r="E2792" s="4">
        <v>459.0</v>
      </c>
      <c r="F2792" s="4">
        <v>103.0</v>
      </c>
      <c r="G2792" s="4">
        <v>2.34</v>
      </c>
      <c r="H2792" s="5">
        <v>0.0</v>
      </c>
      <c r="I2792" s="4">
        <v>95.0</v>
      </c>
      <c r="J2792" s="4">
        <v>1673.0</v>
      </c>
      <c r="K2792" s="4">
        <v>17.2</v>
      </c>
      <c r="L2792" s="4">
        <v>160.0</v>
      </c>
      <c r="M2792" s="4">
        <v>97.0</v>
      </c>
      <c r="N2792" s="4">
        <v>4.6</v>
      </c>
      <c r="O2792" s="4">
        <v>95.0</v>
      </c>
      <c r="P2792" s="4">
        <v>11.5</v>
      </c>
      <c r="Q2792" s="7"/>
      <c r="R2792" s="6"/>
      <c r="S2792" s="4">
        <v>7.9</v>
      </c>
      <c r="T2792" s="4">
        <v>7.9</v>
      </c>
      <c r="U2792" s="6"/>
      <c r="V2792" s="6"/>
    </row>
    <row r="2793">
      <c r="A2793" s="4" t="s">
        <v>207</v>
      </c>
      <c r="B2793" s="4">
        <v>2002.0</v>
      </c>
      <c r="C2793" s="4" t="s">
        <v>23</v>
      </c>
      <c r="D2793" s="4">
        <v>52.0</v>
      </c>
      <c r="E2793" s="4">
        <v>46.0</v>
      </c>
      <c r="F2793" s="4">
        <v>106.0</v>
      </c>
      <c r="G2793" s="4">
        <v>3.37</v>
      </c>
      <c r="H2793" s="5">
        <v>0.0</v>
      </c>
      <c r="I2793" s="4">
        <v>89.0</v>
      </c>
      <c r="J2793" s="4">
        <v>5131.0</v>
      </c>
      <c r="K2793" s="4">
        <v>16.8</v>
      </c>
      <c r="L2793" s="4">
        <v>166.0</v>
      </c>
      <c r="M2793" s="4">
        <v>91.0</v>
      </c>
      <c r="N2793" s="4">
        <v>3.59</v>
      </c>
      <c r="O2793" s="4">
        <v>89.0</v>
      </c>
      <c r="P2793" s="4">
        <v>12.1</v>
      </c>
      <c r="Q2793" s="7"/>
      <c r="R2793" s="6"/>
      <c r="S2793" s="4">
        <v>8.0</v>
      </c>
      <c r="T2793" s="4">
        <v>8.0</v>
      </c>
      <c r="U2793" s="6"/>
      <c r="V2793" s="6"/>
    </row>
    <row r="2794">
      <c r="A2794" s="4" t="s">
        <v>207</v>
      </c>
      <c r="B2794" s="4">
        <v>2001.0</v>
      </c>
      <c r="C2794" s="4" t="s">
        <v>23</v>
      </c>
      <c r="D2794" s="4">
        <v>49.6</v>
      </c>
      <c r="E2794" s="4">
        <v>46.0</v>
      </c>
      <c r="F2794" s="4">
        <v>110.0</v>
      </c>
      <c r="G2794" s="4">
        <v>4.09</v>
      </c>
      <c r="H2794" s="5">
        <v>0.0</v>
      </c>
      <c r="I2794" s="6"/>
      <c r="J2794" s="4">
        <v>11847.0</v>
      </c>
      <c r="K2794" s="4">
        <v>16.4</v>
      </c>
      <c r="L2794" s="4">
        <v>173.0</v>
      </c>
      <c r="M2794" s="4">
        <v>65.0</v>
      </c>
      <c r="N2794" s="4">
        <v>3.28</v>
      </c>
      <c r="O2794" s="4">
        <v>87.0</v>
      </c>
      <c r="P2794" s="4">
        <v>12.5</v>
      </c>
      <c r="Q2794" s="7"/>
      <c r="R2794" s="6"/>
      <c r="S2794" s="4">
        <v>8.2</v>
      </c>
      <c r="T2794" s="4">
        <v>8.1</v>
      </c>
      <c r="U2794" s="6"/>
      <c r="V2794" s="6"/>
    </row>
    <row r="2795">
      <c r="A2795" s="4" t="s">
        <v>207</v>
      </c>
      <c r="B2795" s="4">
        <v>2000.0</v>
      </c>
      <c r="C2795" s="4" t="s">
        <v>23</v>
      </c>
      <c r="D2795" s="4">
        <v>49.2</v>
      </c>
      <c r="E2795" s="4">
        <v>457.0</v>
      </c>
      <c r="F2795" s="4">
        <v>114.0</v>
      </c>
      <c r="G2795" s="4">
        <v>3.89</v>
      </c>
      <c r="H2795" s="5">
        <v>0.0</v>
      </c>
      <c r="I2795" s="6"/>
      <c r="J2795" s="4">
        <v>14649.0</v>
      </c>
      <c r="K2795" s="4">
        <v>16.0</v>
      </c>
      <c r="L2795" s="4">
        <v>181.0</v>
      </c>
      <c r="M2795" s="4">
        <v>64.0</v>
      </c>
      <c r="N2795" s="4">
        <v>2.64</v>
      </c>
      <c r="O2795" s="4">
        <v>79.0</v>
      </c>
      <c r="P2795" s="4">
        <v>12.8</v>
      </c>
      <c r="Q2795" s="7"/>
      <c r="R2795" s="6"/>
      <c r="S2795" s="4">
        <v>8.3</v>
      </c>
      <c r="T2795" s="4">
        <v>8.3</v>
      </c>
      <c r="U2795" s="6"/>
      <c r="V2795" s="6"/>
    </row>
    <row r="2796">
      <c r="A2796" s="4" t="s">
        <v>208</v>
      </c>
      <c r="B2796" s="4">
        <v>2015.0</v>
      </c>
      <c r="C2796" s="4" t="s">
        <v>31</v>
      </c>
      <c r="D2796" s="4">
        <v>79.3</v>
      </c>
      <c r="E2796" s="4">
        <v>13.0</v>
      </c>
      <c r="F2796" s="4">
        <v>23.0</v>
      </c>
      <c r="G2796" s="6"/>
      <c r="H2796" s="5">
        <v>0.0</v>
      </c>
      <c r="I2796" s="4">
        <v>92.0</v>
      </c>
      <c r="J2796" s="4">
        <v>188.0</v>
      </c>
      <c r="K2796" s="4">
        <v>69.6</v>
      </c>
      <c r="L2796" s="4">
        <v>26.0</v>
      </c>
      <c r="M2796" s="4">
        <v>93.0</v>
      </c>
      <c r="N2796" s="6"/>
      <c r="O2796" s="4">
        <v>95.0</v>
      </c>
      <c r="P2796" s="4">
        <v>0.1</v>
      </c>
      <c r="Q2796" s="7"/>
      <c r="R2796" s="6"/>
      <c r="S2796" s="4">
        <v>0.8</v>
      </c>
      <c r="T2796" s="4">
        <v>0.6</v>
      </c>
      <c r="U2796" s="6"/>
      <c r="V2796" s="6"/>
    </row>
    <row r="2797">
      <c r="A2797" s="4" t="s">
        <v>208</v>
      </c>
      <c r="B2797" s="4">
        <v>2014.0</v>
      </c>
      <c r="C2797" s="4" t="s">
        <v>31</v>
      </c>
      <c r="D2797" s="4">
        <v>79.1</v>
      </c>
      <c r="E2797" s="4">
        <v>14.0</v>
      </c>
      <c r="F2797" s="4">
        <v>23.0</v>
      </c>
      <c r="G2797" s="4">
        <v>8.82</v>
      </c>
      <c r="H2797" s="5">
        <v>0.0</v>
      </c>
      <c r="I2797" s="4">
        <v>92.0</v>
      </c>
      <c r="J2797" s="4">
        <v>667.0</v>
      </c>
      <c r="K2797" s="4">
        <v>69.1</v>
      </c>
      <c r="L2797" s="4">
        <v>27.0</v>
      </c>
      <c r="M2797" s="4">
        <v>93.0</v>
      </c>
      <c r="N2797" s="4">
        <v>17.14</v>
      </c>
      <c r="O2797" s="4">
        <v>95.0</v>
      </c>
      <c r="P2797" s="4">
        <v>0.1</v>
      </c>
      <c r="Q2797" s="7"/>
      <c r="R2797" s="6"/>
      <c r="S2797" s="4">
        <v>0.8</v>
      </c>
      <c r="T2797" s="4">
        <v>0.6</v>
      </c>
      <c r="U2797" s="6"/>
      <c r="V2797" s="6"/>
    </row>
    <row r="2798">
      <c r="A2798" s="4" t="s">
        <v>208</v>
      </c>
      <c r="B2798" s="4">
        <v>2013.0</v>
      </c>
      <c r="C2798" s="4" t="s">
        <v>31</v>
      </c>
      <c r="D2798" s="4">
        <v>78.9</v>
      </c>
      <c r="E2798" s="4">
        <v>16.0</v>
      </c>
      <c r="F2798" s="4">
        <v>23.0</v>
      </c>
      <c r="G2798" s="4">
        <v>8.82</v>
      </c>
      <c r="H2798" s="5">
        <v>0.0</v>
      </c>
      <c r="I2798" s="4">
        <v>91.0</v>
      </c>
      <c r="J2798" s="4">
        <v>187.0</v>
      </c>
      <c r="K2798" s="4">
        <v>68.6</v>
      </c>
      <c r="L2798" s="4">
        <v>27.0</v>
      </c>
      <c r="M2798" s="4">
        <v>93.0</v>
      </c>
      <c r="N2798" s="4">
        <v>16.9</v>
      </c>
      <c r="O2798" s="4">
        <v>94.0</v>
      </c>
      <c r="P2798" s="4">
        <v>0.1</v>
      </c>
      <c r="Q2798" s="7"/>
      <c r="R2798" s="6"/>
      <c r="S2798" s="4">
        <v>0.7</v>
      </c>
      <c r="T2798" s="4">
        <v>0.6</v>
      </c>
      <c r="U2798" s="6"/>
      <c r="V2798" s="6"/>
    </row>
    <row r="2799">
      <c r="A2799" s="4" t="s">
        <v>208</v>
      </c>
      <c r="B2799" s="4">
        <v>2012.0</v>
      </c>
      <c r="C2799" s="4" t="s">
        <v>31</v>
      </c>
      <c r="D2799" s="4">
        <v>78.8</v>
      </c>
      <c r="E2799" s="4">
        <v>16.0</v>
      </c>
      <c r="F2799" s="4">
        <v>24.0</v>
      </c>
      <c r="G2799" s="4">
        <v>8.82</v>
      </c>
      <c r="H2799" s="5">
        <v>0.0</v>
      </c>
      <c r="I2799" s="4">
        <v>9.0</v>
      </c>
      <c r="J2799" s="4">
        <v>55.0</v>
      </c>
      <c r="K2799" s="4">
        <v>68.0</v>
      </c>
      <c r="L2799" s="4">
        <v>28.0</v>
      </c>
      <c r="M2799" s="4">
        <v>93.0</v>
      </c>
      <c r="N2799" s="4">
        <v>17.2</v>
      </c>
      <c r="O2799" s="4">
        <v>94.0</v>
      </c>
      <c r="P2799" s="4">
        <v>0.1</v>
      </c>
      <c r="Q2799" s="7"/>
      <c r="R2799" s="6"/>
      <c r="S2799" s="4">
        <v>0.7</v>
      </c>
      <c r="T2799" s="4">
        <v>0.6</v>
      </c>
      <c r="U2799" s="6"/>
      <c r="V2799" s="6"/>
    </row>
    <row r="2800">
      <c r="A2800" s="4" t="s">
        <v>208</v>
      </c>
      <c r="B2800" s="4">
        <v>2011.0</v>
      </c>
      <c r="C2800" s="4" t="s">
        <v>31</v>
      </c>
      <c r="D2800" s="4">
        <v>78.7</v>
      </c>
      <c r="E2800" s="4">
        <v>16.0</v>
      </c>
      <c r="F2800" s="4">
        <v>25.0</v>
      </c>
      <c r="G2800" s="4">
        <v>8.67</v>
      </c>
      <c r="H2800" s="5">
        <v>0.0</v>
      </c>
      <c r="I2800" s="4">
        <v>91.0</v>
      </c>
      <c r="J2800" s="4">
        <v>220.0</v>
      </c>
      <c r="K2800" s="4">
        <v>67.5</v>
      </c>
      <c r="L2800" s="4">
        <v>29.0</v>
      </c>
      <c r="M2800" s="4">
        <v>94.0</v>
      </c>
      <c r="N2800" s="4">
        <v>17.6</v>
      </c>
      <c r="O2800" s="4">
        <v>96.0</v>
      </c>
      <c r="P2800" s="4">
        <v>0.1</v>
      </c>
      <c r="Q2800" s="7"/>
      <c r="R2800" s="6"/>
      <c r="S2800" s="4">
        <v>0.7</v>
      </c>
      <c r="T2800" s="4">
        <v>0.6</v>
      </c>
      <c r="U2800" s="6"/>
      <c r="V2800" s="6"/>
    </row>
    <row r="2801">
      <c r="A2801" s="4" t="s">
        <v>208</v>
      </c>
      <c r="B2801" s="4">
        <v>2010.0</v>
      </c>
      <c r="C2801" s="4" t="s">
        <v>31</v>
      </c>
      <c r="D2801" s="4">
        <v>78.7</v>
      </c>
      <c r="E2801" s="4">
        <v>15.0</v>
      </c>
      <c r="F2801" s="4">
        <v>25.0</v>
      </c>
      <c r="G2801" s="4">
        <v>8.55</v>
      </c>
      <c r="H2801" s="5">
        <v>0.0</v>
      </c>
      <c r="I2801" s="4">
        <v>92.0</v>
      </c>
      <c r="J2801" s="4">
        <v>63.0</v>
      </c>
      <c r="K2801" s="4">
        <v>66.9</v>
      </c>
      <c r="L2801" s="4">
        <v>30.0</v>
      </c>
      <c r="M2801" s="4">
        <v>93.0</v>
      </c>
      <c r="N2801" s="4">
        <v>17.2</v>
      </c>
      <c r="O2801" s="4">
        <v>95.0</v>
      </c>
      <c r="P2801" s="4">
        <v>0.1</v>
      </c>
      <c r="Q2801" s="7"/>
      <c r="R2801" s="6"/>
      <c r="S2801" s="4">
        <v>0.7</v>
      </c>
      <c r="T2801" s="4">
        <v>0.6</v>
      </c>
      <c r="U2801" s="6"/>
      <c r="V2801" s="6"/>
    </row>
    <row r="2802">
      <c r="A2802" s="4" t="s">
        <v>208</v>
      </c>
      <c r="B2802" s="4">
        <v>2009.0</v>
      </c>
      <c r="C2802" s="4" t="s">
        <v>31</v>
      </c>
      <c r="D2802" s="4">
        <v>78.5</v>
      </c>
      <c r="E2802" s="4">
        <v>18.0</v>
      </c>
      <c r="F2802" s="4">
        <v>26.0</v>
      </c>
      <c r="G2802" s="4">
        <v>8.71</v>
      </c>
      <c r="H2802" s="5">
        <v>0.0</v>
      </c>
      <c r="I2802" s="4">
        <v>92.0</v>
      </c>
      <c r="J2802" s="4">
        <v>71.0</v>
      </c>
      <c r="K2802" s="4">
        <v>66.3</v>
      </c>
      <c r="L2802" s="4">
        <v>31.0</v>
      </c>
      <c r="M2802" s="4">
        <v>93.0</v>
      </c>
      <c r="N2802" s="4">
        <v>17.0</v>
      </c>
      <c r="O2802" s="4">
        <v>95.0</v>
      </c>
      <c r="P2802" s="4">
        <v>0.1</v>
      </c>
      <c r="Q2802" s="7"/>
      <c r="R2802" s="6"/>
      <c r="S2802" s="4">
        <v>0.7</v>
      </c>
      <c r="T2802" s="4">
        <v>0.6</v>
      </c>
      <c r="U2802" s="6"/>
      <c r="V2802" s="6"/>
    </row>
    <row r="2803">
      <c r="A2803" s="4" t="s">
        <v>208</v>
      </c>
      <c r="B2803" s="4">
        <v>2008.0</v>
      </c>
      <c r="C2803" s="4" t="s">
        <v>31</v>
      </c>
      <c r="D2803" s="4">
        <v>78.2</v>
      </c>
      <c r="E2803" s="4">
        <v>18.0</v>
      </c>
      <c r="F2803" s="4">
        <v>27.0</v>
      </c>
      <c r="G2803" s="4">
        <v>8.74</v>
      </c>
      <c r="H2803" s="5">
        <v>0.0</v>
      </c>
      <c r="I2803" s="4">
        <v>94.0</v>
      </c>
      <c r="J2803" s="4">
        <v>140.0</v>
      </c>
      <c r="K2803" s="4">
        <v>65.7</v>
      </c>
      <c r="L2803" s="4">
        <v>31.0</v>
      </c>
      <c r="M2803" s="4">
        <v>94.0</v>
      </c>
      <c r="N2803" s="4">
        <v>16.2</v>
      </c>
      <c r="O2803" s="4">
        <v>96.0</v>
      </c>
      <c r="P2803" s="4">
        <v>0.1</v>
      </c>
      <c r="Q2803" s="7"/>
      <c r="R2803" s="6"/>
      <c r="S2803" s="4">
        <v>0.7</v>
      </c>
      <c r="T2803" s="4">
        <v>0.6</v>
      </c>
      <c r="U2803" s="6"/>
      <c r="V2803" s="6"/>
    </row>
    <row r="2804">
      <c r="A2804" s="4" t="s">
        <v>208</v>
      </c>
      <c r="B2804" s="4">
        <v>2007.0</v>
      </c>
      <c r="C2804" s="4" t="s">
        <v>31</v>
      </c>
      <c r="D2804" s="4">
        <v>78.1</v>
      </c>
      <c r="E2804" s="4">
        <v>11.0</v>
      </c>
      <c r="F2804" s="4">
        <v>27.0</v>
      </c>
      <c r="G2804" s="4">
        <v>8.74</v>
      </c>
      <c r="H2804" s="5">
        <v>0.0</v>
      </c>
      <c r="I2804" s="4">
        <v>93.0</v>
      </c>
      <c r="J2804" s="4">
        <v>43.0</v>
      </c>
      <c r="K2804" s="4">
        <v>65.1</v>
      </c>
      <c r="L2804" s="4">
        <v>32.0</v>
      </c>
      <c r="M2804" s="4">
        <v>93.0</v>
      </c>
      <c r="N2804" s="4">
        <v>15.57</v>
      </c>
      <c r="O2804" s="4">
        <v>96.0</v>
      </c>
      <c r="P2804" s="4">
        <v>0.1</v>
      </c>
      <c r="Q2804" s="7"/>
      <c r="R2804" s="6"/>
      <c r="S2804" s="4">
        <v>0.7</v>
      </c>
      <c r="T2804" s="4">
        <v>0.6</v>
      </c>
      <c r="U2804" s="6"/>
      <c r="V2804" s="6"/>
    </row>
    <row r="2805">
      <c r="A2805" s="4" t="s">
        <v>208</v>
      </c>
      <c r="B2805" s="4">
        <v>2006.0</v>
      </c>
      <c r="C2805" s="4" t="s">
        <v>31</v>
      </c>
      <c r="D2805" s="4">
        <v>77.8</v>
      </c>
      <c r="E2805" s="4">
        <v>113.0</v>
      </c>
      <c r="F2805" s="4">
        <v>28.0</v>
      </c>
      <c r="G2805" s="4">
        <v>8.63</v>
      </c>
      <c r="H2805" s="5">
        <v>0.0</v>
      </c>
      <c r="I2805" s="4">
        <v>93.0</v>
      </c>
      <c r="J2805" s="4">
        <v>55.0</v>
      </c>
      <c r="K2805" s="4">
        <v>64.4</v>
      </c>
      <c r="L2805" s="4">
        <v>33.0</v>
      </c>
      <c r="M2805" s="4">
        <v>93.0</v>
      </c>
      <c r="N2805" s="4">
        <v>15.27</v>
      </c>
      <c r="O2805" s="4">
        <v>96.0</v>
      </c>
      <c r="P2805" s="4">
        <v>0.1</v>
      </c>
      <c r="Q2805" s="7"/>
      <c r="R2805" s="6"/>
      <c r="S2805" s="4">
        <v>0.7</v>
      </c>
      <c r="T2805" s="4">
        <v>0.6</v>
      </c>
      <c r="U2805" s="6"/>
      <c r="V2805" s="6"/>
    </row>
    <row r="2806">
      <c r="A2806" s="4" t="s">
        <v>208</v>
      </c>
      <c r="B2806" s="4">
        <v>2005.0</v>
      </c>
      <c r="C2806" s="4" t="s">
        <v>31</v>
      </c>
      <c r="D2806" s="4">
        <v>77.5</v>
      </c>
      <c r="E2806" s="4">
        <v>112.0</v>
      </c>
      <c r="F2806" s="4">
        <v>28.0</v>
      </c>
      <c r="G2806" s="4">
        <v>8.52</v>
      </c>
      <c r="H2806" s="5">
        <v>0.0</v>
      </c>
      <c r="I2806" s="4">
        <v>93.0</v>
      </c>
      <c r="J2806" s="4">
        <v>66.0</v>
      </c>
      <c r="K2806" s="4">
        <v>63.8</v>
      </c>
      <c r="L2806" s="4">
        <v>33.0</v>
      </c>
      <c r="M2806" s="4">
        <v>92.0</v>
      </c>
      <c r="N2806" s="4">
        <v>15.15</v>
      </c>
      <c r="O2806" s="4">
        <v>96.0</v>
      </c>
      <c r="P2806" s="4">
        <v>0.1</v>
      </c>
      <c r="Q2806" s="7"/>
      <c r="R2806" s="6"/>
      <c r="S2806" s="4">
        <v>0.7</v>
      </c>
      <c r="T2806" s="4">
        <v>0.6</v>
      </c>
      <c r="U2806" s="6"/>
      <c r="V2806" s="6"/>
    </row>
    <row r="2807">
      <c r="A2807" s="4" t="s">
        <v>208</v>
      </c>
      <c r="B2807" s="4">
        <v>2004.0</v>
      </c>
      <c r="C2807" s="4" t="s">
        <v>31</v>
      </c>
      <c r="D2807" s="4">
        <v>77.5</v>
      </c>
      <c r="E2807" s="4">
        <v>111.0</v>
      </c>
      <c r="F2807" s="4">
        <v>28.0</v>
      </c>
      <c r="G2807" s="4">
        <v>8.48</v>
      </c>
      <c r="H2807" s="5">
        <v>0.0</v>
      </c>
      <c r="I2807" s="4">
        <v>92.0</v>
      </c>
      <c r="J2807" s="4">
        <v>37.0</v>
      </c>
      <c r="K2807" s="4">
        <v>63.1</v>
      </c>
      <c r="L2807" s="4">
        <v>33.0</v>
      </c>
      <c r="M2807" s="4">
        <v>92.0</v>
      </c>
      <c r="N2807" s="4">
        <v>15.14</v>
      </c>
      <c r="O2807" s="4">
        <v>96.0</v>
      </c>
      <c r="P2807" s="4">
        <v>0.1</v>
      </c>
      <c r="Q2807" s="7"/>
      <c r="R2807" s="6"/>
      <c r="S2807" s="4">
        <v>0.7</v>
      </c>
      <c r="T2807" s="4">
        <v>0.6</v>
      </c>
      <c r="U2807" s="6"/>
      <c r="V2807" s="6"/>
    </row>
    <row r="2808">
      <c r="A2808" s="4" t="s">
        <v>208</v>
      </c>
      <c r="B2808" s="4">
        <v>2003.0</v>
      </c>
      <c r="C2808" s="4" t="s">
        <v>31</v>
      </c>
      <c r="D2808" s="4">
        <v>77.2</v>
      </c>
      <c r="E2808" s="4">
        <v>114.0</v>
      </c>
      <c r="F2808" s="4">
        <v>28.0</v>
      </c>
      <c r="G2808" s="4">
        <v>8.4</v>
      </c>
      <c r="H2808" s="5">
        <v>0.0</v>
      </c>
      <c r="I2808" s="4">
        <v>92.0</v>
      </c>
      <c r="J2808" s="4">
        <v>56.0</v>
      </c>
      <c r="K2808" s="4">
        <v>62.4</v>
      </c>
      <c r="L2808" s="4">
        <v>33.0</v>
      </c>
      <c r="M2808" s="4">
        <v>91.0</v>
      </c>
      <c r="N2808" s="4">
        <v>15.6</v>
      </c>
      <c r="O2808" s="4">
        <v>96.0</v>
      </c>
      <c r="P2808" s="4">
        <v>0.1</v>
      </c>
      <c r="Q2808" s="7"/>
      <c r="R2808" s="6"/>
      <c r="S2808" s="4">
        <v>0.7</v>
      </c>
      <c r="T2808" s="4">
        <v>0.6</v>
      </c>
      <c r="U2808" s="6"/>
      <c r="V2808" s="6"/>
    </row>
    <row r="2809">
      <c r="A2809" s="4" t="s">
        <v>208</v>
      </c>
      <c r="B2809" s="4">
        <v>2002.0</v>
      </c>
      <c r="C2809" s="4" t="s">
        <v>31</v>
      </c>
      <c r="D2809" s="4">
        <v>77.0</v>
      </c>
      <c r="E2809" s="4">
        <v>115.0</v>
      </c>
      <c r="F2809" s="4">
        <v>28.0</v>
      </c>
      <c r="G2809" s="4">
        <v>8.33</v>
      </c>
      <c r="H2809" s="5">
        <v>0.0</v>
      </c>
      <c r="I2809" s="4">
        <v>88.0</v>
      </c>
      <c r="J2809" s="4">
        <v>41.0</v>
      </c>
      <c r="K2809" s="4">
        <v>61.7</v>
      </c>
      <c r="L2809" s="4">
        <v>33.0</v>
      </c>
      <c r="M2809" s="4">
        <v>9.0</v>
      </c>
      <c r="N2809" s="4">
        <v>14.55</v>
      </c>
      <c r="O2809" s="4">
        <v>94.0</v>
      </c>
      <c r="P2809" s="4">
        <v>0.1</v>
      </c>
      <c r="Q2809" s="7"/>
      <c r="R2809" s="6"/>
      <c r="S2809" s="4">
        <v>0.8</v>
      </c>
      <c r="T2809" s="4">
        <v>0.6</v>
      </c>
      <c r="U2809" s="6"/>
      <c r="V2809" s="6"/>
    </row>
    <row r="2810">
      <c r="A2810" s="4" t="s">
        <v>208</v>
      </c>
      <c r="B2810" s="4">
        <v>2001.0</v>
      </c>
      <c r="C2810" s="4" t="s">
        <v>31</v>
      </c>
      <c r="D2810" s="4">
        <v>76.9</v>
      </c>
      <c r="E2810" s="4">
        <v>115.0</v>
      </c>
      <c r="F2810" s="4">
        <v>28.0</v>
      </c>
      <c r="G2810" s="4">
        <v>8.25</v>
      </c>
      <c r="H2810" s="5">
        <v>0.0</v>
      </c>
      <c r="I2810" s="4">
        <v>89.0</v>
      </c>
      <c r="J2810" s="4">
        <v>116.0</v>
      </c>
      <c r="K2810" s="4">
        <v>6.9</v>
      </c>
      <c r="L2810" s="4">
        <v>33.0</v>
      </c>
      <c r="M2810" s="4">
        <v>89.0</v>
      </c>
      <c r="N2810" s="4">
        <v>13.73</v>
      </c>
      <c r="O2810" s="4">
        <v>94.0</v>
      </c>
      <c r="P2810" s="4">
        <v>0.1</v>
      </c>
      <c r="Q2810" s="7"/>
      <c r="R2810" s="6"/>
      <c r="S2810" s="4">
        <v>0.8</v>
      </c>
      <c r="T2810" s="4">
        <v>0.6</v>
      </c>
      <c r="U2810" s="6"/>
      <c r="V2810" s="6"/>
    </row>
    <row r="2811">
      <c r="A2811" s="4" t="s">
        <v>208</v>
      </c>
      <c r="B2811" s="4">
        <v>2000.0</v>
      </c>
      <c r="C2811" s="4" t="s">
        <v>31</v>
      </c>
      <c r="D2811" s="4">
        <v>76.8</v>
      </c>
      <c r="E2811" s="4">
        <v>114.0</v>
      </c>
      <c r="F2811" s="4">
        <v>28.0</v>
      </c>
      <c r="G2811" s="4">
        <v>8.21</v>
      </c>
      <c r="H2811" s="5">
        <v>0.0</v>
      </c>
      <c r="I2811" s="4">
        <v>9.0</v>
      </c>
      <c r="J2811" s="4">
        <v>85.0</v>
      </c>
      <c r="K2811" s="4">
        <v>6.1</v>
      </c>
      <c r="L2811" s="4">
        <v>33.0</v>
      </c>
      <c r="M2811" s="4">
        <v>9.0</v>
      </c>
      <c r="N2811" s="4">
        <v>13.7</v>
      </c>
      <c r="O2811" s="4">
        <v>94.0</v>
      </c>
      <c r="P2811" s="4">
        <v>0.1</v>
      </c>
      <c r="Q2811" s="7"/>
      <c r="R2811" s="6"/>
      <c r="S2811" s="4">
        <v>0.8</v>
      </c>
      <c r="T2811" s="4">
        <v>0.7</v>
      </c>
      <c r="U2811" s="6"/>
      <c r="V2811" s="6"/>
    </row>
    <row r="2812">
      <c r="A2812" s="4" t="s">
        <v>209</v>
      </c>
      <c r="B2812" s="4">
        <v>2015.0</v>
      </c>
      <c r="C2812" s="4" t="s">
        <v>23</v>
      </c>
      <c r="D2812" s="4">
        <v>77.0</v>
      </c>
      <c r="E2812" s="4">
        <v>116.0</v>
      </c>
      <c r="F2812" s="4">
        <v>0.0</v>
      </c>
      <c r="G2812" s="6"/>
      <c r="H2812" s="5">
        <v>0.0</v>
      </c>
      <c r="I2812" s="4">
        <v>95.0</v>
      </c>
      <c r="J2812" s="4">
        <v>0.0</v>
      </c>
      <c r="K2812" s="4">
        <v>64.0</v>
      </c>
      <c r="L2812" s="4">
        <v>0.0</v>
      </c>
      <c r="M2812" s="4">
        <v>95.0</v>
      </c>
      <c r="N2812" s="6"/>
      <c r="O2812" s="4">
        <v>95.0</v>
      </c>
      <c r="P2812" s="4">
        <v>0.1</v>
      </c>
      <c r="Q2812" s="5">
        <v>15524.84247</v>
      </c>
      <c r="R2812" s="4">
        <v>3431552.0</v>
      </c>
      <c r="S2812" s="4">
        <v>1.5</v>
      </c>
      <c r="T2812" s="4">
        <v>1.4</v>
      </c>
      <c r="U2812" s="4">
        <v>0.794</v>
      </c>
      <c r="V2812" s="4">
        <v>15.5</v>
      </c>
    </row>
    <row r="2813">
      <c r="A2813" s="4" t="s">
        <v>209</v>
      </c>
      <c r="B2813" s="4">
        <v>2014.0</v>
      </c>
      <c r="C2813" s="4" t="s">
        <v>23</v>
      </c>
      <c r="D2813" s="4">
        <v>76.8</v>
      </c>
      <c r="E2813" s="4">
        <v>117.0</v>
      </c>
      <c r="F2813" s="4">
        <v>0.0</v>
      </c>
      <c r="G2813" s="4">
        <v>6.03</v>
      </c>
      <c r="H2813" s="5">
        <v>463.6397821</v>
      </c>
      <c r="I2813" s="4">
        <v>95.0</v>
      </c>
      <c r="J2813" s="4">
        <v>0.0</v>
      </c>
      <c r="K2813" s="4">
        <v>63.4</v>
      </c>
      <c r="L2813" s="4">
        <v>0.0</v>
      </c>
      <c r="M2813" s="4">
        <v>95.0</v>
      </c>
      <c r="N2813" s="4">
        <v>8.58</v>
      </c>
      <c r="O2813" s="4">
        <v>95.0</v>
      </c>
      <c r="P2813" s="4">
        <v>0.1</v>
      </c>
      <c r="Q2813" s="5">
        <v>16737.89827</v>
      </c>
      <c r="R2813" s="4">
        <v>3419546.0</v>
      </c>
      <c r="S2813" s="4">
        <v>1.5</v>
      </c>
      <c r="T2813" s="4">
        <v>1.4</v>
      </c>
      <c r="U2813" s="4">
        <v>0.791</v>
      </c>
      <c r="V2813" s="4">
        <v>15.5</v>
      </c>
    </row>
    <row r="2814">
      <c r="A2814" s="4" t="s">
        <v>209</v>
      </c>
      <c r="B2814" s="4">
        <v>2013.0</v>
      </c>
      <c r="C2814" s="4" t="s">
        <v>23</v>
      </c>
      <c r="D2814" s="4">
        <v>76.8</v>
      </c>
      <c r="E2814" s="4">
        <v>117.0</v>
      </c>
      <c r="F2814" s="4">
        <v>0.0</v>
      </c>
      <c r="G2814" s="4">
        <v>5.82</v>
      </c>
      <c r="H2814" s="5">
        <v>482.8039445</v>
      </c>
      <c r="I2814" s="4">
        <v>94.0</v>
      </c>
      <c r="J2814" s="4">
        <v>0.0</v>
      </c>
      <c r="K2814" s="4">
        <v>62.9</v>
      </c>
      <c r="L2814" s="4">
        <v>0.0</v>
      </c>
      <c r="M2814" s="4">
        <v>94.0</v>
      </c>
      <c r="N2814" s="4">
        <v>8.68</v>
      </c>
      <c r="O2814" s="4">
        <v>94.0</v>
      </c>
      <c r="P2814" s="4">
        <v>0.1</v>
      </c>
      <c r="Q2814" s="5">
        <v>16881.2568</v>
      </c>
      <c r="R2814" s="4">
        <v>3485.0</v>
      </c>
      <c r="S2814" s="4">
        <v>1.5</v>
      </c>
      <c r="T2814" s="4">
        <v>1.4</v>
      </c>
      <c r="U2814" s="4">
        <v>0.788</v>
      </c>
      <c r="V2814" s="4">
        <v>15.5</v>
      </c>
    </row>
    <row r="2815">
      <c r="A2815" s="4" t="s">
        <v>209</v>
      </c>
      <c r="B2815" s="4">
        <v>2012.0</v>
      </c>
      <c r="C2815" s="4" t="s">
        <v>23</v>
      </c>
      <c r="D2815" s="4">
        <v>76.5</v>
      </c>
      <c r="E2815" s="4">
        <v>118.0</v>
      </c>
      <c r="F2815" s="4">
        <v>0.0</v>
      </c>
      <c r="G2815" s="4">
        <v>5.77</v>
      </c>
      <c r="H2815" s="5">
        <v>339.7190493</v>
      </c>
      <c r="I2815" s="4">
        <v>95.0</v>
      </c>
      <c r="J2815" s="4">
        <v>0.0</v>
      </c>
      <c r="K2815" s="4">
        <v>62.3</v>
      </c>
      <c r="L2815" s="4">
        <v>0.0</v>
      </c>
      <c r="M2815" s="4">
        <v>95.0</v>
      </c>
      <c r="N2815" s="4">
        <v>8.74</v>
      </c>
      <c r="O2815" s="4">
        <v>95.0</v>
      </c>
      <c r="P2815" s="4">
        <v>0.1</v>
      </c>
      <c r="Q2815" s="5">
        <v>1592.6819</v>
      </c>
      <c r="R2815" s="4">
        <v>3396777.0</v>
      </c>
      <c r="S2815" s="4">
        <v>1.5</v>
      </c>
      <c r="T2815" s="4">
        <v>1.5</v>
      </c>
      <c r="U2815" s="4">
        <v>0.784</v>
      </c>
      <c r="V2815" s="4">
        <v>15.5</v>
      </c>
    </row>
    <row r="2816">
      <c r="A2816" s="4" t="s">
        <v>209</v>
      </c>
      <c r="B2816" s="4">
        <v>2011.0</v>
      </c>
      <c r="C2816" s="4" t="s">
        <v>23</v>
      </c>
      <c r="D2816" s="4">
        <v>77.0</v>
      </c>
      <c r="E2816" s="4">
        <v>111.0</v>
      </c>
      <c r="F2816" s="4">
        <v>0.0</v>
      </c>
      <c r="G2816" s="4">
        <v>5.97</v>
      </c>
      <c r="H2816" s="5">
        <v>417.9117441</v>
      </c>
      <c r="I2816" s="4">
        <v>95.0</v>
      </c>
      <c r="J2816" s="4">
        <v>0.0</v>
      </c>
      <c r="K2816" s="4">
        <v>61.8</v>
      </c>
      <c r="L2816" s="4">
        <v>1.0</v>
      </c>
      <c r="M2816" s="4">
        <v>95.0</v>
      </c>
      <c r="N2816" s="4">
        <v>8.55</v>
      </c>
      <c r="O2816" s="4">
        <v>95.0</v>
      </c>
      <c r="P2816" s="4">
        <v>0.1</v>
      </c>
      <c r="Q2816" s="5">
        <v>14166.4998</v>
      </c>
      <c r="R2816" s="4">
        <v>3385624.0</v>
      </c>
      <c r="S2816" s="4">
        <v>1.5</v>
      </c>
      <c r="T2816" s="4">
        <v>1.5</v>
      </c>
      <c r="U2816" s="4">
        <v>0.78</v>
      </c>
      <c r="V2816" s="4">
        <v>15.5</v>
      </c>
    </row>
    <row r="2817">
      <c r="A2817" s="4" t="s">
        <v>209</v>
      </c>
      <c r="B2817" s="4">
        <v>2010.0</v>
      </c>
      <c r="C2817" s="4" t="s">
        <v>23</v>
      </c>
      <c r="D2817" s="4">
        <v>76.3</v>
      </c>
      <c r="E2817" s="4">
        <v>118.0</v>
      </c>
      <c r="F2817" s="4">
        <v>0.0</v>
      </c>
      <c r="G2817" s="4">
        <v>6.21</v>
      </c>
      <c r="H2817" s="5">
        <v>2331.532804</v>
      </c>
      <c r="I2817" s="4">
        <v>95.0</v>
      </c>
      <c r="J2817" s="4">
        <v>0.0</v>
      </c>
      <c r="K2817" s="4">
        <v>61.2</v>
      </c>
      <c r="L2817" s="4">
        <v>1.0</v>
      </c>
      <c r="M2817" s="4">
        <v>95.0</v>
      </c>
      <c r="N2817" s="4">
        <v>8.63</v>
      </c>
      <c r="O2817" s="4">
        <v>95.0</v>
      </c>
      <c r="P2817" s="4">
        <v>0.1</v>
      </c>
      <c r="Q2817" s="5">
        <v>11938.212</v>
      </c>
      <c r="R2817" s="4">
        <v>3374415.0</v>
      </c>
      <c r="S2817" s="4">
        <v>1.5</v>
      </c>
      <c r="T2817" s="4">
        <v>1.5</v>
      </c>
      <c r="U2817" s="4">
        <v>0.777</v>
      </c>
      <c r="V2817" s="4">
        <v>15.6</v>
      </c>
    </row>
    <row r="2818">
      <c r="A2818" s="4" t="s">
        <v>209</v>
      </c>
      <c r="B2818" s="4">
        <v>2009.0</v>
      </c>
      <c r="C2818" s="4" t="s">
        <v>23</v>
      </c>
      <c r="D2818" s="4">
        <v>76.6</v>
      </c>
      <c r="E2818" s="4">
        <v>118.0</v>
      </c>
      <c r="F2818" s="4">
        <v>0.0</v>
      </c>
      <c r="G2818" s="4">
        <v>6.67</v>
      </c>
      <c r="H2818" s="5">
        <v>1871.736563</v>
      </c>
      <c r="I2818" s="4">
        <v>95.0</v>
      </c>
      <c r="J2818" s="4">
        <v>0.0</v>
      </c>
      <c r="K2818" s="4">
        <v>6.7</v>
      </c>
      <c r="L2818" s="4">
        <v>1.0</v>
      </c>
      <c r="M2818" s="4">
        <v>95.0</v>
      </c>
      <c r="N2818" s="4">
        <v>8.78</v>
      </c>
      <c r="O2818" s="4">
        <v>95.0</v>
      </c>
      <c r="P2818" s="4">
        <v>0.1</v>
      </c>
      <c r="Q2818" s="5">
        <v>9415.17386</v>
      </c>
      <c r="R2818" s="4">
        <v>3362755.0</v>
      </c>
      <c r="S2818" s="4">
        <v>1.5</v>
      </c>
      <c r="T2818" s="4">
        <v>1.5</v>
      </c>
      <c r="U2818" s="4">
        <v>0.774</v>
      </c>
      <c r="V2818" s="4">
        <v>15.5</v>
      </c>
    </row>
    <row r="2819">
      <c r="A2819" s="4" t="s">
        <v>209</v>
      </c>
      <c r="B2819" s="4">
        <v>2008.0</v>
      </c>
      <c r="C2819" s="4" t="s">
        <v>23</v>
      </c>
      <c r="D2819" s="4">
        <v>76.4</v>
      </c>
      <c r="E2819" s="4">
        <v>119.0</v>
      </c>
      <c r="F2819" s="4">
        <v>1.0</v>
      </c>
      <c r="G2819" s="4">
        <v>6.76</v>
      </c>
      <c r="H2819" s="5">
        <v>24.73142261</v>
      </c>
      <c r="I2819" s="4">
        <v>94.0</v>
      </c>
      <c r="J2819" s="4">
        <v>0.0</v>
      </c>
      <c r="K2819" s="4">
        <v>6.1</v>
      </c>
      <c r="L2819" s="4">
        <v>1.0</v>
      </c>
      <c r="M2819" s="4">
        <v>94.0</v>
      </c>
      <c r="N2819" s="4">
        <v>8.17</v>
      </c>
      <c r="O2819" s="4">
        <v>94.0</v>
      </c>
      <c r="P2819" s="4">
        <v>0.1</v>
      </c>
      <c r="Q2819" s="5">
        <v>962.312164</v>
      </c>
      <c r="R2819" s="4">
        <v>335824.0</v>
      </c>
      <c r="S2819" s="4">
        <v>1.6</v>
      </c>
      <c r="T2819" s="4">
        <v>1.5</v>
      </c>
      <c r="U2819" s="4">
        <v>0.77</v>
      </c>
      <c r="V2819" s="4">
        <v>15.7</v>
      </c>
    </row>
    <row r="2820">
      <c r="A2820" s="4" t="s">
        <v>209</v>
      </c>
      <c r="B2820" s="4">
        <v>2007.0</v>
      </c>
      <c r="C2820" s="4" t="s">
        <v>23</v>
      </c>
      <c r="D2820" s="4">
        <v>75.4</v>
      </c>
      <c r="E2820" s="4">
        <v>124.0</v>
      </c>
      <c r="F2820" s="4">
        <v>1.0</v>
      </c>
      <c r="G2820" s="4">
        <v>6.67</v>
      </c>
      <c r="H2820" s="5">
        <v>14.47305874</v>
      </c>
      <c r="I2820" s="4">
        <v>94.0</v>
      </c>
      <c r="J2820" s="4">
        <v>0.0</v>
      </c>
      <c r="K2820" s="4">
        <v>59.5</v>
      </c>
      <c r="L2820" s="4">
        <v>1.0</v>
      </c>
      <c r="M2820" s="4">
        <v>94.0</v>
      </c>
      <c r="N2820" s="4">
        <v>8.23</v>
      </c>
      <c r="O2820" s="4">
        <v>94.0</v>
      </c>
      <c r="P2820" s="4">
        <v>0.1</v>
      </c>
      <c r="Q2820" s="5">
        <v>79.69746</v>
      </c>
      <c r="R2820" s="4">
        <v>3339741.0</v>
      </c>
      <c r="S2820" s="4">
        <v>1.6</v>
      </c>
      <c r="T2820" s="4">
        <v>1.5</v>
      </c>
      <c r="U2820" s="4">
        <v>0.76</v>
      </c>
      <c r="V2820" s="4">
        <v>15.3</v>
      </c>
    </row>
    <row r="2821">
      <c r="A2821" s="4" t="s">
        <v>209</v>
      </c>
      <c r="B2821" s="4">
        <v>2006.0</v>
      </c>
      <c r="C2821" s="4" t="s">
        <v>23</v>
      </c>
      <c r="D2821" s="4">
        <v>76.2</v>
      </c>
      <c r="E2821" s="4">
        <v>117.0</v>
      </c>
      <c r="F2821" s="4">
        <v>1.0</v>
      </c>
      <c r="G2821" s="4">
        <v>6.58</v>
      </c>
      <c r="H2821" s="5">
        <v>1712.225506</v>
      </c>
      <c r="I2821" s="4">
        <v>95.0</v>
      </c>
      <c r="J2821" s="4">
        <v>0.0</v>
      </c>
      <c r="K2821" s="4">
        <v>58.9</v>
      </c>
      <c r="L2821" s="4">
        <v>1.0</v>
      </c>
      <c r="M2821" s="4">
        <v>95.0</v>
      </c>
      <c r="N2821" s="4">
        <v>11.17</v>
      </c>
      <c r="O2821" s="4">
        <v>95.0</v>
      </c>
      <c r="P2821" s="4">
        <v>0.1</v>
      </c>
      <c r="Q2821" s="5">
        <v>5877.87678</v>
      </c>
      <c r="R2821" s="4">
        <v>333143.0</v>
      </c>
      <c r="S2821" s="4">
        <v>1.6</v>
      </c>
      <c r="T2821" s="4">
        <v>1.6</v>
      </c>
      <c r="U2821" s="4">
        <v>0.756</v>
      </c>
      <c r="V2821" s="4">
        <v>15.2</v>
      </c>
    </row>
    <row r="2822">
      <c r="A2822" s="4" t="s">
        <v>209</v>
      </c>
      <c r="B2822" s="4">
        <v>2005.0</v>
      </c>
      <c r="C2822" s="4" t="s">
        <v>23</v>
      </c>
      <c r="D2822" s="4">
        <v>75.7</v>
      </c>
      <c r="E2822" s="4">
        <v>123.0</v>
      </c>
      <c r="F2822" s="4">
        <v>1.0</v>
      </c>
      <c r="G2822" s="4">
        <v>6.35</v>
      </c>
      <c r="H2822" s="5">
        <v>152.5448405</v>
      </c>
      <c r="I2822" s="4">
        <v>96.0</v>
      </c>
      <c r="J2822" s="4">
        <v>0.0</v>
      </c>
      <c r="K2822" s="4">
        <v>58.3</v>
      </c>
      <c r="L2822" s="4">
        <v>1.0</v>
      </c>
      <c r="M2822" s="4">
        <v>96.0</v>
      </c>
      <c r="N2822" s="4">
        <v>11.15</v>
      </c>
      <c r="O2822" s="4">
        <v>96.0</v>
      </c>
      <c r="P2822" s="4">
        <v>0.1</v>
      </c>
      <c r="Q2822" s="5">
        <v>522.951116</v>
      </c>
      <c r="R2822" s="4">
        <v>3325612.0</v>
      </c>
      <c r="S2822" s="4">
        <v>1.6</v>
      </c>
      <c r="T2822" s="4">
        <v>1.6</v>
      </c>
      <c r="U2822" s="4">
        <v>0.753</v>
      </c>
      <c r="V2822" s="4">
        <v>15.5</v>
      </c>
    </row>
    <row r="2823">
      <c r="A2823" s="4" t="s">
        <v>209</v>
      </c>
      <c r="B2823" s="4">
        <v>2004.0</v>
      </c>
      <c r="C2823" s="4" t="s">
        <v>23</v>
      </c>
      <c r="D2823" s="4">
        <v>75.4</v>
      </c>
      <c r="E2823" s="4">
        <v>122.0</v>
      </c>
      <c r="F2823" s="4">
        <v>1.0</v>
      </c>
      <c r="G2823" s="4">
        <v>5.66</v>
      </c>
      <c r="H2823" s="5">
        <v>882.356362</v>
      </c>
      <c r="I2823" s="4">
        <v>94.0</v>
      </c>
      <c r="J2823" s="4">
        <v>0.0</v>
      </c>
      <c r="K2823" s="4">
        <v>57.7</v>
      </c>
      <c r="L2823" s="4">
        <v>1.0</v>
      </c>
      <c r="M2823" s="4">
        <v>95.0</v>
      </c>
      <c r="N2823" s="4">
        <v>11.59</v>
      </c>
      <c r="O2823" s="4">
        <v>94.0</v>
      </c>
      <c r="P2823" s="4">
        <v>0.1</v>
      </c>
      <c r="Q2823" s="5">
        <v>4117.38853</v>
      </c>
      <c r="R2823" s="4">
        <v>332496.0</v>
      </c>
      <c r="S2823" s="4">
        <v>1.7</v>
      </c>
      <c r="T2823" s="4">
        <v>1.6</v>
      </c>
      <c r="U2823" s="4">
        <v>0.75</v>
      </c>
      <c r="V2823" s="4">
        <v>15.5</v>
      </c>
    </row>
    <row r="2824">
      <c r="A2824" s="4" t="s">
        <v>209</v>
      </c>
      <c r="B2824" s="4">
        <v>2003.0</v>
      </c>
      <c r="C2824" s="4" t="s">
        <v>23</v>
      </c>
      <c r="D2824" s="4">
        <v>75.4</v>
      </c>
      <c r="E2824" s="4">
        <v>121.0</v>
      </c>
      <c r="F2824" s="4">
        <v>1.0</v>
      </c>
      <c r="G2824" s="4">
        <v>5.11</v>
      </c>
      <c r="H2824" s="5">
        <v>160.8400141</v>
      </c>
      <c r="I2824" s="4">
        <v>91.0</v>
      </c>
      <c r="J2824" s="4">
        <v>0.0</v>
      </c>
      <c r="K2824" s="4">
        <v>57.0</v>
      </c>
      <c r="L2824" s="4">
        <v>1.0</v>
      </c>
      <c r="M2824" s="4">
        <v>91.0</v>
      </c>
      <c r="N2824" s="4">
        <v>6.52</v>
      </c>
      <c r="O2824" s="4">
        <v>91.0</v>
      </c>
      <c r="P2824" s="4">
        <v>0.1</v>
      </c>
      <c r="Q2824" s="5">
        <v>3622.52284</v>
      </c>
      <c r="R2824" s="4">
        <v>3325637.0</v>
      </c>
      <c r="S2824" s="4">
        <v>1.7</v>
      </c>
      <c r="T2824" s="4">
        <v>1.6</v>
      </c>
      <c r="U2824" s="4">
        <v>0.747</v>
      </c>
      <c r="V2824" s="4">
        <v>15.0</v>
      </c>
    </row>
    <row r="2825">
      <c r="A2825" s="4" t="s">
        <v>209</v>
      </c>
      <c r="B2825" s="4">
        <v>2002.0</v>
      </c>
      <c r="C2825" s="4" t="s">
        <v>23</v>
      </c>
      <c r="D2825" s="4">
        <v>75.4</v>
      </c>
      <c r="E2825" s="4">
        <v>124.0</v>
      </c>
      <c r="F2825" s="4">
        <v>1.0</v>
      </c>
      <c r="G2825" s="4">
        <v>5.86</v>
      </c>
      <c r="H2825" s="5">
        <v>27.46880965</v>
      </c>
      <c r="I2825" s="4">
        <v>95.0</v>
      </c>
      <c r="J2825" s="4">
        <v>0.0</v>
      </c>
      <c r="K2825" s="4">
        <v>56.3</v>
      </c>
      <c r="L2825" s="4">
        <v>1.0</v>
      </c>
      <c r="M2825" s="4">
        <v>93.0</v>
      </c>
      <c r="N2825" s="4">
        <v>7.18</v>
      </c>
      <c r="O2825" s="4">
        <v>95.0</v>
      </c>
      <c r="P2825" s="4">
        <v>0.1</v>
      </c>
      <c r="Q2825" s="5">
        <v>488.768855</v>
      </c>
      <c r="R2825" s="4">
        <v>3327773.0</v>
      </c>
      <c r="S2825" s="4">
        <v>1.7</v>
      </c>
      <c r="T2825" s="4">
        <v>1.7</v>
      </c>
      <c r="U2825" s="4">
        <v>0.746</v>
      </c>
      <c r="V2825" s="4">
        <v>14.7</v>
      </c>
    </row>
    <row r="2826">
      <c r="A2826" s="4" t="s">
        <v>209</v>
      </c>
      <c r="B2826" s="4">
        <v>2001.0</v>
      </c>
      <c r="C2826" s="4" t="s">
        <v>23</v>
      </c>
      <c r="D2826" s="4">
        <v>75.2</v>
      </c>
      <c r="E2826" s="4">
        <v>123.0</v>
      </c>
      <c r="F2826" s="4">
        <v>1.0</v>
      </c>
      <c r="G2826" s="4">
        <v>6.48</v>
      </c>
      <c r="H2826" s="5">
        <v>421.4804282</v>
      </c>
      <c r="I2826" s="4">
        <v>94.0</v>
      </c>
      <c r="J2826" s="4">
        <v>0.0</v>
      </c>
      <c r="K2826" s="4">
        <v>55.7</v>
      </c>
      <c r="L2826" s="4">
        <v>1.0</v>
      </c>
      <c r="M2826" s="4">
        <v>94.0</v>
      </c>
      <c r="N2826" s="4">
        <v>7.46</v>
      </c>
      <c r="O2826" s="4">
        <v>94.0</v>
      </c>
      <c r="P2826" s="4">
        <v>0.1</v>
      </c>
      <c r="Q2826" s="5">
        <v>6281.37747</v>
      </c>
      <c r="R2826" s="4">
        <v>332713.0</v>
      </c>
      <c r="S2826" s="4">
        <v>1.8</v>
      </c>
      <c r="T2826" s="4">
        <v>1.7</v>
      </c>
      <c r="U2826" s="4">
        <v>0.742</v>
      </c>
      <c r="V2826" s="4">
        <v>14.2</v>
      </c>
    </row>
    <row r="2827">
      <c r="A2827" s="4" t="s">
        <v>209</v>
      </c>
      <c r="B2827" s="4">
        <v>2000.0</v>
      </c>
      <c r="C2827" s="4" t="s">
        <v>23</v>
      </c>
      <c r="D2827" s="4">
        <v>75.1</v>
      </c>
      <c r="E2827" s="4">
        <v>131.0</v>
      </c>
      <c r="F2827" s="4">
        <v>1.0</v>
      </c>
      <c r="G2827" s="4">
        <v>6.65</v>
      </c>
      <c r="H2827" s="5">
        <v>645.9583816</v>
      </c>
      <c r="I2827" s="4">
        <v>92.0</v>
      </c>
      <c r="J2827" s="4">
        <v>0.0</v>
      </c>
      <c r="K2827" s="4">
        <v>55.0</v>
      </c>
      <c r="L2827" s="4">
        <v>1.0</v>
      </c>
      <c r="M2827" s="4">
        <v>92.0</v>
      </c>
      <c r="N2827" s="4">
        <v>7.82</v>
      </c>
      <c r="O2827" s="4">
        <v>9.0</v>
      </c>
      <c r="P2827" s="4">
        <v>0.1</v>
      </c>
      <c r="Q2827" s="5">
        <v>6871.897677</v>
      </c>
      <c r="R2827" s="4">
        <v>3321245.0</v>
      </c>
      <c r="S2827" s="4">
        <v>1.8</v>
      </c>
      <c r="T2827" s="4">
        <v>1.7</v>
      </c>
      <c r="U2827" s="4">
        <v>0.738</v>
      </c>
      <c r="V2827" s="4">
        <v>14.0</v>
      </c>
    </row>
    <row r="2828">
      <c r="A2828" s="4" t="s">
        <v>210</v>
      </c>
      <c r="B2828" s="4">
        <v>2015.0</v>
      </c>
      <c r="C2828" s="4" t="s">
        <v>23</v>
      </c>
      <c r="D2828" s="4">
        <v>69.4</v>
      </c>
      <c r="E2828" s="4">
        <v>184.0</v>
      </c>
      <c r="F2828" s="4">
        <v>15.0</v>
      </c>
      <c r="G2828" s="6"/>
      <c r="H2828" s="5">
        <v>0.0</v>
      </c>
      <c r="I2828" s="4">
        <v>99.0</v>
      </c>
      <c r="J2828" s="4">
        <v>22.0</v>
      </c>
      <c r="K2828" s="4">
        <v>44.7</v>
      </c>
      <c r="L2828" s="4">
        <v>17.0</v>
      </c>
      <c r="M2828" s="4">
        <v>99.0</v>
      </c>
      <c r="N2828" s="6"/>
      <c r="O2828" s="4">
        <v>99.0</v>
      </c>
      <c r="P2828" s="4">
        <v>0.1</v>
      </c>
      <c r="Q2828" s="5">
        <v>2137.576852</v>
      </c>
      <c r="R2828" s="4">
        <v>312989.0</v>
      </c>
      <c r="S2828" s="4">
        <v>3.0</v>
      </c>
      <c r="T2828" s="4">
        <v>3.1</v>
      </c>
      <c r="U2828" s="4">
        <v>0.697</v>
      </c>
      <c r="V2828" s="4">
        <v>12.1</v>
      </c>
    </row>
    <row r="2829">
      <c r="A2829" s="4" t="s">
        <v>210</v>
      </c>
      <c r="B2829" s="4">
        <v>2014.0</v>
      </c>
      <c r="C2829" s="4" t="s">
        <v>23</v>
      </c>
      <c r="D2829" s="4">
        <v>69.2</v>
      </c>
      <c r="E2829" s="4">
        <v>184.0</v>
      </c>
      <c r="F2829" s="4">
        <v>16.0</v>
      </c>
      <c r="G2829" s="4">
        <v>0.01</v>
      </c>
      <c r="H2829" s="5">
        <v>0.442802404</v>
      </c>
      <c r="I2829" s="4">
        <v>99.0</v>
      </c>
      <c r="J2829" s="4">
        <v>8.0</v>
      </c>
      <c r="K2829" s="4">
        <v>43.9</v>
      </c>
      <c r="L2829" s="4">
        <v>18.0</v>
      </c>
      <c r="M2829" s="4">
        <v>99.0</v>
      </c>
      <c r="N2829" s="4">
        <v>5.84</v>
      </c>
      <c r="O2829" s="4">
        <v>99.0</v>
      </c>
      <c r="P2829" s="4">
        <v>0.1</v>
      </c>
      <c r="Q2829" s="5">
        <v>25.448414</v>
      </c>
      <c r="R2829" s="4">
        <v>37577.0</v>
      </c>
      <c r="S2829" s="4">
        <v>3.0</v>
      </c>
      <c r="T2829" s="4">
        <v>3.1</v>
      </c>
      <c r="U2829" s="4">
        <v>0.69</v>
      </c>
      <c r="V2829" s="4">
        <v>12.1</v>
      </c>
    </row>
    <row r="2830">
      <c r="A2830" s="4" t="s">
        <v>210</v>
      </c>
      <c r="B2830" s="4">
        <v>2013.0</v>
      </c>
      <c r="C2830" s="4" t="s">
        <v>23</v>
      </c>
      <c r="D2830" s="4">
        <v>69.1</v>
      </c>
      <c r="E2830" s="4">
        <v>185.0</v>
      </c>
      <c r="F2830" s="4">
        <v>17.0</v>
      </c>
      <c r="G2830" s="4">
        <v>0.01</v>
      </c>
      <c r="H2830" s="5">
        <v>19.1624696</v>
      </c>
      <c r="I2830" s="4">
        <v>99.0</v>
      </c>
      <c r="J2830" s="4">
        <v>0.0</v>
      </c>
      <c r="K2830" s="4">
        <v>43.0</v>
      </c>
      <c r="L2830" s="4">
        <v>19.0</v>
      </c>
      <c r="M2830" s="4">
        <v>99.0</v>
      </c>
      <c r="N2830" s="4">
        <v>6.32</v>
      </c>
      <c r="O2830" s="4">
        <v>99.0</v>
      </c>
      <c r="P2830" s="4">
        <v>0.1</v>
      </c>
      <c r="Q2830" s="5">
        <v>197.551233</v>
      </c>
      <c r="R2830" s="4">
        <v>32432.0</v>
      </c>
      <c r="S2830" s="4">
        <v>3.0</v>
      </c>
      <c r="T2830" s="4">
        <v>3.1</v>
      </c>
      <c r="U2830" s="4">
        <v>0.681</v>
      </c>
      <c r="V2830" s="4">
        <v>12.0</v>
      </c>
    </row>
    <row r="2831">
      <c r="A2831" s="4" t="s">
        <v>210</v>
      </c>
      <c r="B2831" s="4">
        <v>2012.0</v>
      </c>
      <c r="C2831" s="4" t="s">
        <v>23</v>
      </c>
      <c r="D2831" s="4">
        <v>68.8</v>
      </c>
      <c r="E2831" s="4">
        <v>184.0</v>
      </c>
      <c r="F2831" s="4">
        <v>18.0</v>
      </c>
      <c r="G2831" s="4">
        <v>0.01</v>
      </c>
      <c r="H2831" s="5">
        <v>16.71406295</v>
      </c>
      <c r="I2831" s="4">
        <v>99.0</v>
      </c>
      <c r="J2831" s="4">
        <v>0.0</v>
      </c>
      <c r="K2831" s="4">
        <v>42.2</v>
      </c>
      <c r="L2831" s="4">
        <v>21.0</v>
      </c>
      <c r="M2831" s="4">
        <v>99.0</v>
      </c>
      <c r="N2831" s="4">
        <v>6.49</v>
      </c>
      <c r="O2831" s="4">
        <v>99.0</v>
      </c>
      <c r="P2831" s="4">
        <v>0.1</v>
      </c>
      <c r="Q2831" s="5">
        <v>174.468298</v>
      </c>
      <c r="R2831" s="4">
        <v>297745.0</v>
      </c>
      <c r="S2831" s="4">
        <v>3.0</v>
      </c>
      <c r="T2831" s="4">
        <v>3.1</v>
      </c>
      <c r="U2831" s="4">
        <v>0.673</v>
      </c>
      <c r="V2831" s="4">
        <v>12.0</v>
      </c>
    </row>
    <row r="2832">
      <c r="A2832" s="4" t="s">
        <v>210</v>
      </c>
      <c r="B2832" s="4">
        <v>2011.0</v>
      </c>
      <c r="C2832" s="4" t="s">
        <v>23</v>
      </c>
      <c r="D2832" s="4">
        <v>68.5</v>
      </c>
      <c r="E2832" s="4">
        <v>183.0</v>
      </c>
      <c r="F2832" s="4">
        <v>19.0</v>
      </c>
      <c r="G2832" s="4">
        <v>2.83</v>
      </c>
      <c r="H2832" s="5">
        <v>140.6905284</v>
      </c>
      <c r="I2832" s="4">
        <v>99.0</v>
      </c>
      <c r="J2832" s="4">
        <v>476.0</v>
      </c>
      <c r="K2832" s="4">
        <v>41.4</v>
      </c>
      <c r="L2832" s="4">
        <v>22.0</v>
      </c>
      <c r="M2832" s="4">
        <v>99.0</v>
      </c>
      <c r="N2832" s="4">
        <v>5.65</v>
      </c>
      <c r="O2832" s="4">
        <v>99.0</v>
      </c>
      <c r="P2832" s="4">
        <v>0.1</v>
      </c>
      <c r="Q2832" s="5">
        <v>1564.966945</v>
      </c>
      <c r="R2832" s="4">
        <v>293394.0</v>
      </c>
      <c r="S2832" s="4">
        <v>3.0</v>
      </c>
      <c r="T2832" s="4">
        <v>3.1</v>
      </c>
      <c r="U2832" s="4">
        <v>0.664</v>
      </c>
      <c r="V2832" s="4">
        <v>12.0</v>
      </c>
    </row>
    <row r="2833">
      <c r="A2833" s="4" t="s">
        <v>210</v>
      </c>
      <c r="B2833" s="4">
        <v>2010.0</v>
      </c>
      <c r="C2833" s="4" t="s">
        <v>23</v>
      </c>
      <c r="D2833" s="4">
        <v>68.3</v>
      </c>
      <c r="E2833" s="4">
        <v>183.0</v>
      </c>
      <c r="F2833" s="4">
        <v>20.0</v>
      </c>
      <c r="G2833" s="4">
        <v>2.73</v>
      </c>
      <c r="H2833" s="5">
        <v>119.4571154</v>
      </c>
      <c r="I2833" s="4">
        <v>99.0</v>
      </c>
      <c r="J2833" s="4">
        <v>117.0</v>
      </c>
      <c r="K2833" s="4">
        <v>4.7</v>
      </c>
      <c r="L2833" s="4">
        <v>23.0</v>
      </c>
      <c r="M2833" s="4">
        <v>99.0</v>
      </c>
      <c r="N2833" s="4">
        <v>5.34</v>
      </c>
      <c r="O2833" s="4">
        <v>99.0</v>
      </c>
      <c r="P2833" s="4">
        <v>0.2</v>
      </c>
      <c r="Q2833" s="5">
        <v>1377.8214</v>
      </c>
      <c r="R2833" s="4">
        <v>285624.0</v>
      </c>
      <c r="S2833" s="4">
        <v>3.0</v>
      </c>
      <c r="T2833" s="4">
        <v>3.1</v>
      </c>
      <c r="U2833" s="4">
        <v>0.657</v>
      </c>
      <c r="V2833" s="4">
        <v>11.9</v>
      </c>
    </row>
    <row r="2834">
      <c r="A2834" s="4" t="s">
        <v>210</v>
      </c>
      <c r="B2834" s="4">
        <v>2009.0</v>
      </c>
      <c r="C2834" s="4" t="s">
        <v>23</v>
      </c>
      <c r="D2834" s="4">
        <v>68.0</v>
      </c>
      <c r="E2834" s="4">
        <v>183.0</v>
      </c>
      <c r="F2834" s="4">
        <v>21.0</v>
      </c>
      <c r="G2834" s="4">
        <v>2.56</v>
      </c>
      <c r="H2834" s="5">
        <v>92.81479759</v>
      </c>
      <c r="I2834" s="4">
        <v>98.0</v>
      </c>
      <c r="J2834" s="4">
        <v>0.0</v>
      </c>
      <c r="K2834" s="4">
        <v>4.0</v>
      </c>
      <c r="L2834" s="4">
        <v>24.0</v>
      </c>
      <c r="M2834" s="4">
        <v>99.0</v>
      </c>
      <c r="N2834" s="4">
        <v>6.31</v>
      </c>
      <c r="O2834" s="4">
        <v>98.0</v>
      </c>
      <c r="P2834" s="4">
        <v>0.2</v>
      </c>
      <c r="Q2834" s="5">
        <v>1213.265328</v>
      </c>
      <c r="R2834" s="4">
        <v>277674.0</v>
      </c>
      <c r="S2834" s="4">
        <v>3.1</v>
      </c>
      <c r="T2834" s="4">
        <v>3.1</v>
      </c>
      <c r="U2834" s="4">
        <v>0.651</v>
      </c>
      <c r="V2834" s="4">
        <v>11.8</v>
      </c>
    </row>
    <row r="2835">
      <c r="A2835" s="4" t="s">
        <v>210</v>
      </c>
      <c r="B2835" s="4">
        <v>2008.0</v>
      </c>
      <c r="C2835" s="4" t="s">
        <v>23</v>
      </c>
      <c r="D2835" s="4">
        <v>67.9</v>
      </c>
      <c r="E2835" s="4">
        <v>184.0</v>
      </c>
      <c r="F2835" s="4">
        <v>22.0</v>
      </c>
      <c r="G2835" s="4">
        <v>2.36</v>
      </c>
      <c r="H2835" s="5">
        <v>13.89021225</v>
      </c>
      <c r="I2835" s="4">
        <v>91.0</v>
      </c>
      <c r="J2835" s="4">
        <v>2.0</v>
      </c>
      <c r="K2835" s="4">
        <v>39.3</v>
      </c>
      <c r="L2835" s="4">
        <v>25.0</v>
      </c>
      <c r="M2835" s="4">
        <v>98.0</v>
      </c>
      <c r="N2835" s="4">
        <v>5.92</v>
      </c>
      <c r="O2835" s="4">
        <v>98.0</v>
      </c>
      <c r="P2835" s="4">
        <v>0.3</v>
      </c>
      <c r="Q2835" s="5">
        <v>182.28625</v>
      </c>
      <c r="R2835" s="4">
        <v>27328.0</v>
      </c>
      <c r="S2835" s="4">
        <v>3.1</v>
      </c>
      <c r="T2835" s="4">
        <v>3.1</v>
      </c>
      <c r="U2835" s="4">
        <v>0.644</v>
      </c>
      <c r="V2835" s="4">
        <v>11.9</v>
      </c>
    </row>
    <row r="2836">
      <c r="A2836" s="4" t="s">
        <v>210</v>
      </c>
      <c r="B2836" s="4">
        <v>2007.0</v>
      </c>
      <c r="C2836" s="4" t="s">
        <v>23</v>
      </c>
      <c r="D2836" s="4">
        <v>67.8</v>
      </c>
      <c r="E2836" s="4">
        <v>184.0</v>
      </c>
      <c r="F2836" s="4">
        <v>22.0</v>
      </c>
      <c r="G2836" s="4">
        <v>2.15</v>
      </c>
      <c r="H2836" s="5">
        <v>9.290983645</v>
      </c>
      <c r="I2836" s="4">
        <v>99.0</v>
      </c>
      <c r="J2836" s="4">
        <v>863.0</v>
      </c>
      <c r="K2836" s="4">
        <v>38.7</v>
      </c>
      <c r="L2836" s="4">
        <v>26.0</v>
      </c>
      <c r="M2836" s="4">
        <v>98.0</v>
      </c>
      <c r="N2836" s="4">
        <v>5.81</v>
      </c>
      <c r="O2836" s="4">
        <v>96.0</v>
      </c>
      <c r="P2836" s="4">
        <v>0.3</v>
      </c>
      <c r="Q2836" s="5">
        <v>83.476942</v>
      </c>
      <c r="R2836" s="4">
        <v>26868.0</v>
      </c>
      <c r="S2836" s="4">
        <v>3.1</v>
      </c>
      <c r="T2836" s="4">
        <v>3.1</v>
      </c>
      <c r="U2836" s="4">
        <v>0.631</v>
      </c>
      <c r="V2836" s="4">
        <v>11.8</v>
      </c>
    </row>
    <row r="2837">
      <c r="A2837" s="4" t="s">
        <v>210</v>
      </c>
      <c r="B2837" s="4">
        <v>2006.0</v>
      </c>
      <c r="C2837" s="4" t="s">
        <v>23</v>
      </c>
      <c r="D2837" s="4">
        <v>67.6</v>
      </c>
      <c r="E2837" s="4">
        <v>185.0</v>
      </c>
      <c r="F2837" s="4">
        <v>23.0</v>
      </c>
      <c r="G2837" s="4">
        <v>1.96</v>
      </c>
      <c r="H2837" s="5">
        <v>77.27092119</v>
      </c>
      <c r="I2837" s="4">
        <v>98.0</v>
      </c>
      <c r="J2837" s="4">
        <v>823.0</v>
      </c>
      <c r="K2837" s="4">
        <v>38.1</v>
      </c>
      <c r="L2837" s="4">
        <v>27.0</v>
      </c>
      <c r="M2837" s="4">
        <v>94.0</v>
      </c>
      <c r="N2837" s="4">
        <v>5.49</v>
      </c>
      <c r="O2837" s="4">
        <v>96.0</v>
      </c>
      <c r="P2837" s="4">
        <v>0.4</v>
      </c>
      <c r="Q2837" s="5">
        <v>654.2838373</v>
      </c>
      <c r="R2837" s="4">
        <v>2648825.0</v>
      </c>
      <c r="S2837" s="4">
        <v>3.2</v>
      </c>
      <c r="T2837" s="4">
        <v>3.2</v>
      </c>
      <c r="U2837" s="4">
        <v>0.626</v>
      </c>
      <c r="V2837" s="4">
        <v>11.8</v>
      </c>
    </row>
    <row r="2838">
      <c r="A2838" s="4" t="s">
        <v>210</v>
      </c>
      <c r="B2838" s="4">
        <v>2005.0</v>
      </c>
      <c r="C2838" s="4" t="s">
        <v>23</v>
      </c>
      <c r="D2838" s="4">
        <v>67.3</v>
      </c>
      <c r="E2838" s="4">
        <v>192.0</v>
      </c>
      <c r="F2838" s="4">
        <v>24.0</v>
      </c>
      <c r="G2838" s="4">
        <v>1.78</v>
      </c>
      <c r="H2838" s="5">
        <v>40.13342094</v>
      </c>
      <c r="I2838" s="4">
        <v>99.0</v>
      </c>
      <c r="J2838" s="4">
        <v>737.0</v>
      </c>
      <c r="K2838" s="4">
        <v>37.5</v>
      </c>
      <c r="L2838" s="4">
        <v>28.0</v>
      </c>
      <c r="M2838" s="4">
        <v>99.0</v>
      </c>
      <c r="N2838" s="4">
        <v>5.11</v>
      </c>
      <c r="O2838" s="4">
        <v>99.0</v>
      </c>
      <c r="P2838" s="4">
        <v>0.3</v>
      </c>
      <c r="Q2838" s="5">
        <v>546.776852</v>
      </c>
      <c r="R2838" s="4">
        <v>26167.0</v>
      </c>
      <c r="S2838" s="4">
        <v>3.2</v>
      </c>
      <c r="T2838" s="4">
        <v>3.2</v>
      </c>
      <c r="U2838" s="4">
        <v>0.62</v>
      </c>
      <c r="V2838" s="4">
        <v>11.7</v>
      </c>
    </row>
    <row r="2839">
      <c r="A2839" s="4" t="s">
        <v>210</v>
      </c>
      <c r="B2839" s="4">
        <v>2004.0</v>
      </c>
      <c r="C2839" s="4" t="s">
        <v>23</v>
      </c>
      <c r="D2839" s="4">
        <v>67.8</v>
      </c>
      <c r="E2839" s="4">
        <v>183.0</v>
      </c>
      <c r="F2839" s="4">
        <v>24.0</v>
      </c>
      <c r="G2839" s="4">
        <v>1.59</v>
      </c>
      <c r="H2839" s="5">
        <v>34.41887163</v>
      </c>
      <c r="I2839" s="4">
        <v>99.0</v>
      </c>
      <c r="J2839" s="4">
        <v>75.0</v>
      </c>
      <c r="K2839" s="4">
        <v>37.0</v>
      </c>
      <c r="L2839" s="4">
        <v>29.0</v>
      </c>
      <c r="M2839" s="4">
        <v>99.0</v>
      </c>
      <c r="N2839" s="4">
        <v>5.11</v>
      </c>
      <c r="O2839" s="4">
        <v>99.0</v>
      </c>
      <c r="P2839" s="4">
        <v>0.3</v>
      </c>
      <c r="Q2839" s="5">
        <v>465.1198869</v>
      </c>
      <c r="R2839" s="4">
        <v>2586435.0</v>
      </c>
      <c r="S2839" s="4">
        <v>3.2</v>
      </c>
      <c r="T2839" s="4">
        <v>3.2</v>
      </c>
      <c r="U2839" s="4">
        <v>0.613</v>
      </c>
      <c r="V2839" s="4">
        <v>11.6</v>
      </c>
    </row>
    <row r="2840">
      <c r="A2840" s="4" t="s">
        <v>210</v>
      </c>
      <c r="B2840" s="4">
        <v>2003.0</v>
      </c>
      <c r="C2840" s="4" t="s">
        <v>23</v>
      </c>
      <c r="D2840" s="4">
        <v>67.2</v>
      </c>
      <c r="E2840" s="4">
        <v>183.0</v>
      </c>
      <c r="F2840" s="4">
        <v>25.0</v>
      </c>
      <c r="G2840" s="4">
        <v>1.54</v>
      </c>
      <c r="H2840" s="5">
        <v>28.52135777</v>
      </c>
      <c r="I2840" s="4">
        <v>99.0</v>
      </c>
      <c r="J2840" s="4">
        <v>85.0</v>
      </c>
      <c r="K2840" s="4">
        <v>36.4</v>
      </c>
      <c r="L2840" s="4">
        <v>30.0</v>
      </c>
      <c r="M2840" s="4">
        <v>99.0</v>
      </c>
      <c r="N2840" s="4">
        <v>5.17</v>
      </c>
      <c r="O2840" s="4">
        <v>98.0</v>
      </c>
      <c r="P2840" s="4">
        <v>0.3</v>
      </c>
      <c r="Q2840" s="5">
        <v>396.129969</v>
      </c>
      <c r="R2840" s="4">
        <v>2556765.0</v>
      </c>
      <c r="S2840" s="4">
        <v>3.3</v>
      </c>
      <c r="T2840" s="4">
        <v>3.3</v>
      </c>
      <c r="U2840" s="4">
        <v>0.607</v>
      </c>
      <c r="V2840" s="4">
        <v>11.3</v>
      </c>
    </row>
    <row r="2841">
      <c r="A2841" s="4" t="s">
        <v>210</v>
      </c>
      <c r="B2841" s="4">
        <v>2002.0</v>
      </c>
      <c r="C2841" s="4" t="s">
        <v>23</v>
      </c>
      <c r="D2841" s="4">
        <v>67.1</v>
      </c>
      <c r="E2841" s="4">
        <v>186.0</v>
      </c>
      <c r="F2841" s="4">
        <v>27.0</v>
      </c>
      <c r="G2841" s="4">
        <v>1.47</v>
      </c>
      <c r="H2841" s="5">
        <v>24.99438738</v>
      </c>
      <c r="I2841" s="4">
        <v>62.0</v>
      </c>
      <c r="J2841" s="4">
        <v>25.0</v>
      </c>
      <c r="K2841" s="4">
        <v>35.9</v>
      </c>
      <c r="L2841" s="4">
        <v>32.0</v>
      </c>
      <c r="M2841" s="4">
        <v>99.0</v>
      </c>
      <c r="N2841" s="4">
        <v>5.44</v>
      </c>
      <c r="O2841" s="4">
        <v>99.0</v>
      </c>
      <c r="P2841" s="4">
        <v>0.2</v>
      </c>
      <c r="Q2841" s="5">
        <v>383.3494997</v>
      </c>
      <c r="R2841" s="4">
        <v>2527185.0</v>
      </c>
      <c r="S2841" s="4">
        <v>3.3</v>
      </c>
      <c r="T2841" s="4">
        <v>3.3</v>
      </c>
      <c r="U2841" s="4">
        <v>0.6</v>
      </c>
      <c r="V2841" s="4">
        <v>11.0</v>
      </c>
    </row>
    <row r="2842">
      <c r="A2842" s="4" t="s">
        <v>210</v>
      </c>
      <c r="B2842" s="4">
        <v>2001.0</v>
      </c>
      <c r="C2842" s="4" t="s">
        <v>23</v>
      </c>
      <c r="D2842" s="4">
        <v>67.4</v>
      </c>
      <c r="E2842" s="4">
        <v>185.0</v>
      </c>
      <c r="F2842" s="4">
        <v>28.0</v>
      </c>
      <c r="G2842" s="4">
        <v>1.53</v>
      </c>
      <c r="H2842" s="5">
        <v>43.66385568</v>
      </c>
      <c r="I2842" s="6"/>
      <c r="J2842" s="4">
        <v>22.0</v>
      </c>
      <c r="K2842" s="4">
        <v>35.3</v>
      </c>
      <c r="L2842" s="4">
        <v>34.0</v>
      </c>
      <c r="M2842" s="4">
        <v>99.0</v>
      </c>
      <c r="N2842" s="4">
        <v>5.28</v>
      </c>
      <c r="O2842" s="4">
        <v>99.0</v>
      </c>
      <c r="P2842" s="4">
        <v>0.2</v>
      </c>
      <c r="Q2842" s="5">
        <v>456.734892</v>
      </c>
      <c r="R2842" s="4">
        <v>2496445.0</v>
      </c>
      <c r="S2842" s="4">
        <v>3.4</v>
      </c>
      <c r="T2842" s="4">
        <v>3.3</v>
      </c>
      <c r="U2842" s="4">
        <v>0.594</v>
      </c>
      <c r="V2842" s="4">
        <v>10.7</v>
      </c>
    </row>
    <row r="2843">
      <c r="A2843" s="4" t="s">
        <v>210</v>
      </c>
      <c r="B2843" s="4">
        <v>2000.0</v>
      </c>
      <c r="C2843" s="4" t="s">
        <v>23</v>
      </c>
      <c r="D2843" s="4">
        <v>67.1</v>
      </c>
      <c r="E2843" s="4">
        <v>189.0</v>
      </c>
      <c r="F2843" s="4">
        <v>30.0</v>
      </c>
      <c r="G2843" s="4">
        <v>1.6</v>
      </c>
      <c r="H2843" s="5">
        <v>48.50941741</v>
      </c>
      <c r="I2843" s="6"/>
      <c r="J2843" s="4">
        <v>80.0</v>
      </c>
      <c r="K2843" s="4">
        <v>34.8</v>
      </c>
      <c r="L2843" s="4">
        <v>36.0</v>
      </c>
      <c r="M2843" s="4">
        <v>99.0</v>
      </c>
      <c r="N2843" s="4">
        <v>5.29</v>
      </c>
      <c r="O2843" s="4">
        <v>99.0</v>
      </c>
      <c r="P2843" s="4">
        <v>0.1</v>
      </c>
      <c r="Q2843" s="5">
        <v>558.221144</v>
      </c>
      <c r="R2843" s="4">
        <v>24654.0</v>
      </c>
      <c r="S2843" s="4">
        <v>3.4</v>
      </c>
      <c r="T2843" s="4">
        <v>3.4</v>
      </c>
      <c r="U2843" s="4">
        <v>0.0</v>
      </c>
      <c r="V2843" s="4">
        <v>10.6</v>
      </c>
    </row>
    <row r="2844">
      <c r="A2844" s="4" t="s">
        <v>211</v>
      </c>
      <c r="B2844" s="4">
        <v>2015.0</v>
      </c>
      <c r="C2844" s="4" t="s">
        <v>23</v>
      </c>
      <c r="D2844" s="4">
        <v>72.0</v>
      </c>
      <c r="E2844" s="4">
        <v>13.0</v>
      </c>
      <c r="F2844" s="4">
        <v>0.0</v>
      </c>
      <c r="G2844" s="6"/>
      <c r="H2844" s="5">
        <v>0.0</v>
      </c>
      <c r="I2844" s="4">
        <v>64.0</v>
      </c>
      <c r="J2844" s="4">
        <v>39.0</v>
      </c>
      <c r="K2844" s="4">
        <v>53.3</v>
      </c>
      <c r="L2844" s="4">
        <v>0.0</v>
      </c>
      <c r="M2844" s="4">
        <v>65.0</v>
      </c>
      <c r="N2844" s="6"/>
      <c r="O2844" s="4">
        <v>64.0</v>
      </c>
      <c r="P2844" s="4">
        <v>0.1</v>
      </c>
      <c r="Q2844" s="5">
        <v>285.83414</v>
      </c>
      <c r="R2844" s="4">
        <v>26463.0</v>
      </c>
      <c r="S2844" s="4">
        <v>1.5</v>
      </c>
      <c r="T2844" s="4">
        <v>1.4</v>
      </c>
      <c r="U2844" s="4">
        <v>0.598</v>
      </c>
      <c r="V2844" s="4">
        <v>10.8</v>
      </c>
    </row>
    <row r="2845">
      <c r="A2845" s="4" t="s">
        <v>211</v>
      </c>
      <c r="B2845" s="4">
        <v>2014.0</v>
      </c>
      <c r="C2845" s="4" t="s">
        <v>23</v>
      </c>
      <c r="D2845" s="4">
        <v>71.7</v>
      </c>
      <c r="E2845" s="4">
        <v>134.0</v>
      </c>
      <c r="F2845" s="4">
        <v>0.0</v>
      </c>
      <c r="G2845" s="4">
        <v>0.01</v>
      </c>
      <c r="H2845" s="5">
        <v>564.8167043</v>
      </c>
      <c r="I2845" s="4">
        <v>64.0</v>
      </c>
      <c r="J2845" s="4">
        <v>10.0</v>
      </c>
      <c r="K2845" s="4">
        <v>52.5</v>
      </c>
      <c r="L2845" s="4">
        <v>0.0</v>
      </c>
      <c r="M2845" s="4">
        <v>65.0</v>
      </c>
      <c r="N2845" s="4">
        <v>5.2</v>
      </c>
      <c r="O2845" s="4">
        <v>64.0</v>
      </c>
      <c r="P2845" s="4">
        <v>0.1</v>
      </c>
      <c r="Q2845" s="5">
        <v>3148.36513</v>
      </c>
      <c r="R2845" s="4">
        <v>25885.0</v>
      </c>
      <c r="S2845" s="4">
        <v>1.5</v>
      </c>
      <c r="T2845" s="4">
        <v>1.4</v>
      </c>
      <c r="U2845" s="4">
        <v>0.596</v>
      </c>
      <c r="V2845" s="4">
        <v>10.8</v>
      </c>
    </row>
    <row r="2846">
      <c r="A2846" s="4" t="s">
        <v>211</v>
      </c>
      <c r="B2846" s="4">
        <v>2013.0</v>
      </c>
      <c r="C2846" s="4" t="s">
        <v>23</v>
      </c>
      <c r="D2846" s="4">
        <v>71.6</v>
      </c>
      <c r="E2846" s="4">
        <v>135.0</v>
      </c>
      <c r="F2846" s="4">
        <v>0.0</v>
      </c>
      <c r="G2846" s="4">
        <v>0.01</v>
      </c>
      <c r="H2846" s="5">
        <v>447.545645</v>
      </c>
      <c r="I2846" s="4">
        <v>64.0</v>
      </c>
      <c r="J2846" s="4">
        <v>0.0</v>
      </c>
      <c r="K2846" s="4">
        <v>51.7</v>
      </c>
      <c r="L2846" s="4">
        <v>0.0</v>
      </c>
      <c r="M2846" s="4">
        <v>65.0</v>
      </c>
      <c r="N2846" s="4">
        <v>3.92</v>
      </c>
      <c r="O2846" s="4">
        <v>64.0</v>
      </c>
      <c r="P2846" s="4">
        <v>0.1</v>
      </c>
      <c r="Q2846" s="5">
        <v>3167.34356</v>
      </c>
      <c r="R2846" s="4">
        <v>253142.0</v>
      </c>
      <c r="S2846" s="4">
        <v>1.5</v>
      </c>
      <c r="T2846" s="4">
        <v>1.4</v>
      </c>
      <c r="U2846" s="4">
        <v>0.591</v>
      </c>
      <c r="V2846" s="4">
        <v>10.8</v>
      </c>
    </row>
    <row r="2847">
      <c r="A2847" s="4" t="s">
        <v>211</v>
      </c>
      <c r="B2847" s="4">
        <v>2012.0</v>
      </c>
      <c r="C2847" s="4" t="s">
        <v>23</v>
      </c>
      <c r="D2847" s="4">
        <v>71.4</v>
      </c>
      <c r="E2847" s="4">
        <v>138.0</v>
      </c>
      <c r="F2847" s="4">
        <v>0.0</v>
      </c>
      <c r="G2847" s="4">
        <v>0.01</v>
      </c>
      <c r="H2847" s="5">
        <v>427.9885222</v>
      </c>
      <c r="I2847" s="4">
        <v>64.0</v>
      </c>
      <c r="J2847" s="4">
        <v>0.0</v>
      </c>
      <c r="K2847" s="4">
        <v>5.8</v>
      </c>
      <c r="L2847" s="4">
        <v>0.0</v>
      </c>
      <c r="M2847" s="4">
        <v>65.0</v>
      </c>
      <c r="N2847" s="4">
        <v>3.7</v>
      </c>
      <c r="O2847" s="4">
        <v>64.0</v>
      </c>
      <c r="P2847" s="4">
        <v>0.1</v>
      </c>
      <c r="Q2847" s="5">
        <v>3158.58688</v>
      </c>
      <c r="R2847" s="4">
        <v>247485.0</v>
      </c>
      <c r="S2847" s="4">
        <v>1.5</v>
      </c>
      <c r="T2847" s="4">
        <v>1.4</v>
      </c>
      <c r="U2847" s="4">
        <v>0.592</v>
      </c>
      <c r="V2847" s="4">
        <v>10.8</v>
      </c>
    </row>
    <row r="2848">
      <c r="A2848" s="4" t="s">
        <v>211</v>
      </c>
      <c r="B2848" s="4">
        <v>2011.0</v>
      </c>
      <c r="C2848" s="4" t="s">
        <v>23</v>
      </c>
      <c r="D2848" s="4">
        <v>71.2</v>
      </c>
      <c r="E2848" s="4">
        <v>141.0</v>
      </c>
      <c r="F2848" s="4">
        <v>0.0</v>
      </c>
      <c r="G2848" s="4">
        <v>0.85</v>
      </c>
      <c r="H2848" s="5">
        <v>457.9731742</v>
      </c>
      <c r="I2848" s="4">
        <v>63.0</v>
      </c>
      <c r="J2848" s="4">
        <v>0.0</v>
      </c>
      <c r="K2848" s="4">
        <v>49.9</v>
      </c>
      <c r="L2848" s="4">
        <v>0.0</v>
      </c>
      <c r="M2848" s="4">
        <v>65.0</v>
      </c>
      <c r="N2848" s="4">
        <v>3.85</v>
      </c>
      <c r="O2848" s="4">
        <v>65.0</v>
      </c>
      <c r="P2848" s="4">
        <v>0.1</v>
      </c>
      <c r="Q2848" s="5">
        <v>3275.91684</v>
      </c>
      <c r="R2848" s="4">
        <v>241871.0</v>
      </c>
      <c r="S2848" s="4">
        <v>1.5</v>
      </c>
      <c r="T2848" s="4">
        <v>1.4</v>
      </c>
      <c r="U2848" s="4">
        <v>0.591</v>
      </c>
      <c r="V2848" s="4">
        <v>10.8</v>
      </c>
    </row>
    <row r="2849">
      <c r="A2849" s="4" t="s">
        <v>211</v>
      </c>
      <c r="B2849" s="4">
        <v>2010.0</v>
      </c>
      <c r="C2849" s="4" t="s">
        <v>23</v>
      </c>
      <c r="D2849" s="4">
        <v>71.0</v>
      </c>
      <c r="E2849" s="4">
        <v>145.0</v>
      </c>
      <c r="F2849" s="4">
        <v>0.0</v>
      </c>
      <c r="G2849" s="4">
        <v>0.91</v>
      </c>
      <c r="H2849" s="5">
        <v>471.8626525</v>
      </c>
      <c r="I2849" s="4">
        <v>62.0</v>
      </c>
      <c r="J2849" s="4">
        <v>0.0</v>
      </c>
      <c r="K2849" s="4">
        <v>49.1</v>
      </c>
      <c r="L2849" s="4">
        <v>0.0</v>
      </c>
      <c r="M2849" s="4">
        <v>66.0</v>
      </c>
      <c r="N2849" s="4">
        <v>4.71</v>
      </c>
      <c r="O2849" s="4">
        <v>65.0</v>
      </c>
      <c r="P2849" s="4">
        <v>0.1</v>
      </c>
      <c r="Q2849" s="5">
        <v>2965.82434</v>
      </c>
      <c r="R2849" s="4">
        <v>236295.0</v>
      </c>
      <c r="S2849" s="4">
        <v>1.5</v>
      </c>
      <c r="T2849" s="4">
        <v>1.4</v>
      </c>
      <c r="U2849" s="4">
        <v>0.59</v>
      </c>
      <c r="V2849" s="4">
        <v>10.8</v>
      </c>
    </row>
    <row r="2850">
      <c r="A2850" s="4" t="s">
        <v>211</v>
      </c>
      <c r="B2850" s="4">
        <v>2009.0</v>
      </c>
      <c r="C2850" s="4" t="s">
        <v>23</v>
      </c>
      <c r="D2850" s="4">
        <v>78.0</v>
      </c>
      <c r="E2850" s="4">
        <v>149.0</v>
      </c>
      <c r="F2850" s="4">
        <v>0.0</v>
      </c>
      <c r="G2850" s="4">
        <v>0.83</v>
      </c>
      <c r="H2850" s="5">
        <v>361.0940984</v>
      </c>
      <c r="I2850" s="4">
        <v>62.0</v>
      </c>
      <c r="J2850" s="4">
        <v>0.0</v>
      </c>
      <c r="K2850" s="4">
        <v>48.2</v>
      </c>
      <c r="L2850" s="4">
        <v>0.0</v>
      </c>
      <c r="M2850" s="4">
        <v>66.0</v>
      </c>
      <c r="N2850" s="4">
        <v>3.9</v>
      </c>
      <c r="O2850" s="4">
        <v>66.0</v>
      </c>
      <c r="P2850" s="4">
        <v>0.1</v>
      </c>
      <c r="Q2850" s="5">
        <v>2643.441423</v>
      </c>
      <c r="R2850" s="4">
        <v>23785.0</v>
      </c>
      <c r="S2850" s="4">
        <v>1.5</v>
      </c>
      <c r="T2850" s="4">
        <v>1.5</v>
      </c>
      <c r="U2850" s="4">
        <v>0.589</v>
      </c>
      <c r="V2850" s="4">
        <v>10.7</v>
      </c>
    </row>
    <row r="2851">
      <c r="A2851" s="4" t="s">
        <v>211</v>
      </c>
      <c r="B2851" s="4">
        <v>2008.0</v>
      </c>
      <c r="C2851" s="4" t="s">
        <v>23</v>
      </c>
      <c r="D2851" s="4">
        <v>75.0</v>
      </c>
      <c r="E2851" s="4">
        <v>153.0</v>
      </c>
      <c r="F2851" s="4">
        <v>0.0</v>
      </c>
      <c r="G2851" s="4">
        <v>1.18</v>
      </c>
      <c r="H2851" s="5">
        <v>345.339056</v>
      </c>
      <c r="I2851" s="4">
        <v>61.0</v>
      </c>
      <c r="J2851" s="4">
        <v>0.0</v>
      </c>
      <c r="K2851" s="4">
        <v>47.4</v>
      </c>
      <c r="L2851" s="4">
        <v>0.0</v>
      </c>
      <c r="M2851" s="4">
        <v>66.0</v>
      </c>
      <c r="N2851" s="4">
        <v>3.66</v>
      </c>
      <c r="O2851" s="4">
        <v>67.0</v>
      </c>
      <c r="P2851" s="4">
        <v>0.1</v>
      </c>
      <c r="Q2851" s="5">
        <v>2697.961375</v>
      </c>
      <c r="R2851" s="4">
        <v>22534.0</v>
      </c>
      <c r="S2851" s="4">
        <v>1.5</v>
      </c>
      <c r="T2851" s="4">
        <v>1.5</v>
      </c>
      <c r="U2851" s="4">
        <v>0.582</v>
      </c>
      <c r="V2851" s="4">
        <v>10.7</v>
      </c>
    </row>
    <row r="2852">
      <c r="A2852" s="4" t="s">
        <v>211</v>
      </c>
      <c r="B2852" s="4">
        <v>2007.0</v>
      </c>
      <c r="C2852" s="4" t="s">
        <v>23</v>
      </c>
      <c r="D2852" s="4">
        <v>73.0</v>
      </c>
      <c r="E2852" s="4">
        <v>157.0</v>
      </c>
      <c r="F2852" s="4">
        <v>0.0</v>
      </c>
      <c r="G2852" s="4">
        <v>1.01</v>
      </c>
      <c r="H2852" s="5">
        <v>342.4908556</v>
      </c>
      <c r="I2852" s="4">
        <v>6.0</v>
      </c>
      <c r="J2852" s="4">
        <v>0.0</v>
      </c>
      <c r="K2852" s="4">
        <v>46.6</v>
      </c>
      <c r="L2852" s="4">
        <v>0.0</v>
      </c>
      <c r="M2852" s="4">
        <v>67.0</v>
      </c>
      <c r="N2852" s="4">
        <v>3.67</v>
      </c>
      <c r="O2852" s="4">
        <v>67.0</v>
      </c>
      <c r="P2852" s="4">
        <v>0.1</v>
      </c>
      <c r="Q2852" s="5">
        <v>2393.367265</v>
      </c>
      <c r="R2852" s="4">
        <v>219953.0</v>
      </c>
      <c r="S2852" s="4">
        <v>1.6</v>
      </c>
      <c r="T2852" s="4">
        <v>1.5</v>
      </c>
      <c r="U2852" s="4">
        <v>0.579</v>
      </c>
      <c r="V2852" s="4">
        <v>10.7</v>
      </c>
    </row>
    <row r="2853">
      <c r="A2853" s="4" t="s">
        <v>211</v>
      </c>
      <c r="B2853" s="4">
        <v>2006.0</v>
      </c>
      <c r="C2853" s="4" t="s">
        <v>23</v>
      </c>
      <c r="D2853" s="4">
        <v>71.0</v>
      </c>
      <c r="E2853" s="4">
        <v>161.0</v>
      </c>
      <c r="F2853" s="4">
        <v>0.0</v>
      </c>
      <c r="G2853" s="4">
        <v>1.0</v>
      </c>
      <c r="H2853" s="5">
        <v>43.19780767</v>
      </c>
      <c r="I2853" s="4">
        <v>59.0</v>
      </c>
      <c r="J2853" s="4">
        <v>0.0</v>
      </c>
      <c r="K2853" s="4">
        <v>45.7</v>
      </c>
      <c r="L2853" s="4">
        <v>0.0</v>
      </c>
      <c r="M2853" s="4">
        <v>67.0</v>
      </c>
      <c r="N2853" s="4">
        <v>3.96</v>
      </c>
      <c r="O2853" s="4">
        <v>68.0</v>
      </c>
      <c r="P2853" s="4">
        <v>0.1</v>
      </c>
      <c r="Q2853" s="5">
        <v>247.97823</v>
      </c>
      <c r="R2853" s="4">
        <v>214634.0</v>
      </c>
      <c r="S2853" s="4">
        <v>1.6</v>
      </c>
      <c r="T2853" s="4">
        <v>1.5</v>
      </c>
      <c r="U2853" s="4">
        <v>0.572</v>
      </c>
      <c r="V2853" s="4">
        <v>10.6</v>
      </c>
    </row>
    <row r="2854">
      <c r="A2854" s="4" t="s">
        <v>211</v>
      </c>
      <c r="B2854" s="4">
        <v>2005.0</v>
      </c>
      <c r="C2854" s="4" t="s">
        <v>23</v>
      </c>
      <c r="D2854" s="4">
        <v>69.9</v>
      </c>
      <c r="E2854" s="4">
        <v>165.0</v>
      </c>
      <c r="F2854" s="4">
        <v>0.0</v>
      </c>
      <c r="G2854" s="4">
        <v>0.88</v>
      </c>
      <c r="H2854" s="5">
        <v>337.2942846</v>
      </c>
      <c r="I2854" s="4">
        <v>61.0</v>
      </c>
      <c r="J2854" s="4">
        <v>3.0</v>
      </c>
      <c r="K2854" s="4">
        <v>44.9</v>
      </c>
      <c r="L2854" s="4">
        <v>0.0</v>
      </c>
      <c r="M2854" s="4">
        <v>67.0</v>
      </c>
      <c r="N2854" s="4">
        <v>3.87</v>
      </c>
      <c r="O2854" s="4">
        <v>68.0</v>
      </c>
      <c r="P2854" s="4">
        <v>0.1</v>
      </c>
      <c r="Q2854" s="5">
        <v>1886.433359</v>
      </c>
      <c r="R2854" s="4">
        <v>2937.0</v>
      </c>
      <c r="S2854" s="4">
        <v>1.6</v>
      </c>
      <c r="T2854" s="4">
        <v>1.5</v>
      </c>
      <c r="U2854" s="4">
        <v>0.0</v>
      </c>
      <c r="V2854" s="4">
        <v>10.6</v>
      </c>
    </row>
    <row r="2855">
      <c r="A2855" s="4" t="s">
        <v>211</v>
      </c>
      <c r="B2855" s="4">
        <v>2004.0</v>
      </c>
      <c r="C2855" s="4" t="s">
        <v>23</v>
      </c>
      <c r="D2855" s="4">
        <v>69.6</v>
      </c>
      <c r="E2855" s="4">
        <v>169.0</v>
      </c>
      <c r="F2855" s="4">
        <v>0.0</v>
      </c>
      <c r="G2855" s="4">
        <v>0.85</v>
      </c>
      <c r="H2855" s="5">
        <v>334.1673373</v>
      </c>
      <c r="I2855" s="4">
        <v>63.0</v>
      </c>
      <c r="J2855" s="4">
        <v>0.0</v>
      </c>
      <c r="K2855" s="4">
        <v>44.1</v>
      </c>
      <c r="L2855" s="4">
        <v>0.0</v>
      </c>
      <c r="M2855" s="4">
        <v>67.0</v>
      </c>
      <c r="N2855" s="4">
        <v>4.12</v>
      </c>
      <c r="O2855" s="4">
        <v>69.0</v>
      </c>
      <c r="P2855" s="4">
        <v>0.1</v>
      </c>
      <c r="Q2855" s="5">
        <v>1787.94723</v>
      </c>
      <c r="R2855" s="4">
        <v>24143.0</v>
      </c>
      <c r="S2855" s="4">
        <v>1.6</v>
      </c>
      <c r="T2855" s="4">
        <v>1.5</v>
      </c>
      <c r="U2855" s="4">
        <v>0.0</v>
      </c>
      <c r="V2855" s="4">
        <v>10.7</v>
      </c>
    </row>
    <row r="2856">
      <c r="A2856" s="4" t="s">
        <v>211</v>
      </c>
      <c r="B2856" s="4">
        <v>2003.0</v>
      </c>
      <c r="C2856" s="4" t="s">
        <v>23</v>
      </c>
      <c r="D2856" s="4">
        <v>69.4</v>
      </c>
      <c r="E2856" s="4">
        <v>173.0</v>
      </c>
      <c r="F2856" s="4">
        <v>0.0</v>
      </c>
      <c r="G2856" s="4">
        <v>1.2</v>
      </c>
      <c r="H2856" s="5">
        <v>27.29839073</v>
      </c>
      <c r="I2856" s="4">
        <v>64.0</v>
      </c>
      <c r="J2856" s="4">
        <v>165.0</v>
      </c>
      <c r="K2856" s="4">
        <v>43.3</v>
      </c>
      <c r="L2856" s="4">
        <v>0.0</v>
      </c>
      <c r="M2856" s="4">
        <v>67.0</v>
      </c>
      <c r="N2856" s="4">
        <v>4.2</v>
      </c>
      <c r="O2856" s="4">
        <v>69.0</v>
      </c>
      <c r="P2856" s="4">
        <v>0.1</v>
      </c>
      <c r="Q2856" s="5">
        <v>158.52724</v>
      </c>
      <c r="R2856" s="4">
        <v>198964.0</v>
      </c>
      <c r="S2856" s="4">
        <v>1.6</v>
      </c>
      <c r="T2856" s="4">
        <v>1.6</v>
      </c>
      <c r="U2856" s="4">
        <v>0.0</v>
      </c>
      <c r="V2856" s="4">
        <v>10.4</v>
      </c>
    </row>
    <row r="2857">
      <c r="A2857" s="4" t="s">
        <v>211</v>
      </c>
      <c r="B2857" s="4">
        <v>2002.0</v>
      </c>
      <c r="C2857" s="4" t="s">
        <v>23</v>
      </c>
      <c r="D2857" s="4">
        <v>69.3</v>
      </c>
      <c r="E2857" s="4">
        <v>176.0</v>
      </c>
      <c r="F2857" s="4">
        <v>0.0</v>
      </c>
      <c r="G2857" s="4">
        <v>1.24</v>
      </c>
      <c r="H2857" s="5">
        <v>171.1373611</v>
      </c>
      <c r="I2857" s="4">
        <v>66.0</v>
      </c>
      <c r="J2857" s="4">
        <v>101.0</v>
      </c>
      <c r="K2857" s="4">
        <v>42.6</v>
      </c>
      <c r="L2857" s="4">
        <v>0.0</v>
      </c>
      <c r="M2857" s="4">
        <v>67.0</v>
      </c>
      <c r="N2857" s="4">
        <v>3.52</v>
      </c>
      <c r="O2857" s="4">
        <v>7.0</v>
      </c>
      <c r="P2857" s="4">
        <v>0.1</v>
      </c>
      <c r="Q2857" s="5">
        <v>1353.934819</v>
      </c>
      <c r="R2857" s="4">
        <v>193956.0</v>
      </c>
      <c r="S2857" s="4">
        <v>1.7</v>
      </c>
      <c r="T2857" s="4">
        <v>1.6</v>
      </c>
      <c r="U2857" s="4">
        <v>0.0</v>
      </c>
      <c r="V2857" s="4">
        <v>10.2</v>
      </c>
    </row>
    <row r="2858">
      <c r="A2858" s="4" t="s">
        <v>211</v>
      </c>
      <c r="B2858" s="4">
        <v>2001.0</v>
      </c>
      <c r="C2858" s="4" t="s">
        <v>23</v>
      </c>
      <c r="D2858" s="4">
        <v>69.1</v>
      </c>
      <c r="E2858" s="4">
        <v>179.0</v>
      </c>
      <c r="F2858" s="4">
        <v>0.0</v>
      </c>
      <c r="G2858" s="4">
        <v>0.91</v>
      </c>
      <c r="H2858" s="5">
        <v>163.105292</v>
      </c>
      <c r="I2858" s="4">
        <v>68.0</v>
      </c>
      <c r="J2858" s="4">
        <v>7.0</v>
      </c>
      <c r="K2858" s="4">
        <v>41.9</v>
      </c>
      <c r="L2858" s="4">
        <v>0.0</v>
      </c>
      <c r="M2858" s="4">
        <v>67.0</v>
      </c>
      <c r="N2858" s="4">
        <v>3.37</v>
      </c>
      <c r="O2858" s="4">
        <v>7.0</v>
      </c>
      <c r="P2858" s="4">
        <v>0.1</v>
      </c>
      <c r="Q2858" s="5">
        <v>1362.61731</v>
      </c>
      <c r="R2858" s="4">
        <v>18929.0</v>
      </c>
      <c r="S2858" s="4">
        <v>1.7</v>
      </c>
      <c r="T2858" s="4">
        <v>1.6</v>
      </c>
      <c r="U2858" s="4">
        <v>0.0</v>
      </c>
      <c r="V2858" s="4">
        <v>10.1</v>
      </c>
    </row>
    <row r="2859">
      <c r="A2859" s="4" t="s">
        <v>211</v>
      </c>
      <c r="B2859" s="4">
        <v>2000.0</v>
      </c>
      <c r="C2859" s="4" t="s">
        <v>23</v>
      </c>
      <c r="D2859" s="4">
        <v>69.0</v>
      </c>
      <c r="E2859" s="4">
        <v>18.0</v>
      </c>
      <c r="F2859" s="4">
        <v>0.0</v>
      </c>
      <c r="G2859" s="4">
        <v>1.21</v>
      </c>
      <c r="H2859" s="5">
        <v>21.90075232</v>
      </c>
      <c r="I2859" s="4">
        <v>7.0</v>
      </c>
      <c r="J2859" s="4">
        <v>9.0</v>
      </c>
      <c r="K2859" s="4">
        <v>41.1</v>
      </c>
      <c r="L2859" s="4">
        <v>0.0</v>
      </c>
      <c r="M2859" s="4">
        <v>67.0</v>
      </c>
      <c r="N2859" s="4">
        <v>3.28</v>
      </c>
      <c r="O2859" s="4">
        <v>71.0</v>
      </c>
      <c r="P2859" s="4">
        <v>0.1</v>
      </c>
      <c r="Q2859" s="5">
        <v>1469.849149</v>
      </c>
      <c r="R2859" s="4">
        <v>18563.0</v>
      </c>
      <c r="S2859" s="4">
        <v>1.7</v>
      </c>
      <c r="T2859" s="4">
        <v>1.7</v>
      </c>
      <c r="U2859" s="4">
        <v>0.0</v>
      </c>
      <c r="V2859" s="4">
        <v>9.6</v>
      </c>
    </row>
    <row r="2860">
      <c r="A2860" s="4" t="s">
        <v>212</v>
      </c>
      <c r="B2860" s="4">
        <v>2015.0</v>
      </c>
      <c r="C2860" s="4" t="s">
        <v>23</v>
      </c>
      <c r="D2860" s="4">
        <v>74.1</v>
      </c>
      <c r="E2860" s="4">
        <v>157.0</v>
      </c>
      <c r="F2860" s="4">
        <v>9.0</v>
      </c>
      <c r="G2860" s="6"/>
      <c r="H2860" s="5">
        <v>0.0</v>
      </c>
      <c r="I2860" s="4">
        <v>87.0</v>
      </c>
      <c r="J2860" s="4">
        <v>0.0</v>
      </c>
      <c r="K2860" s="4">
        <v>62.1</v>
      </c>
      <c r="L2860" s="4">
        <v>10.0</v>
      </c>
      <c r="M2860" s="4">
        <v>87.0</v>
      </c>
      <c r="N2860" s="6"/>
      <c r="O2860" s="4">
        <v>87.0</v>
      </c>
      <c r="P2860" s="4">
        <v>0.1</v>
      </c>
      <c r="Q2860" s="7"/>
      <c r="R2860" s="6"/>
      <c r="S2860" s="4">
        <v>1.6</v>
      </c>
      <c r="T2860" s="4">
        <v>1.5</v>
      </c>
      <c r="U2860" s="4">
        <v>0.769</v>
      </c>
      <c r="V2860" s="4">
        <v>14.3</v>
      </c>
    </row>
    <row r="2861">
      <c r="A2861" s="4" t="s">
        <v>212</v>
      </c>
      <c r="B2861" s="4">
        <v>2014.0</v>
      </c>
      <c r="C2861" s="4" t="s">
        <v>23</v>
      </c>
      <c r="D2861" s="4">
        <v>73.9</v>
      </c>
      <c r="E2861" s="4">
        <v>158.0</v>
      </c>
      <c r="F2861" s="4">
        <v>9.0</v>
      </c>
      <c r="G2861" s="4">
        <v>6.47</v>
      </c>
      <c r="H2861" s="5">
        <v>0.0</v>
      </c>
      <c r="I2861" s="4">
        <v>78.0</v>
      </c>
      <c r="J2861" s="4">
        <v>0.0</v>
      </c>
      <c r="K2861" s="4">
        <v>61.5</v>
      </c>
      <c r="L2861" s="4">
        <v>10.0</v>
      </c>
      <c r="M2861" s="4">
        <v>79.0</v>
      </c>
      <c r="N2861" s="4">
        <v>5.26</v>
      </c>
      <c r="O2861" s="4">
        <v>78.0</v>
      </c>
      <c r="P2861" s="4">
        <v>0.1</v>
      </c>
      <c r="Q2861" s="7"/>
      <c r="R2861" s="6"/>
      <c r="S2861" s="4">
        <v>1.6</v>
      </c>
      <c r="T2861" s="4">
        <v>1.5</v>
      </c>
      <c r="U2861" s="4">
        <v>0.771</v>
      </c>
      <c r="V2861" s="4">
        <v>14.2</v>
      </c>
    </row>
    <row r="2862">
      <c r="A2862" s="4" t="s">
        <v>212</v>
      </c>
      <c r="B2862" s="4">
        <v>2013.0</v>
      </c>
      <c r="C2862" s="4" t="s">
        <v>23</v>
      </c>
      <c r="D2862" s="4">
        <v>73.8</v>
      </c>
      <c r="E2862" s="4">
        <v>159.0</v>
      </c>
      <c r="F2862" s="4">
        <v>9.0</v>
      </c>
      <c r="G2862" s="4">
        <v>6.71</v>
      </c>
      <c r="H2862" s="5">
        <v>0.0</v>
      </c>
      <c r="I2862" s="4">
        <v>82.0</v>
      </c>
      <c r="J2862" s="4">
        <v>0.0</v>
      </c>
      <c r="K2862" s="4">
        <v>61.0</v>
      </c>
      <c r="L2862" s="4">
        <v>10.0</v>
      </c>
      <c r="M2862" s="4">
        <v>82.0</v>
      </c>
      <c r="N2862" s="4">
        <v>4.94</v>
      </c>
      <c r="O2862" s="4">
        <v>82.0</v>
      </c>
      <c r="P2862" s="4">
        <v>0.1</v>
      </c>
      <c r="Q2862" s="7"/>
      <c r="R2862" s="6"/>
      <c r="S2862" s="4">
        <v>1.6</v>
      </c>
      <c r="T2862" s="4">
        <v>1.5</v>
      </c>
      <c r="U2862" s="4">
        <v>0.77</v>
      </c>
      <c r="V2862" s="4">
        <v>14.2</v>
      </c>
    </row>
    <row r="2863">
      <c r="A2863" s="4" t="s">
        <v>212</v>
      </c>
      <c r="B2863" s="4">
        <v>2012.0</v>
      </c>
      <c r="C2863" s="4" t="s">
        <v>23</v>
      </c>
      <c r="D2863" s="4">
        <v>73.7</v>
      </c>
      <c r="E2863" s="4">
        <v>161.0</v>
      </c>
      <c r="F2863" s="4">
        <v>9.0</v>
      </c>
      <c r="G2863" s="4">
        <v>6.7</v>
      </c>
      <c r="H2863" s="5">
        <v>0.0</v>
      </c>
      <c r="I2863" s="4">
        <v>81.0</v>
      </c>
      <c r="J2863" s="4">
        <v>1.0</v>
      </c>
      <c r="K2863" s="4">
        <v>6.4</v>
      </c>
      <c r="L2863" s="4">
        <v>10.0</v>
      </c>
      <c r="M2863" s="4">
        <v>73.0</v>
      </c>
      <c r="N2863" s="4">
        <v>4.8</v>
      </c>
      <c r="O2863" s="4">
        <v>81.0</v>
      </c>
      <c r="P2863" s="4">
        <v>0.1</v>
      </c>
      <c r="Q2863" s="7"/>
      <c r="R2863" s="6"/>
      <c r="S2863" s="4">
        <v>1.6</v>
      </c>
      <c r="T2863" s="4">
        <v>1.5</v>
      </c>
      <c r="U2863" s="4">
        <v>0.767</v>
      </c>
      <c r="V2863" s="4">
        <v>14.1</v>
      </c>
    </row>
    <row r="2864">
      <c r="A2864" s="4" t="s">
        <v>212</v>
      </c>
      <c r="B2864" s="4">
        <v>2011.0</v>
      </c>
      <c r="C2864" s="4" t="s">
        <v>23</v>
      </c>
      <c r="D2864" s="4">
        <v>73.8</v>
      </c>
      <c r="E2864" s="4">
        <v>158.0</v>
      </c>
      <c r="F2864" s="4">
        <v>9.0</v>
      </c>
      <c r="G2864" s="4">
        <v>6.74</v>
      </c>
      <c r="H2864" s="5">
        <v>0.0</v>
      </c>
      <c r="I2864" s="4">
        <v>78.0</v>
      </c>
      <c r="J2864" s="4">
        <v>0.0</v>
      </c>
      <c r="K2864" s="4">
        <v>59.9</v>
      </c>
      <c r="L2864" s="4">
        <v>10.0</v>
      </c>
      <c r="M2864" s="4">
        <v>78.0</v>
      </c>
      <c r="N2864" s="4">
        <v>5.24</v>
      </c>
      <c r="O2864" s="4">
        <v>78.0</v>
      </c>
      <c r="P2864" s="4">
        <v>0.1</v>
      </c>
      <c r="Q2864" s="7"/>
      <c r="R2864" s="6"/>
      <c r="S2864" s="4">
        <v>1.6</v>
      </c>
      <c r="T2864" s="4">
        <v>1.5</v>
      </c>
      <c r="U2864" s="4">
        <v>0.756</v>
      </c>
      <c r="V2864" s="4">
        <v>14.1</v>
      </c>
    </row>
    <row r="2865">
      <c r="A2865" s="4" t="s">
        <v>212</v>
      </c>
      <c r="B2865" s="4">
        <v>2010.0</v>
      </c>
      <c r="C2865" s="4" t="s">
        <v>23</v>
      </c>
      <c r="D2865" s="4">
        <v>73.7</v>
      </c>
      <c r="E2865" s="4">
        <v>158.0</v>
      </c>
      <c r="F2865" s="4">
        <v>9.0</v>
      </c>
      <c r="G2865" s="4">
        <v>7.22</v>
      </c>
      <c r="H2865" s="5">
        <v>0.0</v>
      </c>
      <c r="I2865" s="4">
        <v>78.0</v>
      </c>
      <c r="J2865" s="4">
        <v>0.0</v>
      </c>
      <c r="K2865" s="4">
        <v>59.3</v>
      </c>
      <c r="L2865" s="4">
        <v>10.0</v>
      </c>
      <c r="M2865" s="4">
        <v>74.0</v>
      </c>
      <c r="N2865" s="4">
        <v>5.4</v>
      </c>
      <c r="O2865" s="4">
        <v>78.0</v>
      </c>
      <c r="P2865" s="4">
        <v>0.1</v>
      </c>
      <c r="Q2865" s="7"/>
      <c r="R2865" s="6"/>
      <c r="S2865" s="4">
        <v>1.6</v>
      </c>
      <c r="T2865" s="4">
        <v>1.5</v>
      </c>
      <c r="U2865" s="4">
        <v>0.754</v>
      </c>
      <c r="V2865" s="4">
        <v>14.0</v>
      </c>
    </row>
    <row r="2866">
      <c r="A2866" s="4" t="s">
        <v>212</v>
      </c>
      <c r="B2866" s="4">
        <v>2009.0</v>
      </c>
      <c r="C2866" s="4" t="s">
        <v>23</v>
      </c>
      <c r="D2866" s="4">
        <v>73.6</v>
      </c>
      <c r="E2866" s="4">
        <v>166.0</v>
      </c>
      <c r="F2866" s="4">
        <v>9.0</v>
      </c>
      <c r="G2866" s="4">
        <v>7.59</v>
      </c>
      <c r="H2866" s="5">
        <v>0.0</v>
      </c>
      <c r="I2866" s="4">
        <v>84.0</v>
      </c>
      <c r="J2866" s="4">
        <v>0.0</v>
      </c>
      <c r="K2866" s="4">
        <v>58.8</v>
      </c>
      <c r="L2866" s="4">
        <v>10.0</v>
      </c>
      <c r="M2866" s="4">
        <v>75.0</v>
      </c>
      <c r="N2866" s="4">
        <v>5.81</v>
      </c>
      <c r="O2866" s="4">
        <v>84.0</v>
      </c>
      <c r="P2866" s="4">
        <v>0.1</v>
      </c>
      <c r="Q2866" s="7"/>
      <c r="R2866" s="6"/>
      <c r="S2866" s="4">
        <v>1.6</v>
      </c>
      <c r="T2866" s="4">
        <v>1.5</v>
      </c>
      <c r="U2866" s="4">
        <v>0.754</v>
      </c>
      <c r="V2866" s="4">
        <v>14.0</v>
      </c>
    </row>
    <row r="2867">
      <c r="A2867" s="4" t="s">
        <v>212</v>
      </c>
      <c r="B2867" s="4">
        <v>2008.0</v>
      </c>
      <c r="C2867" s="4" t="s">
        <v>23</v>
      </c>
      <c r="D2867" s="4">
        <v>73.2</v>
      </c>
      <c r="E2867" s="4">
        <v>168.0</v>
      </c>
      <c r="F2867" s="4">
        <v>9.0</v>
      </c>
      <c r="G2867" s="4">
        <v>8.18</v>
      </c>
      <c r="H2867" s="5">
        <v>0.0</v>
      </c>
      <c r="I2867" s="4">
        <v>53.0</v>
      </c>
      <c r="J2867" s="4">
        <v>0.0</v>
      </c>
      <c r="K2867" s="4">
        <v>58.2</v>
      </c>
      <c r="L2867" s="4">
        <v>10.0</v>
      </c>
      <c r="M2867" s="4">
        <v>76.0</v>
      </c>
      <c r="N2867" s="4">
        <v>3.98</v>
      </c>
      <c r="O2867" s="4">
        <v>5.0</v>
      </c>
      <c r="P2867" s="4">
        <v>0.1</v>
      </c>
      <c r="Q2867" s="7"/>
      <c r="R2867" s="6"/>
      <c r="S2867" s="4">
        <v>1.6</v>
      </c>
      <c r="T2867" s="4">
        <v>1.5</v>
      </c>
      <c r="U2867" s="4">
        <v>0.745</v>
      </c>
      <c r="V2867" s="4">
        <v>13.4</v>
      </c>
    </row>
    <row r="2868">
      <c r="A2868" s="4" t="s">
        <v>212</v>
      </c>
      <c r="B2868" s="4">
        <v>2007.0</v>
      </c>
      <c r="C2868" s="4" t="s">
        <v>23</v>
      </c>
      <c r="D2868" s="4">
        <v>73.4</v>
      </c>
      <c r="E2868" s="4">
        <v>165.0</v>
      </c>
      <c r="F2868" s="4">
        <v>9.0</v>
      </c>
      <c r="G2868" s="4">
        <v>8.7</v>
      </c>
      <c r="H2868" s="5">
        <v>0.0</v>
      </c>
      <c r="I2868" s="4">
        <v>62.0</v>
      </c>
      <c r="J2868" s="4">
        <v>32.0</v>
      </c>
      <c r="K2868" s="4">
        <v>57.6</v>
      </c>
      <c r="L2868" s="4">
        <v>10.0</v>
      </c>
      <c r="M2868" s="4">
        <v>67.0</v>
      </c>
      <c r="N2868" s="4">
        <v>5.25</v>
      </c>
      <c r="O2868" s="4">
        <v>62.0</v>
      </c>
      <c r="P2868" s="4">
        <v>0.1</v>
      </c>
      <c r="Q2868" s="7"/>
      <c r="R2868" s="6"/>
      <c r="S2868" s="4">
        <v>1.6</v>
      </c>
      <c r="T2868" s="4">
        <v>1.5</v>
      </c>
      <c r="U2868" s="4">
        <v>0.728</v>
      </c>
      <c r="V2868" s="4">
        <v>12.9</v>
      </c>
    </row>
    <row r="2869">
      <c r="A2869" s="4" t="s">
        <v>212</v>
      </c>
      <c r="B2869" s="4">
        <v>2006.0</v>
      </c>
      <c r="C2869" s="4" t="s">
        <v>23</v>
      </c>
      <c r="D2869" s="4">
        <v>73.6</v>
      </c>
      <c r="E2869" s="4">
        <v>163.0</v>
      </c>
      <c r="F2869" s="4">
        <v>9.0</v>
      </c>
      <c r="G2869" s="4">
        <v>8.27</v>
      </c>
      <c r="H2869" s="5">
        <v>0.0</v>
      </c>
      <c r="I2869" s="4">
        <v>71.0</v>
      </c>
      <c r="J2869" s="4">
        <v>78.0</v>
      </c>
      <c r="K2869" s="4">
        <v>57.1</v>
      </c>
      <c r="L2869" s="4">
        <v>11.0</v>
      </c>
      <c r="M2869" s="4">
        <v>73.0</v>
      </c>
      <c r="N2869" s="4">
        <v>4.85</v>
      </c>
      <c r="O2869" s="4">
        <v>71.0</v>
      </c>
      <c r="P2869" s="4">
        <v>0.1</v>
      </c>
      <c r="Q2869" s="7"/>
      <c r="R2869" s="6"/>
      <c r="S2869" s="4">
        <v>1.6</v>
      </c>
      <c r="T2869" s="4">
        <v>1.6</v>
      </c>
      <c r="U2869" s="4">
        <v>0.714</v>
      </c>
      <c r="V2869" s="4">
        <v>12.4</v>
      </c>
    </row>
    <row r="2870">
      <c r="A2870" s="4" t="s">
        <v>212</v>
      </c>
      <c r="B2870" s="4">
        <v>2005.0</v>
      </c>
      <c r="C2870" s="4" t="s">
        <v>23</v>
      </c>
      <c r="D2870" s="4">
        <v>73.6</v>
      </c>
      <c r="E2870" s="4">
        <v>158.0</v>
      </c>
      <c r="F2870" s="4">
        <v>9.0</v>
      </c>
      <c r="G2870" s="4">
        <v>7.92</v>
      </c>
      <c r="H2870" s="5">
        <v>0.0</v>
      </c>
      <c r="I2870" s="4">
        <v>88.0</v>
      </c>
      <c r="J2870" s="4">
        <v>0.0</v>
      </c>
      <c r="K2870" s="4">
        <v>56.5</v>
      </c>
      <c r="L2870" s="4">
        <v>11.0</v>
      </c>
      <c r="M2870" s="4">
        <v>8.0</v>
      </c>
      <c r="N2870" s="4">
        <v>4.69</v>
      </c>
      <c r="O2870" s="4">
        <v>87.0</v>
      </c>
      <c r="P2870" s="4">
        <v>0.1</v>
      </c>
      <c r="Q2870" s="7"/>
      <c r="R2870" s="6"/>
      <c r="S2870" s="4">
        <v>1.7</v>
      </c>
      <c r="T2870" s="4">
        <v>1.6</v>
      </c>
      <c r="U2870" s="4">
        <v>0.7</v>
      </c>
      <c r="V2870" s="4">
        <v>11.8</v>
      </c>
    </row>
    <row r="2871">
      <c r="A2871" s="4" t="s">
        <v>212</v>
      </c>
      <c r="B2871" s="4">
        <v>2004.0</v>
      </c>
      <c r="C2871" s="4" t="s">
        <v>23</v>
      </c>
      <c r="D2871" s="4">
        <v>73.3</v>
      </c>
      <c r="E2871" s="4">
        <v>161.0</v>
      </c>
      <c r="F2871" s="4">
        <v>10.0</v>
      </c>
      <c r="G2871" s="4">
        <v>7.55</v>
      </c>
      <c r="H2871" s="5">
        <v>0.0</v>
      </c>
      <c r="I2871" s="4">
        <v>82.0</v>
      </c>
      <c r="J2871" s="4">
        <v>0.0</v>
      </c>
      <c r="K2871" s="4">
        <v>55.9</v>
      </c>
      <c r="L2871" s="4">
        <v>11.0</v>
      </c>
      <c r="M2871" s="4">
        <v>83.0</v>
      </c>
      <c r="N2871" s="4">
        <v>4.78</v>
      </c>
      <c r="O2871" s="4">
        <v>86.0</v>
      </c>
      <c r="P2871" s="4">
        <v>0.1</v>
      </c>
      <c r="Q2871" s="7"/>
      <c r="R2871" s="6"/>
      <c r="S2871" s="4">
        <v>1.7</v>
      </c>
      <c r="T2871" s="4">
        <v>1.6</v>
      </c>
      <c r="U2871" s="4">
        <v>0.687</v>
      </c>
      <c r="V2871" s="4">
        <v>11.6</v>
      </c>
    </row>
    <row r="2872">
      <c r="A2872" s="4" t="s">
        <v>212</v>
      </c>
      <c r="B2872" s="4">
        <v>2003.0</v>
      </c>
      <c r="C2872" s="4" t="s">
        <v>23</v>
      </c>
      <c r="D2872" s="4">
        <v>72.4</v>
      </c>
      <c r="E2872" s="4">
        <v>172.0</v>
      </c>
      <c r="F2872" s="4">
        <v>10.0</v>
      </c>
      <c r="G2872" s="4">
        <v>6.3</v>
      </c>
      <c r="H2872" s="5">
        <v>0.0</v>
      </c>
      <c r="I2872" s="4">
        <v>72.0</v>
      </c>
      <c r="J2872" s="4">
        <v>0.0</v>
      </c>
      <c r="K2872" s="4">
        <v>55.3</v>
      </c>
      <c r="L2872" s="4">
        <v>12.0</v>
      </c>
      <c r="M2872" s="4">
        <v>86.0</v>
      </c>
      <c r="N2872" s="4">
        <v>4.93</v>
      </c>
      <c r="O2872" s="4">
        <v>68.0</v>
      </c>
      <c r="P2872" s="4">
        <v>0.1</v>
      </c>
      <c r="Q2872" s="7"/>
      <c r="R2872" s="6"/>
      <c r="S2872" s="4">
        <v>1.7</v>
      </c>
      <c r="T2872" s="4">
        <v>1.6</v>
      </c>
      <c r="U2872" s="4">
        <v>0.688</v>
      </c>
      <c r="V2872" s="4">
        <v>11.6</v>
      </c>
    </row>
    <row r="2873">
      <c r="A2873" s="4" t="s">
        <v>212</v>
      </c>
      <c r="B2873" s="4">
        <v>2002.0</v>
      </c>
      <c r="C2873" s="4" t="s">
        <v>23</v>
      </c>
      <c r="D2873" s="4">
        <v>73.1</v>
      </c>
      <c r="E2873" s="4">
        <v>167.0</v>
      </c>
      <c r="F2873" s="4">
        <v>10.0</v>
      </c>
      <c r="G2873" s="4">
        <v>6.89</v>
      </c>
      <c r="H2873" s="5">
        <v>0.0</v>
      </c>
      <c r="I2873" s="4">
        <v>6.0</v>
      </c>
      <c r="J2873" s="4">
        <v>2392.0</v>
      </c>
      <c r="K2873" s="4">
        <v>54.7</v>
      </c>
      <c r="L2873" s="4">
        <v>12.0</v>
      </c>
      <c r="M2873" s="4">
        <v>81.0</v>
      </c>
      <c r="N2873" s="4">
        <v>4.93</v>
      </c>
      <c r="O2873" s="4">
        <v>65.0</v>
      </c>
      <c r="P2873" s="4">
        <v>0.1</v>
      </c>
      <c r="Q2873" s="7"/>
      <c r="R2873" s="6"/>
      <c r="S2873" s="4">
        <v>1.7</v>
      </c>
      <c r="T2873" s="4">
        <v>1.7</v>
      </c>
      <c r="U2873" s="4">
        <v>0.684</v>
      </c>
      <c r="V2873" s="4">
        <v>11.0</v>
      </c>
    </row>
    <row r="2874">
      <c r="A2874" s="4" t="s">
        <v>212</v>
      </c>
      <c r="B2874" s="4">
        <v>2001.0</v>
      </c>
      <c r="C2874" s="4" t="s">
        <v>23</v>
      </c>
      <c r="D2874" s="4">
        <v>72.5</v>
      </c>
      <c r="E2874" s="4">
        <v>169.0</v>
      </c>
      <c r="F2874" s="4">
        <v>10.0</v>
      </c>
      <c r="G2874" s="4">
        <v>8.05</v>
      </c>
      <c r="H2874" s="5">
        <v>0.0</v>
      </c>
      <c r="I2874" s="4">
        <v>53.0</v>
      </c>
      <c r="J2874" s="4">
        <v>115.0</v>
      </c>
      <c r="K2874" s="4">
        <v>54.1</v>
      </c>
      <c r="L2874" s="4">
        <v>12.0</v>
      </c>
      <c r="M2874" s="4">
        <v>87.0</v>
      </c>
      <c r="N2874" s="4">
        <v>5.21</v>
      </c>
      <c r="O2874" s="4">
        <v>7.0</v>
      </c>
      <c r="P2874" s="4">
        <v>0.1</v>
      </c>
      <c r="Q2874" s="7"/>
      <c r="R2874" s="6"/>
      <c r="S2874" s="4">
        <v>1.8</v>
      </c>
      <c r="T2874" s="4">
        <v>1.7</v>
      </c>
      <c r="U2874" s="4">
        <v>0.672</v>
      </c>
      <c r="V2874" s="4">
        <v>10.4</v>
      </c>
    </row>
    <row r="2875">
      <c r="A2875" s="4" t="s">
        <v>212</v>
      </c>
      <c r="B2875" s="4">
        <v>2000.0</v>
      </c>
      <c r="C2875" s="4" t="s">
        <v>23</v>
      </c>
      <c r="D2875" s="4">
        <v>72.5</v>
      </c>
      <c r="E2875" s="4">
        <v>168.0</v>
      </c>
      <c r="F2875" s="4">
        <v>11.0</v>
      </c>
      <c r="G2875" s="4">
        <v>8.01</v>
      </c>
      <c r="H2875" s="5">
        <v>0.0</v>
      </c>
      <c r="I2875" s="4">
        <v>5.0</v>
      </c>
      <c r="J2875" s="4">
        <v>22.0</v>
      </c>
      <c r="K2875" s="4">
        <v>53.4</v>
      </c>
      <c r="L2875" s="4">
        <v>13.0</v>
      </c>
      <c r="M2875" s="4">
        <v>86.0</v>
      </c>
      <c r="N2875" s="4">
        <v>4.91</v>
      </c>
      <c r="O2875" s="4">
        <v>77.0</v>
      </c>
      <c r="P2875" s="4">
        <v>0.1</v>
      </c>
      <c r="Q2875" s="7"/>
      <c r="R2875" s="6"/>
      <c r="S2875" s="4">
        <v>1.8</v>
      </c>
      <c r="T2875" s="4">
        <v>1.7</v>
      </c>
      <c r="U2875" s="4">
        <v>0.67</v>
      </c>
      <c r="V2875" s="4">
        <v>10.6</v>
      </c>
    </row>
    <row r="2876">
      <c r="A2876" s="4" t="s">
        <v>213</v>
      </c>
      <c r="B2876" s="4">
        <v>2015.0</v>
      </c>
      <c r="C2876" s="4" t="s">
        <v>23</v>
      </c>
      <c r="D2876" s="4">
        <v>76.0</v>
      </c>
      <c r="E2876" s="4">
        <v>127.0</v>
      </c>
      <c r="F2876" s="4">
        <v>28.0</v>
      </c>
      <c r="G2876" s="6"/>
      <c r="H2876" s="5">
        <v>0.0</v>
      </c>
      <c r="I2876" s="4">
        <v>97.0</v>
      </c>
      <c r="J2876" s="4">
        <v>256.0</v>
      </c>
      <c r="K2876" s="4">
        <v>17.5</v>
      </c>
      <c r="L2876" s="4">
        <v>35.0</v>
      </c>
      <c r="M2876" s="4">
        <v>97.0</v>
      </c>
      <c r="N2876" s="6"/>
      <c r="O2876" s="4">
        <v>97.0</v>
      </c>
      <c r="P2876" s="4">
        <v>0.1</v>
      </c>
      <c r="Q2876" s="7"/>
      <c r="R2876" s="6"/>
      <c r="S2876" s="4">
        <v>14.2</v>
      </c>
      <c r="T2876" s="4">
        <v>14.5</v>
      </c>
      <c r="U2876" s="4">
        <v>0.678</v>
      </c>
      <c r="V2876" s="4">
        <v>12.6</v>
      </c>
    </row>
    <row r="2877">
      <c r="A2877" s="4" t="s">
        <v>213</v>
      </c>
      <c r="B2877" s="4">
        <v>2014.0</v>
      </c>
      <c r="C2877" s="4" t="s">
        <v>23</v>
      </c>
      <c r="D2877" s="4">
        <v>75.9</v>
      </c>
      <c r="E2877" s="4">
        <v>128.0</v>
      </c>
      <c r="F2877" s="4">
        <v>28.0</v>
      </c>
      <c r="G2877" s="4">
        <v>4.09</v>
      </c>
      <c r="H2877" s="5">
        <v>0.0</v>
      </c>
      <c r="I2877" s="4">
        <v>95.0</v>
      </c>
      <c r="J2877" s="4">
        <v>15033.0</v>
      </c>
      <c r="K2877" s="4">
        <v>16.7</v>
      </c>
      <c r="L2877" s="4">
        <v>35.0</v>
      </c>
      <c r="M2877" s="4">
        <v>96.0</v>
      </c>
      <c r="N2877" s="4">
        <v>7.7</v>
      </c>
      <c r="O2877" s="4">
        <v>95.0</v>
      </c>
      <c r="P2877" s="4">
        <v>0.1</v>
      </c>
      <c r="Q2877" s="7"/>
      <c r="R2877" s="6"/>
      <c r="S2877" s="4">
        <v>14.3</v>
      </c>
      <c r="T2877" s="4">
        <v>14.7</v>
      </c>
      <c r="U2877" s="4">
        <v>0.675</v>
      </c>
      <c r="V2877" s="4">
        <v>12.5</v>
      </c>
    </row>
    <row r="2878">
      <c r="A2878" s="4" t="s">
        <v>213</v>
      </c>
      <c r="B2878" s="4">
        <v>2013.0</v>
      </c>
      <c r="C2878" s="4" t="s">
        <v>23</v>
      </c>
      <c r="D2878" s="4">
        <v>75.7</v>
      </c>
      <c r="E2878" s="4">
        <v>129.0</v>
      </c>
      <c r="F2878" s="4">
        <v>28.0</v>
      </c>
      <c r="G2878" s="4">
        <v>4.0</v>
      </c>
      <c r="H2878" s="5">
        <v>0.0</v>
      </c>
      <c r="I2878" s="4">
        <v>59.0</v>
      </c>
      <c r="J2878" s="4">
        <v>1123.0</v>
      </c>
      <c r="K2878" s="4">
        <v>16.0</v>
      </c>
      <c r="L2878" s="4">
        <v>35.0</v>
      </c>
      <c r="M2878" s="4">
        <v>93.0</v>
      </c>
      <c r="N2878" s="4">
        <v>7.17</v>
      </c>
      <c r="O2878" s="4">
        <v>59.0</v>
      </c>
      <c r="P2878" s="4">
        <v>0.1</v>
      </c>
      <c r="Q2878" s="7"/>
      <c r="R2878" s="6"/>
      <c r="S2878" s="4">
        <v>14.3</v>
      </c>
      <c r="T2878" s="4">
        <v>14.9</v>
      </c>
      <c r="U2878" s="4">
        <v>0.668</v>
      </c>
      <c r="V2878" s="4">
        <v>12.3</v>
      </c>
    </row>
    <row r="2879">
      <c r="A2879" s="4" t="s">
        <v>213</v>
      </c>
      <c r="B2879" s="4">
        <v>2012.0</v>
      </c>
      <c r="C2879" s="4" t="s">
        <v>23</v>
      </c>
      <c r="D2879" s="4">
        <v>75.6</v>
      </c>
      <c r="E2879" s="4">
        <v>13.0</v>
      </c>
      <c r="F2879" s="4">
        <v>29.0</v>
      </c>
      <c r="G2879" s="4">
        <v>4.12</v>
      </c>
      <c r="H2879" s="5">
        <v>0.0</v>
      </c>
      <c r="I2879" s="4">
        <v>97.0</v>
      </c>
      <c r="J2879" s="4">
        <v>578.0</v>
      </c>
      <c r="K2879" s="4">
        <v>15.3</v>
      </c>
      <c r="L2879" s="4">
        <v>36.0</v>
      </c>
      <c r="M2879" s="4">
        <v>97.0</v>
      </c>
      <c r="N2879" s="4">
        <v>6.96</v>
      </c>
      <c r="O2879" s="4">
        <v>97.0</v>
      </c>
      <c r="P2879" s="4">
        <v>0.1</v>
      </c>
      <c r="Q2879" s="7"/>
      <c r="R2879" s="6"/>
      <c r="S2879" s="4">
        <v>14.4</v>
      </c>
      <c r="T2879" s="4">
        <v>15.0</v>
      </c>
      <c r="U2879" s="4">
        <v>0.662</v>
      </c>
      <c r="V2879" s="4">
        <v>12.2</v>
      </c>
    </row>
    <row r="2880">
      <c r="A2880" s="4" t="s">
        <v>213</v>
      </c>
      <c r="B2880" s="4">
        <v>2011.0</v>
      </c>
      <c r="C2880" s="4" t="s">
        <v>23</v>
      </c>
      <c r="D2880" s="4">
        <v>75.4</v>
      </c>
      <c r="E2880" s="4">
        <v>131.0</v>
      </c>
      <c r="F2880" s="4">
        <v>29.0</v>
      </c>
      <c r="G2880" s="4">
        <v>3.94</v>
      </c>
      <c r="H2880" s="5">
        <v>0.0</v>
      </c>
      <c r="I2880" s="4">
        <v>95.0</v>
      </c>
      <c r="J2880" s="4">
        <v>750.0</v>
      </c>
      <c r="K2880" s="4">
        <v>14.7</v>
      </c>
      <c r="L2880" s="4">
        <v>36.0</v>
      </c>
      <c r="M2880" s="4">
        <v>96.0</v>
      </c>
      <c r="N2880" s="4">
        <v>6.2</v>
      </c>
      <c r="O2880" s="4">
        <v>95.0</v>
      </c>
      <c r="P2880" s="4">
        <v>0.1</v>
      </c>
      <c r="Q2880" s="7"/>
      <c r="R2880" s="6"/>
      <c r="S2880" s="4">
        <v>14.4</v>
      </c>
      <c r="T2880" s="4">
        <v>15.2</v>
      </c>
      <c r="U2880" s="4">
        <v>0.655</v>
      </c>
      <c r="V2880" s="4">
        <v>12.0</v>
      </c>
    </row>
    <row r="2881">
      <c r="A2881" s="4" t="s">
        <v>213</v>
      </c>
      <c r="B2881" s="4">
        <v>2010.0</v>
      </c>
      <c r="C2881" s="4" t="s">
        <v>23</v>
      </c>
      <c r="D2881" s="4">
        <v>75.2</v>
      </c>
      <c r="E2881" s="4">
        <v>133.0</v>
      </c>
      <c r="F2881" s="4">
        <v>29.0</v>
      </c>
      <c r="G2881" s="4">
        <v>3.93</v>
      </c>
      <c r="H2881" s="5">
        <v>0.0</v>
      </c>
      <c r="I2881" s="4">
        <v>88.0</v>
      </c>
      <c r="J2881" s="4">
        <v>2809.0</v>
      </c>
      <c r="K2881" s="4">
        <v>14.0</v>
      </c>
      <c r="L2881" s="4">
        <v>35.0</v>
      </c>
      <c r="M2881" s="4">
        <v>94.0</v>
      </c>
      <c r="N2881" s="4">
        <v>6.36</v>
      </c>
      <c r="O2881" s="4">
        <v>93.0</v>
      </c>
      <c r="P2881" s="4">
        <v>0.1</v>
      </c>
      <c r="Q2881" s="7"/>
      <c r="R2881" s="6"/>
      <c r="S2881" s="4">
        <v>14.5</v>
      </c>
      <c r="T2881" s="4">
        <v>15.4</v>
      </c>
      <c r="U2881" s="4">
        <v>0.647</v>
      </c>
      <c r="V2881" s="4">
        <v>11.9</v>
      </c>
    </row>
    <row r="2882">
      <c r="A2882" s="4" t="s">
        <v>213</v>
      </c>
      <c r="B2882" s="4">
        <v>2009.0</v>
      </c>
      <c r="C2882" s="4" t="s">
        <v>23</v>
      </c>
      <c r="D2882" s="4">
        <v>75.0</v>
      </c>
      <c r="E2882" s="4">
        <v>134.0</v>
      </c>
      <c r="F2882" s="4">
        <v>29.0</v>
      </c>
      <c r="G2882" s="4">
        <v>3.86</v>
      </c>
      <c r="H2882" s="5">
        <v>0.0</v>
      </c>
      <c r="I2882" s="4">
        <v>94.0</v>
      </c>
      <c r="J2882" s="4">
        <v>6582.0</v>
      </c>
      <c r="K2882" s="4">
        <v>13.4</v>
      </c>
      <c r="L2882" s="4">
        <v>35.0</v>
      </c>
      <c r="M2882" s="4">
        <v>97.0</v>
      </c>
      <c r="N2882" s="4">
        <v>6.4</v>
      </c>
      <c r="O2882" s="4">
        <v>96.0</v>
      </c>
      <c r="P2882" s="4">
        <v>0.1</v>
      </c>
      <c r="Q2882" s="7"/>
      <c r="R2882" s="6"/>
      <c r="S2882" s="4">
        <v>14.6</v>
      </c>
      <c r="T2882" s="4">
        <v>15.5</v>
      </c>
      <c r="U2882" s="4">
        <v>0.641</v>
      </c>
      <c r="V2882" s="4">
        <v>11.7</v>
      </c>
    </row>
    <row r="2883">
      <c r="A2883" s="4" t="s">
        <v>213</v>
      </c>
      <c r="B2883" s="4">
        <v>2008.0</v>
      </c>
      <c r="C2883" s="4" t="s">
        <v>23</v>
      </c>
      <c r="D2883" s="4">
        <v>74.9</v>
      </c>
      <c r="E2883" s="4">
        <v>135.0</v>
      </c>
      <c r="F2883" s="4">
        <v>28.0</v>
      </c>
      <c r="G2883" s="4">
        <v>3.58</v>
      </c>
      <c r="H2883" s="5">
        <v>0.0</v>
      </c>
      <c r="I2883" s="4">
        <v>87.0</v>
      </c>
      <c r="J2883" s="4">
        <v>352.0</v>
      </c>
      <c r="K2883" s="4">
        <v>12.9</v>
      </c>
      <c r="L2883" s="4">
        <v>35.0</v>
      </c>
      <c r="M2883" s="4">
        <v>93.0</v>
      </c>
      <c r="N2883" s="4">
        <v>5.53</v>
      </c>
      <c r="O2883" s="4">
        <v>93.0</v>
      </c>
      <c r="P2883" s="4">
        <v>0.2</v>
      </c>
      <c r="Q2883" s="7"/>
      <c r="R2883" s="6"/>
      <c r="S2883" s="4">
        <v>14.7</v>
      </c>
      <c r="T2883" s="4">
        <v>15.7</v>
      </c>
      <c r="U2883" s="4">
        <v>0.633</v>
      </c>
      <c r="V2883" s="4">
        <v>11.6</v>
      </c>
    </row>
    <row r="2884">
      <c r="A2884" s="4" t="s">
        <v>213</v>
      </c>
      <c r="B2884" s="4">
        <v>2007.0</v>
      </c>
      <c r="C2884" s="4" t="s">
        <v>23</v>
      </c>
      <c r="D2884" s="4">
        <v>74.7</v>
      </c>
      <c r="E2884" s="4">
        <v>136.0</v>
      </c>
      <c r="F2884" s="4">
        <v>28.0</v>
      </c>
      <c r="G2884" s="4">
        <v>3.01</v>
      </c>
      <c r="H2884" s="5">
        <v>0.0</v>
      </c>
      <c r="I2884" s="4">
        <v>67.0</v>
      </c>
      <c r="J2884" s="4">
        <v>17.0</v>
      </c>
      <c r="K2884" s="4">
        <v>12.3</v>
      </c>
      <c r="L2884" s="4">
        <v>35.0</v>
      </c>
      <c r="M2884" s="4">
        <v>92.0</v>
      </c>
      <c r="N2884" s="4">
        <v>6.9</v>
      </c>
      <c r="O2884" s="4">
        <v>92.0</v>
      </c>
      <c r="P2884" s="4">
        <v>0.2</v>
      </c>
      <c r="Q2884" s="7"/>
      <c r="R2884" s="6"/>
      <c r="S2884" s="4">
        <v>14.9</v>
      </c>
      <c r="T2884" s="4">
        <v>15.8</v>
      </c>
      <c r="U2884" s="4">
        <v>0.625</v>
      </c>
      <c r="V2884" s="4">
        <v>11.4</v>
      </c>
    </row>
    <row r="2885">
      <c r="A2885" s="4" t="s">
        <v>213</v>
      </c>
      <c r="B2885" s="4">
        <v>2006.0</v>
      </c>
      <c r="C2885" s="4" t="s">
        <v>23</v>
      </c>
      <c r="D2885" s="4">
        <v>74.6</v>
      </c>
      <c r="E2885" s="4">
        <v>136.0</v>
      </c>
      <c r="F2885" s="4">
        <v>28.0</v>
      </c>
      <c r="G2885" s="4">
        <v>2.56</v>
      </c>
      <c r="H2885" s="5">
        <v>0.0</v>
      </c>
      <c r="I2885" s="4">
        <v>93.0</v>
      </c>
      <c r="J2885" s="4">
        <v>1978.0</v>
      </c>
      <c r="K2885" s="4">
        <v>11.8</v>
      </c>
      <c r="L2885" s="4">
        <v>35.0</v>
      </c>
      <c r="M2885" s="4">
        <v>94.0</v>
      </c>
      <c r="N2885" s="4">
        <v>5.56</v>
      </c>
      <c r="O2885" s="4">
        <v>94.0</v>
      </c>
      <c r="P2885" s="4">
        <v>0.2</v>
      </c>
      <c r="Q2885" s="7"/>
      <c r="R2885" s="6"/>
      <c r="S2885" s="4">
        <v>15.1</v>
      </c>
      <c r="T2885" s="4">
        <v>15.9</v>
      </c>
      <c r="U2885" s="4">
        <v>0.618</v>
      </c>
      <c r="V2885" s="4">
        <v>11.3</v>
      </c>
    </row>
    <row r="2886">
      <c r="A2886" s="4" t="s">
        <v>213</v>
      </c>
      <c r="B2886" s="4">
        <v>2005.0</v>
      </c>
      <c r="C2886" s="4" t="s">
        <v>23</v>
      </c>
      <c r="D2886" s="4">
        <v>74.4</v>
      </c>
      <c r="E2886" s="4">
        <v>136.0</v>
      </c>
      <c r="F2886" s="4">
        <v>29.0</v>
      </c>
      <c r="G2886" s="4">
        <v>2.7</v>
      </c>
      <c r="H2886" s="5">
        <v>0.0</v>
      </c>
      <c r="I2886" s="4">
        <v>94.0</v>
      </c>
      <c r="J2886" s="4">
        <v>410.0</v>
      </c>
      <c r="K2886" s="4">
        <v>11.3</v>
      </c>
      <c r="L2886" s="4">
        <v>36.0</v>
      </c>
      <c r="M2886" s="4">
        <v>94.0</v>
      </c>
      <c r="N2886" s="4">
        <v>5.38</v>
      </c>
      <c r="O2886" s="4">
        <v>95.0</v>
      </c>
      <c r="P2886" s="4">
        <v>0.2</v>
      </c>
      <c r="Q2886" s="7"/>
      <c r="R2886" s="6"/>
      <c r="S2886" s="4">
        <v>15.3</v>
      </c>
      <c r="T2886" s="4">
        <v>16.0</v>
      </c>
      <c r="U2886" s="4">
        <v>0.609</v>
      </c>
      <c r="V2886" s="4">
        <v>11.1</v>
      </c>
    </row>
    <row r="2887">
      <c r="A2887" s="4" t="s">
        <v>213</v>
      </c>
      <c r="B2887" s="4">
        <v>2004.0</v>
      </c>
      <c r="C2887" s="4" t="s">
        <v>23</v>
      </c>
      <c r="D2887" s="4">
        <v>74.2</v>
      </c>
      <c r="E2887" s="4">
        <v>136.0</v>
      </c>
      <c r="F2887" s="4">
        <v>29.0</v>
      </c>
      <c r="G2887" s="4">
        <v>2.86</v>
      </c>
      <c r="H2887" s="5">
        <v>0.0</v>
      </c>
      <c r="I2887" s="4">
        <v>94.0</v>
      </c>
      <c r="J2887" s="4">
        <v>217.0</v>
      </c>
      <c r="K2887" s="4">
        <v>1.9</v>
      </c>
      <c r="L2887" s="4">
        <v>36.0</v>
      </c>
      <c r="M2887" s="4">
        <v>96.0</v>
      </c>
      <c r="N2887" s="4">
        <v>5.9</v>
      </c>
      <c r="O2887" s="4">
        <v>96.0</v>
      </c>
      <c r="P2887" s="4">
        <v>0.2</v>
      </c>
      <c r="Q2887" s="7"/>
      <c r="R2887" s="6"/>
      <c r="S2887" s="4">
        <v>15.4</v>
      </c>
      <c r="T2887" s="4">
        <v>16.1</v>
      </c>
      <c r="U2887" s="4">
        <v>0.601</v>
      </c>
      <c r="V2887" s="4">
        <v>11.0</v>
      </c>
    </row>
    <row r="2888">
      <c r="A2888" s="4" t="s">
        <v>213</v>
      </c>
      <c r="B2888" s="4">
        <v>2003.0</v>
      </c>
      <c r="C2888" s="4" t="s">
        <v>23</v>
      </c>
      <c r="D2888" s="4">
        <v>74.0</v>
      </c>
      <c r="E2888" s="4">
        <v>137.0</v>
      </c>
      <c r="F2888" s="4">
        <v>30.0</v>
      </c>
      <c r="G2888" s="4">
        <v>2.19</v>
      </c>
      <c r="H2888" s="5">
        <v>0.0</v>
      </c>
      <c r="I2888" s="4">
        <v>78.0</v>
      </c>
      <c r="J2888" s="4">
        <v>2297.0</v>
      </c>
      <c r="K2888" s="4">
        <v>1.4</v>
      </c>
      <c r="L2888" s="4">
        <v>37.0</v>
      </c>
      <c r="M2888" s="4">
        <v>96.0</v>
      </c>
      <c r="N2888" s="4">
        <v>4.84</v>
      </c>
      <c r="O2888" s="4">
        <v>99.0</v>
      </c>
      <c r="P2888" s="4">
        <v>0.2</v>
      </c>
      <c r="Q2888" s="7"/>
      <c r="R2888" s="6"/>
      <c r="S2888" s="4">
        <v>15.6</v>
      </c>
      <c r="T2888" s="4">
        <v>16.2</v>
      </c>
      <c r="U2888" s="4">
        <v>0.592</v>
      </c>
      <c r="V2888" s="4">
        <v>10.9</v>
      </c>
    </row>
    <row r="2889">
      <c r="A2889" s="4" t="s">
        <v>213</v>
      </c>
      <c r="B2889" s="4">
        <v>2002.0</v>
      </c>
      <c r="C2889" s="4" t="s">
        <v>23</v>
      </c>
      <c r="D2889" s="4">
        <v>73.8</v>
      </c>
      <c r="E2889" s="4">
        <v>137.0</v>
      </c>
      <c r="F2889" s="4">
        <v>30.0</v>
      </c>
      <c r="G2889" s="4">
        <v>2.03</v>
      </c>
      <c r="H2889" s="5">
        <v>0.0</v>
      </c>
      <c r="I2889" s="6"/>
      <c r="J2889" s="4">
        <v>6755.0</v>
      </c>
      <c r="K2889" s="4">
        <v>1.0</v>
      </c>
      <c r="L2889" s="4">
        <v>39.0</v>
      </c>
      <c r="M2889" s="4">
        <v>92.0</v>
      </c>
      <c r="N2889" s="4">
        <v>4.7</v>
      </c>
      <c r="O2889" s="4">
        <v>75.0</v>
      </c>
      <c r="P2889" s="4">
        <v>0.2</v>
      </c>
      <c r="Q2889" s="7"/>
      <c r="R2889" s="6"/>
      <c r="S2889" s="4">
        <v>15.6</v>
      </c>
      <c r="T2889" s="4">
        <v>16.3</v>
      </c>
      <c r="U2889" s="4">
        <v>0.584</v>
      </c>
      <c r="V2889" s="4">
        <v>10.7</v>
      </c>
    </row>
    <row r="2890">
      <c r="A2890" s="4" t="s">
        <v>213</v>
      </c>
      <c r="B2890" s="4">
        <v>2001.0</v>
      </c>
      <c r="C2890" s="4" t="s">
        <v>23</v>
      </c>
      <c r="D2890" s="4">
        <v>73.6</v>
      </c>
      <c r="E2890" s="4">
        <v>138.0</v>
      </c>
      <c r="F2890" s="4">
        <v>32.0</v>
      </c>
      <c r="G2890" s="4">
        <v>1.84</v>
      </c>
      <c r="H2890" s="5">
        <v>0.0</v>
      </c>
      <c r="I2890" s="6"/>
      <c r="J2890" s="4">
        <v>12058.0</v>
      </c>
      <c r="K2890" s="4">
        <v>9.6</v>
      </c>
      <c r="L2890" s="4">
        <v>41.0</v>
      </c>
      <c r="M2890" s="4">
        <v>96.0</v>
      </c>
      <c r="N2890" s="4">
        <v>5.17</v>
      </c>
      <c r="O2890" s="4">
        <v>96.0</v>
      </c>
      <c r="P2890" s="4">
        <v>0.1</v>
      </c>
      <c r="Q2890" s="7"/>
      <c r="R2890" s="6"/>
      <c r="S2890" s="4">
        <v>15.7</v>
      </c>
      <c r="T2890" s="4">
        <v>16.4</v>
      </c>
      <c r="U2890" s="4">
        <v>0.576</v>
      </c>
      <c r="V2890" s="4">
        <v>10.6</v>
      </c>
    </row>
    <row r="2891">
      <c r="A2891" s="4" t="s">
        <v>213</v>
      </c>
      <c r="B2891" s="4">
        <v>2000.0</v>
      </c>
      <c r="C2891" s="4" t="s">
        <v>23</v>
      </c>
      <c r="D2891" s="4">
        <v>73.4</v>
      </c>
      <c r="E2891" s="4">
        <v>139.0</v>
      </c>
      <c r="F2891" s="4">
        <v>33.0</v>
      </c>
      <c r="G2891" s="4">
        <v>1.6</v>
      </c>
      <c r="H2891" s="5">
        <v>0.0</v>
      </c>
      <c r="I2891" s="6"/>
      <c r="J2891" s="4">
        <v>16512.0</v>
      </c>
      <c r="K2891" s="4">
        <v>9.2</v>
      </c>
      <c r="L2891" s="4">
        <v>43.0</v>
      </c>
      <c r="M2891" s="4">
        <v>96.0</v>
      </c>
      <c r="N2891" s="4">
        <v>4.89</v>
      </c>
      <c r="O2891" s="4">
        <v>96.0</v>
      </c>
      <c r="P2891" s="4">
        <v>0.1</v>
      </c>
      <c r="Q2891" s="7"/>
      <c r="R2891" s="6"/>
      <c r="S2891" s="4">
        <v>15.8</v>
      </c>
      <c r="T2891" s="4">
        <v>16.4</v>
      </c>
      <c r="U2891" s="4">
        <v>0.569</v>
      </c>
      <c r="V2891" s="4">
        <v>10.4</v>
      </c>
    </row>
    <row r="2892">
      <c r="A2892" s="4" t="s">
        <v>214</v>
      </c>
      <c r="B2892" s="4">
        <v>2015.0</v>
      </c>
      <c r="C2892" s="4" t="s">
        <v>23</v>
      </c>
      <c r="D2892" s="4">
        <v>65.7</v>
      </c>
      <c r="E2892" s="4">
        <v>224.0</v>
      </c>
      <c r="F2892" s="4">
        <v>37.0</v>
      </c>
      <c r="G2892" s="6"/>
      <c r="H2892" s="5">
        <v>0.0</v>
      </c>
      <c r="I2892" s="4">
        <v>69.0</v>
      </c>
      <c r="J2892" s="4">
        <v>468.0</v>
      </c>
      <c r="K2892" s="4">
        <v>41.3</v>
      </c>
      <c r="L2892" s="4">
        <v>47.0</v>
      </c>
      <c r="M2892" s="4">
        <v>63.0</v>
      </c>
      <c r="N2892" s="6"/>
      <c r="O2892" s="4">
        <v>69.0</v>
      </c>
      <c r="P2892" s="4">
        <v>0.1</v>
      </c>
      <c r="Q2892" s="7"/>
      <c r="R2892" s="6"/>
      <c r="S2892" s="4">
        <v>13.6</v>
      </c>
      <c r="T2892" s="4">
        <v>13.4</v>
      </c>
      <c r="U2892" s="4">
        <v>0.499</v>
      </c>
      <c r="V2892" s="4">
        <v>9.0</v>
      </c>
    </row>
    <row r="2893">
      <c r="A2893" s="4" t="s">
        <v>214</v>
      </c>
      <c r="B2893" s="4">
        <v>2014.0</v>
      </c>
      <c r="C2893" s="4" t="s">
        <v>23</v>
      </c>
      <c r="D2893" s="4">
        <v>65.4</v>
      </c>
      <c r="E2893" s="4">
        <v>228.0</v>
      </c>
      <c r="F2893" s="4">
        <v>37.0</v>
      </c>
      <c r="G2893" s="4">
        <v>0.01</v>
      </c>
      <c r="H2893" s="5">
        <v>0.0</v>
      </c>
      <c r="I2893" s="4">
        <v>73.0</v>
      </c>
      <c r="J2893" s="4">
        <v>815.0</v>
      </c>
      <c r="K2893" s="4">
        <v>4.4</v>
      </c>
      <c r="L2893" s="4">
        <v>47.0</v>
      </c>
      <c r="M2893" s="4">
        <v>67.0</v>
      </c>
      <c r="N2893" s="4">
        <v>5.64</v>
      </c>
      <c r="O2893" s="4">
        <v>73.0</v>
      </c>
      <c r="P2893" s="4">
        <v>0.1</v>
      </c>
      <c r="Q2893" s="7"/>
      <c r="R2893" s="6"/>
      <c r="S2893" s="4">
        <v>13.7</v>
      </c>
      <c r="T2893" s="4">
        <v>13.5</v>
      </c>
      <c r="U2893" s="4">
        <v>0.5</v>
      </c>
      <c r="V2893" s="4">
        <v>9.0</v>
      </c>
    </row>
    <row r="2894">
      <c r="A2894" s="4" t="s">
        <v>214</v>
      </c>
      <c r="B2894" s="4">
        <v>2013.0</v>
      </c>
      <c r="C2894" s="4" t="s">
        <v>23</v>
      </c>
      <c r="D2894" s="4">
        <v>65.4</v>
      </c>
      <c r="E2894" s="4">
        <v>226.0</v>
      </c>
      <c r="F2894" s="4">
        <v>36.0</v>
      </c>
      <c r="G2894" s="4">
        <v>0.04</v>
      </c>
      <c r="H2894" s="5">
        <v>0.0</v>
      </c>
      <c r="I2894" s="4">
        <v>73.0</v>
      </c>
      <c r="J2894" s="4">
        <v>400.0</v>
      </c>
      <c r="K2894" s="4">
        <v>39.6</v>
      </c>
      <c r="L2894" s="4">
        <v>46.0</v>
      </c>
      <c r="M2894" s="4">
        <v>67.0</v>
      </c>
      <c r="N2894" s="4">
        <v>5.78</v>
      </c>
      <c r="O2894" s="4">
        <v>73.0</v>
      </c>
      <c r="P2894" s="4">
        <v>0.1</v>
      </c>
      <c r="Q2894" s="7"/>
      <c r="R2894" s="6"/>
      <c r="S2894" s="4">
        <v>13.7</v>
      </c>
      <c r="T2894" s="4">
        <v>13.5</v>
      </c>
      <c r="U2894" s="4">
        <v>0.498</v>
      </c>
      <c r="V2894" s="4">
        <v>9.0</v>
      </c>
    </row>
    <row r="2895">
      <c r="A2895" s="4" t="s">
        <v>214</v>
      </c>
      <c r="B2895" s="4">
        <v>2012.0</v>
      </c>
      <c r="C2895" s="4" t="s">
        <v>23</v>
      </c>
      <c r="D2895" s="4">
        <v>64.7</v>
      </c>
      <c r="E2895" s="4">
        <v>236.0</v>
      </c>
      <c r="F2895" s="4">
        <v>36.0</v>
      </c>
      <c r="G2895" s="4">
        <v>0.04</v>
      </c>
      <c r="H2895" s="5">
        <v>0.0</v>
      </c>
      <c r="I2895" s="4">
        <v>67.0</v>
      </c>
      <c r="J2895" s="4">
        <v>2177.0</v>
      </c>
      <c r="K2895" s="4">
        <v>38.7</v>
      </c>
      <c r="L2895" s="4">
        <v>46.0</v>
      </c>
      <c r="M2895" s="4">
        <v>68.0</v>
      </c>
      <c r="N2895" s="4">
        <v>5.73</v>
      </c>
      <c r="O2895" s="4">
        <v>67.0</v>
      </c>
      <c r="P2895" s="4">
        <v>0.1</v>
      </c>
      <c r="Q2895" s="7"/>
      <c r="R2895" s="6"/>
      <c r="S2895" s="4">
        <v>13.7</v>
      </c>
      <c r="T2895" s="4">
        <v>13.6</v>
      </c>
      <c r="U2895" s="4">
        <v>0.494</v>
      </c>
      <c r="V2895" s="4">
        <v>9.0</v>
      </c>
    </row>
    <row r="2896">
      <c r="A2896" s="4" t="s">
        <v>214</v>
      </c>
      <c r="B2896" s="4">
        <v>2011.0</v>
      </c>
      <c r="C2896" s="4" t="s">
        <v>23</v>
      </c>
      <c r="D2896" s="4">
        <v>64.6</v>
      </c>
      <c r="E2896" s="4">
        <v>234.0</v>
      </c>
      <c r="F2896" s="4">
        <v>35.0</v>
      </c>
      <c r="G2896" s="4">
        <v>0.04</v>
      </c>
      <c r="H2896" s="5">
        <v>0.0</v>
      </c>
      <c r="I2896" s="4">
        <v>69.0</v>
      </c>
      <c r="J2896" s="4">
        <v>2676.0</v>
      </c>
      <c r="K2896" s="4">
        <v>37.9</v>
      </c>
      <c r="L2896" s="4">
        <v>45.0</v>
      </c>
      <c r="M2896" s="4">
        <v>69.0</v>
      </c>
      <c r="N2896" s="4">
        <v>5.4</v>
      </c>
      <c r="O2896" s="4">
        <v>69.0</v>
      </c>
      <c r="P2896" s="4">
        <v>0.1</v>
      </c>
      <c r="Q2896" s="7"/>
      <c r="R2896" s="6"/>
      <c r="S2896" s="4">
        <v>13.7</v>
      </c>
      <c r="T2896" s="4">
        <v>13.6</v>
      </c>
      <c r="U2896" s="4">
        <v>0.493</v>
      </c>
      <c r="V2896" s="4">
        <v>8.6</v>
      </c>
    </row>
    <row r="2897">
      <c r="A2897" s="4" t="s">
        <v>214</v>
      </c>
      <c r="B2897" s="4">
        <v>2010.0</v>
      </c>
      <c r="C2897" s="4" t="s">
        <v>23</v>
      </c>
      <c r="D2897" s="4">
        <v>64.4</v>
      </c>
      <c r="E2897" s="4">
        <v>233.0</v>
      </c>
      <c r="F2897" s="4">
        <v>35.0</v>
      </c>
      <c r="G2897" s="4">
        <v>0.06</v>
      </c>
      <c r="H2897" s="5">
        <v>0.0</v>
      </c>
      <c r="I2897" s="4">
        <v>76.0</v>
      </c>
      <c r="J2897" s="4">
        <v>510.0</v>
      </c>
      <c r="K2897" s="4">
        <v>37.2</v>
      </c>
      <c r="L2897" s="4">
        <v>45.0</v>
      </c>
      <c r="M2897" s="4">
        <v>77.0</v>
      </c>
      <c r="N2897" s="4">
        <v>5.17</v>
      </c>
      <c r="O2897" s="4">
        <v>76.0</v>
      </c>
      <c r="P2897" s="4">
        <v>0.1</v>
      </c>
      <c r="Q2897" s="7"/>
      <c r="R2897" s="6"/>
      <c r="S2897" s="4">
        <v>13.7</v>
      </c>
      <c r="T2897" s="4">
        <v>13.7</v>
      </c>
      <c r="U2897" s="4">
        <v>0.488</v>
      </c>
      <c r="V2897" s="4">
        <v>8.5</v>
      </c>
    </row>
    <row r="2898">
      <c r="A2898" s="4" t="s">
        <v>214</v>
      </c>
      <c r="B2898" s="4">
        <v>2009.0</v>
      </c>
      <c r="C2898" s="4" t="s">
        <v>23</v>
      </c>
      <c r="D2898" s="4">
        <v>64.1</v>
      </c>
      <c r="E2898" s="4">
        <v>235.0</v>
      </c>
      <c r="F2898" s="4">
        <v>36.0</v>
      </c>
      <c r="G2898" s="4">
        <v>0.03</v>
      </c>
      <c r="H2898" s="5">
        <v>0.0</v>
      </c>
      <c r="I2898" s="4">
        <v>76.0</v>
      </c>
      <c r="J2898" s="4">
        <v>130.0</v>
      </c>
      <c r="K2898" s="4">
        <v>36.4</v>
      </c>
      <c r="L2898" s="4">
        <v>46.0</v>
      </c>
      <c r="M2898" s="4">
        <v>76.0</v>
      </c>
      <c r="N2898" s="4">
        <v>5.32</v>
      </c>
      <c r="O2898" s="4">
        <v>76.0</v>
      </c>
      <c r="P2898" s="4">
        <v>0.1</v>
      </c>
      <c r="Q2898" s="7"/>
      <c r="R2898" s="6"/>
      <c r="S2898" s="4">
        <v>13.8</v>
      </c>
      <c r="T2898" s="4">
        <v>13.7</v>
      </c>
      <c r="U2898" s="4">
        <v>0.483</v>
      </c>
      <c r="V2898" s="4">
        <v>8.4</v>
      </c>
    </row>
    <row r="2899">
      <c r="A2899" s="4" t="s">
        <v>214</v>
      </c>
      <c r="B2899" s="4">
        <v>2008.0</v>
      </c>
      <c r="C2899" s="4" t="s">
        <v>23</v>
      </c>
      <c r="D2899" s="4">
        <v>63.8</v>
      </c>
      <c r="E2899" s="4">
        <v>238.0</v>
      </c>
      <c r="F2899" s="4">
        <v>37.0</v>
      </c>
      <c r="G2899" s="4">
        <v>0.04</v>
      </c>
      <c r="H2899" s="5">
        <v>0.0</v>
      </c>
      <c r="I2899" s="4">
        <v>78.0</v>
      </c>
      <c r="J2899" s="4">
        <v>7.0</v>
      </c>
      <c r="K2899" s="4">
        <v>35.7</v>
      </c>
      <c r="L2899" s="4">
        <v>47.0</v>
      </c>
      <c r="M2899" s="4">
        <v>78.0</v>
      </c>
      <c r="N2899" s="4">
        <v>5.12</v>
      </c>
      <c r="O2899" s="4">
        <v>78.0</v>
      </c>
      <c r="P2899" s="4">
        <v>0.1</v>
      </c>
      <c r="Q2899" s="7"/>
      <c r="R2899" s="6"/>
      <c r="S2899" s="4">
        <v>13.8</v>
      </c>
      <c r="T2899" s="4">
        <v>13.7</v>
      </c>
      <c r="U2899" s="4">
        <v>0.48</v>
      </c>
      <c r="V2899" s="4">
        <v>8.5</v>
      </c>
    </row>
    <row r="2900">
      <c r="A2900" s="4" t="s">
        <v>214</v>
      </c>
      <c r="B2900" s="4">
        <v>2007.0</v>
      </c>
      <c r="C2900" s="4" t="s">
        <v>23</v>
      </c>
      <c r="D2900" s="4">
        <v>63.4</v>
      </c>
      <c r="E2900" s="4">
        <v>24.0</v>
      </c>
      <c r="F2900" s="4">
        <v>38.0</v>
      </c>
      <c r="G2900" s="4">
        <v>0.05</v>
      </c>
      <c r="H2900" s="5">
        <v>0.0</v>
      </c>
      <c r="I2900" s="4">
        <v>79.0</v>
      </c>
      <c r="J2900" s="4">
        <v>13.0</v>
      </c>
      <c r="K2900" s="4">
        <v>35.1</v>
      </c>
      <c r="L2900" s="4">
        <v>49.0</v>
      </c>
      <c r="M2900" s="4">
        <v>79.0</v>
      </c>
      <c r="N2900" s="4">
        <v>4.92</v>
      </c>
      <c r="O2900" s="4">
        <v>79.0</v>
      </c>
      <c r="P2900" s="4">
        <v>0.1</v>
      </c>
      <c r="Q2900" s="7"/>
      <c r="R2900" s="6"/>
      <c r="S2900" s="4">
        <v>13.8</v>
      </c>
      <c r="T2900" s="4">
        <v>13.8</v>
      </c>
      <c r="U2900" s="4">
        <v>0.477</v>
      </c>
      <c r="V2900" s="4">
        <v>8.6</v>
      </c>
    </row>
    <row r="2901">
      <c r="A2901" s="4" t="s">
        <v>214</v>
      </c>
      <c r="B2901" s="4">
        <v>2006.0</v>
      </c>
      <c r="C2901" s="4" t="s">
        <v>23</v>
      </c>
      <c r="D2901" s="4">
        <v>63.0</v>
      </c>
      <c r="E2901" s="4">
        <v>242.0</v>
      </c>
      <c r="F2901" s="4">
        <v>39.0</v>
      </c>
      <c r="G2901" s="4">
        <v>0.04</v>
      </c>
      <c r="H2901" s="5">
        <v>0.0</v>
      </c>
      <c r="I2901" s="4">
        <v>78.0</v>
      </c>
      <c r="J2901" s="4">
        <v>8079.0</v>
      </c>
      <c r="K2901" s="4">
        <v>34.5</v>
      </c>
      <c r="L2901" s="4">
        <v>51.0</v>
      </c>
      <c r="M2901" s="4">
        <v>78.0</v>
      </c>
      <c r="N2901" s="4">
        <v>4.82</v>
      </c>
      <c r="O2901" s="4">
        <v>78.0</v>
      </c>
      <c r="P2901" s="4">
        <v>0.1</v>
      </c>
      <c r="Q2901" s="7"/>
      <c r="R2901" s="6"/>
      <c r="S2901" s="4">
        <v>13.9</v>
      </c>
      <c r="T2901" s="4">
        <v>13.8</v>
      </c>
      <c r="U2901" s="4">
        <v>0.475</v>
      </c>
      <c r="V2901" s="4">
        <v>8.7</v>
      </c>
    </row>
    <row r="2902">
      <c r="A2902" s="4" t="s">
        <v>214</v>
      </c>
      <c r="B2902" s="4">
        <v>2005.0</v>
      </c>
      <c r="C2902" s="4" t="s">
        <v>23</v>
      </c>
      <c r="D2902" s="4">
        <v>62.6</v>
      </c>
      <c r="E2902" s="4">
        <v>245.0</v>
      </c>
      <c r="F2902" s="4">
        <v>40.0</v>
      </c>
      <c r="G2902" s="4">
        <v>0.04</v>
      </c>
      <c r="H2902" s="5">
        <v>0.0</v>
      </c>
      <c r="I2902" s="4">
        <v>8.0</v>
      </c>
      <c r="J2902" s="4">
        <v>6285.0</v>
      </c>
      <c r="K2902" s="4">
        <v>33.9</v>
      </c>
      <c r="L2902" s="4">
        <v>53.0</v>
      </c>
      <c r="M2902" s="4">
        <v>8.0</v>
      </c>
      <c r="N2902" s="4">
        <v>4.58</v>
      </c>
      <c r="O2902" s="4">
        <v>79.0</v>
      </c>
      <c r="P2902" s="4">
        <v>0.1</v>
      </c>
      <c r="Q2902" s="7"/>
      <c r="R2902" s="6"/>
      <c r="S2902" s="4">
        <v>13.9</v>
      </c>
      <c r="T2902" s="4">
        <v>13.8</v>
      </c>
      <c r="U2902" s="4">
        <v>0.47</v>
      </c>
      <c r="V2902" s="4">
        <v>8.6</v>
      </c>
    </row>
    <row r="2903">
      <c r="A2903" s="4" t="s">
        <v>214</v>
      </c>
      <c r="B2903" s="4">
        <v>2004.0</v>
      </c>
      <c r="C2903" s="4" t="s">
        <v>23</v>
      </c>
      <c r="D2903" s="4">
        <v>62.2</v>
      </c>
      <c r="E2903" s="4">
        <v>247.0</v>
      </c>
      <c r="F2903" s="4">
        <v>42.0</v>
      </c>
      <c r="G2903" s="4">
        <v>0.06</v>
      </c>
      <c r="H2903" s="5">
        <v>0.0</v>
      </c>
      <c r="I2903" s="4">
        <v>43.0</v>
      </c>
      <c r="J2903" s="4">
        <v>12708.0</v>
      </c>
      <c r="K2903" s="4">
        <v>33.3</v>
      </c>
      <c r="L2903" s="4">
        <v>56.0</v>
      </c>
      <c r="M2903" s="4">
        <v>72.0</v>
      </c>
      <c r="N2903" s="4">
        <v>4.9</v>
      </c>
      <c r="O2903" s="4">
        <v>72.0</v>
      </c>
      <c r="P2903" s="4">
        <v>0.1</v>
      </c>
      <c r="Q2903" s="7"/>
      <c r="R2903" s="6"/>
      <c r="S2903" s="4">
        <v>13.9</v>
      </c>
      <c r="T2903" s="4">
        <v>13.9</v>
      </c>
      <c r="U2903" s="4">
        <v>0.464</v>
      </c>
      <c r="V2903" s="4">
        <v>8.4</v>
      </c>
    </row>
    <row r="2904">
      <c r="A2904" s="4" t="s">
        <v>214</v>
      </c>
      <c r="B2904" s="4">
        <v>2003.0</v>
      </c>
      <c r="C2904" s="4" t="s">
        <v>23</v>
      </c>
      <c r="D2904" s="4">
        <v>61.9</v>
      </c>
      <c r="E2904" s="4">
        <v>249.0</v>
      </c>
      <c r="F2904" s="4">
        <v>43.0</v>
      </c>
      <c r="G2904" s="4">
        <v>0.04</v>
      </c>
      <c r="H2904" s="5">
        <v>0.0</v>
      </c>
      <c r="I2904" s="4">
        <v>38.0</v>
      </c>
      <c r="J2904" s="4">
        <v>8536.0</v>
      </c>
      <c r="K2904" s="4">
        <v>32.7</v>
      </c>
      <c r="L2904" s="4">
        <v>58.0</v>
      </c>
      <c r="M2904" s="4">
        <v>61.0</v>
      </c>
      <c r="N2904" s="4">
        <v>5.0</v>
      </c>
      <c r="O2904" s="4">
        <v>61.0</v>
      </c>
      <c r="P2904" s="4">
        <v>0.1</v>
      </c>
      <c r="Q2904" s="7"/>
      <c r="R2904" s="6"/>
      <c r="S2904" s="4">
        <v>14.0</v>
      </c>
      <c r="T2904" s="4">
        <v>13.9</v>
      </c>
      <c r="U2904" s="4">
        <v>0.457</v>
      </c>
      <c r="V2904" s="4">
        <v>8.2</v>
      </c>
    </row>
    <row r="2905">
      <c r="A2905" s="4" t="s">
        <v>214</v>
      </c>
      <c r="B2905" s="4">
        <v>2002.0</v>
      </c>
      <c r="C2905" s="4" t="s">
        <v>23</v>
      </c>
      <c r="D2905" s="4">
        <v>61.5</v>
      </c>
      <c r="E2905" s="4">
        <v>25.0</v>
      </c>
      <c r="F2905" s="4">
        <v>45.0</v>
      </c>
      <c r="G2905" s="4">
        <v>0.07</v>
      </c>
      <c r="H2905" s="5">
        <v>0.0</v>
      </c>
      <c r="I2905" s="4">
        <v>31.0</v>
      </c>
      <c r="J2905" s="4">
        <v>890.0</v>
      </c>
      <c r="K2905" s="4">
        <v>32.2</v>
      </c>
      <c r="L2905" s="4">
        <v>61.0</v>
      </c>
      <c r="M2905" s="4">
        <v>64.0</v>
      </c>
      <c r="N2905" s="4">
        <v>4.22</v>
      </c>
      <c r="O2905" s="4">
        <v>65.0</v>
      </c>
      <c r="P2905" s="4">
        <v>0.1</v>
      </c>
      <c r="Q2905" s="7"/>
      <c r="R2905" s="6"/>
      <c r="S2905" s="4">
        <v>14.0</v>
      </c>
      <c r="T2905" s="4">
        <v>14.0</v>
      </c>
      <c r="U2905" s="4">
        <v>0.45</v>
      </c>
      <c r="V2905" s="4">
        <v>8.0</v>
      </c>
    </row>
    <row r="2906">
      <c r="A2906" s="4" t="s">
        <v>214</v>
      </c>
      <c r="B2906" s="4">
        <v>2001.0</v>
      </c>
      <c r="C2906" s="4" t="s">
        <v>23</v>
      </c>
      <c r="D2906" s="4">
        <v>61.1</v>
      </c>
      <c r="E2906" s="4">
        <v>251.0</v>
      </c>
      <c r="F2906" s="4">
        <v>46.0</v>
      </c>
      <c r="G2906" s="4">
        <v>0.08</v>
      </c>
      <c r="H2906" s="5">
        <v>0.0</v>
      </c>
      <c r="I2906" s="4">
        <v>19.0</v>
      </c>
      <c r="J2906" s="4">
        <v>485.0</v>
      </c>
      <c r="K2906" s="4">
        <v>31.7</v>
      </c>
      <c r="L2906" s="4">
        <v>63.0</v>
      </c>
      <c r="M2906" s="4">
        <v>73.0</v>
      </c>
      <c r="N2906" s="4">
        <v>4.34</v>
      </c>
      <c r="O2906" s="4">
        <v>73.0</v>
      </c>
      <c r="P2906" s="4">
        <v>0.1</v>
      </c>
      <c r="Q2906" s="7"/>
      <c r="R2906" s="6"/>
      <c r="S2906" s="4">
        <v>14.0</v>
      </c>
      <c r="T2906" s="4">
        <v>14.0</v>
      </c>
      <c r="U2906" s="4">
        <v>0.444</v>
      </c>
      <c r="V2906" s="4">
        <v>7.9</v>
      </c>
    </row>
    <row r="2907">
      <c r="A2907" s="4" t="s">
        <v>214</v>
      </c>
      <c r="B2907" s="4">
        <v>2000.0</v>
      </c>
      <c r="C2907" s="4" t="s">
        <v>23</v>
      </c>
      <c r="D2907" s="4">
        <v>68.0</v>
      </c>
      <c r="E2907" s="4">
        <v>252.0</v>
      </c>
      <c r="F2907" s="4">
        <v>48.0</v>
      </c>
      <c r="G2907" s="4">
        <v>0.07</v>
      </c>
      <c r="H2907" s="5">
        <v>0.0</v>
      </c>
      <c r="I2907" s="4">
        <v>14.0</v>
      </c>
      <c r="J2907" s="4">
        <v>0.0</v>
      </c>
      <c r="K2907" s="4">
        <v>31.2</v>
      </c>
      <c r="L2907" s="4">
        <v>66.0</v>
      </c>
      <c r="M2907" s="4">
        <v>74.0</v>
      </c>
      <c r="N2907" s="4">
        <v>4.14</v>
      </c>
      <c r="O2907" s="4">
        <v>74.0</v>
      </c>
      <c r="P2907" s="4">
        <v>0.1</v>
      </c>
      <c r="Q2907" s="7"/>
      <c r="R2907" s="6"/>
      <c r="S2907" s="4">
        <v>14.1</v>
      </c>
      <c r="T2907" s="4">
        <v>14.1</v>
      </c>
      <c r="U2907" s="4">
        <v>0.436</v>
      </c>
      <c r="V2907" s="4">
        <v>7.7</v>
      </c>
    </row>
    <row r="2908">
      <c r="A2908" s="4" t="s">
        <v>215</v>
      </c>
      <c r="B2908" s="4">
        <v>2015.0</v>
      </c>
      <c r="C2908" s="4" t="s">
        <v>23</v>
      </c>
      <c r="D2908" s="4">
        <v>61.8</v>
      </c>
      <c r="E2908" s="4">
        <v>33.0</v>
      </c>
      <c r="F2908" s="4">
        <v>27.0</v>
      </c>
      <c r="G2908" s="6"/>
      <c r="H2908" s="5">
        <v>0.0</v>
      </c>
      <c r="I2908" s="4">
        <v>9.0</v>
      </c>
      <c r="J2908" s="4">
        <v>9.0</v>
      </c>
      <c r="K2908" s="4">
        <v>23.4</v>
      </c>
      <c r="L2908" s="4">
        <v>40.0</v>
      </c>
      <c r="M2908" s="4">
        <v>9.0</v>
      </c>
      <c r="N2908" s="6"/>
      <c r="O2908" s="4">
        <v>9.0</v>
      </c>
      <c r="P2908" s="4">
        <v>4.1</v>
      </c>
      <c r="Q2908" s="5">
        <v>1313.889646</v>
      </c>
      <c r="R2908" s="4">
        <v>161587.0</v>
      </c>
      <c r="S2908" s="4">
        <v>6.3</v>
      </c>
      <c r="T2908" s="4">
        <v>6.1</v>
      </c>
      <c r="U2908" s="4">
        <v>0.576</v>
      </c>
      <c r="V2908" s="4">
        <v>12.5</v>
      </c>
    </row>
    <row r="2909">
      <c r="A2909" s="4" t="s">
        <v>215</v>
      </c>
      <c r="B2909" s="4">
        <v>2014.0</v>
      </c>
      <c r="C2909" s="4" t="s">
        <v>23</v>
      </c>
      <c r="D2909" s="4">
        <v>61.1</v>
      </c>
      <c r="E2909" s="4">
        <v>314.0</v>
      </c>
      <c r="F2909" s="4">
        <v>28.0</v>
      </c>
      <c r="G2909" s="4">
        <v>0.01</v>
      </c>
      <c r="H2909" s="5">
        <v>196.6675768</v>
      </c>
      <c r="I2909" s="4">
        <v>86.0</v>
      </c>
      <c r="J2909" s="4">
        <v>9.0</v>
      </c>
      <c r="K2909" s="4">
        <v>22.8</v>
      </c>
      <c r="L2909" s="4">
        <v>41.0</v>
      </c>
      <c r="M2909" s="4">
        <v>78.0</v>
      </c>
      <c r="N2909" s="4">
        <v>4.99</v>
      </c>
      <c r="O2909" s="4">
        <v>86.0</v>
      </c>
      <c r="P2909" s="4">
        <v>4.3</v>
      </c>
      <c r="Q2909" s="5">
        <v>1738.8822</v>
      </c>
      <c r="R2909" s="4">
        <v>1562974.0</v>
      </c>
      <c r="S2909" s="4">
        <v>6.3</v>
      </c>
      <c r="T2909" s="4">
        <v>6.2</v>
      </c>
      <c r="U2909" s="4">
        <v>0.57</v>
      </c>
      <c r="V2909" s="4">
        <v>12.5</v>
      </c>
    </row>
    <row r="2910">
      <c r="A2910" s="4" t="s">
        <v>215</v>
      </c>
      <c r="B2910" s="4">
        <v>2013.0</v>
      </c>
      <c r="C2910" s="4" t="s">
        <v>23</v>
      </c>
      <c r="D2910" s="4">
        <v>63.0</v>
      </c>
      <c r="E2910" s="4">
        <v>328.0</v>
      </c>
      <c r="F2910" s="4">
        <v>29.0</v>
      </c>
      <c r="G2910" s="4">
        <v>2.41</v>
      </c>
      <c r="H2910" s="5">
        <v>20.62306285</v>
      </c>
      <c r="I2910" s="4">
        <v>79.0</v>
      </c>
      <c r="J2910" s="4">
        <v>35.0</v>
      </c>
      <c r="K2910" s="4">
        <v>22.3</v>
      </c>
      <c r="L2910" s="4">
        <v>42.0</v>
      </c>
      <c r="M2910" s="4">
        <v>74.0</v>
      </c>
      <c r="N2910" s="4">
        <v>4.99</v>
      </c>
      <c r="O2910" s="4">
        <v>79.0</v>
      </c>
      <c r="P2910" s="4">
        <v>4.8</v>
      </c>
      <c r="Q2910" s="5">
        <v>185.793359</v>
      </c>
      <c r="R2910" s="4">
        <v>1515321.0</v>
      </c>
      <c r="S2910" s="4">
        <v>6.4</v>
      </c>
      <c r="T2910" s="4">
        <v>6.2</v>
      </c>
      <c r="U2910" s="4">
        <v>0.565</v>
      </c>
      <c r="V2910" s="4">
        <v>12.5</v>
      </c>
    </row>
    <row r="2911">
      <c r="A2911" s="4" t="s">
        <v>215</v>
      </c>
      <c r="B2911" s="4">
        <v>2012.0</v>
      </c>
      <c r="C2911" s="4" t="s">
        <v>23</v>
      </c>
      <c r="D2911" s="4">
        <v>59.2</v>
      </c>
      <c r="E2911" s="4">
        <v>349.0</v>
      </c>
      <c r="F2911" s="4">
        <v>29.0</v>
      </c>
      <c r="G2911" s="4">
        <v>2.59</v>
      </c>
      <c r="H2911" s="5">
        <v>196.9152496</v>
      </c>
      <c r="I2911" s="4">
        <v>78.0</v>
      </c>
      <c r="J2911" s="4">
        <v>896.0</v>
      </c>
      <c r="K2911" s="4">
        <v>21.7</v>
      </c>
      <c r="L2911" s="4">
        <v>43.0</v>
      </c>
      <c r="M2911" s="4">
        <v>7.0</v>
      </c>
      <c r="N2911" s="4">
        <v>4.91</v>
      </c>
      <c r="O2911" s="4">
        <v>78.0</v>
      </c>
      <c r="P2911" s="4">
        <v>5.6</v>
      </c>
      <c r="Q2911" s="5">
        <v>1734.93612</v>
      </c>
      <c r="R2911" s="4">
        <v>1.4699937E7</v>
      </c>
      <c r="S2911" s="4">
        <v>6.5</v>
      </c>
      <c r="T2911" s="4">
        <v>6.3</v>
      </c>
      <c r="U2911" s="4">
        <v>0.554</v>
      </c>
      <c r="V2911" s="4">
        <v>12.3</v>
      </c>
    </row>
    <row r="2912">
      <c r="A2912" s="4" t="s">
        <v>215</v>
      </c>
      <c r="B2912" s="4">
        <v>2011.0</v>
      </c>
      <c r="C2912" s="4" t="s">
        <v>23</v>
      </c>
      <c r="D2912" s="4">
        <v>58.2</v>
      </c>
      <c r="E2912" s="4">
        <v>366.0</v>
      </c>
      <c r="F2912" s="4">
        <v>29.0</v>
      </c>
      <c r="G2912" s="4">
        <v>2.57</v>
      </c>
      <c r="H2912" s="5">
        <v>183.0461695</v>
      </c>
      <c r="I2912" s="4">
        <v>81.0</v>
      </c>
      <c r="J2912" s="4">
        <v>13234.0</v>
      </c>
      <c r="K2912" s="4">
        <v>21.2</v>
      </c>
      <c r="L2912" s="4">
        <v>44.0</v>
      </c>
      <c r="M2912" s="4">
        <v>83.0</v>
      </c>
      <c r="N2912" s="4">
        <v>4.26</v>
      </c>
      <c r="O2912" s="4">
        <v>81.0</v>
      </c>
      <c r="P2912" s="4">
        <v>6.3</v>
      </c>
      <c r="Q2912" s="5">
        <v>1644.619672</v>
      </c>
      <c r="R2912" s="4">
        <v>1.4264756E7</v>
      </c>
      <c r="S2912" s="4">
        <v>6.6</v>
      </c>
      <c r="T2912" s="4">
        <v>6.4</v>
      </c>
      <c r="U2912" s="4">
        <v>0.543</v>
      </c>
      <c r="V2912" s="4">
        <v>12.0</v>
      </c>
    </row>
    <row r="2913">
      <c r="A2913" s="4" t="s">
        <v>215</v>
      </c>
      <c r="B2913" s="4">
        <v>2010.0</v>
      </c>
      <c r="C2913" s="4" t="s">
        <v>23</v>
      </c>
      <c r="D2913" s="4">
        <v>58.0</v>
      </c>
      <c r="E2913" s="4">
        <v>363.0</v>
      </c>
      <c r="F2913" s="4">
        <v>30.0</v>
      </c>
      <c r="G2913" s="4">
        <v>2.47</v>
      </c>
      <c r="H2913" s="5">
        <v>184.3649102</v>
      </c>
      <c r="I2913" s="4">
        <v>83.0</v>
      </c>
      <c r="J2913" s="4">
        <v>15754.0</v>
      </c>
      <c r="K2913" s="4">
        <v>2.7</v>
      </c>
      <c r="L2913" s="4">
        <v>45.0</v>
      </c>
      <c r="M2913" s="4">
        <v>8.0</v>
      </c>
      <c r="N2913" s="4">
        <v>4.41</v>
      </c>
      <c r="O2913" s="4">
        <v>83.0</v>
      </c>
      <c r="P2913" s="4">
        <v>6.8</v>
      </c>
      <c r="Q2913" s="5">
        <v>1463.213573</v>
      </c>
      <c r="R2913" s="4">
        <v>138533.0</v>
      </c>
      <c r="S2913" s="4">
        <v>6.7</v>
      </c>
      <c r="T2913" s="4">
        <v>6.5</v>
      </c>
      <c r="U2913" s="4">
        <v>0.533</v>
      </c>
      <c r="V2913" s="4">
        <v>11.8</v>
      </c>
    </row>
    <row r="2914">
      <c r="A2914" s="4" t="s">
        <v>215</v>
      </c>
      <c r="B2914" s="4">
        <v>2009.0</v>
      </c>
      <c r="C2914" s="4" t="s">
        <v>23</v>
      </c>
      <c r="D2914" s="4">
        <v>57.4</v>
      </c>
      <c r="E2914" s="4">
        <v>368.0</v>
      </c>
      <c r="F2914" s="4">
        <v>30.0</v>
      </c>
      <c r="G2914" s="4">
        <v>2.3</v>
      </c>
      <c r="H2914" s="5">
        <v>143.8698873</v>
      </c>
      <c r="I2914" s="4">
        <v>94.0</v>
      </c>
      <c r="J2914" s="4">
        <v>26.0</v>
      </c>
      <c r="K2914" s="4">
        <v>2.2</v>
      </c>
      <c r="L2914" s="4">
        <v>47.0</v>
      </c>
      <c r="M2914" s="4">
        <v>93.0</v>
      </c>
      <c r="N2914" s="4">
        <v>4.73</v>
      </c>
      <c r="O2914" s="4">
        <v>94.0</v>
      </c>
      <c r="P2914" s="4">
        <v>9.1</v>
      </c>
      <c r="Q2914" s="5">
        <v>1139.11233</v>
      </c>
      <c r="R2914" s="4">
        <v>1.3456417E7</v>
      </c>
      <c r="S2914" s="4">
        <v>6.7</v>
      </c>
      <c r="T2914" s="4">
        <v>6.6</v>
      </c>
      <c r="U2914" s="4">
        <v>0.518</v>
      </c>
      <c r="V2914" s="4">
        <v>11.6</v>
      </c>
    </row>
    <row r="2915">
      <c r="A2915" s="4" t="s">
        <v>215</v>
      </c>
      <c r="B2915" s="4">
        <v>2008.0</v>
      </c>
      <c r="C2915" s="4" t="s">
        <v>23</v>
      </c>
      <c r="D2915" s="4">
        <v>55.7</v>
      </c>
      <c r="E2915" s="4">
        <v>45.0</v>
      </c>
      <c r="F2915" s="4">
        <v>31.0</v>
      </c>
      <c r="G2915" s="4">
        <v>2.12</v>
      </c>
      <c r="H2915" s="5">
        <v>153.6783754</v>
      </c>
      <c r="I2915" s="4">
        <v>87.0</v>
      </c>
      <c r="J2915" s="4">
        <v>140.0</v>
      </c>
      <c r="K2915" s="4">
        <v>19.7</v>
      </c>
      <c r="L2915" s="4">
        <v>49.0</v>
      </c>
      <c r="M2915" s="4">
        <v>9.0</v>
      </c>
      <c r="N2915" s="4">
        <v>4.87</v>
      </c>
      <c r="O2915" s="4">
        <v>87.0</v>
      </c>
      <c r="P2915" s="4">
        <v>11.9</v>
      </c>
      <c r="Q2915" s="5">
        <v>1369.68249</v>
      </c>
      <c r="R2915" s="4">
        <v>1382517.0</v>
      </c>
      <c r="S2915" s="4">
        <v>6.8</v>
      </c>
      <c r="T2915" s="4">
        <v>6.7</v>
      </c>
      <c r="U2915" s="4">
        <v>0.504</v>
      </c>
      <c r="V2915" s="4">
        <v>11.4</v>
      </c>
    </row>
    <row r="2916">
      <c r="A2916" s="4" t="s">
        <v>215</v>
      </c>
      <c r="B2916" s="4">
        <v>2007.0</v>
      </c>
      <c r="C2916" s="4" t="s">
        <v>23</v>
      </c>
      <c r="D2916" s="4">
        <v>52.6</v>
      </c>
      <c r="E2916" s="4">
        <v>487.0</v>
      </c>
      <c r="F2916" s="4">
        <v>32.0</v>
      </c>
      <c r="G2916" s="4">
        <v>2.08</v>
      </c>
      <c r="H2916" s="5">
        <v>10.85148218</v>
      </c>
      <c r="I2916" s="4">
        <v>8.0</v>
      </c>
      <c r="J2916" s="4">
        <v>535.0</v>
      </c>
      <c r="K2916" s="4">
        <v>19.2</v>
      </c>
      <c r="L2916" s="4">
        <v>51.0</v>
      </c>
      <c r="M2916" s="4">
        <v>77.0</v>
      </c>
      <c r="N2916" s="4">
        <v>4.37</v>
      </c>
      <c r="O2916" s="4">
        <v>8.0</v>
      </c>
      <c r="P2916" s="4">
        <v>13.6</v>
      </c>
      <c r="Q2916" s="5">
        <v>114.587985</v>
      </c>
      <c r="R2916" s="4">
        <v>1.2725974E7</v>
      </c>
      <c r="S2916" s="4">
        <v>6.9</v>
      </c>
      <c r="T2916" s="4">
        <v>6.8</v>
      </c>
      <c r="U2916" s="4">
        <v>0.492</v>
      </c>
      <c r="V2916" s="4">
        <v>11.1</v>
      </c>
    </row>
    <row r="2917">
      <c r="A2917" s="4" t="s">
        <v>215</v>
      </c>
      <c r="B2917" s="4">
        <v>2006.0</v>
      </c>
      <c r="C2917" s="4" t="s">
        <v>23</v>
      </c>
      <c r="D2917" s="4">
        <v>58.0</v>
      </c>
      <c r="E2917" s="4">
        <v>526.0</v>
      </c>
      <c r="F2917" s="4">
        <v>33.0</v>
      </c>
      <c r="G2917" s="4">
        <v>2.25</v>
      </c>
      <c r="H2917" s="5">
        <v>1.860003739</v>
      </c>
      <c r="I2917" s="4">
        <v>81.0</v>
      </c>
      <c r="J2917" s="4">
        <v>459.0</v>
      </c>
      <c r="K2917" s="4">
        <v>18.8</v>
      </c>
      <c r="L2917" s="4">
        <v>52.0</v>
      </c>
      <c r="M2917" s="4">
        <v>83.0</v>
      </c>
      <c r="N2917" s="4">
        <v>6.11</v>
      </c>
      <c r="O2917" s="4">
        <v>81.0</v>
      </c>
      <c r="P2917" s="4">
        <v>15.9</v>
      </c>
      <c r="Q2917" s="5">
        <v>13.154199</v>
      </c>
      <c r="R2917" s="4">
        <v>1.2383446E7</v>
      </c>
      <c r="S2917" s="4">
        <v>7.0</v>
      </c>
      <c r="T2917" s="4">
        <v>6.9</v>
      </c>
      <c r="U2917" s="4">
        <v>0.479</v>
      </c>
      <c r="V2917" s="4">
        <v>10.9</v>
      </c>
    </row>
    <row r="2918">
      <c r="A2918" s="4" t="s">
        <v>215</v>
      </c>
      <c r="B2918" s="4">
        <v>2005.0</v>
      </c>
      <c r="C2918" s="4" t="s">
        <v>23</v>
      </c>
      <c r="D2918" s="4">
        <v>49.3</v>
      </c>
      <c r="E2918" s="4">
        <v>554.0</v>
      </c>
      <c r="F2918" s="4">
        <v>34.0</v>
      </c>
      <c r="G2918" s="4">
        <v>2.33</v>
      </c>
      <c r="H2918" s="5">
        <v>121.879331</v>
      </c>
      <c r="I2918" s="4">
        <v>82.0</v>
      </c>
      <c r="J2918" s="4">
        <v>45.0</v>
      </c>
      <c r="K2918" s="4">
        <v>18.4</v>
      </c>
      <c r="L2918" s="4">
        <v>55.0</v>
      </c>
      <c r="M2918" s="4">
        <v>84.0</v>
      </c>
      <c r="N2918" s="4">
        <v>7.56</v>
      </c>
      <c r="O2918" s="4">
        <v>82.0</v>
      </c>
      <c r="P2918" s="4">
        <v>17.0</v>
      </c>
      <c r="Q2918" s="5">
        <v>691.3178164</v>
      </c>
      <c r="R2918" s="4">
        <v>1252156.0</v>
      </c>
      <c r="S2918" s="4">
        <v>7.1</v>
      </c>
      <c r="T2918" s="4">
        <v>7.0</v>
      </c>
      <c r="U2918" s="4">
        <v>0.467</v>
      </c>
      <c r="V2918" s="4">
        <v>10.7</v>
      </c>
    </row>
    <row r="2919">
      <c r="A2919" s="4" t="s">
        <v>215</v>
      </c>
      <c r="B2919" s="4">
        <v>2004.0</v>
      </c>
      <c r="C2919" s="4" t="s">
        <v>23</v>
      </c>
      <c r="D2919" s="4">
        <v>47.9</v>
      </c>
      <c r="E2919" s="4">
        <v>578.0</v>
      </c>
      <c r="F2919" s="4">
        <v>36.0</v>
      </c>
      <c r="G2919" s="4">
        <v>2.46</v>
      </c>
      <c r="H2919" s="5">
        <v>8.369851529</v>
      </c>
      <c r="I2919" s="6"/>
      <c r="J2919" s="4">
        <v>35.0</v>
      </c>
      <c r="K2919" s="4">
        <v>18.0</v>
      </c>
      <c r="L2919" s="4">
        <v>59.0</v>
      </c>
      <c r="M2919" s="4">
        <v>84.0</v>
      </c>
      <c r="N2919" s="4">
        <v>7.33</v>
      </c>
      <c r="O2919" s="4">
        <v>83.0</v>
      </c>
      <c r="P2919" s="4">
        <v>17.6</v>
      </c>
      <c r="Q2919" s="5">
        <v>53.2772217</v>
      </c>
      <c r="R2919" s="4">
        <v>1.1731746E7</v>
      </c>
      <c r="S2919" s="4">
        <v>7.2</v>
      </c>
      <c r="T2919" s="4">
        <v>7.1</v>
      </c>
      <c r="U2919" s="4">
        <v>0.456</v>
      </c>
      <c r="V2919" s="4">
        <v>10.5</v>
      </c>
    </row>
    <row r="2920">
      <c r="A2920" s="4" t="s">
        <v>215</v>
      </c>
      <c r="B2920" s="4">
        <v>2003.0</v>
      </c>
      <c r="C2920" s="4" t="s">
        <v>23</v>
      </c>
      <c r="D2920" s="4">
        <v>46.4</v>
      </c>
      <c r="E2920" s="4">
        <v>64.0</v>
      </c>
      <c r="F2920" s="4">
        <v>39.0</v>
      </c>
      <c r="G2920" s="4">
        <v>2.33</v>
      </c>
      <c r="H2920" s="5">
        <v>65.78997404</v>
      </c>
      <c r="I2920" s="6"/>
      <c r="J2920" s="4">
        <v>881.0</v>
      </c>
      <c r="K2920" s="4">
        <v>17.6</v>
      </c>
      <c r="L2920" s="4">
        <v>62.0</v>
      </c>
      <c r="M2920" s="4">
        <v>85.0</v>
      </c>
      <c r="N2920" s="4">
        <v>8.18</v>
      </c>
      <c r="O2920" s="4">
        <v>83.0</v>
      </c>
      <c r="P2920" s="4">
        <v>18.2</v>
      </c>
      <c r="Q2920" s="5">
        <v>429.1583434</v>
      </c>
      <c r="R2920" s="4">
        <v>1.1421984E7</v>
      </c>
      <c r="S2920" s="4">
        <v>7.3</v>
      </c>
      <c r="T2920" s="4">
        <v>7.2</v>
      </c>
      <c r="U2920" s="4">
        <v>0.443</v>
      </c>
      <c r="V2920" s="4">
        <v>10.2</v>
      </c>
    </row>
    <row r="2921">
      <c r="A2921" s="4" t="s">
        <v>215</v>
      </c>
      <c r="B2921" s="4">
        <v>2002.0</v>
      </c>
      <c r="C2921" s="4" t="s">
        <v>23</v>
      </c>
      <c r="D2921" s="4">
        <v>45.5</v>
      </c>
      <c r="E2921" s="4">
        <v>69.0</v>
      </c>
      <c r="F2921" s="4">
        <v>41.0</v>
      </c>
      <c r="G2921" s="4">
        <v>2.44</v>
      </c>
      <c r="H2921" s="5">
        <v>54.04348047</v>
      </c>
      <c r="I2921" s="6"/>
      <c r="J2921" s="4">
        <v>25036.0</v>
      </c>
      <c r="K2921" s="4">
        <v>17.3</v>
      </c>
      <c r="L2921" s="4">
        <v>66.0</v>
      </c>
      <c r="M2921" s="4">
        <v>85.0</v>
      </c>
      <c r="N2921" s="4">
        <v>6.93</v>
      </c>
      <c r="O2921" s="4">
        <v>84.0</v>
      </c>
      <c r="P2921" s="4">
        <v>18.4</v>
      </c>
      <c r="Q2921" s="5">
        <v>377.135244</v>
      </c>
      <c r="R2921" s="4">
        <v>111249.0</v>
      </c>
      <c r="S2921" s="4">
        <v>7.4</v>
      </c>
      <c r="T2921" s="4">
        <v>7.3</v>
      </c>
      <c r="U2921" s="4">
        <v>0.433</v>
      </c>
      <c r="V2921" s="4">
        <v>10.0</v>
      </c>
    </row>
    <row r="2922">
      <c r="A2922" s="4" t="s">
        <v>215</v>
      </c>
      <c r="B2922" s="4">
        <v>2001.0</v>
      </c>
      <c r="C2922" s="4" t="s">
        <v>23</v>
      </c>
      <c r="D2922" s="4">
        <v>44.6</v>
      </c>
      <c r="E2922" s="4">
        <v>611.0</v>
      </c>
      <c r="F2922" s="4">
        <v>43.0</v>
      </c>
      <c r="G2922" s="4">
        <v>2.61</v>
      </c>
      <c r="H2922" s="5">
        <v>46.83027463</v>
      </c>
      <c r="I2922" s="6"/>
      <c r="J2922" s="4">
        <v>16997.0</v>
      </c>
      <c r="K2922" s="4">
        <v>17.1</v>
      </c>
      <c r="L2922" s="4">
        <v>70.0</v>
      </c>
      <c r="M2922" s="4">
        <v>86.0</v>
      </c>
      <c r="N2922" s="4">
        <v>6.56</v>
      </c>
      <c r="O2922" s="4">
        <v>85.0</v>
      </c>
      <c r="P2922" s="4">
        <v>18.6</v>
      </c>
      <c r="Q2922" s="5">
        <v>378.2736238</v>
      </c>
      <c r="R2922" s="4">
        <v>1824125.0</v>
      </c>
      <c r="S2922" s="4">
        <v>7.4</v>
      </c>
      <c r="T2922" s="4">
        <v>7.4</v>
      </c>
      <c r="U2922" s="4">
        <v>0.424</v>
      </c>
      <c r="V2922" s="4">
        <v>9.8</v>
      </c>
    </row>
    <row r="2923">
      <c r="A2923" s="4" t="s">
        <v>215</v>
      </c>
      <c r="B2923" s="4">
        <v>2000.0</v>
      </c>
      <c r="C2923" s="4" t="s">
        <v>23</v>
      </c>
      <c r="D2923" s="4">
        <v>43.8</v>
      </c>
      <c r="E2923" s="4">
        <v>614.0</v>
      </c>
      <c r="F2923" s="4">
        <v>44.0</v>
      </c>
      <c r="G2923" s="4">
        <v>2.62</v>
      </c>
      <c r="H2923" s="5">
        <v>45.61688038</v>
      </c>
      <c r="I2923" s="6"/>
      <c r="J2923" s="4">
        <v>30930.0</v>
      </c>
      <c r="K2923" s="4">
        <v>16.8</v>
      </c>
      <c r="L2923" s="4">
        <v>72.0</v>
      </c>
      <c r="M2923" s="4">
        <v>85.0</v>
      </c>
      <c r="N2923" s="4">
        <v>7.16</v>
      </c>
      <c r="O2923" s="4">
        <v>85.0</v>
      </c>
      <c r="P2923" s="4">
        <v>18.7</v>
      </c>
      <c r="Q2923" s="5">
        <v>341.955625</v>
      </c>
      <c r="R2923" s="4">
        <v>1531221.0</v>
      </c>
      <c r="S2923" s="4">
        <v>7.5</v>
      </c>
      <c r="T2923" s="4">
        <v>7.5</v>
      </c>
      <c r="U2923" s="4">
        <v>0.418</v>
      </c>
      <c r="V2923" s="4">
        <v>9.6</v>
      </c>
    </row>
    <row r="2924">
      <c r="A2924" s="4" t="s">
        <v>216</v>
      </c>
      <c r="B2924" s="4">
        <v>2015.0</v>
      </c>
      <c r="C2924" s="4" t="s">
        <v>23</v>
      </c>
      <c r="D2924" s="4">
        <v>67.0</v>
      </c>
      <c r="E2924" s="4">
        <v>336.0</v>
      </c>
      <c r="F2924" s="4">
        <v>22.0</v>
      </c>
      <c r="G2924" s="6"/>
      <c r="H2924" s="5">
        <v>0.0</v>
      </c>
      <c r="I2924" s="4">
        <v>87.0</v>
      </c>
      <c r="J2924" s="4">
        <v>0.0</v>
      </c>
      <c r="K2924" s="4">
        <v>31.8</v>
      </c>
      <c r="L2924" s="4">
        <v>32.0</v>
      </c>
      <c r="M2924" s="4">
        <v>88.0</v>
      </c>
      <c r="N2924" s="6"/>
      <c r="O2924" s="4">
        <v>87.0</v>
      </c>
      <c r="P2924" s="4">
        <v>6.2</v>
      </c>
      <c r="Q2924" s="5">
        <v>118.69383</v>
      </c>
      <c r="R2924" s="4">
        <v>1.5777451E7</v>
      </c>
      <c r="S2924" s="4">
        <v>5.6</v>
      </c>
      <c r="T2924" s="4">
        <v>5.5</v>
      </c>
      <c r="U2924" s="4">
        <v>0.507</v>
      </c>
      <c r="V2924" s="4">
        <v>10.3</v>
      </c>
    </row>
    <row r="2925">
      <c r="A2925" s="4" t="s">
        <v>216</v>
      </c>
      <c r="B2925" s="4">
        <v>2014.0</v>
      </c>
      <c r="C2925" s="4" t="s">
        <v>23</v>
      </c>
      <c r="D2925" s="4">
        <v>59.2</v>
      </c>
      <c r="E2925" s="4">
        <v>371.0</v>
      </c>
      <c r="F2925" s="4">
        <v>23.0</v>
      </c>
      <c r="G2925" s="4">
        <v>6.5</v>
      </c>
      <c r="H2925" s="5">
        <v>10.82259524</v>
      </c>
      <c r="I2925" s="4">
        <v>91.0</v>
      </c>
      <c r="J2925" s="4">
        <v>0.0</v>
      </c>
      <c r="K2925" s="4">
        <v>31.3</v>
      </c>
      <c r="L2925" s="4">
        <v>34.0</v>
      </c>
      <c r="M2925" s="4">
        <v>92.0</v>
      </c>
      <c r="N2925" s="4">
        <v>6.44</v>
      </c>
      <c r="O2925" s="4">
        <v>91.0</v>
      </c>
      <c r="P2925" s="4">
        <v>6.3</v>
      </c>
      <c r="Q2925" s="5">
        <v>127.47462</v>
      </c>
      <c r="R2925" s="4">
        <v>1.5411675E7</v>
      </c>
      <c r="S2925" s="4">
        <v>5.9</v>
      </c>
      <c r="T2925" s="4">
        <v>5.7</v>
      </c>
      <c r="U2925" s="4">
        <v>0.498</v>
      </c>
      <c r="V2925" s="4">
        <v>10.3</v>
      </c>
    </row>
    <row r="2926">
      <c r="A2926" s="4" t="s">
        <v>216</v>
      </c>
      <c r="B2926" s="4">
        <v>2013.0</v>
      </c>
      <c r="C2926" s="4" t="s">
        <v>23</v>
      </c>
      <c r="D2926" s="4">
        <v>58.0</v>
      </c>
      <c r="E2926" s="4">
        <v>399.0</v>
      </c>
      <c r="F2926" s="4">
        <v>25.0</v>
      </c>
      <c r="G2926" s="4">
        <v>6.39</v>
      </c>
      <c r="H2926" s="5">
        <v>10.66670728</v>
      </c>
      <c r="I2926" s="4">
        <v>95.0</v>
      </c>
      <c r="J2926" s="4">
        <v>0.0</v>
      </c>
      <c r="K2926" s="4">
        <v>3.8</v>
      </c>
      <c r="L2926" s="4">
        <v>36.0</v>
      </c>
      <c r="M2926" s="4">
        <v>95.0</v>
      </c>
      <c r="N2926" s="4">
        <v>6.88</v>
      </c>
      <c r="O2926" s="4">
        <v>95.0</v>
      </c>
      <c r="P2926" s="4">
        <v>6.8</v>
      </c>
      <c r="Q2926" s="5">
        <v>111.227396</v>
      </c>
      <c r="R2926" s="4">
        <v>155456.0</v>
      </c>
      <c r="S2926" s="4">
        <v>6.2</v>
      </c>
      <c r="T2926" s="4">
        <v>6.0</v>
      </c>
      <c r="U2926" s="4">
        <v>0.488</v>
      </c>
      <c r="V2926" s="4">
        <v>10.4</v>
      </c>
    </row>
    <row r="2927">
      <c r="A2927" s="4" t="s">
        <v>216</v>
      </c>
      <c r="B2927" s="4">
        <v>2012.0</v>
      </c>
      <c r="C2927" s="4" t="s">
        <v>23</v>
      </c>
      <c r="D2927" s="4">
        <v>56.6</v>
      </c>
      <c r="E2927" s="4">
        <v>429.0</v>
      </c>
      <c r="F2927" s="4">
        <v>26.0</v>
      </c>
      <c r="G2927" s="4">
        <v>6.09</v>
      </c>
      <c r="H2927" s="5">
        <v>92.60233636</v>
      </c>
      <c r="I2927" s="4">
        <v>97.0</v>
      </c>
      <c r="J2927" s="4">
        <v>0.0</v>
      </c>
      <c r="K2927" s="4">
        <v>3.3</v>
      </c>
      <c r="L2927" s="4">
        <v>39.0</v>
      </c>
      <c r="M2927" s="4">
        <v>95.0</v>
      </c>
      <c r="N2927" s="4">
        <v>6.69</v>
      </c>
      <c r="O2927" s="4">
        <v>95.0</v>
      </c>
      <c r="P2927" s="4">
        <v>8.8</v>
      </c>
      <c r="Q2927" s="5">
        <v>955.648466</v>
      </c>
      <c r="R2927" s="4">
        <v>1471826.0</v>
      </c>
      <c r="S2927" s="4">
        <v>6.5</v>
      </c>
      <c r="T2927" s="4">
        <v>6.4</v>
      </c>
      <c r="U2927" s="4">
        <v>0.464</v>
      </c>
      <c r="V2927" s="4">
        <v>9.8</v>
      </c>
    </row>
    <row r="2928">
      <c r="A2928" s="4" t="s">
        <v>216</v>
      </c>
      <c r="B2928" s="4">
        <v>2011.0</v>
      </c>
      <c r="C2928" s="4" t="s">
        <v>23</v>
      </c>
      <c r="D2928" s="4">
        <v>54.9</v>
      </c>
      <c r="E2928" s="4">
        <v>464.0</v>
      </c>
      <c r="F2928" s="4">
        <v>28.0</v>
      </c>
      <c r="G2928" s="4">
        <v>6.0</v>
      </c>
      <c r="H2928" s="5">
        <v>63.75053034</v>
      </c>
      <c r="I2928" s="4">
        <v>94.0</v>
      </c>
      <c r="J2928" s="4">
        <v>0.0</v>
      </c>
      <c r="K2928" s="4">
        <v>29.9</v>
      </c>
      <c r="L2928" s="4">
        <v>42.0</v>
      </c>
      <c r="M2928" s="4">
        <v>93.0</v>
      </c>
      <c r="N2928" s="4">
        <v>6.31</v>
      </c>
      <c r="O2928" s="4">
        <v>93.0</v>
      </c>
      <c r="P2928" s="4">
        <v>13.3</v>
      </c>
      <c r="Q2928" s="5">
        <v>839.927936</v>
      </c>
      <c r="R2928" s="4">
        <v>1.4386649E7</v>
      </c>
      <c r="S2928" s="4">
        <v>6.8</v>
      </c>
      <c r="T2928" s="4">
        <v>6.7</v>
      </c>
      <c r="U2928" s="4">
        <v>0.452</v>
      </c>
      <c r="V2928" s="4">
        <v>10.1</v>
      </c>
    </row>
    <row r="2929">
      <c r="A2929" s="4" t="s">
        <v>216</v>
      </c>
      <c r="B2929" s="4">
        <v>2010.0</v>
      </c>
      <c r="C2929" s="4" t="s">
        <v>23</v>
      </c>
      <c r="D2929" s="4">
        <v>52.4</v>
      </c>
      <c r="E2929" s="4">
        <v>527.0</v>
      </c>
      <c r="F2929" s="4">
        <v>29.0</v>
      </c>
      <c r="G2929" s="4">
        <v>5.21</v>
      </c>
      <c r="H2929" s="5">
        <v>53.30858081</v>
      </c>
      <c r="I2929" s="4">
        <v>9.0</v>
      </c>
      <c r="J2929" s="4">
        <v>9696.0</v>
      </c>
      <c r="K2929" s="4">
        <v>29.4</v>
      </c>
      <c r="L2929" s="4">
        <v>44.0</v>
      </c>
      <c r="M2929" s="4">
        <v>89.0</v>
      </c>
      <c r="N2929" s="4">
        <v>5.37</v>
      </c>
      <c r="O2929" s="4">
        <v>89.0</v>
      </c>
      <c r="P2929" s="4">
        <v>15.7</v>
      </c>
      <c r="Q2929" s="5">
        <v>713.63562</v>
      </c>
      <c r="R2929" s="4">
        <v>1486317.0</v>
      </c>
      <c r="S2929" s="4">
        <v>7.1</v>
      </c>
      <c r="T2929" s="4">
        <v>7.0</v>
      </c>
      <c r="U2929" s="4">
        <v>0.436</v>
      </c>
      <c r="V2929" s="4">
        <v>10.0</v>
      </c>
    </row>
    <row r="2930">
      <c r="A2930" s="4" t="s">
        <v>216</v>
      </c>
      <c r="B2930" s="4">
        <v>2009.0</v>
      </c>
      <c r="C2930" s="4" t="s">
        <v>23</v>
      </c>
      <c r="D2930" s="4">
        <v>50.0</v>
      </c>
      <c r="E2930" s="4">
        <v>587.0</v>
      </c>
      <c r="F2930" s="4">
        <v>30.0</v>
      </c>
      <c r="G2930" s="4">
        <v>4.64</v>
      </c>
      <c r="H2930" s="5">
        <v>1.040021112</v>
      </c>
      <c r="I2930" s="4">
        <v>73.0</v>
      </c>
      <c r="J2930" s="4">
        <v>853.0</v>
      </c>
      <c r="K2930" s="4">
        <v>29.0</v>
      </c>
      <c r="L2930" s="4">
        <v>45.0</v>
      </c>
      <c r="M2930" s="4">
        <v>69.0</v>
      </c>
      <c r="N2930" s="4">
        <v>6.26</v>
      </c>
      <c r="O2930" s="4">
        <v>73.0</v>
      </c>
      <c r="P2930" s="4">
        <v>18.1</v>
      </c>
      <c r="Q2930" s="5">
        <v>65.824121</v>
      </c>
      <c r="R2930" s="4">
        <v>1381599.0</v>
      </c>
      <c r="S2930" s="4">
        <v>7.5</v>
      </c>
      <c r="T2930" s="4">
        <v>7.4</v>
      </c>
      <c r="U2930" s="4">
        <v>0.419</v>
      </c>
      <c r="V2930" s="4">
        <v>9.9</v>
      </c>
    </row>
    <row r="2931">
      <c r="A2931" s="4" t="s">
        <v>216</v>
      </c>
      <c r="B2931" s="4">
        <v>2008.0</v>
      </c>
      <c r="C2931" s="4" t="s">
        <v>23</v>
      </c>
      <c r="D2931" s="4">
        <v>48.2</v>
      </c>
      <c r="E2931" s="4">
        <v>632.0</v>
      </c>
      <c r="F2931" s="4">
        <v>30.0</v>
      </c>
      <c r="G2931" s="4">
        <v>3.56</v>
      </c>
      <c r="H2931" s="5">
        <v>20.84342867</v>
      </c>
      <c r="I2931" s="4">
        <v>75.0</v>
      </c>
      <c r="J2931" s="4">
        <v>0.0</v>
      </c>
      <c r="K2931" s="4">
        <v>28.6</v>
      </c>
      <c r="L2931" s="4">
        <v>46.0</v>
      </c>
      <c r="M2931" s="4">
        <v>75.0</v>
      </c>
      <c r="N2931" s="4">
        <v>4.96</v>
      </c>
      <c r="O2931" s="4">
        <v>75.0</v>
      </c>
      <c r="P2931" s="4">
        <v>20.5</v>
      </c>
      <c r="Q2931" s="5">
        <v>325.678573</v>
      </c>
      <c r="R2931" s="4">
        <v>1.3558469E7</v>
      </c>
      <c r="S2931" s="4">
        <v>7.8</v>
      </c>
      <c r="T2931" s="4">
        <v>7.8</v>
      </c>
      <c r="U2931" s="4">
        <v>0.421</v>
      </c>
      <c r="V2931" s="4">
        <v>9.7</v>
      </c>
    </row>
    <row r="2932">
      <c r="A2932" s="4" t="s">
        <v>216</v>
      </c>
      <c r="B2932" s="4">
        <v>2007.0</v>
      </c>
      <c r="C2932" s="4" t="s">
        <v>23</v>
      </c>
      <c r="D2932" s="4">
        <v>46.6</v>
      </c>
      <c r="E2932" s="4">
        <v>67.0</v>
      </c>
      <c r="F2932" s="4">
        <v>29.0</v>
      </c>
      <c r="G2932" s="4">
        <v>3.88</v>
      </c>
      <c r="H2932" s="5">
        <v>29.81456607</v>
      </c>
      <c r="I2932" s="4">
        <v>72.0</v>
      </c>
      <c r="J2932" s="4">
        <v>242.0</v>
      </c>
      <c r="K2932" s="4">
        <v>28.2</v>
      </c>
      <c r="L2932" s="4">
        <v>46.0</v>
      </c>
      <c r="M2932" s="4">
        <v>73.0</v>
      </c>
      <c r="N2932" s="4">
        <v>4.47</v>
      </c>
      <c r="O2932" s="4">
        <v>73.0</v>
      </c>
      <c r="P2932" s="4">
        <v>23.7</v>
      </c>
      <c r="Q2932" s="5">
        <v>396.9982166</v>
      </c>
      <c r="R2932" s="4">
        <v>1332999.0</v>
      </c>
      <c r="S2932" s="4">
        <v>8.2</v>
      </c>
      <c r="T2932" s="4">
        <v>8.2</v>
      </c>
      <c r="U2932" s="4">
        <v>0.414</v>
      </c>
      <c r="V2932" s="4">
        <v>9.6</v>
      </c>
    </row>
    <row r="2933">
      <c r="A2933" s="4" t="s">
        <v>216</v>
      </c>
      <c r="B2933" s="4">
        <v>2006.0</v>
      </c>
      <c r="C2933" s="4" t="s">
        <v>23</v>
      </c>
      <c r="D2933" s="4">
        <v>45.4</v>
      </c>
      <c r="E2933" s="4">
        <v>7.0</v>
      </c>
      <c r="F2933" s="4">
        <v>28.0</v>
      </c>
      <c r="G2933" s="4">
        <v>4.57</v>
      </c>
      <c r="H2933" s="5">
        <v>34.26216876</v>
      </c>
      <c r="I2933" s="4">
        <v>68.0</v>
      </c>
      <c r="J2933" s="4">
        <v>212.0</v>
      </c>
      <c r="K2933" s="4">
        <v>27.9</v>
      </c>
      <c r="L2933" s="4">
        <v>45.0</v>
      </c>
      <c r="M2933" s="4">
        <v>71.0</v>
      </c>
      <c r="N2933" s="4">
        <v>5.12</v>
      </c>
      <c r="O2933" s="4">
        <v>7.0</v>
      </c>
      <c r="P2933" s="4">
        <v>26.8</v>
      </c>
      <c r="Q2933" s="5">
        <v>414.796232</v>
      </c>
      <c r="R2933" s="4">
        <v>1.3124267E7</v>
      </c>
      <c r="S2933" s="4">
        <v>8.6</v>
      </c>
      <c r="T2933" s="4">
        <v>8.6</v>
      </c>
      <c r="U2933" s="4">
        <v>0.408</v>
      </c>
      <c r="V2933" s="4">
        <v>9.5</v>
      </c>
    </row>
    <row r="2934">
      <c r="A2934" s="4" t="s">
        <v>216</v>
      </c>
      <c r="B2934" s="4">
        <v>2005.0</v>
      </c>
      <c r="C2934" s="4" t="s">
        <v>23</v>
      </c>
      <c r="D2934" s="4">
        <v>44.6</v>
      </c>
      <c r="E2934" s="4">
        <v>717.0</v>
      </c>
      <c r="F2934" s="4">
        <v>28.0</v>
      </c>
      <c r="G2934" s="4">
        <v>4.14</v>
      </c>
      <c r="H2934" s="5">
        <v>8.7174087</v>
      </c>
      <c r="I2934" s="4">
        <v>65.0</v>
      </c>
      <c r="J2934" s="4">
        <v>420.0</v>
      </c>
      <c r="K2934" s="4">
        <v>27.5</v>
      </c>
      <c r="L2934" s="4">
        <v>43.0</v>
      </c>
      <c r="M2934" s="4">
        <v>69.0</v>
      </c>
      <c r="N2934" s="4">
        <v>6.44</v>
      </c>
      <c r="O2934" s="4">
        <v>68.0</v>
      </c>
      <c r="P2934" s="4">
        <v>30.3</v>
      </c>
      <c r="Q2934" s="5">
        <v>444.76575</v>
      </c>
      <c r="R2934" s="4">
        <v>129432.0</v>
      </c>
      <c r="S2934" s="4">
        <v>9.0</v>
      </c>
      <c r="T2934" s="4">
        <v>9.0</v>
      </c>
      <c r="U2934" s="4">
        <v>0.406</v>
      </c>
      <c r="V2934" s="4">
        <v>9.3</v>
      </c>
    </row>
    <row r="2935">
      <c r="A2935" s="4" t="s">
        <v>216</v>
      </c>
      <c r="B2935" s="4">
        <v>2004.0</v>
      </c>
      <c r="C2935" s="4" t="s">
        <v>23</v>
      </c>
      <c r="D2935" s="4">
        <v>44.3</v>
      </c>
      <c r="E2935" s="4">
        <v>723.0</v>
      </c>
      <c r="F2935" s="4">
        <v>27.0</v>
      </c>
      <c r="G2935" s="4">
        <v>4.36</v>
      </c>
      <c r="H2935" s="5">
        <v>0.0</v>
      </c>
      <c r="I2935" s="4">
        <v>68.0</v>
      </c>
      <c r="J2935" s="4">
        <v>31.0</v>
      </c>
      <c r="K2935" s="4">
        <v>27.1</v>
      </c>
      <c r="L2935" s="4">
        <v>42.0</v>
      </c>
      <c r="M2935" s="4">
        <v>67.0</v>
      </c>
      <c r="N2935" s="4">
        <v>7.13</v>
      </c>
      <c r="O2935" s="4">
        <v>65.0</v>
      </c>
      <c r="P2935" s="4">
        <v>33.6</v>
      </c>
      <c r="Q2935" s="5">
        <v>454.366654</v>
      </c>
      <c r="R2935" s="4">
        <v>1.2777511E7</v>
      </c>
      <c r="S2935" s="4">
        <v>9.4</v>
      </c>
      <c r="T2935" s="4">
        <v>9.4</v>
      </c>
      <c r="U2935" s="4">
        <v>0.407</v>
      </c>
      <c r="V2935" s="4">
        <v>9.2</v>
      </c>
    </row>
    <row r="2936">
      <c r="A2936" s="4" t="s">
        <v>216</v>
      </c>
      <c r="B2936" s="4">
        <v>2003.0</v>
      </c>
      <c r="C2936" s="4" t="s">
        <v>23</v>
      </c>
      <c r="D2936" s="4">
        <v>44.5</v>
      </c>
      <c r="E2936" s="4">
        <v>715.0</v>
      </c>
      <c r="F2936" s="4">
        <v>26.0</v>
      </c>
      <c r="G2936" s="4">
        <v>4.06</v>
      </c>
      <c r="H2936" s="5">
        <v>0.0</v>
      </c>
      <c r="I2936" s="4">
        <v>7.0</v>
      </c>
      <c r="J2936" s="4">
        <v>998.0</v>
      </c>
      <c r="K2936" s="4">
        <v>26.7</v>
      </c>
      <c r="L2936" s="4">
        <v>41.0</v>
      </c>
      <c r="M2936" s="4">
        <v>7.0</v>
      </c>
      <c r="N2936" s="4">
        <v>6.52</v>
      </c>
      <c r="O2936" s="4">
        <v>68.0</v>
      </c>
      <c r="P2936" s="4">
        <v>36.7</v>
      </c>
      <c r="Q2936" s="5">
        <v>453.3511552</v>
      </c>
      <c r="R2936" s="4">
        <v>1.2633897E7</v>
      </c>
      <c r="S2936" s="4">
        <v>9.8</v>
      </c>
      <c r="T2936" s="4">
        <v>9.9</v>
      </c>
      <c r="U2936" s="4">
        <v>0.418</v>
      </c>
      <c r="V2936" s="4">
        <v>9.5</v>
      </c>
    </row>
    <row r="2937">
      <c r="A2937" s="4" t="s">
        <v>216</v>
      </c>
      <c r="B2937" s="4">
        <v>2002.0</v>
      </c>
      <c r="C2937" s="4" t="s">
        <v>23</v>
      </c>
      <c r="D2937" s="4">
        <v>44.8</v>
      </c>
      <c r="E2937" s="4">
        <v>73.0</v>
      </c>
      <c r="F2937" s="4">
        <v>25.0</v>
      </c>
      <c r="G2937" s="4">
        <v>4.43</v>
      </c>
      <c r="H2937" s="5">
        <v>0.0</v>
      </c>
      <c r="I2937" s="4">
        <v>73.0</v>
      </c>
      <c r="J2937" s="4">
        <v>304.0</v>
      </c>
      <c r="K2937" s="4">
        <v>26.3</v>
      </c>
      <c r="L2937" s="4">
        <v>40.0</v>
      </c>
      <c r="M2937" s="4">
        <v>73.0</v>
      </c>
      <c r="N2937" s="4">
        <v>6.53</v>
      </c>
      <c r="O2937" s="4">
        <v>71.0</v>
      </c>
      <c r="P2937" s="4">
        <v>39.8</v>
      </c>
      <c r="Q2937" s="5">
        <v>57.34834</v>
      </c>
      <c r="R2937" s="4">
        <v>125525.0</v>
      </c>
      <c r="S2937" s="4">
        <v>1.2</v>
      </c>
      <c r="T2937" s="4">
        <v>1.3</v>
      </c>
      <c r="U2937" s="4">
        <v>0.427</v>
      </c>
      <c r="V2937" s="4">
        <v>10.0</v>
      </c>
    </row>
    <row r="2938">
      <c r="A2938" s="4" t="s">
        <v>216</v>
      </c>
      <c r="B2938" s="4">
        <v>2001.0</v>
      </c>
      <c r="C2938" s="4" t="s">
        <v>23</v>
      </c>
      <c r="D2938" s="4">
        <v>45.3</v>
      </c>
      <c r="E2938" s="4">
        <v>686.0</v>
      </c>
      <c r="F2938" s="4">
        <v>25.0</v>
      </c>
      <c r="G2938" s="4">
        <v>1.72</v>
      </c>
      <c r="H2938" s="5">
        <v>0.0</v>
      </c>
      <c r="I2938" s="4">
        <v>76.0</v>
      </c>
      <c r="J2938" s="4">
        <v>529.0</v>
      </c>
      <c r="K2938" s="4">
        <v>25.9</v>
      </c>
      <c r="L2938" s="4">
        <v>39.0</v>
      </c>
      <c r="M2938" s="4">
        <v>76.0</v>
      </c>
      <c r="N2938" s="4">
        <v>6.16</v>
      </c>
      <c r="O2938" s="4">
        <v>75.0</v>
      </c>
      <c r="P2938" s="4">
        <v>42.1</v>
      </c>
      <c r="Q2938" s="5">
        <v>548.587312</v>
      </c>
      <c r="R2938" s="4">
        <v>1.2366165E7</v>
      </c>
      <c r="S2938" s="4">
        <v>1.6</v>
      </c>
      <c r="T2938" s="4">
        <v>1.7</v>
      </c>
      <c r="U2938" s="4">
        <v>0.427</v>
      </c>
      <c r="V2938" s="4">
        <v>9.8</v>
      </c>
    </row>
    <row r="2939">
      <c r="A2939" s="4" t="s">
        <v>216</v>
      </c>
      <c r="B2939" s="4">
        <v>2000.0</v>
      </c>
      <c r="C2939" s="4" t="s">
        <v>23</v>
      </c>
      <c r="D2939" s="4">
        <v>46.0</v>
      </c>
      <c r="E2939" s="4">
        <v>665.0</v>
      </c>
      <c r="F2939" s="4">
        <v>24.0</v>
      </c>
      <c r="G2939" s="4">
        <v>1.68</v>
      </c>
      <c r="H2939" s="5">
        <v>0.0</v>
      </c>
      <c r="I2939" s="4">
        <v>79.0</v>
      </c>
      <c r="J2939" s="4">
        <v>1483.0</v>
      </c>
      <c r="K2939" s="4">
        <v>25.5</v>
      </c>
      <c r="L2939" s="4">
        <v>39.0</v>
      </c>
      <c r="M2939" s="4">
        <v>78.0</v>
      </c>
      <c r="N2939" s="4">
        <v>7.1</v>
      </c>
      <c r="O2939" s="4">
        <v>78.0</v>
      </c>
      <c r="P2939" s="4">
        <v>43.5</v>
      </c>
      <c r="Q2939" s="5">
        <v>547.3588785</v>
      </c>
      <c r="R2939" s="4">
        <v>1.2222251E7</v>
      </c>
      <c r="S2939" s="4">
        <v>11.0</v>
      </c>
      <c r="T2939" s="4">
        <v>11.2</v>
      </c>
      <c r="U2939" s="4">
        <v>0.434</v>
      </c>
      <c r="V2939" s="4">
        <v>9.8</v>
      </c>
      <c r="W2939" s="8" t="s">
        <v>217</v>
      </c>
    </row>
    <row r="2940">
      <c r="A2940" s="9" t="s">
        <v>218</v>
      </c>
      <c r="B2940" s="10">
        <f t="shared" ref="B2940:V2940" si="1">COUNTBLANK(B2:B2941)</f>
        <v>1</v>
      </c>
      <c r="C2940" s="10">
        <f t="shared" si="1"/>
        <v>1</v>
      </c>
      <c r="D2940" s="10">
        <f t="shared" si="1"/>
        <v>11</v>
      </c>
      <c r="E2940" s="10">
        <f t="shared" si="1"/>
        <v>11</v>
      </c>
      <c r="F2940" s="10">
        <f t="shared" si="1"/>
        <v>1</v>
      </c>
      <c r="G2940" s="10">
        <f t="shared" si="1"/>
        <v>195</v>
      </c>
      <c r="H2940" s="11">
        <f t="shared" si="1"/>
        <v>1</v>
      </c>
      <c r="I2940" s="10">
        <f t="shared" si="1"/>
        <v>554</v>
      </c>
      <c r="J2940" s="10">
        <f t="shared" si="1"/>
        <v>1</v>
      </c>
      <c r="K2940" s="10">
        <f t="shared" si="1"/>
        <v>35</v>
      </c>
      <c r="L2940" s="10">
        <f t="shared" si="1"/>
        <v>1</v>
      </c>
      <c r="M2940" s="10">
        <f t="shared" si="1"/>
        <v>20</v>
      </c>
      <c r="N2940" s="12">
        <f t="shared" si="1"/>
        <v>227</v>
      </c>
      <c r="O2940" s="12">
        <f t="shared" si="1"/>
        <v>20</v>
      </c>
      <c r="P2940" s="12">
        <f t="shared" si="1"/>
        <v>1</v>
      </c>
      <c r="Q2940" s="13">
        <f t="shared" si="1"/>
        <v>449</v>
      </c>
      <c r="R2940" s="12">
        <f t="shared" si="1"/>
        <v>653</v>
      </c>
      <c r="S2940" s="12">
        <f t="shared" si="1"/>
        <v>35</v>
      </c>
      <c r="T2940" s="12">
        <f t="shared" si="1"/>
        <v>35</v>
      </c>
      <c r="U2940" s="12">
        <f t="shared" si="1"/>
        <v>168</v>
      </c>
      <c r="V2940" s="12">
        <f t="shared" si="1"/>
        <v>164</v>
      </c>
      <c r="W2940" s="12">
        <f>SUM(B2940:V2940)</f>
        <v>2584</v>
      </c>
    </row>
    <row r="2941">
      <c r="H2941" s="14"/>
      <c r="Q2941" s="7"/>
    </row>
  </sheetData>
  <conditionalFormatting sqref="B1:V939 A2:A939">
    <cfRule type="containsBlanks" dxfId="0" priority="1">
      <formula>LEN(TRIM(B1))=0</formula>
    </cfRule>
  </conditionalFormatting>
  <conditionalFormatting sqref="V2939">
    <cfRule type="containsBlanks" dxfId="1" priority="2">
      <formula>LEN(TRIM(V2939))=0</formula>
    </cfRule>
  </conditionalFormatting>
  <conditionalFormatting sqref="R2785">
    <cfRule type="notContainsBlanks" dxfId="2" priority="3">
      <formula>LEN(TRIM(R2785))&gt;0</formula>
    </cfRule>
  </conditionalFormatting>
  <conditionalFormatting sqref="A2:V2939">
    <cfRule type="containsBlanks" dxfId="3" priority="4">
      <formula>LEN(TRIM(A2))=0</formula>
    </cfRule>
  </conditionalFormatting>
  <conditionalFormatting sqref="A1">
    <cfRule type="notContainsBlanks" dxfId="2" priority="5">
      <formula>LEN(TRIM(A1))&gt;0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4" max="4" width="15.5"/>
    <col customWidth="1" min="9" max="9" width="20.38"/>
    <col customWidth="1" min="13" max="13" width="17.75"/>
    <col customWidth="1" min="15" max="15" width="18.13"/>
    <col customWidth="1" min="20" max="20" width="18.13"/>
    <col customWidth="1" min="21" max="21" width="17.13"/>
    <col customWidth="1" min="22" max="22" width="28.88"/>
    <col customWidth="1" min="23" max="23" width="17.88"/>
  </cols>
  <sheetData>
    <row r="1">
      <c r="A1" s="15" t="s">
        <v>219</v>
      </c>
      <c r="B1" s="16"/>
      <c r="C1" s="16"/>
      <c r="D1" s="17"/>
      <c r="E1" s="18" t="s">
        <v>220</v>
      </c>
      <c r="F1" s="17"/>
    </row>
    <row r="2">
      <c r="A2" s="19" t="s">
        <v>0</v>
      </c>
      <c r="B2" s="19" t="s">
        <v>1</v>
      </c>
      <c r="C2" s="19" t="s">
        <v>221</v>
      </c>
      <c r="D2" s="17"/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</row>
    <row r="3">
      <c r="A3" s="20" t="str">
        <f>IFERROR(__xludf.DUMMYFUNCTION("UNIQUE(Data!A2:A2939)"),"Afghanistan")</f>
        <v>Afghanistan</v>
      </c>
      <c r="B3" s="6">
        <f>IFERROR(__xludf.DUMMYFUNCTION("UNIQUE(Data!B2:B2939)"),2015.0)</f>
        <v>2015</v>
      </c>
      <c r="C3" s="20" t="str">
        <f>IFERROR(__xludf.DUMMYFUNCTION("UNIQUE(Data!C2:C2939)"),"Developing")</f>
        <v>Developing</v>
      </c>
      <c r="D3" s="18" t="s">
        <v>222</v>
      </c>
      <c r="E3" s="21">
        <f>MIN(Data!D2:D2939)</f>
        <v>36.3</v>
      </c>
      <c r="F3" s="21">
        <f>MIN(Data!E2:E2939)</f>
        <v>1</v>
      </c>
      <c r="G3" s="21">
        <f>MIN(Data!F2:F2939)</f>
        <v>0</v>
      </c>
      <c r="H3" s="7">
        <f>MIN(Data!G2:G2939)</f>
        <v>0.01</v>
      </c>
      <c r="I3" s="7">
        <f>MIN(Data!H2:H2939)</f>
        <v>0</v>
      </c>
      <c r="J3" s="22">
        <f>MIN(Data!I2:I2939)</f>
        <v>1</v>
      </c>
      <c r="K3" s="7">
        <f>MIN(Data!J2:J2939)</f>
        <v>0</v>
      </c>
      <c r="L3" s="7">
        <f>MIN(Data!K2:K2939)</f>
        <v>1</v>
      </c>
      <c r="M3" s="21">
        <f>MIN(Data!L2:L2939)</f>
        <v>0</v>
      </c>
      <c r="N3" s="21">
        <f>MIN(Data!M2:M2939)</f>
        <v>3</v>
      </c>
      <c r="O3" s="7">
        <f>MIN(Data!N2:N2939)</f>
        <v>0.37</v>
      </c>
      <c r="P3" s="7">
        <f>MIN(Data!O2:O2939)</f>
        <v>2</v>
      </c>
      <c r="Q3" s="7">
        <f>MIN(Data!P2:P2939)</f>
        <v>0.1</v>
      </c>
      <c r="R3" s="7">
        <f>MIN(Data!Q2:Q2939)</f>
        <v>1.68135</v>
      </c>
      <c r="S3" s="21">
        <f>MIN(Data!R2:R2939)</f>
        <v>34</v>
      </c>
      <c r="T3" s="7">
        <f>MIN(Data!S2:S2939)</f>
        <v>0.1</v>
      </c>
      <c r="U3" s="7">
        <f>MIN(Data!T2:T2939)</f>
        <v>0.1</v>
      </c>
      <c r="V3" s="7">
        <f>MIN(Data!U2:U2939)</f>
        <v>0</v>
      </c>
      <c r="W3" s="7">
        <f>MIN(Data!V2:V2939)</f>
        <v>0</v>
      </c>
    </row>
    <row r="4">
      <c r="A4" s="6" t="str">
        <f>IFERROR(__xludf.DUMMYFUNCTION("""COMPUTED_VALUE"""),"Albania")</f>
        <v>Albania</v>
      </c>
      <c r="B4" s="6">
        <f>IFERROR(__xludf.DUMMYFUNCTION("""COMPUTED_VALUE"""),2014.0)</f>
        <v>2014</v>
      </c>
      <c r="C4" s="6" t="str">
        <f>IFERROR(__xludf.DUMMYFUNCTION("""COMPUTED_VALUE"""),"Developed")</f>
        <v>Developed</v>
      </c>
      <c r="D4" s="18" t="s">
        <v>223</v>
      </c>
      <c r="E4" s="21">
        <f>MEDIAN(Data!D2:D2939)</f>
        <v>72.1</v>
      </c>
      <c r="F4" s="21">
        <f>MEDIAN(Data!E2:E2939)</f>
        <v>144</v>
      </c>
      <c r="G4" s="21">
        <f>MEDIAN(Data!F2:F2939)</f>
        <v>3</v>
      </c>
      <c r="H4" s="7">
        <f>MEDIAN(Data!G2:G2939)</f>
        <v>3.755</v>
      </c>
      <c r="I4" s="7">
        <f>MEDIAN(Data!H2:H2939)</f>
        <v>64.91290605</v>
      </c>
      <c r="J4" s="22">
        <f>MEDIAN(Data!I2:I2939)</f>
        <v>92</v>
      </c>
      <c r="K4" s="7">
        <f>MEDIAN(Data!J2:J2939)</f>
        <v>17</v>
      </c>
      <c r="L4" s="7">
        <f>MEDIAN(Data!K2:K2939)</f>
        <v>43.5</v>
      </c>
      <c r="M4" s="21">
        <f>MEDIAN(Data!L2:L2939)</f>
        <v>4</v>
      </c>
      <c r="N4" s="21">
        <f>MEDIAN(Data!M2:M2939)</f>
        <v>93</v>
      </c>
      <c r="O4" s="7">
        <f>MEDIAN(Data!N2:N2939)</f>
        <v>5.755</v>
      </c>
      <c r="P4" s="7">
        <f>MEDIAN(Data!O2:O2939)</f>
        <v>93</v>
      </c>
      <c r="Q4" s="7">
        <f>MEDIAN(Data!P2:P2939)</f>
        <v>0.1</v>
      </c>
      <c r="R4" s="7">
        <f>MEDIAN(Data!Q2:Q2939)</f>
        <v>1766.947595</v>
      </c>
      <c r="S4" s="21">
        <f>MEDIAN(Data!R2:R2939)</f>
        <v>1386542</v>
      </c>
      <c r="T4" s="7">
        <f>MEDIAN(Data!S2:S2939)</f>
        <v>3.3</v>
      </c>
      <c r="U4" s="7">
        <f>MEDIAN(Data!T2:T2939)</f>
        <v>3.3</v>
      </c>
      <c r="V4" s="7">
        <f>MEDIAN(Data!U2:U2939)</f>
        <v>0.677</v>
      </c>
      <c r="W4" s="7">
        <f>MEDIAN(Data!V2:V2939)</f>
        <v>12.3</v>
      </c>
    </row>
    <row r="5">
      <c r="A5" s="6" t="str">
        <f>IFERROR(__xludf.DUMMYFUNCTION("""COMPUTED_VALUE"""),"Algeria")</f>
        <v>Algeria</v>
      </c>
      <c r="B5" s="6">
        <f>IFERROR(__xludf.DUMMYFUNCTION("""COMPUTED_VALUE"""),2013.0)</f>
        <v>2013</v>
      </c>
      <c r="D5" s="18" t="s">
        <v>224</v>
      </c>
      <c r="E5" s="21">
        <f>MAX(Data!D2:D2939)</f>
        <v>89</v>
      </c>
      <c r="F5" s="21">
        <f>MAX(Data!E2:E2939)</f>
        <v>723</v>
      </c>
      <c r="G5" s="21">
        <f>MAX(Data!F2:F2939)</f>
        <v>1800</v>
      </c>
      <c r="H5" s="7">
        <f>MAX(Data!G2:G2939)</f>
        <v>17.87</v>
      </c>
      <c r="I5" s="7">
        <f>MAX(Data!H2:H2939)</f>
        <v>19479.91161</v>
      </c>
      <c r="J5" s="22">
        <f>MAX(Data!I2:I2939)</f>
        <v>99</v>
      </c>
      <c r="K5" s="7">
        <f>MAX(Data!J2:J2939)</f>
        <v>212183</v>
      </c>
      <c r="L5" s="7">
        <f>MAX(Data!K2:K2939)</f>
        <v>87.3</v>
      </c>
      <c r="M5" s="21">
        <f>MAX(Data!L2:L2939)</f>
        <v>2500</v>
      </c>
      <c r="N5" s="21">
        <f>MAX(Data!M2:M2939)</f>
        <v>99</v>
      </c>
      <c r="O5" s="7">
        <f>MAX(Data!N2:N2939)</f>
        <v>17.6</v>
      </c>
      <c r="P5" s="7">
        <f>MAX(Data!O2:O2939)</f>
        <v>99</v>
      </c>
      <c r="Q5" s="7">
        <f>MAX(Data!P2:P2939)</f>
        <v>50.6</v>
      </c>
      <c r="R5" s="7">
        <f>MAX(Data!Q2:Q2939)</f>
        <v>119172.7418</v>
      </c>
      <c r="S5" s="21">
        <f>MAX(Data!R2:R2939)</f>
        <v>1293859294</v>
      </c>
      <c r="T5" s="7">
        <f>MAX(Data!S2:S2939)</f>
        <v>27.7</v>
      </c>
      <c r="U5" s="7">
        <f>MAX(Data!T2:T2939)</f>
        <v>28.6</v>
      </c>
      <c r="V5" s="7">
        <f>MAX(Data!U2:U2939)</f>
        <v>0.948</v>
      </c>
      <c r="W5" s="7">
        <f>MAX(Data!V2:V2939)</f>
        <v>20.7</v>
      </c>
    </row>
    <row r="6">
      <c r="A6" s="6" t="str">
        <f>IFERROR(__xludf.DUMMYFUNCTION("""COMPUTED_VALUE"""),"Angola")</f>
        <v>Angola</v>
      </c>
      <c r="B6" s="6">
        <f>IFERROR(__xludf.DUMMYFUNCTION("""COMPUTED_VALUE"""),2012.0)</f>
        <v>2012</v>
      </c>
      <c r="D6" s="18" t="s">
        <v>225</v>
      </c>
      <c r="E6" s="21">
        <f>MODE(Data!D2:D2939)</f>
        <v>73</v>
      </c>
      <c r="F6" s="21">
        <f>MODE(Data!E2:E2939)</f>
        <v>12</v>
      </c>
      <c r="G6" s="21">
        <f>MODE(Data!F2:F2939)</f>
        <v>0</v>
      </c>
      <c r="H6" s="7">
        <f>MODE(Data!G2:G2939)</f>
        <v>0.01</v>
      </c>
      <c r="I6" s="7">
        <f>MODE(Data!H2:H2939)</f>
        <v>0</v>
      </c>
      <c r="J6" s="22">
        <f>MODE(Data!I2:I2939)</f>
        <v>99</v>
      </c>
      <c r="K6" s="7">
        <f>MODE(Data!J2:J2939)</f>
        <v>0</v>
      </c>
      <c r="L6" s="7">
        <f>MODE(Data!K2:K2939)</f>
        <v>58.5</v>
      </c>
      <c r="M6" s="21">
        <f>MODE(Data!L2:L2939)</f>
        <v>0</v>
      </c>
      <c r="N6" s="21">
        <f>MODE(Data!M2:M2939)</f>
        <v>99</v>
      </c>
      <c r="O6" s="7">
        <f>MODE(Data!N2:N2939)</f>
        <v>4.6</v>
      </c>
      <c r="P6" s="7">
        <f>MODE(Data!O2:O2939)</f>
        <v>99</v>
      </c>
      <c r="Q6" s="7">
        <f>MODE(Data!P2:P2939)</f>
        <v>0.1</v>
      </c>
      <c r="R6" s="7" t="str">
        <f>MODE(Data!Q2:Q2939)</f>
        <v>#N/A</v>
      </c>
      <c r="S6" s="21">
        <f>MODE(Data!R2:R2939)</f>
        <v>444</v>
      </c>
      <c r="T6" s="7">
        <f>MODE(Data!S2:S2939)</f>
        <v>1</v>
      </c>
      <c r="U6" s="7">
        <f>MODE(Data!T2:T2939)</f>
        <v>0.9</v>
      </c>
      <c r="V6" s="7">
        <f>MODE(Data!U2:U2939)</f>
        <v>0</v>
      </c>
      <c r="W6" s="7">
        <f>MODE(Data!V2:V2939)</f>
        <v>12.9</v>
      </c>
    </row>
    <row r="7">
      <c r="A7" s="6" t="str">
        <f>IFERROR(__xludf.DUMMYFUNCTION("""COMPUTED_VALUE"""),"Antigua and Barbuda")</f>
        <v>Antigua and Barbuda</v>
      </c>
      <c r="B7" s="6">
        <f>IFERROR(__xludf.DUMMYFUNCTION("""COMPUTED_VALUE"""),2011.0)</f>
        <v>2011</v>
      </c>
      <c r="D7" s="18" t="s">
        <v>226</v>
      </c>
      <c r="E7" s="21">
        <f>AVERAGE(Data!D2:D2939)</f>
        <v>69.22493169</v>
      </c>
      <c r="F7" s="21">
        <f>AVERAGE(Data!E2:E2939)</f>
        <v>164.7964481</v>
      </c>
      <c r="G7" s="21">
        <f>AVERAGE(Data!F2:F2939)</f>
        <v>30.30394826</v>
      </c>
      <c r="H7" s="7">
        <f>AVERAGE(Data!G2:G2939)</f>
        <v>4.602860787</v>
      </c>
      <c r="I7" s="7">
        <f>AVERAGE(Data!H2:H2939)</f>
        <v>738.2512955</v>
      </c>
      <c r="J7" s="22">
        <f>AVERAGE(Data!I2:I2939)</f>
        <v>80.94046122</v>
      </c>
      <c r="K7" s="7">
        <f>AVERAGE(Data!J2:J2939)</f>
        <v>2419.59224</v>
      </c>
      <c r="L7" s="7">
        <f>AVERAGE(Data!K2:K2939)</f>
        <v>38.32124656</v>
      </c>
      <c r="M7" s="21">
        <f>AVERAGE(Data!L2:L2939)</f>
        <v>42.0357386</v>
      </c>
      <c r="N7" s="21">
        <f>AVERAGE(Data!M2:M2939)</f>
        <v>82.55018842</v>
      </c>
      <c r="O7" s="7">
        <f>AVERAGE(Data!N2:N2939)</f>
        <v>5.938189528</v>
      </c>
      <c r="P7" s="7">
        <f>AVERAGE(Data!O2:O2939)</f>
        <v>82.32408359</v>
      </c>
      <c r="Q7" s="7">
        <f>AVERAGE(Data!P2:P2939)</f>
        <v>1.742103472</v>
      </c>
      <c r="R7" s="7">
        <f>AVERAGE(Data!Q2:Q2939)</f>
        <v>7483.158469</v>
      </c>
      <c r="S7" s="21">
        <f>AVERAGE(Data!R2:R2939)</f>
        <v>12753375.12</v>
      </c>
      <c r="T7" s="7">
        <f>AVERAGE(Data!S2:S2939)</f>
        <v>4.839703857</v>
      </c>
      <c r="U7" s="7">
        <f>AVERAGE(Data!T2:T2939)</f>
        <v>4.870316804</v>
      </c>
      <c r="V7" s="7">
        <f>AVERAGE(Data!U2:U2939)</f>
        <v>0.6275510646</v>
      </c>
      <c r="W7" s="7">
        <f>AVERAGE(Data!V2:V2939)</f>
        <v>11.99279279</v>
      </c>
    </row>
    <row r="8">
      <c r="A8" s="6" t="str">
        <f>IFERROR(__xludf.DUMMYFUNCTION("""COMPUTED_VALUE"""),"Argentina")</f>
        <v>Argentina</v>
      </c>
      <c r="B8" s="6">
        <f>IFERROR(__xludf.DUMMYFUNCTION("""COMPUTED_VALUE"""),2010.0)</f>
        <v>2010</v>
      </c>
      <c r="D8" s="18" t="s">
        <v>227</v>
      </c>
      <c r="E8" s="21">
        <f>STDEV(Data!D2:D2939)</f>
        <v>9.523867488</v>
      </c>
      <c r="F8" s="21">
        <f>STDEV(Data!E2:E2939)</f>
        <v>124.292079</v>
      </c>
      <c r="G8" s="21">
        <f>STDEV(Data!F2:F2939)</f>
        <v>117.9265013</v>
      </c>
      <c r="H8" s="7">
        <f>STDEV(Data!G2:G2939)</f>
        <v>4.052412659</v>
      </c>
      <c r="I8" s="7">
        <f>STDEV(Data!H2:H2939)</f>
        <v>1987.914858</v>
      </c>
      <c r="J8" s="22">
        <f>STDEV(Data!I2:I2939)</f>
        <v>25.07001559</v>
      </c>
      <c r="K8" s="7">
        <f>STDEV(Data!J2:J2939)</f>
        <v>11467.27249</v>
      </c>
      <c r="L8" s="7">
        <f>STDEV(Data!K2:K2939)</f>
        <v>20.0440335</v>
      </c>
      <c r="M8" s="21">
        <f>STDEV(Data!L2:L2939)</f>
        <v>160.4455484</v>
      </c>
      <c r="N8" s="21">
        <f>STDEV(Data!M2:M2939)</f>
        <v>23.42804595</v>
      </c>
      <c r="O8" s="7">
        <f>STDEV(Data!N2:N2939)</f>
        <v>2.498319672</v>
      </c>
      <c r="P8" s="7">
        <f>STDEV(Data!O2:O2939)</f>
        <v>23.71691207</v>
      </c>
      <c r="Q8" s="7">
        <f>STDEV(Data!P2:P2939)</f>
        <v>5.077784531</v>
      </c>
      <c r="R8" s="7">
        <f>STDEV(Data!Q2:Q2939)</f>
        <v>14270.16934</v>
      </c>
      <c r="S8" s="21">
        <f>STDEV(Data!R2:R2939)</f>
        <v>61012096.51</v>
      </c>
      <c r="T8" s="7">
        <f>STDEV(Data!S2:S2939)</f>
        <v>4.420194947</v>
      </c>
      <c r="U8" s="7">
        <f>STDEV(Data!T2:T2939)</f>
        <v>4.508882087</v>
      </c>
      <c r="V8" s="7">
        <f>STDEV(Data!U2:U2939)</f>
        <v>0.2109035552</v>
      </c>
      <c r="W8" s="7">
        <f>STDEV(Data!V2:V2939)</f>
        <v>3.358919721</v>
      </c>
    </row>
    <row r="9">
      <c r="A9" s="6" t="str">
        <f>IFERROR(__xludf.DUMMYFUNCTION("""COMPUTED_VALUE"""),"Armenia")</f>
        <v>Armenia</v>
      </c>
      <c r="B9" s="6">
        <f>IFERROR(__xludf.DUMMYFUNCTION("""COMPUTED_VALUE"""),2009.0)</f>
        <v>2009</v>
      </c>
    </row>
    <row r="10">
      <c r="A10" s="6" t="str">
        <f>IFERROR(__xludf.DUMMYFUNCTION("""COMPUTED_VALUE"""),"Australia")</f>
        <v>Australia</v>
      </c>
      <c r="B10" s="6">
        <f>IFERROR(__xludf.DUMMYFUNCTION("""COMPUTED_VALUE"""),2008.0)</f>
        <v>2008</v>
      </c>
    </row>
    <row r="11">
      <c r="A11" s="6" t="str">
        <f>IFERROR(__xludf.DUMMYFUNCTION("""COMPUTED_VALUE"""),"Austria")</f>
        <v>Austria</v>
      </c>
      <c r="B11" s="6">
        <f>IFERROR(__xludf.DUMMYFUNCTION("""COMPUTED_VALUE"""),2007.0)</f>
        <v>2007</v>
      </c>
    </row>
    <row r="12">
      <c r="A12" s="6" t="str">
        <f>IFERROR(__xludf.DUMMYFUNCTION("""COMPUTED_VALUE"""),"Azerbaijan")</f>
        <v>Azerbaijan</v>
      </c>
      <c r="B12" s="6">
        <f>IFERROR(__xludf.DUMMYFUNCTION("""COMPUTED_VALUE"""),2006.0)</f>
        <v>2006</v>
      </c>
    </row>
    <row r="13">
      <c r="A13" s="6" t="str">
        <f>IFERROR(__xludf.DUMMYFUNCTION("""COMPUTED_VALUE"""),"Bahamas")</f>
        <v>Bahamas</v>
      </c>
      <c r="B13" s="6">
        <f>IFERROR(__xludf.DUMMYFUNCTION("""COMPUTED_VALUE"""),2005.0)</f>
        <v>2005</v>
      </c>
    </row>
    <row r="14">
      <c r="A14" s="6" t="str">
        <f>IFERROR(__xludf.DUMMYFUNCTION("""COMPUTED_VALUE"""),"Bahrain")</f>
        <v>Bahrain</v>
      </c>
      <c r="B14" s="6">
        <f>IFERROR(__xludf.DUMMYFUNCTION("""COMPUTED_VALUE"""),2004.0)</f>
        <v>2004</v>
      </c>
    </row>
    <row r="15">
      <c r="A15" s="6" t="str">
        <f>IFERROR(__xludf.DUMMYFUNCTION("""COMPUTED_VALUE"""),"Bangladesh")</f>
        <v>Bangladesh</v>
      </c>
      <c r="B15" s="6">
        <f>IFERROR(__xludf.DUMMYFUNCTION("""COMPUTED_VALUE"""),2003.0)</f>
        <v>2003</v>
      </c>
    </row>
    <row r="16">
      <c r="A16" s="6" t="str">
        <f>IFERROR(__xludf.DUMMYFUNCTION("""COMPUTED_VALUE"""),"Barbados")</f>
        <v>Barbados</v>
      </c>
      <c r="B16" s="6">
        <f>IFERROR(__xludf.DUMMYFUNCTION("""COMPUTED_VALUE"""),2002.0)</f>
        <v>2002</v>
      </c>
    </row>
    <row r="17">
      <c r="A17" s="6" t="str">
        <f>IFERROR(__xludf.DUMMYFUNCTION("""COMPUTED_VALUE"""),"Belarus")</f>
        <v>Belarus</v>
      </c>
      <c r="B17" s="6">
        <f>IFERROR(__xludf.DUMMYFUNCTION("""COMPUTED_VALUE"""),2001.0)</f>
        <v>2001</v>
      </c>
    </row>
    <row r="18">
      <c r="A18" s="6" t="str">
        <f>IFERROR(__xludf.DUMMYFUNCTION("""COMPUTED_VALUE"""),"Belgium")</f>
        <v>Belgium</v>
      </c>
      <c r="B18" s="6">
        <f>IFERROR(__xludf.DUMMYFUNCTION("""COMPUTED_VALUE"""),2000.0)</f>
        <v>2000</v>
      </c>
    </row>
    <row r="19">
      <c r="A19" s="6" t="str">
        <f>IFERROR(__xludf.DUMMYFUNCTION("""COMPUTED_VALUE"""),"Belize")</f>
        <v>Belize</v>
      </c>
    </row>
    <row r="20">
      <c r="A20" s="6" t="str">
        <f>IFERROR(__xludf.DUMMYFUNCTION("""COMPUTED_VALUE"""),"Benin")</f>
        <v>Benin</v>
      </c>
    </row>
    <row r="21">
      <c r="A21" s="6" t="str">
        <f>IFERROR(__xludf.DUMMYFUNCTION("""COMPUTED_VALUE"""),"Bhutan")</f>
        <v>Bhutan</v>
      </c>
    </row>
    <row r="22">
      <c r="A22" s="6" t="str">
        <f>IFERROR(__xludf.DUMMYFUNCTION("""COMPUTED_VALUE"""),"Bolivia (Plurinational State of)")</f>
        <v>Bolivia (Plurinational State of)</v>
      </c>
    </row>
    <row r="23">
      <c r="A23" s="6" t="str">
        <f>IFERROR(__xludf.DUMMYFUNCTION("""COMPUTED_VALUE"""),"Bosnia and Herzegovina")</f>
        <v>Bosnia and Herzegovina</v>
      </c>
    </row>
    <row r="24">
      <c r="A24" s="6" t="str">
        <f>IFERROR(__xludf.DUMMYFUNCTION("""COMPUTED_VALUE"""),"Botswana")</f>
        <v>Botswana</v>
      </c>
    </row>
    <row r="25">
      <c r="A25" s="6" t="str">
        <f>IFERROR(__xludf.DUMMYFUNCTION("""COMPUTED_VALUE"""),"Brazil")</f>
        <v>Brazil</v>
      </c>
    </row>
    <row r="26">
      <c r="A26" s="6" t="str">
        <f>IFERROR(__xludf.DUMMYFUNCTION("""COMPUTED_VALUE"""),"Brunei Darussalam")</f>
        <v>Brunei Darussalam</v>
      </c>
    </row>
    <row r="27">
      <c r="A27" s="6" t="str">
        <f>IFERROR(__xludf.DUMMYFUNCTION("""COMPUTED_VALUE"""),"Bulgaria")</f>
        <v>Bulgaria</v>
      </c>
    </row>
    <row r="28">
      <c r="A28" s="6" t="str">
        <f>IFERROR(__xludf.DUMMYFUNCTION("""COMPUTED_VALUE"""),"Burkina Faso")</f>
        <v>Burkina Faso</v>
      </c>
    </row>
    <row r="29">
      <c r="A29" s="6" t="str">
        <f>IFERROR(__xludf.DUMMYFUNCTION("""COMPUTED_VALUE"""),"Burundi")</f>
        <v>Burundi</v>
      </c>
    </row>
    <row r="30">
      <c r="A30" s="6" t="str">
        <f>IFERROR(__xludf.DUMMYFUNCTION("""COMPUTED_VALUE"""),"Côte d'Ivoire")</f>
        <v>Côte d'Ivoire</v>
      </c>
    </row>
    <row r="31">
      <c r="A31" s="6" t="str">
        <f>IFERROR(__xludf.DUMMYFUNCTION("""COMPUTED_VALUE"""),"Cabo Verde")</f>
        <v>Cabo Verde</v>
      </c>
    </row>
    <row r="32">
      <c r="A32" s="6" t="str">
        <f>IFERROR(__xludf.DUMMYFUNCTION("""COMPUTED_VALUE"""),"Cambodia")</f>
        <v>Cambodia</v>
      </c>
    </row>
    <row r="33">
      <c r="A33" s="6" t="str">
        <f>IFERROR(__xludf.DUMMYFUNCTION("""COMPUTED_VALUE"""),"Cameroon")</f>
        <v>Cameroon</v>
      </c>
    </row>
    <row r="34">
      <c r="A34" s="6" t="str">
        <f>IFERROR(__xludf.DUMMYFUNCTION("""COMPUTED_VALUE"""),"Canada")</f>
        <v>Canada</v>
      </c>
    </row>
    <row r="35">
      <c r="A35" s="6" t="str">
        <f>IFERROR(__xludf.DUMMYFUNCTION("""COMPUTED_VALUE"""),"Central African Republic")</f>
        <v>Central African Republic</v>
      </c>
    </row>
    <row r="36">
      <c r="A36" s="6" t="str">
        <f>IFERROR(__xludf.DUMMYFUNCTION("""COMPUTED_VALUE"""),"Chad")</f>
        <v>Chad</v>
      </c>
    </row>
    <row r="37">
      <c r="A37" s="6" t="str">
        <f>IFERROR(__xludf.DUMMYFUNCTION("""COMPUTED_VALUE"""),"Chile")</f>
        <v>Chile</v>
      </c>
    </row>
    <row r="38">
      <c r="A38" s="6" t="str">
        <f>IFERROR(__xludf.DUMMYFUNCTION("""COMPUTED_VALUE"""),"China")</f>
        <v>China</v>
      </c>
    </row>
    <row r="39">
      <c r="A39" s="6" t="str">
        <f>IFERROR(__xludf.DUMMYFUNCTION("""COMPUTED_VALUE"""),"Colombia")</f>
        <v>Colombia</v>
      </c>
    </row>
    <row r="40">
      <c r="A40" s="6" t="str">
        <f>IFERROR(__xludf.DUMMYFUNCTION("""COMPUTED_VALUE"""),"Comoros")</f>
        <v>Comoros</v>
      </c>
    </row>
    <row r="41">
      <c r="A41" s="6" t="str">
        <f>IFERROR(__xludf.DUMMYFUNCTION("""COMPUTED_VALUE"""),"Congo")</f>
        <v>Congo</v>
      </c>
    </row>
    <row r="42">
      <c r="A42" s="6" t="str">
        <f>IFERROR(__xludf.DUMMYFUNCTION("""COMPUTED_VALUE"""),"Cook Islands")</f>
        <v>Cook Islands</v>
      </c>
    </row>
    <row r="43">
      <c r="A43" s="6" t="str">
        <f>IFERROR(__xludf.DUMMYFUNCTION("""COMPUTED_VALUE"""),"Costa Rica")</f>
        <v>Costa Rica</v>
      </c>
    </row>
    <row r="44">
      <c r="A44" s="6" t="str">
        <f>IFERROR(__xludf.DUMMYFUNCTION("""COMPUTED_VALUE"""),"Croatia")</f>
        <v>Croatia</v>
      </c>
    </row>
    <row r="45">
      <c r="A45" s="6" t="str">
        <f>IFERROR(__xludf.DUMMYFUNCTION("""COMPUTED_VALUE"""),"Cuba")</f>
        <v>Cuba</v>
      </c>
    </row>
    <row r="46">
      <c r="A46" s="6" t="str">
        <f>IFERROR(__xludf.DUMMYFUNCTION("""COMPUTED_VALUE"""),"Cyprus")</f>
        <v>Cyprus</v>
      </c>
    </row>
    <row r="47">
      <c r="A47" s="6" t="str">
        <f>IFERROR(__xludf.DUMMYFUNCTION("""COMPUTED_VALUE"""),"Czechia")</f>
        <v>Czechia</v>
      </c>
    </row>
    <row r="48">
      <c r="A48" s="6" t="str">
        <f>IFERROR(__xludf.DUMMYFUNCTION("""COMPUTED_VALUE"""),"Democratic People's Republic of Korea")</f>
        <v>Democratic People's Republic of Korea</v>
      </c>
    </row>
    <row r="49">
      <c r="A49" s="6" t="str">
        <f>IFERROR(__xludf.DUMMYFUNCTION("""COMPUTED_VALUE"""),"Democratic Republic of the Congo")</f>
        <v>Democratic Republic of the Congo</v>
      </c>
    </row>
    <row r="50">
      <c r="A50" s="6" t="str">
        <f>IFERROR(__xludf.DUMMYFUNCTION("""COMPUTED_VALUE"""),"Denmark")</f>
        <v>Denmark</v>
      </c>
    </row>
    <row r="51">
      <c r="A51" s="6" t="str">
        <f>IFERROR(__xludf.DUMMYFUNCTION("""COMPUTED_VALUE"""),"Djibouti")</f>
        <v>Djibouti</v>
      </c>
    </row>
    <row r="52">
      <c r="A52" s="6" t="str">
        <f>IFERROR(__xludf.DUMMYFUNCTION("""COMPUTED_VALUE"""),"Dominica")</f>
        <v>Dominica</v>
      </c>
    </row>
    <row r="53">
      <c r="A53" s="6" t="str">
        <f>IFERROR(__xludf.DUMMYFUNCTION("""COMPUTED_VALUE"""),"Dominican Republic")</f>
        <v>Dominican Republic</v>
      </c>
    </row>
    <row r="54">
      <c r="A54" s="6" t="str">
        <f>IFERROR(__xludf.DUMMYFUNCTION("""COMPUTED_VALUE"""),"Ecuador")</f>
        <v>Ecuador</v>
      </c>
    </row>
    <row r="55">
      <c r="A55" s="6" t="str">
        <f>IFERROR(__xludf.DUMMYFUNCTION("""COMPUTED_VALUE"""),"Egypt")</f>
        <v>Egypt</v>
      </c>
    </row>
    <row r="56">
      <c r="A56" s="6" t="str">
        <f>IFERROR(__xludf.DUMMYFUNCTION("""COMPUTED_VALUE"""),"El Salvador")</f>
        <v>El Salvador</v>
      </c>
    </row>
    <row r="57">
      <c r="A57" s="6" t="str">
        <f>IFERROR(__xludf.DUMMYFUNCTION("""COMPUTED_VALUE"""),"Equatorial Guinea")</f>
        <v>Equatorial Guinea</v>
      </c>
    </row>
    <row r="58">
      <c r="A58" s="6" t="str">
        <f>IFERROR(__xludf.DUMMYFUNCTION("""COMPUTED_VALUE"""),"Eritrea")</f>
        <v>Eritrea</v>
      </c>
    </row>
    <row r="59">
      <c r="A59" s="6" t="str">
        <f>IFERROR(__xludf.DUMMYFUNCTION("""COMPUTED_VALUE"""),"Estonia")</f>
        <v>Estonia</v>
      </c>
    </row>
    <row r="60">
      <c r="A60" s="6" t="str">
        <f>IFERROR(__xludf.DUMMYFUNCTION("""COMPUTED_VALUE"""),"Ethiopia")</f>
        <v>Ethiopia</v>
      </c>
    </row>
    <row r="61">
      <c r="A61" s="6" t="str">
        <f>IFERROR(__xludf.DUMMYFUNCTION("""COMPUTED_VALUE"""),"Fiji")</f>
        <v>Fiji</v>
      </c>
    </row>
    <row r="62">
      <c r="A62" s="6" t="str">
        <f>IFERROR(__xludf.DUMMYFUNCTION("""COMPUTED_VALUE"""),"Finland")</f>
        <v>Finland</v>
      </c>
    </row>
    <row r="63">
      <c r="A63" s="6" t="str">
        <f>IFERROR(__xludf.DUMMYFUNCTION("""COMPUTED_VALUE"""),"France")</f>
        <v>France</v>
      </c>
    </row>
    <row r="64">
      <c r="A64" s="6" t="str">
        <f>IFERROR(__xludf.DUMMYFUNCTION("""COMPUTED_VALUE"""),"Gabon")</f>
        <v>Gabon</v>
      </c>
    </row>
    <row r="65">
      <c r="A65" s="6" t="str">
        <f>IFERROR(__xludf.DUMMYFUNCTION("""COMPUTED_VALUE"""),"Gambia")</f>
        <v>Gambia</v>
      </c>
    </row>
    <row r="66">
      <c r="A66" s="6" t="str">
        <f>IFERROR(__xludf.DUMMYFUNCTION("""COMPUTED_VALUE"""),"Georgia")</f>
        <v>Georgia</v>
      </c>
    </row>
    <row r="67">
      <c r="A67" s="6" t="str">
        <f>IFERROR(__xludf.DUMMYFUNCTION("""COMPUTED_VALUE"""),"Germany")</f>
        <v>Germany</v>
      </c>
    </row>
    <row r="68">
      <c r="A68" s="6" t="str">
        <f>IFERROR(__xludf.DUMMYFUNCTION("""COMPUTED_VALUE"""),"Ghana")</f>
        <v>Ghana</v>
      </c>
    </row>
    <row r="69">
      <c r="A69" s="6" t="str">
        <f>IFERROR(__xludf.DUMMYFUNCTION("""COMPUTED_VALUE"""),"Greece")</f>
        <v>Greece</v>
      </c>
    </row>
    <row r="70">
      <c r="A70" s="6" t="str">
        <f>IFERROR(__xludf.DUMMYFUNCTION("""COMPUTED_VALUE"""),"Grenada")</f>
        <v>Grenada</v>
      </c>
    </row>
    <row r="71">
      <c r="A71" s="6" t="str">
        <f>IFERROR(__xludf.DUMMYFUNCTION("""COMPUTED_VALUE"""),"Guatemala")</f>
        <v>Guatemala</v>
      </c>
    </row>
    <row r="72">
      <c r="A72" s="6" t="str">
        <f>IFERROR(__xludf.DUMMYFUNCTION("""COMPUTED_VALUE"""),"Guinea")</f>
        <v>Guinea</v>
      </c>
    </row>
    <row r="73">
      <c r="A73" s="6" t="str">
        <f>IFERROR(__xludf.DUMMYFUNCTION("""COMPUTED_VALUE"""),"Guinea-Bissau")</f>
        <v>Guinea-Bissau</v>
      </c>
    </row>
    <row r="74">
      <c r="A74" s="6" t="str">
        <f>IFERROR(__xludf.DUMMYFUNCTION("""COMPUTED_VALUE"""),"Guyana")</f>
        <v>Guyana</v>
      </c>
    </row>
    <row r="75">
      <c r="A75" s="6" t="str">
        <f>IFERROR(__xludf.DUMMYFUNCTION("""COMPUTED_VALUE"""),"Haiti")</f>
        <v>Haiti</v>
      </c>
    </row>
    <row r="76">
      <c r="A76" s="6" t="str">
        <f>IFERROR(__xludf.DUMMYFUNCTION("""COMPUTED_VALUE"""),"Honduras")</f>
        <v>Honduras</v>
      </c>
    </row>
    <row r="77">
      <c r="A77" s="6" t="str">
        <f>IFERROR(__xludf.DUMMYFUNCTION("""COMPUTED_VALUE"""),"Hungary")</f>
        <v>Hungary</v>
      </c>
    </row>
    <row r="78">
      <c r="A78" s="6" t="str">
        <f>IFERROR(__xludf.DUMMYFUNCTION("""COMPUTED_VALUE"""),"Iceland")</f>
        <v>Iceland</v>
      </c>
    </row>
    <row r="79">
      <c r="A79" s="6" t="str">
        <f>IFERROR(__xludf.DUMMYFUNCTION("""COMPUTED_VALUE"""),"India")</f>
        <v>India</v>
      </c>
    </row>
    <row r="80">
      <c r="A80" s="6" t="str">
        <f>IFERROR(__xludf.DUMMYFUNCTION("""COMPUTED_VALUE"""),"Indonesia")</f>
        <v>Indonesia</v>
      </c>
    </row>
    <row r="81">
      <c r="A81" s="6" t="str">
        <f>IFERROR(__xludf.DUMMYFUNCTION("""COMPUTED_VALUE"""),"Iran (Islamic Republic of)")</f>
        <v>Iran (Islamic Republic of)</v>
      </c>
    </row>
    <row r="82">
      <c r="A82" s="6" t="str">
        <f>IFERROR(__xludf.DUMMYFUNCTION("""COMPUTED_VALUE"""),"Iraq")</f>
        <v>Iraq</v>
      </c>
    </row>
    <row r="83">
      <c r="A83" s="6" t="str">
        <f>IFERROR(__xludf.DUMMYFUNCTION("""COMPUTED_VALUE"""),"Ireland")</f>
        <v>Ireland</v>
      </c>
    </row>
    <row r="84">
      <c r="A84" s="6" t="str">
        <f>IFERROR(__xludf.DUMMYFUNCTION("""COMPUTED_VALUE"""),"Israel")</f>
        <v>Israel</v>
      </c>
    </row>
    <row r="85">
      <c r="A85" s="6" t="str">
        <f>IFERROR(__xludf.DUMMYFUNCTION("""COMPUTED_VALUE"""),"Italy")</f>
        <v>Italy</v>
      </c>
    </row>
    <row r="86">
      <c r="A86" s="6" t="str">
        <f>IFERROR(__xludf.DUMMYFUNCTION("""COMPUTED_VALUE"""),"Jamaica")</f>
        <v>Jamaica</v>
      </c>
    </row>
    <row r="87">
      <c r="A87" s="6" t="str">
        <f>IFERROR(__xludf.DUMMYFUNCTION("""COMPUTED_VALUE"""),"Japan")</f>
        <v>Japan</v>
      </c>
    </row>
    <row r="88">
      <c r="A88" s="6" t="str">
        <f>IFERROR(__xludf.DUMMYFUNCTION("""COMPUTED_VALUE"""),"Jordan")</f>
        <v>Jordan</v>
      </c>
    </row>
    <row r="89">
      <c r="A89" s="6" t="str">
        <f>IFERROR(__xludf.DUMMYFUNCTION("""COMPUTED_VALUE"""),"Kazakhstan")</f>
        <v>Kazakhstan</v>
      </c>
    </row>
    <row r="90">
      <c r="A90" s="6" t="str">
        <f>IFERROR(__xludf.DUMMYFUNCTION("""COMPUTED_VALUE"""),"Kenya")</f>
        <v>Kenya</v>
      </c>
    </row>
    <row r="91">
      <c r="A91" s="6" t="str">
        <f>IFERROR(__xludf.DUMMYFUNCTION("""COMPUTED_VALUE"""),"Kiribati")</f>
        <v>Kiribati</v>
      </c>
    </row>
    <row r="92">
      <c r="A92" s="6" t="str">
        <f>IFERROR(__xludf.DUMMYFUNCTION("""COMPUTED_VALUE"""),"Kuwait")</f>
        <v>Kuwait</v>
      </c>
    </row>
    <row r="93">
      <c r="A93" s="6" t="str">
        <f>IFERROR(__xludf.DUMMYFUNCTION("""COMPUTED_VALUE"""),"Kyrgyzstan")</f>
        <v>Kyrgyzstan</v>
      </c>
    </row>
    <row r="94">
      <c r="A94" s="6" t="str">
        <f>IFERROR(__xludf.DUMMYFUNCTION("""COMPUTED_VALUE"""),"Lao People's Democratic Republic")</f>
        <v>Lao People's Democratic Republic</v>
      </c>
    </row>
    <row r="95">
      <c r="A95" s="6" t="str">
        <f>IFERROR(__xludf.DUMMYFUNCTION("""COMPUTED_VALUE"""),"Latvia")</f>
        <v>Latvia</v>
      </c>
    </row>
    <row r="96">
      <c r="A96" s="6" t="str">
        <f>IFERROR(__xludf.DUMMYFUNCTION("""COMPUTED_VALUE"""),"Lebanon")</f>
        <v>Lebanon</v>
      </c>
    </row>
    <row r="97">
      <c r="A97" s="6" t="str">
        <f>IFERROR(__xludf.DUMMYFUNCTION("""COMPUTED_VALUE"""),"Lesotho")</f>
        <v>Lesotho</v>
      </c>
    </row>
    <row r="98">
      <c r="A98" s="6" t="str">
        <f>IFERROR(__xludf.DUMMYFUNCTION("""COMPUTED_VALUE"""),"Liberia")</f>
        <v>Liberia</v>
      </c>
    </row>
    <row r="99">
      <c r="A99" s="6" t="str">
        <f>IFERROR(__xludf.DUMMYFUNCTION("""COMPUTED_VALUE"""),"Libya")</f>
        <v>Libya</v>
      </c>
    </row>
    <row r="100">
      <c r="A100" s="6" t="str">
        <f>IFERROR(__xludf.DUMMYFUNCTION("""COMPUTED_VALUE"""),"Lithuania")</f>
        <v>Lithuania</v>
      </c>
    </row>
    <row r="101">
      <c r="A101" s="6" t="str">
        <f>IFERROR(__xludf.DUMMYFUNCTION("""COMPUTED_VALUE"""),"Luxembourg")</f>
        <v>Luxembourg</v>
      </c>
    </row>
    <row r="102">
      <c r="A102" s="6" t="str">
        <f>IFERROR(__xludf.DUMMYFUNCTION("""COMPUTED_VALUE"""),"Madagascar")</f>
        <v>Madagascar</v>
      </c>
    </row>
    <row r="103">
      <c r="A103" s="6" t="str">
        <f>IFERROR(__xludf.DUMMYFUNCTION("""COMPUTED_VALUE"""),"Malawi")</f>
        <v>Malawi</v>
      </c>
    </row>
    <row r="104">
      <c r="A104" s="6" t="str">
        <f>IFERROR(__xludf.DUMMYFUNCTION("""COMPUTED_VALUE"""),"Malaysia")</f>
        <v>Malaysia</v>
      </c>
    </row>
    <row r="105">
      <c r="A105" s="6" t="str">
        <f>IFERROR(__xludf.DUMMYFUNCTION("""COMPUTED_VALUE"""),"Maldives")</f>
        <v>Maldives</v>
      </c>
    </row>
    <row r="106">
      <c r="A106" s="6" t="str">
        <f>IFERROR(__xludf.DUMMYFUNCTION("""COMPUTED_VALUE"""),"Mali")</f>
        <v>Mali</v>
      </c>
    </row>
    <row r="107">
      <c r="A107" s="6" t="str">
        <f>IFERROR(__xludf.DUMMYFUNCTION("""COMPUTED_VALUE"""),"Malta")</f>
        <v>Malta</v>
      </c>
    </row>
    <row r="108">
      <c r="A108" s="6" t="str">
        <f>IFERROR(__xludf.DUMMYFUNCTION("""COMPUTED_VALUE"""),"Marshall Islands")</f>
        <v>Marshall Islands</v>
      </c>
    </row>
    <row r="109">
      <c r="A109" s="6" t="str">
        <f>IFERROR(__xludf.DUMMYFUNCTION("""COMPUTED_VALUE"""),"Mauritania")</f>
        <v>Mauritania</v>
      </c>
    </row>
    <row r="110">
      <c r="A110" s="6" t="str">
        <f>IFERROR(__xludf.DUMMYFUNCTION("""COMPUTED_VALUE"""),"Mauritius")</f>
        <v>Mauritius</v>
      </c>
    </row>
    <row r="111">
      <c r="A111" s="6" t="str">
        <f>IFERROR(__xludf.DUMMYFUNCTION("""COMPUTED_VALUE"""),"Mexico")</f>
        <v>Mexico</v>
      </c>
    </row>
    <row r="112">
      <c r="A112" s="6" t="str">
        <f>IFERROR(__xludf.DUMMYFUNCTION("""COMPUTED_VALUE"""),"Micronesia (Federated States of)")</f>
        <v>Micronesia (Federated States of)</v>
      </c>
    </row>
    <row r="113">
      <c r="A113" s="6" t="str">
        <f>IFERROR(__xludf.DUMMYFUNCTION("""COMPUTED_VALUE"""),"Monaco")</f>
        <v>Monaco</v>
      </c>
    </row>
    <row r="114">
      <c r="A114" s="6" t="str">
        <f>IFERROR(__xludf.DUMMYFUNCTION("""COMPUTED_VALUE"""),"Mongolia")</f>
        <v>Mongolia</v>
      </c>
    </row>
    <row r="115">
      <c r="A115" s="6" t="str">
        <f>IFERROR(__xludf.DUMMYFUNCTION("""COMPUTED_VALUE"""),"Montenegro")</f>
        <v>Montenegro</v>
      </c>
    </row>
    <row r="116">
      <c r="A116" s="6" t="str">
        <f>IFERROR(__xludf.DUMMYFUNCTION("""COMPUTED_VALUE"""),"Morocco")</f>
        <v>Morocco</v>
      </c>
    </row>
    <row r="117">
      <c r="A117" s="6" t="str">
        <f>IFERROR(__xludf.DUMMYFUNCTION("""COMPUTED_VALUE"""),"Mozambique")</f>
        <v>Mozambique</v>
      </c>
    </row>
    <row r="118">
      <c r="A118" s="6" t="str">
        <f>IFERROR(__xludf.DUMMYFUNCTION("""COMPUTED_VALUE"""),"Myanmar")</f>
        <v>Myanmar</v>
      </c>
    </row>
    <row r="119">
      <c r="A119" s="6" t="str">
        <f>IFERROR(__xludf.DUMMYFUNCTION("""COMPUTED_VALUE"""),"Namibia")</f>
        <v>Namibia</v>
      </c>
    </row>
    <row r="120">
      <c r="A120" s="6" t="str">
        <f>IFERROR(__xludf.DUMMYFUNCTION("""COMPUTED_VALUE"""),"Nauru")</f>
        <v>Nauru</v>
      </c>
    </row>
    <row r="121">
      <c r="A121" s="6" t="str">
        <f>IFERROR(__xludf.DUMMYFUNCTION("""COMPUTED_VALUE"""),"Nepal")</f>
        <v>Nepal</v>
      </c>
    </row>
    <row r="122">
      <c r="A122" s="6" t="str">
        <f>IFERROR(__xludf.DUMMYFUNCTION("""COMPUTED_VALUE"""),"Netherlands")</f>
        <v>Netherlands</v>
      </c>
    </row>
    <row r="123">
      <c r="A123" s="6" t="str">
        <f>IFERROR(__xludf.DUMMYFUNCTION("""COMPUTED_VALUE"""),"New Zealand")</f>
        <v>New Zealand</v>
      </c>
    </row>
    <row r="124">
      <c r="A124" s="6" t="str">
        <f>IFERROR(__xludf.DUMMYFUNCTION("""COMPUTED_VALUE"""),"Nicaragua")</f>
        <v>Nicaragua</v>
      </c>
    </row>
    <row r="125">
      <c r="A125" s="6" t="str">
        <f>IFERROR(__xludf.DUMMYFUNCTION("""COMPUTED_VALUE"""),"Niger")</f>
        <v>Niger</v>
      </c>
    </row>
    <row r="126">
      <c r="A126" s="6" t="str">
        <f>IFERROR(__xludf.DUMMYFUNCTION("""COMPUTED_VALUE"""),"Nigeria")</f>
        <v>Nigeria</v>
      </c>
    </row>
    <row r="127">
      <c r="A127" s="6" t="str">
        <f>IFERROR(__xludf.DUMMYFUNCTION("""COMPUTED_VALUE"""),"Niue")</f>
        <v>Niue</v>
      </c>
    </row>
    <row r="128">
      <c r="A128" s="6" t="str">
        <f>IFERROR(__xludf.DUMMYFUNCTION("""COMPUTED_VALUE"""),"Norway")</f>
        <v>Norway</v>
      </c>
    </row>
    <row r="129">
      <c r="A129" s="6" t="str">
        <f>IFERROR(__xludf.DUMMYFUNCTION("""COMPUTED_VALUE"""),"Oman")</f>
        <v>Oman</v>
      </c>
    </row>
    <row r="130">
      <c r="A130" s="6" t="str">
        <f>IFERROR(__xludf.DUMMYFUNCTION("""COMPUTED_VALUE"""),"Pakistan")</f>
        <v>Pakistan</v>
      </c>
    </row>
    <row r="131">
      <c r="A131" s="6" t="str">
        <f>IFERROR(__xludf.DUMMYFUNCTION("""COMPUTED_VALUE"""),"Palau")</f>
        <v>Palau</v>
      </c>
    </row>
    <row r="132">
      <c r="A132" s="6" t="str">
        <f>IFERROR(__xludf.DUMMYFUNCTION("""COMPUTED_VALUE"""),"Panama")</f>
        <v>Panama</v>
      </c>
    </row>
    <row r="133">
      <c r="A133" s="6" t="str">
        <f>IFERROR(__xludf.DUMMYFUNCTION("""COMPUTED_VALUE"""),"Papua New Guinea")</f>
        <v>Papua New Guinea</v>
      </c>
    </row>
    <row r="134">
      <c r="A134" s="6" t="str">
        <f>IFERROR(__xludf.DUMMYFUNCTION("""COMPUTED_VALUE"""),"Paraguay")</f>
        <v>Paraguay</v>
      </c>
    </row>
    <row r="135">
      <c r="A135" s="6" t="str">
        <f>IFERROR(__xludf.DUMMYFUNCTION("""COMPUTED_VALUE"""),"Peru")</f>
        <v>Peru</v>
      </c>
    </row>
    <row r="136">
      <c r="A136" s="6" t="str">
        <f>IFERROR(__xludf.DUMMYFUNCTION("""COMPUTED_VALUE"""),"Philippines")</f>
        <v>Philippines</v>
      </c>
    </row>
    <row r="137">
      <c r="A137" s="6" t="str">
        <f>IFERROR(__xludf.DUMMYFUNCTION("""COMPUTED_VALUE"""),"Poland")</f>
        <v>Poland</v>
      </c>
    </row>
    <row r="138">
      <c r="A138" s="6" t="str">
        <f>IFERROR(__xludf.DUMMYFUNCTION("""COMPUTED_VALUE"""),"Portugal")</f>
        <v>Portugal</v>
      </c>
    </row>
    <row r="139">
      <c r="A139" s="6" t="str">
        <f>IFERROR(__xludf.DUMMYFUNCTION("""COMPUTED_VALUE"""),"Qatar")</f>
        <v>Qatar</v>
      </c>
    </row>
    <row r="140">
      <c r="A140" s="6" t="str">
        <f>IFERROR(__xludf.DUMMYFUNCTION("""COMPUTED_VALUE"""),"Republic of Korea")</f>
        <v>Republic of Korea</v>
      </c>
    </row>
    <row r="141">
      <c r="A141" s="6" t="str">
        <f>IFERROR(__xludf.DUMMYFUNCTION("""COMPUTED_VALUE"""),"Republic of Moldova")</f>
        <v>Republic of Moldova</v>
      </c>
    </row>
    <row r="142">
      <c r="A142" s="6" t="str">
        <f>IFERROR(__xludf.DUMMYFUNCTION("""COMPUTED_VALUE"""),"Romania")</f>
        <v>Romania</v>
      </c>
    </row>
    <row r="143">
      <c r="A143" s="6" t="str">
        <f>IFERROR(__xludf.DUMMYFUNCTION("""COMPUTED_VALUE"""),"Russian Federation")</f>
        <v>Russian Federation</v>
      </c>
    </row>
    <row r="144">
      <c r="A144" s="6" t="str">
        <f>IFERROR(__xludf.DUMMYFUNCTION("""COMPUTED_VALUE"""),"Rwanda")</f>
        <v>Rwanda</v>
      </c>
    </row>
    <row r="145">
      <c r="A145" s="6" t="str">
        <f>IFERROR(__xludf.DUMMYFUNCTION("""COMPUTED_VALUE"""),"Saint Kitts and Nevis")</f>
        <v>Saint Kitts and Nevis</v>
      </c>
    </row>
    <row r="146">
      <c r="A146" s="6" t="str">
        <f>IFERROR(__xludf.DUMMYFUNCTION("""COMPUTED_VALUE"""),"Saint Lucia")</f>
        <v>Saint Lucia</v>
      </c>
    </row>
    <row r="147">
      <c r="A147" s="6" t="str">
        <f>IFERROR(__xludf.DUMMYFUNCTION("""COMPUTED_VALUE"""),"Saint Vincent and the Grenadines")</f>
        <v>Saint Vincent and the Grenadines</v>
      </c>
    </row>
    <row r="148">
      <c r="A148" s="6" t="str">
        <f>IFERROR(__xludf.DUMMYFUNCTION("""COMPUTED_VALUE"""),"Samoa")</f>
        <v>Samoa</v>
      </c>
    </row>
    <row r="149">
      <c r="A149" s="6" t="str">
        <f>IFERROR(__xludf.DUMMYFUNCTION("""COMPUTED_VALUE"""),"San Marino")</f>
        <v>San Marino</v>
      </c>
    </row>
    <row r="150">
      <c r="A150" s="6" t="str">
        <f>IFERROR(__xludf.DUMMYFUNCTION("""COMPUTED_VALUE"""),"Sao Tome and Principe")</f>
        <v>Sao Tome and Principe</v>
      </c>
    </row>
    <row r="151">
      <c r="A151" s="6" t="str">
        <f>IFERROR(__xludf.DUMMYFUNCTION("""COMPUTED_VALUE"""),"Saudi Arabia")</f>
        <v>Saudi Arabia</v>
      </c>
    </row>
    <row r="152">
      <c r="A152" s="6" t="str">
        <f>IFERROR(__xludf.DUMMYFUNCTION("""COMPUTED_VALUE"""),"Senegal")</f>
        <v>Senegal</v>
      </c>
    </row>
    <row r="153">
      <c r="A153" s="6" t="str">
        <f>IFERROR(__xludf.DUMMYFUNCTION("""COMPUTED_VALUE"""),"Serbia")</f>
        <v>Serbia</v>
      </c>
    </row>
    <row r="154">
      <c r="A154" s="6" t="str">
        <f>IFERROR(__xludf.DUMMYFUNCTION("""COMPUTED_VALUE"""),"Seychelles")</f>
        <v>Seychelles</v>
      </c>
    </row>
    <row r="155">
      <c r="A155" s="6" t="str">
        <f>IFERROR(__xludf.DUMMYFUNCTION("""COMPUTED_VALUE"""),"Sierra Leone")</f>
        <v>Sierra Leone</v>
      </c>
    </row>
    <row r="156">
      <c r="A156" s="6" t="str">
        <f>IFERROR(__xludf.DUMMYFUNCTION("""COMPUTED_VALUE"""),"Singapore")</f>
        <v>Singapore</v>
      </c>
    </row>
    <row r="157">
      <c r="A157" s="6" t="str">
        <f>IFERROR(__xludf.DUMMYFUNCTION("""COMPUTED_VALUE"""),"Slovakia")</f>
        <v>Slovakia</v>
      </c>
    </row>
    <row r="158">
      <c r="A158" s="6" t="str">
        <f>IFERROR(__xludf.DUMMYFUNCTION("""COMPUTED_VALUE"""),"Slovenia")</f>
        <v>Slovenia</v>
      </c>
    </row>
    <row r="159">
      <c r="A159" s="6" t="str">
        <f>IFERROR(__xludf.DUMMYFUNCTION("""COMPUTED_VALUE"""),"Solomon Islands")</f>
        <v>Solomon Islands</v>
      </c>
    </row>
    <row r="160">
      <c r="A160" s="6" t="str">
        <f>IFERROR(__xludf.DUMMYFUNCTION("""COMPUTED_VALUE"""),"Somalia")</f>
        <v>Somalia</v>
      </c>
    </row>
    <row r="161">
      <c r="A161" s="6" t="str">
        <f>IFERROR(__xludf.DUMMYFUNCTION("""COMPUTED_VALUE"""),"South Africa")</f>
        <v>South Africa</v>
      </c>
    </row>
    <row r="162">
      <c r="A162" s="6" t="str">
        <f>IFERROR(__xludf.DUMMYFUNCTION("""COMPUTED_VALUE"""),"South Sudan")</f>
        <v>South Sudan</v>
      </c>
    </row>
    <row r="163">
      <c r="A163" s="6" t="str">
        <f>IFERROR(__xludf.DUMMYFUNCTION("""COMPUTED_VALUE"""),"Spain")</f>
        <v>Spain</v>
      </c>
    </row>
    <row r="164">
      <c r="A164" s="6" t="str">
        <f>IFERROR(__xludf.DUMMYFUNCTION("""COMPUTED_VALUE"""),"Sri Lanka")</f>
        <v>Sri Lanka</v>
      </c>
    </row>
    <row r="165">
      <c r="A165" s="6" t="str">
        <f>IFERROR(__xludf.DUMMYFUNCTION("""COMPUTED_VALUE"""),"Sudan")</f>
        <v>Sudan</v>
      </c>
    </row>
    <row r="166">
      <c r="A166" s="6" t="str">
        <f>IFERROR(__xludf.DUMMYFUNCTION("""COMPUTED_VALUE"""),"Suriname")</f>
        <v>Suriname</v>
      </c>
    </row>
    <row r="167">
      <c r="A167" s="6" t="str">
        <f>IFERROR(__xludf.DUMMYFUNCTION("""COMPUTED_VALUE"""),"Swaziland")</f>
        <v>Swaziland</v>
      </c>
    </row>
    <row r="168">
      <c r="A168" s="6" t="str">
        <f>IFERROR(__xludf.DUMMYFUNCTION("""COMPUTED_VALUE"""),"Sweden")</f>
        <v>Sweden</v>
      </c>
    </row>
    <row r="169">
      <c r="A169" s="6" t="str">
        <f>IFERROR(__xludf.DUMMYFUNCTION("""COMPUTED_VALUE"""),"Switzerland")</f>
        <v>Switzerland</v>
      </c>
    </row>
    <row r="170">
      <c r="A170" s="6" t="str">
        <f>IFERROR(__xludf.DUMMYFUNCTION("""COMPUTED_VALUE"""),"Syrian Arab Republic")</f>
        <v>Syrian Arab Republic</v>
      </c>
    </row>
    <row r="171">
      <c r="A171" s="6" t="str">
        <f>IFERROR(__xludf.DUMMYFUNCTION("""COMPUTED_VALUE"""),"Tajikistan")</f>
        <v>Tajikistan</v>
      </c>
    </row>
    <row r="172">
      <c r="A172" s="6" t="str">
        <f>IFERROR(__xludf.DUMMYFUNCTION("""COMPUTED_VALUE"""),"Thailand")</f>
        <v>Thailand</v>
      </c>
    </row>
    <row r="173">
      <c r="A173" s="6" t="str">
        <f>IFERROR(__xludf.DUMMYFUNCTION("""COMPUTED_VALUE"""),"The former Yugoslav republic of Macedonia")</f>
        <v>The former Yugoslav republic of Macedonia</v>
      </c>
    </row>
    <row r="174">
      <c r="A174" s="6" t="str">
        <f>IFERROR(__xludf.DUMMYFUNCTION("""COMPUTED_VALUE"""),"Timor-Leste")</f>
        <v>Timor-Leste</v>
      </c>
    </row>
    <row r="175">
      <c r="A175" s="6" t="str">
        <f>IFERROR(__xludf.DUMMYFUNCTION("""COMPUTED_VALUE"""),"Togo")</f>
        <v>Togo</v>
      </c>
    </row>
    <row r="176">
      <c r="A176" s="6" t="str">
        <f>IFERROR(__xludf.DUMMYFUNCTION("""COMPUTED_VALUE"""),"Tonga")</f>
        <v>Tonga</v>
      </c>
    </row>
    <row r="177">
      <c r="A177" s="6" t="str">
        <f>IFERROR(__xludf.DUMMYFUNCTION("""COMPUTED_VALUE"""),"Trinidad and Tobago")</f>
        <v>Trinidad and Tobago</v>
      </c>
    </row>
    <row r="178">
      <c r="A178" s="6" t="str">
        <f>IFERROR(__xludf.DUMMYFUNCTION("""COMPUTED_VALUE"""),"Tunisia")</f>
        <v>Tunisia</v>
      </c>
    </row>
    <row r="179">
      <c r="A179" s="6" t="str">
        <f>IFERROR(__xludf.DUMMYFUNCTION("""COMPUTED_VALUE"""),"Turkey")</f>
        <v>Turkey</v>
      </c>
    </row>
    <row r="180">
      <c r="A180" s="6" t="str">
        <f>IFERROR(__xludf.DUMMYFUNCTION("""COMPUTED_VALUE"""),"Turkmenistan")</f>
        <v>Turkmenistan</v>
      </c>
    </row>
    <row r="181">
      <c r="A181" s="6" t="str">
        <f>IFERROR(__xludf.DUMMYFUNCTION("""COMPUTED_VALUE"""),"Tuvalu")</f>
        <v>Tuvalu</v>
      </c>
    </row>
    <row r="182">
      <c r="A182" s="6" t="str">
        <f>IFERROR(__xludf.DUMMYFUNCTION("""COMPUTED_VALUE"""),"Uganda")</f>
        <v>Uganda</v>
      </c>
    </row>
    <row r="183">
      <c r="A183" s="6" t="str">
        <f>IFERROR(__xludf.DUMMYFUNCTION("""COMPUTED_VALUE"""),"Ukraine")</f>
        <v>Ukraine</v>
      </c>
    </row>
    <row r="184">
      <c r="A184" s="6" t="str">
        <f>IFERROR(__xludf.DUMMYFUNCTION("""COMPUTED_VALUE"""),"United Arab Emirates")</f>
        <v>United Arab Emirates</v>
      </c>
    </row>
    <row r="185">
      <c r="A185" s="6" t="str">
        <f>IFERROR(__xludf.DUMMYFUNCTION("""COMPUTED_VALUE"""),"United Kingdom of Great Britain and Northern Ireland")</f>
        <v>United Kingdom of Great Britain and Northern Ireland</v>
      </c>
    </row>
    <row r="186">
      <c r="A186" s="6" t="str">
        <f>IFERROR(__xludf.DUMMYFUNCTION("""COMPUTED_VALUE"""),"United Republic of Tanzania")</f>
        <v>United Republic of Tanzania</v>
      </c>
    </row>
    <row r="187">
      <c r="A187" s="6" t="str">
        <f>IFERROR(__xludf.DUMMYFUNCTION("""COMPUTED_VALUE"""),"United States of America")</f>
        <v>United States of America</v>
      </c>
    </row>
    <row r="188">
      <c r="A188" s="6" t="str">
        <f>IFERROR(__xludf.DUMMYFUNCTION("""COMPUTED_VALUE"""),"Uruguay")</f>
        <v>Uruguay</v>
      </c>
    </row>
    <row r="189">
      <c r="A189" s="6" t="str">
        <f>IFERROR(__xludf.DUMMYFUNCTION("""COMPUTED_VALUE"""),"Uzbekistan")</f>
        <v>Uzbekistan</v>
      </c>
    </row>
    <row r="190">
      <c r="A190" s="6" t="str">
        <f>IFERROR(__xludf.DUMMYFUNCTION("""COMPUTED_VALUE"""),"Vanuatu")</f>
        <v>Vanuatu</v>
      </c>
    </row>
    <row r="191">
      <c r="A191" s="6" t="str">
        <f>IFERROR(__xludf.DUMMYFUNCTION("""COMPUTED_VALUE"""),"Venezuela (Bolivarian Republic of)")</f>
        <v>Venezuela (Bolivarian Republic of)</v>
      </c>
    </row>
    <row r="192">
      <c r="A192" s="6" t="str">
        <f>IFERROR(__xludf.DUMMYFUNCTION("""COMPUTED_VALUE"""),"Viet Nam")</f>
        <v>Viet Nam</v>
      </c>
    </row>
    <row r="193">
      <c r="A193" s="6" t="str">
        <f>IFERROR(__xludf.DUMMYFUNCTION("""COMPUTED_VALUE"""),"Yemen")</f>
        <v>Yemen</v>
      </c>
    </row>
    <row r="194">
      <c r="A194" s="6" t="str">
        <f>IFERROR(__xludf.DUMMYFUNCTION("""COMPUTED_VALUE"""),"Zambia")</f>
        <v>Zambia</v>
      </c>
    </row>
    <row r="195">
      <c r="A195" s="6" t="str">
        <f>IFERROR(__xludf.DUMMYFUNCTION("""COMPUTED_VALUE"""),"Zimbabwe")</f>
        <v>Zimbabwe</v>
      </c>
    </row>
  </sheetData>
  <conditionalFormatting sqref="E2:W2">
    <cfRule type="containsBlanks" dxfId="0" priority="1">
      <formula>LEN(TRIM(E2))=0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15.75"/>
    <col customWidth="1" min="4" max="4" width="15.88"/>
    <col customWidth="1" min="5" max="5" width="19.75"/>
    <col customWidth="1" min="6" max="6" width="17.5"/>
    <col customWidth="1" min="7" max="7" width="16.25"/>
    <col customWidth="1" min="8" max="8" width="14.75"/>
    <col customWidth="1" min="9" max="9" width="20.5"/>
    <col customWidth="1" min="10" max="10" width="17.88"/>
    <col customWidth="1" min="11" max="11" width="16.63"/>
    <col customWidth="1" min="12" max="12" width="16.0"/>
    <col customWidth="1" min="13" max="13" width="25.38"/>
  </cols>
  <sheetData>
    <row r="1">
      <c r="F1" s="23" t="s">
        <v>232</v>
      </c>
      <c r="G1" s="23" t="s">
        <v>233</v>
      </c>
      <c r="H1" s="23" t="s">
        <v>5</v>
      </c>
      <c r="I1" s="23" t="s">
        <v>234</v>
      </c>
    </row>
    <row r="2">
      <c r="F2" s="23" t="s">
        <v>235</v>
      </c>
      <c r="G2" s="27">
        <f>CORREL(Data!E2:E2939, Data!D2:D2939)</f>
        <v>-0.6963593138</v>
      </c>
      <c r="H2" s="27">
        <f>CORREL(Data!F2:F2939, Data!D2:D2939)</f>
        <v>-0.1965571767</v>
      </c>
      <c r="I2" s="27">
        <f>CORREL(Data!L2:L2939, Data!D2:D2939)</f>
        <v>-0.222529116</v>
      </c>
      <c r="J2" s="28"/>
      <c r="K2" s="28"/>
      <c r="L2" s="28"/>
      <c r="M2" s="28"/>
    </row>
    <row r="3">
      <c r="F3" s="28"/>
      <c r="G3" s="28"/>
      <c r="H3" s="28"/>
      <c r="I3" s="28"/>
      <c r="J3" s="28"/>
      <c r="K3" s="28"/>
      <c r="L3" s="28"/>
      <c r="M3" s="28"/>
    </row>
    <row r="4">
      <c r="F4" s="21"/>
      <c r="G4" s="7"/>
      <c r="H4" s="7"/>
      <c r="I4" s="7"/>
      <c r="J4" s="32"/>
      <c r="K4" s="7"/>
      <c r="L4" s="7"/>
      <c r="M4" s="7"/>
    </row>
    <row r="5">
      <c r="F5" s="21"/>
      <c r="G5" s="7"/>
      <c r="H5" s="7"/>
      <c r="I5" s="7"/>
      <c r="J5" s="32"/>
      <c r="K5" s="7"/>
      <c r="L5" s="7"/>
      <c r="M5" s="7"/>
    </row>
    <row r="6">
      <c r="F6" s="21"/>
      <c r="G6" s="7"/>
      <c r="H6" s="7"/>
      <c r="I6" s="7"/>
      <c r="J6" s="32"/>
      <c r="K6" s="7"/>
      <c r="L6" s="7"/>
      <c r="M6" s="7"/>
    </row>
    <row r="7">
      <c r="F7" s="21"/>
      <c r="G7" s="7"/>
      <c r="H7" s="7"/>
      <c r="I7" s="7"/>
      <c r="J7" s="32"/>
      <c r="K7" s="7"/>
      <c r="L7" s="7"/>
      <c r="M7" s="7"/>
    </row>
    <row r="8">
      <c r="F8" s="21"/>
      <c r="G8" s="7"/>
      <c r="H8" s="7"/>
      <c r="I8" s="7"/>
      <c r="J8" s="32"/>
      <c r="K8" s="7"/>
      <c r="L8" s="7"/>
      <c r="M8" s="7"/>
    </row>
    <row r="9">
      <c r="F9" s="21"/>
      <c r="G9" s="7"/>
      <c r="H9" s="7"/>
      <c r="I9" s="7"/>
      <c r="J9" s="32"/>
      <c r="K9" s="7"/>
      <c r="L9" s="7"/>
      <c r="M9" s="7"/>
    </row>
    <row r="10">
      <c r="F10" s="21"/>
      <c r="G10" s="7"/>
      <c r="H10" s="7"/>
      <c r="I10" s="7"/>
      <c r="J10" s="32"/>
      <c r="K10" s="7"/>
      <c r="L10" s="7"/>
      <c r="M10" s="7"/>
    </row>
    <row r="11">
      <c r="F11" s="21"/>
      <c r="G11" s="7"/>
      <c r="H11" s="7"/>
      <c r="I11" s="7"/>
      <c r="J11" s="32"/>
      <c r="K11" s="7"/>
      <c r="L11" s="7"/>
      <c r="M11" s="7"/>
    </row>
    <row r="12">
      <c r="F12" s="21"/>
      <c r="G12" s="7"/>
      <c r="H12" s="7"/>
      <c r="I12" s="7"/>
      <c r="J12" s="32"/>
      <c r="K12" s="7"/>
      <c r="L12" s="7"/>
      <c r="M12" s="7"/>
    </row>
    <row r="13">
      <c r="F13" s="21"/>
      <c r="G13" s="7"/>
      <c r="H13" s="7"/>
      <c r="I13" s="7"/>
      <c r="J13" s="32"/>
      <c r="K13" s="7"/>
      <c r="L13" s="7"/>
      <c r="M13" s="7"/>
    </row>
    <row r="14">
      <c r="F14" s="21"/>
      <c r="G14" s="7"/>
      <c r="H14" s="7"/>
      <c r="I14" s="7"/>
      <c r="J14" s="32"/>
      <c r="K14" s="7"/>
      <c r="L14" s="7"/>
      <c r="M14" s="7"/>
    </row>
    <row r="15">
      <c r="F15" s="21"/>
      <c r="G15" s="7"/>
      <c r="H15" s="7"/>
      <c r="I15" s="7"/>
      <c r="J15" s="32"/>
      <c r="K15" s="7"/>
      <c r="L15" s="7"/>
      <c r="M15" s="7"/>
    </row>
    <row r="16">
      <c r="F16" s="21"/>
      <c r="G16" s="7"/>
      <c r="H16" s="7"/>
      <c r="I16" s="7"/>
      <c r="J16" s="32"/>
      <c r="K16" s="7"/>
      <c r="L16" s="7"/>
      <c r="M16" s="7"/>
    </row>
    <row r="17">
      <c r="F17" s="21"/>
      <c r="G17" s="7"/>
      <c r="H17" s="7"/>
      <c r="I17" s="7"/>
      <c r="J17" s="32"/>
      <c r="K17" s="7"/>
      <c r="L17" s="7"/>
      <c r="M17" s="7"/>
    </row>
    <row r="18">
      <c r="F18" s="21"/>
      <c r="G18" s="7"/>
      <c r="H18" s="7"/>
      <c r="I18" s="7"/>
      <c r="J18" s="32"/>
      <c r="K18" s="7"/>
      <c r="L18" s="7"/>
      <c r="M18" s="7"/>
    </row>
    <row r="19">
      <c r="A19" s="30"/>
      <c r="B19" s="21"/>
      <c r="C19" s="31"/>
      <c r="D19" s="7"/>
      <c r="E19" s="7"/>
      <c r="F19" s="21"/>
      <c r="G19" s="7"/>
      <c r="H19" s="7"/>
      <c r="I19" s="7"/>
      <c r="J19" s="32"/>
      <c r="K19" s="7"/>
      <c r="L19" s="7"/>
      <c r="M19" s="7"/>
    </row>
    <row r="20">
      <c r="B20" s="21"/>
      <c r="C20" s="7"/>
      <c r="D20" s="7"/>
      <c r="E20" s="7"/>
      <c r="F20" s="21"/>
      <c r="G20" s="7"/>
      <c r="H20" s="7"/>
      <c r="I20" s="7"/>
      <c r="J20" s="32"/>
      <c r="K20" s="7"/>
      <c r="L20" s="7"/>
      <c r="M20" s="7"/>
    </row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11.63"/>
    <col customWidth="1" min="5" max="5" width="12.5"/>
    <col customWidth="1" min="6" max="6" width="19.88"/>
  </cols>
  <sheetData>
    <row r="1">
      <c r="G1" s="33" t="s">
        <v>232</v>
      </c>
      <c r="H1" s="34" t="s">
        <v>6</v>
      </c>
      <c r="I1" s="34" t="s">
        <v>10</v>
      </c>
      <c r="J1" s="34" t="s">
        <v>241</v>
      </c>
      <c r="K1" s="34" t="s">
        <v>15</v>
      </c>
    </row>
    <row r="2">
      <c r="G2" s="34" t="s">
        <v>235</v>
      </c>
      <c r="H2" s="35">
        <f>CORREL(Data!G2:G2939, Data!D2:D2939)</f>
        <v>0.4048767611</v>
      </c>
      <c r="I2" s="35">
        <f>CORREL(Data!K2:K2939, Data!D2:D2939)</f>
        <v>0.5676935475</v>
      </c>
      <c r="J2" s="35">
        <f>CORREL(Data!J2:J2939, Data!B2:B2939)</f>
        <v>-0.08249297516</v>
      </c>
      <c r="K2" s="35">
        <f>CORREL(Data!P2:P2939, Data!D2:D2939)</f>
        <v>-0.5565562534</v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  <col customWidth="1" min="3" max="3" width="13.5"/>
    <col customWidth="1" min="4" max="4" width="15.0"/>
    <col customWidth="1" min="5" max="5" width="19.38"/>
    <col customWidth="1" min="6" max="6" width="31.38"/>
    <col customWidth="1" min="7" max="7" width="29.0"/>
    <col customWidth="1" min="8" max="8" width="19.5"/>
    <col customWidth="1" min="9" max="9" width="13.88"/>
    <col customWidth="1" min="14" max="14" width="18.5"/>
    <col customWidth="1" min="15" max="15" width="14.75"/>
  </cols>
  <sheetData>
    <row r="1">
      <c r="I1" s="36" t="s">
        <v>249</v>
      </c>
      <c r="J1" s="36" t="s">
        <v>250</v>
      </c>
      <c r="K1" s="36" t="s">
        <v>12</v>
      </c>
      <c r="L1" s="36" t="s">
        <v>14</v>
      </c>
      <c r="M1" s="36" t="s">
        <v>16</v>
      </c>
      <c r="N1" s="36" t="s">
        <v>7</v>
      </c>
      <c r="O1" s="36" t="s">
        <v>251</v>
      </c>
      <c r="P1" s="36" t="s">
        <v>21</v>
      </c>
    </row>
    <row r="2">
      <c r="I2" s="36" t="s">
        <v>235</v>
      </c>
      <c r="J2" s="35">
        <f>CORREL(Data!I2:I2939, Data!D2:D2939)</f>
        <v>0.2567619476</v>
      </c>
      <c r="K2" s="35">
        <f>correl(Data!M2:M2939, Data!D2:D2939)</f>
        <v>0.465555806</v>
      </c>
      <c r="L2" s="35">
        <f>correl(Data!O2:O2939, Data!D2:D2939)</f>
        <v>0.4794948643</v>
      </c>
      <c r="M2" s="35">
        <f>correl(Data!Q2:Q2939, Data!D2:D2939)</f>
        <v>0.4614551926</v>
      </c>
      <c r="N2" s="35">
        <f>correl(Data!H2:H2939, Data!D2:D2939)</f>
        <v>0.3818635034</v>
      </c>
      <c r="O2" s="35">
        <f>correl(Data!N2:N2939, Data!D2:D2939)</f>
        <v>0.2180863737</v>
      </c>
      <c r="P2" s="35">
        <f>correl(Data!V2:V2939, Data!D2:D2939)</f>
        <v>0.7519754627</v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13"/>
    <col customWidth="1" min="4" max="4" width="18.25"/>
    <col customWidth="1" min="5" max="5" width="23.88"/>
    <col customWidth="1" min="6" max="6" width="16.5"/>
    <col customWidth="1" min="7" max="7" width="16.0"/>
    <col customWidth="1" min="8" max="8" width="26.13"/>
    <col customWidth="1" min="9" max="9" width="16.63"/>
    <col customWidth="1" min="10" max="10" width="21.88"/>
    <col customWidth="1" min="11" max="11" width="16.63"/>
    <col customWidth="1" min="13" max="13" width="23.38"/>
    <col customWidth="1" min="14" max="14" width="16.63"/>
    <col customWidth="1" min="15" max="15" width="20.13"/>
    <col customWidth="1" min="18" max="18" width="21.38"/>
    <col customWidth="1" min="19" max="19" width="16.63"/>
    <col customWidth="1" min="20" max="20" width="20.5"/>
  </cols>
  <sheetData>
    <row r="1">
      <c r="A1" s="37" t="s">
        <v>3</v>
      </c>
      <c r="B1" s="37" t="s">
        <v>21</v>
      </c>
      <c r="C1" s="38" t="s">
        <v>252</v>
      </c>
      <c r="D1" s="37" t="s">
        <v>253</v>
      </c>
      <c r="E1" s="39" t="s">
        <v>254</v>
      </c>
      <c r="F1" s="40" t="s">
        <v>3</v>
      </c>
      <c r="G1" s="40" t="s">
        <v>4</v>
      </c>
      <c r="H1" s="40" t="s">
        <v>255</v>
      </c>
      <c r="I1" s="40" t="s">
        <v>253</v>
      </c>
      <c r="J1" s="40" t="s">
        <v>254</v>
      </c>
      <c r="K1" s="41" t="s">
        <v>3</v>
      </c>
      <c r="L1" s="42" t="s">
        <v>10</v>
      </c>
      <c r="M1" s="42" t="s">
        <v>255</v>
      </c>
      <c r="N1" s="42" t="s">
        <v>253</v>
      </c>
      <c r="O1" s="43" t="s">
        <v>256</v>
      </c>
      <c r="P1" s="44" t="s">
        <v>3</v>
      </c>
      <c r="Q1" s="44" t="s">
        <v>15</v>
      </c>
      <c r="R1" s="44" t="s">
        <v>252</v>
      </c>
      <c r="S1" s="44" t="s">
        <v>253</v>
      </c>
      <c r="T1" s="44" t="s">
        <v>256</v>
      </c>
    </row>
    <row r="2">
      <c r="A2" s="45">
        <v>65.0</v>
      </c>
      <c r="B2" s="45">
        <v>10.1</v>
      </c>
      <c r="C2" s="46">
        <f t="shared" ref="C2:C2770" si="1">FORECAST(B2, $A$2:$A2941, $B$2:$B2941)</f>
        <v>65.35376549</v>
      </c>
      <c r="D2" s="35">
        <f t="shared" ref="D2:D2770" si="2">ABS(C2 - A2)</f>
        <v>0.3537654927</v>
      </c>
      <c r="E2" s="47">
        <f>AVERAGE(D2:D2770)</f>
        <v>4.519150036</v>
      </c>
      <c r="F2" s="48">
        <v>65.0</v>
      </c>
      <c r="G2" s="48">
        <v>263.0</v>
      </c>
      <c r="H2" s="49">
        <f t="shared" ref="H2:H2929" si="3">FORECAST(G2, $F$2:$F2941, $G$2:$G2941)</f>
        <v>63.98494147</v>
      </c>
      <c r="I2" s="49">
        <f t="shared" ref="I2:I2929" si="4">ABS(H2-F2)</f>
        <v>1.015058526</v>
      </c>
      <c r="J2" s="49">
        <f>AVERAGE(I2:I2941)</f>
        <v>4.809702952</v>
      </c>
      <c r="K2" s="50">
        <v>65.0</v>
      </c>
      <c r="L2" s="51">
        <v>19.1</v>
      </c>
      <c r="M2" s="52">
        <f t="shared" ref="M2:M2897" si="5">FORECAST(L2, $K$2:$K2941, $L$2:$L2941)</f>
        <v>64.18678294</v>
      </c>
      <c r="N2" s="52">
        <f t="shared" ref="N2:N2897" si="6">ABS(M2-K2)</f>
        <v>0.8132170587</v>
      </c>
      <c r="O2" s="53">
        <f>AVERAGE(N2:N2941)</f>
        <v>5.887514575</v>
      </c>
      <c r="P2" s="54">
        <v>65.0</v>
      </c>
      <c r="Q2" s="54">
        <v>0.1</v>
      </c>
      <c r="R2" s="55">
        <f t="shared" ref="R2:R2927" si="7">FORECAST(Q2, $P$2:$P2941, $Q$2:$Q2941) </f>
        <v>70.84370993</v>
      </c>
      <c r="S2" s="55">
        <f t="shared" ref="S2:S2927" si="8">ABS(R2-P2)</f>
        <v>5.843709925</v>
      </c>
      <c r="T2" s="55">
        <f>AVERAGE(S2:S2941)</f>
        <v>6.496896431</v>
      </c>
    </row>
    <row r="3">
      <c r="A3" s="45">
        <v>59.9</v>
      </c>
      <c r="B3" s="45">
        <v>10.0</v>
      </c>
      <c r="C3" s="46">
        <f t="shared" si="1"/>
        <v>65.14342018</v>
      </c>
      <c r="D3" s="35">
        <f t="shared" si="2"/>
        <v>5.243420182</v>
      </c>
      <c r="E3" s="47"/>
      <c r="F3" s="48">
        <v>59.9</v>
      </c>
      <c r="G3" s="48">
        <v>271.0</v>
      </c>
      <c r="H3" s="49">
        <f t="shared" si="3"/>
        <v>63.5580738</v>
      </c>
      <c r="I3" s="49">
        <f t="shared" si="4"/>
        <v>3.658073801</v>
      </c>
      <c r="J3" s="49"/>
      <c r="K3" s="50">
        <v>59.9</v>
      </c>
      <c r="L3" s="51">
        <v>18.6</v>
      </c>
      <c r="M3" s="52">
        <f t="shared" si="5"/>
        <v>64.05185395</v>
      </c>
      <c r="N3" s="52">
        <f t="shared" si="6"/>
        <v>4.151853953</v>
      </c>
      <c r="O3" s="53"/>
      <c r="P3" s="54">
        <v>59.9</v>
      </c>
      <c r="Q3" s="54">
        <v>0.1</v>
      </c>
      <c r="R3" s="55">
        <f t="shared" si="7"/>
        <v>70.84370993</v>
      </c>
      <c r="S3" s="55">
        <f t="shared" si="8"/>
        <v>10.94370993</v>
      </c>
      <c r="T3" s="55"/>
    </row>
    <row r="4">
      <c r="A4" s="45">
        <v>59.9</v>
      </c>
      <c r="B4" s="45">
        <v>9.9</v>
      </c>
      <c r="C4" s="46">
        <f t="shared" si="1"/>
        <v>64.93307487</v>
      </c>
      <c r="D4" s="35">
        <f t="shared" si="2"/>
        <v>5.033074872</v>
      </c>
      <c r="E4" s="47"/>
      <c r="F4" s="48">
        <v>59.9</v>
      </c>
      <c r="G4" s="48">
        <v>268.0</v>
      </c>
      <c r="H4" s="49">
        <f t="shared" si="3"/>
        <v>63.71814918</v>
      </c>
      <c r="I4" s="49">
        <f t="shared" si="4"/>
        <v>3.818149178</v>
      </c>
      <c r="J4" s="49"/>
      <c r="K4" s="50">
        <v>59.9</v>
      </c>
      <c r="L4" s="51">
        <v>18.1</v>
      </c>
      <c r="M4" s="52">
        <f t="shared" si="5"/>
        <v>63.91692496</v>
      </c>
      <c r="N4" s="52">
        <f t="shared" si="6"/>
        <v>4.016924965</v>
      </c>
      <c r="O4" s="53"/>
      <c r="P4" s="54">
        <v>59.9</v>
      </c>
      <c r="Q4" s="54">
        <v>0.1</v>
      </c>
      <c r="R4" s="55">
        <f t="shared" si="7"/>
        <v>70.84370993</v>
      </c>
      <c r="S4" s="55">
        <f t="shared" si="8"/>
        <v>10.94370993</v>
      </c>
      <c r="T4" s="55"/>
    </row>
    <row r="5">
      <c r="A5" s="45">
        <v>59.5</v>
      </c>
      <c r="B5" s="45">
        <v>9.8</v>
      </c>
      <c r="C5" s="46">
        <f t="shared" si="1"/>
        <v>64.72272956</v>
      </c>
      <c r="D5" s="35">
        <f t="shared" si="2"/>
        <v>5.222729561</v>
      </c>
      <c r="E5" s="47"/>
      <c r="F5" s="48">
        <v>59.5</v>
      </c>
      <c r="G5" s="48">
        <v>272.0</v>
      </c>
      <c r="H5" s="49">
        <f t="shared" si="3"/>
        <v>63.50471534</v>
      </c>
      <c r="I5" s="49">
        <f t="shared" si="4"/>
        <v>4.004715342</v>
      </c>
      <c r="J5" s="49"/>
      <c r="K5" s="50">
        <v>59.5</v>
      </c>
      <c r="L5" s="51">
        <v>17.6</v>
      </c>
      <c r="M5" s="52">
        <f t="shared" si="5"/>
        <v>63.78199598</v>
      </c>
      <c r="N5" s="52">
        <f t="shared" si="6"/>
        <v>4.281995977</v>
      </c>
      <c r="O5" s="53"/>
      <c r="P5" s="54">
        <v>59.5</v>
      </c>
      <c r="Q5" s="54">
        <v>0.1</v>
      </c>
      <c r="R5" s="55">
        <f t="shared" si="7"/>
        <v>70.84370993</v>
      </c>
      <c r="S5" s="55">
        <f t="shared" si="8"/>
        <v>11.34370993</v>
      </c>
      <c r="T5" s="55"/>
    </row>
    <row r="6">
      <c r="A6" s="45">
        <v>59.2</v>
      </c>
      <c r="B6" s="45">
        <v>9.5</v>
      </c>
      <c r="C6" s="46">
        <f t="shared" si="1"/>
        <v>64.09169363</v>
      </c>
      <c r="D6" s="35">
        <f t="shared" si="2"/>
        <v>4.89169363</v>
      </c>
      <c r="E6" s="47"/>
      <c r="F6" s="48">
        <v>59.2</v>
      </c>
      <c r="G6" s="48">
        <v>275.0</v>
      </c>
      <c r="H6" s="49">
        <f t="shared" si="3"/>
        <v>63.34463996</v>
      </c>
      <c r="I6" s="49">
        <f t="shared" si="4"/>
        <v>4.144639964</v>
      </c>
      <c r="J6" s="49"/>
      <c r="K6" s="50">
        <v>59.2</v>
      </c>
      <c r="L6" s="51">
        <v>17.2</v>
      </c>
      <c r="M6" s="52">
        <f t="shared" si="5"/>
        <v>63.67405279</v>
      </c>
      <c r="N6" s="52">
        <f t="shared" si="6"/>
        <v>4.474052786</v>
      </c>
      <c r="O6" s="53"/>
      <c r="P6" s="54">
        <v>59.2</v>
      </c>
      <c r="Q6" s="54">
        <v>0.1</v>
      </c>
      <c r="R6" s="55">
        <f t="shared" si="7"/>
        <v>70.84370993</v>
      </c>
      <c r="S6" s="55">
        <f t="shared" si="8"/>
        <v>11.64370993</v>
      </c>
      <c r="T6" s="55"/>
    </row>
    <row r="7">
      <c r="A7" s="45">
        <v>58.8</v>
      </c>
      <c r="B7" s="45">
        <v>9.2</v>
      </c>
      <c r="C7" s="46">
        <f t="shared" si="1"/>
        <v>63.4606577</v>
      </c>
      <c r="D7" s="35">
        <f t="shared" si="2"/>
        <v>4.660657698</v>
      </c>
      <c r="E7" s="47"/>
      <c r="F7" s="48">
        <v>58.8</v>
      </c>
      <c r="G7" s="48">
        <v>279.0</v>
      </c>
      <c r="H7" s="49">
        <f t="shared" si="3"/>
        <v>63.13120613</v>
      </c>
      <c r="I7" s="49">
        <f t="shared" si="4"/>
        <v>4.331206127</v>
      </c>
      <c r="J7" s="49"/>
      <c r="K7" s="50">
        <v>58.8</v>
      </c>
      <c r="L7" s="51">
        <v>16.7</v>
      </c>
      <c r="M7" s="52">
        <f t="shared" si="5"/>
        <v>63.5391238</v>
      </c>
      <c r="N7" s="52">
        <f t="shared" si="6"/>
        <v>4.739123798</v>
      </c>
      <c r="O7" s="53"/>
      <c r="P7" s="54">
        <v>58.8</v>
      </c>
      <c r="Q7" s="54">
        <v>0.1</v>
      </c>
      <c r="R7" s="55">
        <f t="shared" si="7"/>
        <v>70.84370993</v>
      </c>
      <c r="S7" s="55">
        <f t="shared" si="8"/>
        <v>12.04370993</v>
      </c>
      <c r="T7" s="55"/>
    </row>
    <row r="8">
      <c r="A8" s="45">
        <v>58.6</v>
      </c>
      <c r="B8" s="45">
        <v>8.9</v>
      </c>
      <c r="C8" s="46">
        <f t="shared" si="1"/>
        <v>62.82962177</v>
      </c>
      <c r="D8" s="35">
        <f t="shared" si="2"/>
        <v>4.229621767</v>
      </c>
      <c r="E8" s="47"/>
      <c r="F8" s="48">
        <v>58.6</v>
      </c>
      <c r="G8" s="48">
        <v>281.0</v>
      </c>
      <c r="H8" s="49">
        <f t="shared" si="3"/>
        <v>63.02448921</v>
      </c>
      <c r="I8" s="49">
        <f t="shared" si="4"/>
        <v>4.424489209</v>
      </c>
      <c r="J8" s="49"/>
      <c r="K8" s="50">
        <v>58.6</v>
      </c>
      <c r="L8" s="51">
        <v>16.2</v>
      </c>
      <c r="M8" s="52">
        <f t="shared" si="5"/>
        <v>63.40419481</v>
      </c>
      <c r="N8" s="52">
        <f t="shared" si="6"/>
        <v>4.80419481</v>
      </c>
      <c r="O8" s="53"/>
      <c r="P8" s="54">
        <v>58.6</v>
      </c>
      <c r="Q8" s="54">
        <v>0.1</v>
      </c>
      <c r="R8" s="55">
        <f t="shared" si="7"/>
        <v>70.84370993</v>
      </c>
      <c r="S8" s="55">
        <f t="shared" si="8"/>
        <v>12.24370993</v>
      </c>
      <c r="T8" s="55"/>
    </row>
    <row r="9">
      <c r="A9" s="45">
        <v>58.1</v>
      </c>
      <c r="B9" s="45">
        <v>8.7</v>
      </c>
      <c r="C9" s="46">
        <f t="shared" si="1"/>
        <v>62.40893115</v>
      </c>
      <c r="D9" s="35">
        <f t="shared" si="2"/>
        <v>4.308931146</v>
      </c>
      <c r="E9" s="47"/>
      <c r="F9" s="48">
        <v>58.1</v>
      </c>
      <c r="G9" s="48">
        <v>287.0</v>
      </c>
      <c r="H9" s="49">
        <f t="shared" si="3"/>
        <v>62.70433845</v>
      </c>
      <c r="I9" s="49">
        <f t="shared" si="4"/>
        <v>4.604338453</v>
      </c>
      <c r="J9" s="49"/>
      <c r="K9" s="50">
        <v>58.1</v>
      </c>
      <c r="L9" s="51">
        <v>15.7</v>
      </c>
      <c r="M9" s="52">
        <f t="shared" si="5"/>
        <v>63.26926582</v>
      </c>
      <c r="N9" s="52">
        <f t="shared" si="6"/>
        <v>5.169265822</v>
      </c>
      <c r="O9" s="53"/>
      <c r="P9" s="54">
        <v>58.1</v>
      </c>
      <c r="Q9" s="54">
        <v>0.1</v>
      </c>
      <c r="R9" s="55">
        <f t="shared" si="7"/>
        <v>70.84370993</v>
      </c>
      <c r="S9" s="55">
        <f t="shared" si="8"/>
        <v>12.74370993</v>
      </c>
      <c r="T9" s="55"/>
    </row>
    <row r="10">
      <c r="A10" s="45">
        <v>57.5</v>
      </c>
      <c r="B10" s="45">
        <v>8.4</v>
      </c>
      <c r="C10" s="46">
        <f t="shared" si="1"/>
        <v>61.77789521</v>
      </c>
      <c r="D10" s="35">
        <f t="shared" si="2"/>
        <v>4.277895214</v>
      </c>
      <c r="E10" s="47"/>
      <c r="F10" s="48">
        <v>57.5</v>
      </c>
      <c r="G10" s="48">
        <v>295.0</v>
      </c>
      <c r="H10" s="49">
        <f t="shared" si="3"/>
        <v>62.27747078</v>
      </c>
      <c r="I10" s="49">
        <f t="shared" si="4"/>
        <v>4.77747078</v>
      </c>
      <c r="J10" s="49"/>
      <c r="K10" s="50">
        <v>57.5</v>
      </c>
      <c r="L10" s="51">
        <v>15.2</v>
      </c>
      <c r="M10" s="52">
        <f t="shared" si="5"/>
        <v>63.13433683</v>
      </c>
      <c r="N10" s="52">
        <f t="shared" si="6"/>
        <v>5.634336834</v>
      </c>
      <c r="O10" s="53"/>
      <c r="P10" s="54">
        <v>57.5</v>
      </c>
      <c r="Q10" s="54">
        <v>0.1</v>
      </c>
      <c r="R10" s="55">
        <f t="shared" si="7"/>
        <v>70.84370993</v>
      </c>
      <c r="S10" s="55">
        <f t="shared" si="8"/>
        <v>13.34370993</v>
      </c>
      <c r="T10" s="55"/>
    </row>
    <row r="11">
      <c r="A11" s="45">
        <v>57.3</v>
      </c>
      <c r="B11" s="45">
        <v>8.1</v>
      </c>
      <c r="C11" s="46">
        <f t="shared" si="1"/>
        <v>61.14685928</v>
      </c>
      <c r="D11" s="35">
        <f t="shared" si="2"/>
        <v>3.846859283</v>
      </c>
      <c r="E11" s="47"/>
      <c r="F11" s="48">
        <v>57.3</v>
      </c>
      <c r="G11" s="48">
        <v>295.0</v>
      </c>
      <c r="H11" s="49">
        <f t="shared" si="3"/>
        <v>62.27747078</v>
      </c>
      <c r="I11" s="49">
        <f t="shared" si="4"/>
        <v>4.97747078</v>
      </c>
      <c r="J11" s="49"/>
      <c r="K11" s="50">
        <v>57.3</v>
      </c>
      <c r="L11" s="51">
        <v>14.7</v>
      </c>
      <c r="M11" s="52">
        <f t="shared" si="5"/>
        <v>62.99940785</v>
      </c>
      <c r="N11" s="52">
        <f t="shared" si="6"/>
        <v>5.699407845</v>
      </c>
      <c r="O11" s="53"/>
      <c r="P11" s="54">
        <v>57.3</v>
      </c>
      <c r="Q11" s="54">
        <v>0.1</v>
      </c>
      <c r="R11" s="55">
        <f t="shared" si="7"/>
        <v>70.84370993</v>
      </c>
      <c r="S11" s="55">
        <f t="shared" si="8"/>
        <v>13.54370993</v>
      </c>
      <c r="T11" s="55"/>
    </row>
    <row r="12">
      <c r="A12" s="45">
        <v>57.3</v>
      </c>
      <c r="B12" s="45">
        <v>7.9</v>
      </c>
      <c r="C12" s="46">
        <f t="shared" si="1"/>
        <v>60.72616866</v>
      </c>
      <c r="D12" s="35">
        <f t="shared" si="2"/>
        <v>3.426168662</v>
      </c>
      <c r="E12" s="47"/>
      <c r="F12" s="48">
        <v>57.3</v>
      </c>
      <c r="G12" s="48">
        <v>291.0</v>
      </c>
      <c r="H12" s="49">
        <f t="shared" si="3"/>
        <v>62.49090462</v>
      </c>
      <c r="I12" s="49">
        <f t="shared" si="4"/>
        <v>5.190904616</v>
      </c>
      <c r="J12" s="49"/>
      <c r="K12" s="50">
        <v>57.3</v>
      </c>
      <c r="L12" s="51">
        <v>14.2</v>
      </c>
      <c r="M12" s="52">
        <f t="shared" si="5"/>
        <v>62.86447886</v>
      </c>
      <c r="N12" s="52">
        <f t="shared" si="6"/>
        <v>5.564478857</v>
      </c>
      <c r="O12" s="53"/>
      <c r="P12" s="54">
        <v>57.3</v>
      </c>
      <c r="Q12" s="54">
        <v>0.1</v>
      </c>
      <c r="R12" s="55">
        <f t="shared" si="7"/>
        <v>70.84370993</v>
      </c>
      <c r="S12" s="55">
        <f t="shared" si="8"/>
        <v>13.54370993</v>
      </c>
      <c r="T12" s="55"/>
    </row>
    <row r="13">
      <c r="A13" s="45">
        <v>57.0</v>
      </c>
      <c r="B13" s="45">
        <v>6.8</v>
      </c>
      <c r="C13" s="46">
        <f t="shared" si="1"/>
        <v>58.41237025</v>
      </c>
      <c r="D13" s="35">
        <f t="shared" si="2"/>
        <v>1.412370246</v>
      </c>
      <c r="E13" s="47"/>
      <c r="F13" s="48">
        <v>57.0</v>
      </c>
      <c r="G13" s="48">
        <v>293.0</v>
      </c>
      <c r="H13" s="49">
        <f t="shared" si="3"/>
        <v>62.3841877</v>
      </c>
      <c r="I13" s="49">
        <f t="shared" si="4"/>
        <v>5.384187698</v>
      </c>
      <c r="J13" s="49"/>
      <c r="K13" s="50">
        <v>57.0</v>
      </c>
      <c r="L13" s="51">
        <v>13.8</v>
      </c>
      <c r="M13" s="52">
        <f t="shared" si="5"/>
        <v>62.75653567</v>
      </c>
      <c r="N13" s="52">
        <f t="shared" si="6"/>
        <v>5.756535667</v>
      </c>
      <c r="O13" s="53"/>
      <c r="P13" s="54">
        <v>57.0</v>
      </c>
      <c r="Q13" s="54">
        <v>0.1</v>
      </c>
      <c r="R13" s="55">
        <f t="shared" si="7"/>
        <v>70.84370993</v>
      </c>
      <c r="S13" s="55">
        <f t="shared" si="8"/>
        <v>13.84370993</v>
      </c>
      <c r="T13" s="55"/>
    </row>
    <row r="14">
      <c r="A14" s="45">
        <v>56.7</v>
      </c>
      <c r="B14" s="45">
        <v>6.5</v>
      </c>
      <c r="C14" s="46">
        <f t="shared" si="1"/>
        <v>57.78133431</v>
      </c>
      <c r="D14" s="35">
        <f t="shared" si="2"/>
        <v>1.081334315</v>
      </c>
      <c r="E14" s="47"/>
      <c r="F14" s="48">
        <v>56.7</v>
      </c>
      <c r="G14" s="48">
        <v>295.0</v>
      </c>
      <c r="H14" s="49">
        <f t="shared" si="3"/>
        <v>62.27747078</v>
      </c>
      <c r="I14" s="49">
        <f t="shared" si="4"/>
        <v>5.57747078</v>
      </c>
      <c r="J14" s="49"/>
      <c r="K14" s="50">
        <v>56.7</v>
      </c>
      <c r="L14" s="51">
        <v>13.4</v>
      </c>
      <c r="M14" s="52">
        <f t="shared" si="5"/>
        <v>62.64859248</v>
      </c>
      <c r="N14" s="52">
        <f t="shared" si="6"/>
        <v>5.948592476</v>
      </c>
      <c r="O14" s="53"/>
      <c r="P14" s="54">
        <v>56.7</v>
      </c>
      <c r="Q14" s="54">
        <v>0.1</v>
      </c>
      <c r="R14" s="55">
        <f t="shared" si="7"/>
        <v>70.84370993</v>
      </c>
      <c r="S14" s="55">
        <f t="shared" si="8"/>
        <v>14.14370993</v>
      </c>
      <c r="T14" s="55"/>
    </row>
    <row r="15">
      <c r="A15" s="45">
        <v>56.2</v>
      </c>
      <c r="B15" s="45">
        <v>6.2</v>
      </c>
      <c r="C15" s="46">
        <f t="shared" si="1"/>
        <v>57.15029838</v>
      </c>
      <c r="D15" s="35">
        <f t="shared" si="2"/>
        <v>0.9502983835</v>
      </c>
      <c r="E15" s="47"/>
      <c r="F15" s="48">
        <v>56.2</v>
      </c>
      <c r="G15" s="48">
        <v>3.0</v>
      </c>
      <c r="H15" s="49">
        <f t="shared" si="3"/>
        <v>77.85814087</v>
      </c>
      <c r="I15" s="49">
        <f t="shared" si="4"/>
        <v>21.65814087</v>
      </c>
      <c r="J15" s="49"/>
      <c r="K15" s="50">
        <v>56.2</v>
      </c>
      <c r="L15" s="51">
        <v>13.0</v>
      </c>
      <c r="M15" s="52">
        <f t="shared" si="5"/>
        <v>62.54064929</v>
      </c>
      <c r="N15" s="52">
        <f t="shared" si="6"/>
        <v>6.340649286</v>
      </c>
      <c r="O15" s="53"/>
      <c r="P15" s="54">
        <v>56.2</v>
      </c>
      <c r="Q15" s="54">
        <v>0.1</v>
      </c>
      <c r="R15" s="55">
        <f t="shared" si="7"/>
        <v>70.84370993</v>
      </c>
      <c r="S15" s="55">
        <f t="shared" si="8"/>
        <v>14.64370993</v>
      </c>
      <c r="T15" s="55"/>
    </row>
    <row r="16">
      <c r="A16" s="45">
        <v>55.3</v>
      </c>
      <c r="B16" s="45">
        <v>5.9</v>
      </c>
      <c r="C16" s="46">
        <f t="shared" si="1"/>
        <v>56.51926245</v>
      </c>
      <c r="D16" s="35">
        <f t="shared" si="2"/>
        <v>1.219262452</v>
      </c>
      <c r="E16" s="47"/>
      <c r="F16" s="48">
        <v>55.3</v>
      </c>
      <c r="G16" s="48">
        <v>316.0</v>
      </c>
      <c r="H16" s="49">
        <f t="shared" si="3"/>
        <v>61.15694314</v>
      </c>
      <c r="I16" s="49">
        <f t="shared" si="4"/>
        <v>5.856943136</v>
      </c>
      <c r="J16" s="49"/>
      <c r="K16" s="50">
        <v>55.3</v>
      </c>
      <c r="L16" s="51">
        <v>12.6</v>
      </c>
      <c r="M16" s="52">
        <f t="shared" si="5"/>
        <v>62.4327061</v>
      </c>
      <c r="N16" s="52">
        <f t="shared" si="6"/>
        <v>7.132706095</v>
      </c>
      <c r="O16" s="53"/>
      <c r="P16" s="54">
        <v>55.3</v>
      </c>
      <c r="Q16" s="54">
        <v>0.1</v>
      </c>
      <c r="R16" s="55">
        <f t="shared" si="7"/>
        <v>70.84370993</v>
      </c>
      <c r="S16" s="55">
        <f t="shared" si="8"/>
        <v>15.54370993</v>
      </c>
      <c r="T16" s="55"/>
    </row>
    <row r="17">
      <c r="A17" s="45">
        <v>54.8</v>
      </c>
      <c r="B17" s="45">
        <v>5.5</v>
      </c>
      <c r="C17" s="46">
        <f t="shared" si="1"/>
        <v>55.67788121</v>
      </c>
      <c r="D17" s="35">
        <f t="shared" si="2"/>
        <v>0.87788121</v>
      </c>
      <c r="E17" s="47"/>
      <c r="F17" s="48">
        <v>54.8</v>
      </c>
      <c r="G17" s="48">
        <v>321.0</v>
      </c>
      <c r="H17" s="49">
        <f t="shared" si="3"/>
        <v>60.89015084</v>
      </c>
      <c r="I17" s="49">
        <f t="shared" si="4"/>
        <v>6.09015084</v>
      </c>
      <c r="J17" s="49"/>
      <c r="K17" s="50">
        <v>54.8</v>
      </c>
      <c r="L17" s="51">
        <v>12.2</v>
      </c>
      <c r="M17" s="52">
        <f t="shared" si="5"/>
        <v>62.3247629</v>
      </c>
      <c r="N17" s="52">
        <f t="shared" si="6"/>
        <v>7.524762905</v>
      </c>
      <c r="O17" s="53"/>
      <c r="P17" s="54">
        <v>54.8</v>
      </c>
      <c r="Q17" s="54">
        <v>0.1</v>
      </c>
      <c r="R17" s="55">
        <f t="shared" si="7"/>
        <v>70.84370993</v>
      </c>
      <c r="S17" s="55">
        <f t="shared" si="8"/>
        <v>16.04370993</v>
      </c>
      <c r="T17" s="55"/>
    </row>
    <row r="18">
      <c r="A18" s="45">
        <v>77.8</v>
      </c>
      <c r="B18" s="45">
        <v>14.2</v>
      </c>
      <c r="C18" s="46">
        <f t="shared" si="1"/>
        <v>73.97792322</v>
      </c>
      <c r="D18" s="35">
        <f t="shared" si="2"/>
        <v>3.822076777</v>
      </c>
      <c r="E18" s="47"/>
      <c r="F18" s="48">
        <v>77.8</v>
      </c>
      <c r="G18" s="48">
        <v>74.0</v>
      </c>
      <c r="H18" s="49">
        <f t="shared" si="3"/>
        <v>74.06969027</v>
      </c>
      <c r="I18" s="49">
        <f t="shared" si="4"/>
        <v>3.730309734</v>
      </c>
      <c r="J18" s="49"/>
      <c r="K18" s="50">
        <v>77.8</v>
      </c>
      <c r="L18" s="51">
        <v>58.0</v>
      </c>
      <c r="M18" s="52">
        <f t="shared" si="5"/>
        <v>74.68425822</v>
      </c>
      <c r="N18" s="52">
        <f t="shared" si="6"/>
        <v>3.11574178</v>
      </c>
      <c r="O18" s="53"/>
      <c r="P18" s="54">
        <v>77.8</v>
      </c>
      <c r="Q18" s="54">
        <v>0.1</v>
      </c>
      <c r="R18" s="55">
        <f t="shared" si="7"/>
        <v>70.84370993</v>
      </c>
      <c r="S18" s="55">
        <f t="shared" si="8"/>
        <v>6.956290075</v>
      </c>
      <c r="T18" s="55"/>
    </row>
    <row r="19">
      <c r="A19" s="45">
        <v>77.5</v>
      </c>
      <c r="B19" s="45">
        <v>14.2</v>
      </c>
      <c r="C19" s="46">
        <f t="shared" si="1"/>
        <v>73.97792322</v>
      </c>
      <c r="D19" s="35">
        <f t="shared" si="2"/>
        <v>3.522076777</v>
      </c>
      <c r="E19" s="47"/>
      <c r="F19" s="48">
        <v>77.5</v>
      </c>
      <c r="G19" s="48">
        <v>8.0</v>
      </c>
      <c r="H19" s="49">
        <f t="shared" si="3"/>
        <v>77.59134857</v>
      </c>
      <c r="I19" s="49">
        <f t="shared" si="4"/>
        <v>0.09134857433</v>
      </c>
      <c r="J19" s="49"/>
      <c r="K19" s="50">
        <v>77.5</v>
      </c>
      <c r="L19" s="51">
        <v>57.2</v>
      </c>
      <c r="M19" s="52">
        <f t="shared" si="5"/>
        <v>74.46837184</v>
      </c>
      <c r="N19" s="52">
        <f t="shared" si="6"/>
        <v>3.031628161</v>
      </c>
      <c r="O19" s="53"/>
      <c r="P19" s="54">
        <v>77.5</v>
      </c>
      <c r="Q19" s="54">
        <v>0.1</v>
      </c>
      <c r="R19" s="55">
        <f t="shared" si="7"/>
        <v>70.84370993</v>
      </c>
      <c r="S19" s="55">
        <f t="shared" si="8"/>
        <v>6.656290075</v>
      </c>
      <c r="T19" s="55"/>
    </row>
    <row r="20">
      <c r="A20" s="45">
        <v>77.2</v>
      </c>
      <c r="B20" s="45">
        <v>14.2</v>
      </c>
      <c r="C20" s="46">
        <f t="shared" si="1"/>
        <v>73.97792322</v>
      </c>
      <c r="D20" s="35">
        <f t="shared" si="2"/>
        <v>3.222076777</v>
      </c>
      <c r="E20" s="47"/>
      <c r="F20" s="48">
        <v>77.2</v>
      </c>
      <c r="G20" s="48">
        <v>84.0</v>
      </c>
      <c r="H20" s="49">
        <f t="shared" si="3"/>
        <v>73.53610567</v>
      </c>
      <c r="I20" s="49">
        <f t="shared" si="4"/>
        <v>3.663894326</v>
      </c>
      <c r="J20" s="49"/>
      <c r="K20" s="50">
        <v>77.2</v>
      </c>
      <c r="L20" s="51">
        <v>56.5</v>
      </c>
      <c r="M20" s="52">
        <f t="shared" si="5"/>
        <v>74.27947126</v>
      </c>
      <c r="N20" s="52">
        <f t="shared" si="6"/>
        <v>2.920528744</v>
      </c>
      <c r="O20" s="53"/>
      <c r="P20" s="54">
        <v>77.2</v>
      </c>
      <c r="Q20" s="54">
        <v>0.1</v>
      </c>
      <c r="R20" s="55">
        <f t="shared" si="7"/>
        <v>70.84370993</v>
      </c>
      <c r="S20" s="55">
        <f t="shared" si="8"/>
        <v>6.356290075</v>
      </c>
      <c r="T20" s="55"/>
    </row>
    <row r="21">
      <c r="A21" s="45">
        <v>76.9</v>
      </c>
      <c r="B21" s="45">
        <v>14.2</v>
      </c>
      <c r="C21" s="46">
        <f t="shared" si="1"/>
        <v>73.97792322</v>
      </c>
      <c r="D21" s="35">
        <f t="shared" si="2"/>
        <v>2.922076777</v>
      </c>
      <c r="E21" s="47"/>
      <c r="F21" s="48">
        <v>76.9</v>
      </c>
      <c r="G21" s="48">
        <v>86.0</v>
      </c>
      <c r="H21" s="49">
        <f t="shared" si="3"/>
        <v>73.42938876</v>
      </c>
      <c r="I21" s="49">
        <f t="shared" si="4"/>
        <v>3.470611244</v>
      </c>
      <c r="J21" s="49"/>
      <c r="K21" s="50">
        <v>76.9</v>
      </c>
      <c r="L21" s="51">
        <v>55.8</v>
      </c>
      <c r="M21" s="52">
        <f t="shared" si="5"/>
        <v>74.09057067</v>
      </c>
      <c r="N21" s="52">
        <f t="shared" si="6"/>
        <v>2.809429327</v>
      </c>
      <c r="O21" s="53"/>
      <c r="P21" s="54">
        <v>76.9</v>
      </c>
      <c r="Q21" s="54">
        <v>0.1</v>
      </c>
      <c r="R21" s="55">
        <f t="shared" si="7"/>
        <v>70.84370993</v>
      </c>
      <c r="S21" s="55">
        <f t="shared" si="8"/>
        <v>6.056290075</v>
      </c>
      <c r="T21" s="55"/>
    </row>
    <row r="22">
      <c r="A22" s="45">
        <v>76.6</v>
      </c>
      <c r="B22" s="45">
        <v>13.3</v>
      </c>
      <c r="C22" s="46">
        <f t="shared" si="1"/>
        <v>72.08481543</v>
      </c>
      <c r="D22" s="35">
        <f t="shared" si="2"/>
        <v>4.515184572</v>
      </c>
      <c r="E22" s="47"/>
      <c r="F22" s="48">
        <v>76.6</v>
      </c>
      <c r="G22" s="48">
        <v>88.0</v>
      </c>
      <c r="H22" s="49">
        <f t="shared" si="3"/>
        <v>73.32267184</v>
      </c>
      <c r="I22" s="49">
        <f t="shared" si="4"/>
        <v>3.277328163</v>
      </c>
      <c r="J22" s="49"/>
      <c r="K22" s="50">
        <v>76.6</v>
      </c>
      <c r="L22" s="51">
        <v>55.1</v>
      </c>
      <c r="M22" s="52">
        <f t="shared" si="5"/>
        <v>73.90167009</v>
      </c>
      <c r="N22" s="52">
        <f t="shared" si="6"/>
        <v>2.698329911</v>
      </c>
      <c r="O22" s="53"/>
      <c r="P22" s="54">
        <v>76.6</v>
      </c>
      <c r="Q22" s="54">
        <v>0.1</v>
      </c>
      <c r="R22" s="55">
        <f t="shared" si="7"/>
        <v>70.84370993</v>
      </c>
      <c r="S22" s="55">
        <f t="shared" si="8"/>
        <v>5.756290075</v>
      </c>
      <c r="T22" s="55"/>
    </row>
    <row r="23">
      <c r="A23" s="45">
        <v>76.2</v>
      </c>
      <c r="B23" s="45">
        <v>12.5</v>
      </c>
      <c r="C23" s="46">
        <f t="shared" si="1"/>
        <v>70.40205294</v>
      </c>
      <c r="D23" s="35">
        <f t="shared" si="2"/>
        <v>5.797947056</v>
      </c>
      <c r="E23" s="47"/>
      <c r="F23" s="48">
        <v>76.2</v>
      </c>
      <c r="G23" s="48">
        <v>91.0</v>
      </c>
      <c r="H23" s="49">
        <f t="shared" si="3"/>
        <v>73.16259646</v>
      </c>
      <c r="I23" s="49">
        <f t="shared" si="4"/>
        <v>3.037403541</v>
      </c>
      <c r="J23" s="49"/>
      <c r="K23" s="50">
        <v>76.2</v>
      </c>
      <c r="L23" s="51">
        <v>54.3</v>
      </c>
      <c r="M23" s="52">
        <f t="shared" si="5"/>
        <v>73.68578371</v>
      </c>
      <c r="N23" s="52">
        <f t="shared" si="6"/>
        <v>2.514216292</v>
      </c>
      <c r="O23" s="53"/>
      <c r="P23" s="54">
        <v>76.2</v>
      </c>
      <c r="Q23" s="54">
        <v>0.1</v>
      </c>
      <c r="R23" s="55">
        <f t="shared" si="7"/>
        <v>70.84370993</v>
      </c>
      <c r="S23" s="55">
        <f t="shared" si="8"/>
        <v>5.356290075</v>
      </c>
      <c r="T23" s="55"/>
    </row>
    <row r="24">
      <c r="A24" s="45">
        <v>76.1</v>
      </c>
      <c r="B24" s="45">
        <v>12.2</v>
      </c>
      <c r="C24" s="46">
        <f t="shared" si="1"/>
        <v>69.77101701</v>
      </c>
      <c r="D24" s="35">
        <f t="shared" si="2"/>
        <v>6.328982987</v>
      </c>
      <c r="E24" s="47"/>
      <c r="F24" s="48">
        <v>76.1</v>
      </c>
      <c r="G24" s="48">
        <v>91.0</v>
      </c>
      <c r="H24" s="49">
        <f t="shared" si="3"/>
        <v>73.16259646</v>
      </c>
      <c r="I24" s="49">
        <f t="shared" si="4"/>
        <v>2.937403541</v>
      </c>
      <c r="J24" s="49"/>
      <c r="K24" s="50">
        <v>76.1</v>
      </c>
      <c r="L24" s="51">
        <v>53.5</v>
      </c>
      <c r="M24" s="52">
        <f t="shared" si="5"/>
        <v>73.46989733</v>
      </c>
      <c r="N24" s="52">
        <f t="shared" si="6"/>
        <v>2.630102673</v>
      </c>
      <c r="O24" s="53"/>
      <c r="P24" s="54">
        <v>76.1</v>
      </c>
      <c r="Q24" s="54">
        <v>0.1</v>
      </c>
      <c r="R24" s="55">
        <f t="shared" si="7"/>
        <v>70.84370993</v>
      </c>
      <c r="S24" s="55">
        <f t="shared" si="8"/>
        <v>5.256290075</v>
      </c>
      <c r="T24" s="55"/>
    </row>
    <row r="25">
      <c r="A25" s="45">
        <v>75.3</v>
      </c>
      <c r="B25" s="45">
        <v>12.0</v>
      </c>
      <c r="C25" s="46">
        <f t="shared" si="1"/>
        <v>69.35032639</v>
      </c>
      <c r="D25" s="35">
        <f t="shared" si="2"/>
        <v>5.949673608</v>
      </c>
      <c r="E25" s="47"/>
      <c r="F25" s="48">
        <v>75.3</v>
      </c>
      <c r="G25" s="48">
        <v>1.0</v>
      </c>
      <c r="H25" s="49">
        <f t="shared" si="3"/>
        <v>77.96485779</v>
      </c>
      <c r="I25" s="49">
        <f t="shared" si="4"/>
        <v>2.664857789</v>
      </c>
      <c r="J25" s="49"/>
      <c r="K25" s="50">
        <v>75.3</v>
      </c>
      <c r="L25" s="51">
        <v>52.6</v>
      </c>
      <c r="M25" s="52">
        <f t="shared" si="5"/>
        <v>73.22702515</v>
      </c>
      <c r="N25" s="52">
        <f t="shared" si="6"/>
        <v>2.072974852</v>
      </c>
      <c r="O25" s="53"/>
      <c r="P25" s="54">
        <v>75.3</v>
      </c>
      <c r="Q25" s="54">
        <v>0.1</v>
      </c>
      <c r="R25" s="55">
        <f t="shared" si="7"/>
        <v>70.84370993</v>
      </c>
      <c r="S25" s="55">
        <f t="shared" si="8"/>
        <v>4.456290075</v>
      </c>
      <c r="T25" s="55"/>
    </row>
    <row r="26">
      <c r="A26" s="45">
        <v>75.9</v>
      </c>
      <c r="B26" s="45">
        <v>11.6</v>
      </c>
      <c r="C26" s="46">
        <f t="shared" si="1"/>
        <v>68.50894515</v>
      </c>
      <c r="D26" s="35">
        <f t="shared" si="2"/>
        <v>7.39105485</v>
      </c>
      <c r="E26" s="47"/>
      <c r="F26" s="48">
        <v>75.9</v>
      </c>
      <c r="G26" s="48">
        <v>9.0</v>
      </c>
      <c r="H26" s="49">
        <f t="shared" si="3"/>
        <v>77.53799012</v>
      </c>
      <c r="I26" s="49">
        <f t="shared" si="4"/>
        <v>1.637990115</v>
      </c>
      <c r="J26" s="49"/>
      <c r="K26" s="50">
        <v>75.9</v>
      </c>
      <c r="L26" s="51">
        <v>51.7</v>
      </c>
      <c r="M26" s="52">
        <f t="shared" si="5"/>
        <v>72.98415297</v>
      </c>
      <c r="N26" s="52">
        <f t="shared" si="6"/>
        <v>2.91584703</v>
      </c>
      <c r="O26" s="53"/>
      <c r="P26" s="54">
        <v>75.9</v>
      </c>
      <c r="Q26" s="54">
        <v>0.1</v>
      </c>
      <c r="R26" s="55">
        <f t="shared" si="7"/>
        <v>70.84370993</v>
      </c>
      <c r="S26" s="55">
        <f t="shared" si="8"/>
        <v>5.056290075</v>
      </c>
      <c r="T26" s="55"/>
    </row>
    <row r="27">
      <c r="A27" s="45">
        <v>74.2</v>
      </c>
      <c r="B27" s="45">
        <v>11.4</v>
      </c>
      <c r="C27" s="46">
        <f t="shared" si="1"/>
        <v>68.08825453</v>
      </c>
      <c r="D27" s="35">
        <f t="shared" si="2"/>
        <v>6.111745471</v>
      </c>
      <c r="E27" s="47"/>
      <c r="F27" s="48">
        <v>74.2</v>
      </c>
      <c r="G27" s="48">
        <v>99.0</v>
      </c>
      <c r="H27" s="49">
        <f t="shared" si="3"/>
        <v>72.73572879</v>
      </c>
      <c r="I27" s="49">
        <f t="shared" si="4"/>
        <v>1.464271214</v>
      </c>
      <c r="J27" s="49"/>
      <c r="K27" s="50">
        <v>74.2</v>
      </c>
      <c r="L27" s="51">
        <v>5.8</v>
      </c>
      <c r="M27" s="52">
        <f t="shared" si="5"/>
        <v>60.59767186</v>
      </c>
      <c r="N27" s="52">
        <f t="shared" si="6"/>
        <v>13.60232814</v>
      </c>
      <c r="O27" s="53"/>
      <c r="P27" s="54">
        <v>74.2</v>
      </c>
      <c r="Q27" s="54">
        <v>0.1</v>
      </c>
      <c r="R27" s="55">
        <f t="shared" si="7"/>
        <v>70.84370993</v>
      </c>
      <c r="S27" s="55">
        <f t="shared" si="8"/>
        <v>3.356290075</v>
      </c>
      <c r="T27" s="55"/>
    </row>
    <row r="28">
      <c r="A28" s="45">
        <v>73.5</v>
      </c>
      <c r="B28" s="45">
        <v>10.8</v>
      </c>
      <c r="C28" s="46">
        <f t="shared" si="1"/>
        <v>66.82618267</v>
      </c>
      <c r="D28" s="35">
        <f t="shared" si="2"/>
        <v>6.673817334</v>
      </c>
      <c r="E28" s="47"/>
      <c r="F28" s="48">
        <v>73.5</v>
      </c>
      <c r="G28" s="48">
        <v>15.0</v>
      </c>
      <c r="H28" s="49">
        <f t="shared" si="3"/>
        <v>77.21783936</v>
      </c>
      <c r="I28" s="49">
        <f t="shared" si="4"/>
        <v>3.71783936</v>
      </c>
      <c r="J28" s="49"/>
      <c r="K28" s="50">
        <v>73.5</v>
      </c>
      <c r="L28" s="51">
        <v>49.9</v>
      </c>
      <c r="M28" s="52">
        <f t="shared" si="5"/>
        <v>72.49840861</v>
      </c>
      <c r="N28" s="52">
        <f t="shared" si="6"/>
        <v>1.001591388</v>
      </c>
      <c r="O28" s="53"/>
      <c r="P28" s="54">
        <v>73.5</v>
      </c>
      <c r="Q28" s="54">
        <v>0.1</v>
      </c>
      <c r="R28" s="55">
        <f t="shared" si="7"/>
        <v>70.84370993</v>
      </c>
      <c r="S28" s="55">
        <f t="shared" si="8"/>
        <v>2.656290075</v>
      </c>
      <c r="T28" s="55"/>
    </row>
    <row r="29">
      <c r="A29" s="45">
        <v>73.0</v>
      </c>
      <c r="B29" s="45">
        <v>10.9</v>
      </c>
      <c r="C29" s="46">
        <f t="shared" si="1"/>
        <v>67.03652798</v>
      </c>
      <c r="D29" s="35">
        <f t="shared" si="2"/>
        <v>5.963472023</v>
      </c>
      <c r="E29" s="47"/>
      <c r="F29" s="48">
        <v>73.0</v>
      </c>
      <c r="G29" s="48">
        <v>17.0</v>
      </c>
      <c r="H29" s="49">
        <f t="shared" si="3"/>
        <v>77.11112244</v>
      </c>
      <c r="I29" s="49">
        <f t="shared" si="4"/>
        <v>4.111122441</v>
      </c>
      <c r="J29" s="49"/>
      <c r="K29" s="50">
        <v>73.0</v>
      </c>
      <c r="L29" s="51">
        <v>48.9</v>
      </c>
      <c r="M29" s="52">
        <f t="shared" si="5"/>
        <v>72.22855064</v>
      </c>
      <c r="N29" s="52">
        <f t="shared" si="6"/>
        <v>0.7714493641</v>
      </c>
      <c r="O29" s="53"/>
      <c r="P29" s="54">
        <v>73.0</v>
      </c>
      <c r="Q29" s="54">
        <v>0.1</v>
      </c>
      <c r="R29" s="55">
        <f t="shared" si="7"/>
        <v>70.84370993</v>
      </c>
      <c r="S29" s="55">
        <f t="shared" si="8"/>
        <v>2.156290075</v>
      </c>
      <c r="T29" s="55"/>
    </row>
    <row r="30">
      <c r="A30" s="45">
        <v>72.8</v>
      </c>
      <c r="B30" s="45">
        <v>10.7</v>
      </c>
      <c r="C30" s="46">
        <f t="shared" si="1"/>
        <v>66.61583736</v>
      </c>
      <c r="D30" s="35">
        <f t="shared" si="2"/>
        <v>6.184162644</v>
      </c>
      <c r="E30" s="47"/>
      <c r="F30" s="48">
        <v>72.8</v>
      </c>
      <c r="G30" s="48">
        <v>18.0</v>
      </c>
      <c r="H30" s="49">
        <f t="shared" si="3"/>
        <v>77.05776398</v>
      </c>
      <c r="I30" s="49">
        <f t="shared" si="4"/>
        <v>4.257763982</v>
      </c>
      <c r="J30" s="49"/>
      <c r="K30" s="50">
        <v>72.8</v>
      </c>
      <c r="L30" s="51">
        <v>47.9</v>
      </c>
      <c r="M30" s="52">
        <f t="shared" si="5"/>
        <v>71.95869266</v>
      </c>
      <c r="N30" s="52">
        <f t="shared" si="6"/>
        <v>0.8413073405</v>
      </c>
      <c r="O30" s="53"/>
      <c r="P30" s="54">
        <v>72.8</v>
      </c>
      <c r="Q30" s="54">
        <v>0.1</v>
      </c>
      <c r="R30" s="55">
        <f t="shared" si="7"/>
        <v>70.84370993</v>
      </c>
      <c r="S30" s="55">
        <f t="shared" si="8"/>
        <v>1.956290075</v>
      </c>
      <c r="T30" s="55"/>
    </row>
    <row r="31">
      <c r="A31" s="45">
        <v>73.3</v>
      </c>
      <c r="B31" s="45">
        <v>10.7</v>
      </c>
      <c r="C31" s="46">
        <f t="shared" si="1"/>
        <v>66.61583736</v>
      </c>
      <c r="D31" s="35">
        <f t="shared" si="2"/>
        <v>6.684162644</v>
      </c>
      <c r="E31" s="47"/>
      <c r="F31" s="48">
        <v>73.3</v>
      </c>
      <c r="G31" s="48">
        <v>15.0</v>
      </c>
      <c r="H31" s="49">
        <f t="shared" si="3"/>
        <v>77.21783936</v>
      </c>
      <c r="I31" s="49">
        <f t="shared" si="4"/>
        <v>3.91783936</v>
      </c>
      <c r="J31" s="49"/>
      <c r="K31" s="50">
        <v>73.3</v>
      </c>
      <c r="L31" s="51">
        <v>46.9</v>
      </c>
      <c r="M31" s="52">
        <f t="shared" si="5"/>
        <v>71.68883468</v>
      </c>
      <c r="N31" s="52">
        <f t="shared" si="6"/>
        <v>1.611165317</v>
      </c>
      <c r="O31" s="53"/>
      <c r="P31" s="54">
        <v>73.3</v>
      </c>
      <c r="Q31" s="54">
        <v>0.1</v>
      </c>
      <c r="R31" s="55">
        <f t="shared" si="7"/>
        <v>70.84370993</v>
      </c>
      <c r="S31" s="55">
        <f t="shared" si="8"/>
        <v>2.456290075</v>
      </c>
      <c r="T31" s="55"/>
    </row>
    <row r="32">
      <c r="A32" s="45">
        <v>73.6</v>
      </c>
      <c r="B32" s="45">
        <v>10.6</v>
      </c>
      <c r="C32" s="46">
        <f t="shared" si="1"/>
        <v>66.40549205</v>
      </c>
      <c r="D32" s="35">
        <f t="shared" si="2"/>
        <v>7.194507955</v>
      </c>
      <c r="E32" s="47"/>
      <c r="F32" s="48">
        <v>73.6</v>
      </c>
      <c r="G32" s="48">
        <v>14.0</v>
      </c>
      <c r="H32" s="49">
        <f t="shared" si="3"/>
        <v>77.27119782</v>
      </c>
      <c r="I32" s="49">
        <f t="shared" si="4"/>
        <v>3.671197819</v>
      </c>
      <c r="J32" s="49"/>
      <c r="K32" s="50">
        <v>73.6</v>
      </c>
      <c r="L32" s="51">
        <v>46.0</v>
      </c>
      <c r="M32" s="52">
        <f t="shared" si="5"/>
        <v>71.4459625</v>
      </c>
      <c r="N32" s="52">
        <f t="shared" si="6"/>
        <v>2.154037495</v>
      </c>
      <c r="O32" s="53"/>
      <c r="P32" s="54">
        <v>73.6</v>
      </c>
      <c r="Q32" s="54">
        <v>0.1</v>
      </c>
      <c r="R32" s="55">
        <f t="shared" si="7"/>
        <v>70.84370993</v>
      </c>
      <c r="S32" s="55">
        <f t="shared" si="8"/>
        <v>2.756290075</v>
      </c>
      <c r="T32" s="55"/>
    </row>
    <row r="33">
      <c r="A33" s="45">
        <v>72.6</v>
      </c>
      <c r="B33" s="45">
        <v>10.7</v>
      </c>
      <c r="C33" s="46">
        <f t="shared" si="1"/>
        <v>66.61583736</v>
      </c>
      <c r="D33" s="35">
        <f t="shared" si="2"/>
        <v>5.984162644</v>
      </c>
      <c r="E33" s="47"/>
      <c r="F33" s="48">
        <v>72.6</v>
      </c>
      <c r="G33" s="48">
        <v>11.0</v>
      </c>
      <c r="H33" s="49">
        <f t="shared" si="3"/>
        <v>77.4312732</v>
      </c>
      <c r="I33" s="49">
        <f t="shared" si="4"/>
        <v>4.831273197</v>
      </c>
      <c r="J33" s="49"/>
      <c r="K33" s="50">
        <v>72.6</v>
      </c>
      <c r="L33" s="51">
        <v>45.0</v>
      </c>
      <c r="M33" s="52">
        <f t="shared" si="5"/>
        <v>71.17610453</v>
      </c>
      <c r="N33" s="52">
        <f t="shared" si="6"/>
        <v>1.423895472</v>
      </c>
      <c r="O33" s="53"/>
      <c r="P33" s="54">
        <v>72.6</v>
      </c>
      <c r="Q33" s="54">
        <v>0.1</v>
      </c>
      <c r="R33" s="55">
        <f t="shared" si="7"/>
        <v>70.84370993</v>
      </c>
      <c r="S33" s="55">
        <f t="shared" si="8"/>
        <v>1.756290075</v>
      </c>
      <c r="T33" s="55"/>
    </row>
    <row r="34">
      <c r="A34" s="45">
        <v>75.6</v>
      </c>
      <c r="B34" s="45">
        <v>14.4</v>
      </c>
      <c r="C34" s="46">
        <f t="shared" si="1"/>
        <v>74.39861384</v>
      </c>
      <c r="D34" s="35">
        <f t="shared" si="2"/>
        <v>1.201386156</v>
      </c>
      <c r="E34" s="47"/>
      <c r="F34" s="48">
        <v>75.6</v>
      </c>
      <c r="G34" s="48">
        <v>19.0</v>
      </c>
      <c r="H34" s="49">
        <f t="shared" si="3"/>
        <v>77.00440552</v>
      </c>
      <c r="I34" s="49">
        <f t="shared" si="4"/>
        <v>1.404405523</v>
      </c>
      <c r="J34" s="49"/>
      <c r="K34" s="50">
        <v>75.6</v>
      </c>
      <c r="L34" s="51">
        <v>59.5</v>
      </c>
      <c r="M34" s="52">
        <f t="shared" si="5"/>
        <v>75.08904518</v>
      </c>
      <c r="N34" s="52">
        <f t="shared" si="6"/>
        <v>0.5109548151</v>
      </c>
      <c r="O34" s="53"/>
      <c r="P34" s="54">
        <v>75.6</v>
      </c>
      <c r="Q34" s="54">
        <v>0.1</v>
      </c>
      <c r="R34" s="55">
        <f t="shared" si="7"/>
        <v>70.84370993</v>
      </c>
      <c r="S34" s="55">
        <f t="shared" si="8"/>
        <v>4.756290075</v>
      </c>
      <c r="T34" s="55"/>
    </row>
    <row r="35">
      <c r="A35" s="45">
        <v>75.4</v>
      </c>
      <c r="B35" s="45">
        <v>14.4</v>
      </c>
      <c r="C35" s="46">
        <f t="shared" si="1"/>
        <v>74.39861384</v>
      </c>
      <c r="D35" s="35">
        <f t="shared" si="2"/>
        <v>1.001386156</v>
      </c>
      <c r="E35" s="47"/>
      <c r="F35" s="48">
        <v>75.4</v>
      </c>
      <c r="G35" s="48">
        <v>11.0</v>
      </c>
      <c r="H35" s="49">
        <f t="shared" si="3"/>
        <v>77.4312732</v>
      </c>
      <c r="I35" s="49">
        <f t="shared" si="4"/>
        <v>2.031273197</v>
      </c>
      <c r="J35" s="49"/>
      <c r="K35" s="50">
        <v>75.4</v>
      </c>
      <c r="L35" s="51">
        <v>58.4</v>
      </c>
      <c r="M35" s="52">
        <f t="shared" si="5"/>
        <v>74.79220141</v>
      </c>
      <c r="N35" s="52">
        <f t="shared" si="6"/>
        <v>0.607798589</v>
      </c>
      <c r="O35" s="53"/>
      <c r="P35" s="54">
        <v>75.4</v>
      </c>
      <c r="Q35" s="54">
        <v>0.1</v>
      </c>
      <c r="R35" s="55">
        <f t="shared" si="7"/>
        <v>70.84370993</v>
      </c>
      <c r="S35" s="55">
        <f t="shared" si="8"/>
        <v>4.556290075</v>
      </c>
      <c r="T35" s="55"/>
    </row>
    <row r="36">
      <c r="A36" s="45">
        <v>75.3</v>
      </c>
      <c r="B36" s="45">
        <v>14.4</v>
      </c>
      <c r="C36" s="46">
        <f t="shared" si="1"/>
        <v>74.39861384</v>
      </c>
      <c r="D36" s="35">
        <f t="shared" si="2"/>
        <v>0.9013861562</v>
      </c>
      <c r="E36" s="47"/>
      <c r="F36" s="48">
        <v>75.3</v>
      </c>
      <c r="G36" s="48">
        <v>112.0</v>
      </c>
      <c r="H36" s="49">
        <f t="shared" si="3"/>
        <v>72.04206882</v>
      </c>
      <c r="I36" s="49">
        <f t="shared" si="4"/>
        <v>3.257931184</v>
      </c>
      <c r="J36" s="49"/>
      <c r="K36" s="50">
        <v>75.3</v>
      </c>
      <c r="L36" s="51">
        <v>57.2</v>
      </c>
      <c r="M36" s="52">
        <f t="shared" si="5"/>
        <v>74.46837184</v>
      </c>
      <c r="N36" s="52">
        <f t="shared" si="6"/>
        <v>0.8316281606</v>
      </c>
      <c r="O36" s="53"/>
      <c r="P36" s="54">
        <v>75.3</v>
      </c>
      <c r="Q36" s="54">
        <v>0.1</v>
      </c>
      <c r="R36" s="55">
        <f t="shared" si="7"/>
        <v>70.84370993</v>
      </c>
      <c r="S36" s="55">
        <f t="shared" si="8"/>
        <v>4.456290075</v>
      </c>
      <c r="T36" s="55"/>
    </row>
    <row r="37">
      <c r="A37" s="45">
        <v>75.1</v>
      </c>
      <c r="B37" s="45">
        <v>14.4</v>
      </c>
      <c r="C37" s="46">
        <f t="shared" si="1"/>
        <v>74.39861384</v>
      </c>
      <c r="D37" s="35">
        <f t="shared" si="2"/>
        <v>0.7013861562</v>
      </c>
      <c r="E37" s="47"/>
      <c r="F37" s="48">
        <v>75.1</v>
      </c>
      <c r="G37" s="48">
        <v>113.0</v>
      </c>
      <c r="H37" s="49">
        <f t="shared" si="3"/>
        <v>71.98871036</v>
      </c>
      <c r="I37" s="49">
        <f t="shared" si="4"/>
        <v>3.111289643</v>
      </c>
      <c r="J37" s="49"/>
      <c r="K37" s="50">
        <v>75.1</v>
      </c>
      <c r="L37" s="51">
        <v>56.1</v>
      </c>
      <c r="M37" s="52">
        <f t="shared" si="5"/>
        <v>74.17152807</v>
      </c>
      <c r="N37" s="52">
        <f t="shared" si="6"/>
        <v>0.9284719346</v>
      </c>
      <c r="O37" s="53"/>
      <c r="P37" s="54">
        <v>75.1</v>
      </c>
      <c r="Q37" s="54">
        <v>0.1</v>
      </c>
      <c r="R37" s="55">
        <f t="shared" si="7"/>
        <v>70.84370993</v>
      </c>
      <c r="S37" s="55">
        <f t="shared" si="8"/>
        <v>4.256290075</v>
      </c>
      <c r="T37" s="55"/>
    </row>
    <row r="38">
      <c r="A38" s="45">
        <v>74.9</v>
      </c>
      <c r="B38" s="45">
        <v>14.0</v>
      </c>
      <c r="C38" s="46">
        <f t="shared" si="1"/>
        <v>73.5572326</v>
      </c>
      <c r="D38" s="35">
        <f t="shared" si="2"/>
        <v>1.342767398</v>
      </c>
      <c r="E38" s="47"/>
      <c r="F38" s="48">
        <v>74.9</v>
      </c>
      <c r="G38" s="48">
        <v>116.0</v>
      </c>
      <c r="H38" s="49">
        <f t="shared" si="3"/>
        <v>71.82863498</v>
      </c>
      <c r="I38" s="49">
        <f t="shared" si="4"/>
        <v>3.071365021</v>
      </c>
      <c r="J38" s="49"/>
      <c r="K38" s="50">
        <v>74.9</v>
      </c>
      <c r="L38" s="51">
        <v>55.0</v>
      </c>
      <c r="M38" s="52">
        <f t="shared" si="5"/>
        <v>73.87468429</v>
      </c>
      <c r="N38" s="52">
        <f t="shared" si="6"/>
        <v>1.025315709</v>
      </c>
      <c r="O38" s="53"/>
      <c r="P38" s="54">
        <v>74.9</v>
      </c>
      <c r="Q38" s="54">
        <v>0.1</v>
      </c>
      <c r="R38" s="55">
        <f t="shared" si="7"/>
        <v>70.84370993</v>
      </c>
      <c r="S38" s="55">
        <f t="shared" si="8"/>
        <v>4.056290075</v>
      </c>
      <c r="T38" s="55"/>
    </row>
    <row r="39">
      <c r="A39" s="45">
        <v>74.7</v>
      </c>
      <c r="B39" s="45">
        <v>13.6</v>
      </c>
      <c r="C39" s="46">
        <f t="shared" si="1"/>
        <v>72.71585136</v>
      </c>
      <c r="D39" s="35">
        <f t="shared" si="2"/>
        <v>1.98414864</v>
      </c>
      <c r="E39" s="47"/>
      <c r="F39" s="48">
        <v>74.7</v>
      </c>
      <c r="G39" s="48">
        <v>119.0</v>
      </c>
      <c r="H39" s="49">
        <f t="shared" si="3"/>
        <v>71.6685596</v>
      </c>
      <c r="I39" s="49">
        <f t="shared" si="4"/>
        <v>3.031440399</v>
      </c>
      <c r="J39" s="49"/>
      <c r="K39" s="50">
        <v>74.7</v>
      </c>
      <c r="L39" s="51">
        <v>53.9</v>
      </c>
      <c r="M39" s="52">
        <f t="shared" si="5"/>
        <v>73.57784052</v>
      </c>
      <c r="N39" s="52">
        <f t="shared" si="6"/>
        <v>1.122159482</v>
      </c>
      <c r="O39" s="53"/>
      <c r="P39" s="54">
        <v>74.7</v>
      </c>
      <c r="Q39" s="54">
        <v>0.1</v>
      </c>
      <c r="R39" s="55">
        <f t="shared" si="7"/>
        <v>70.84370993</v>
      </c>
      <c r="S39" s="55">
        <f t="shared" si="8"/>
        <v>3.856290075</v>
      </c>
      <c r="T39" s="55"/>
    </row>
    <row r="40">
      <c r="A40" s="45">
        <v>74.4</v>
      </c>
      <c r="B40" s="45">
        <v>13.1</v>
      </c>
      <c r="C40" s="46">
        <f t="shared" si="1"/>
        <v>71.66412481</v>
      </c>
      <c r="D40" s="35">
        <f t="shared" si="2"/>
        <v>2.735875193</v>
      </c>
      <c r="E40" s="47"/>
      <c r="F40" s="48">
        <v>74.4</v>
      </c>
      <c r="G40" s="48">
        <v>123.0</v>
      </c>
      <c r="H40" s="49">
        <f t="shared" si="3"/>
        <v>71.45512576</v>
      </c>
      <c r="I40" s="49">
        <f t="shared" si="4"/>
        <v>2.944874235</v>
      </c>
      <c r="J40" s="49"/>
      <c r="K40" s="50">
        <v>74.4</v>
      </c>
      <c r="L40" s="51">
        <v>52.8</v>
      </c>
      <c r="M40" s="52">
        <f t="shared" si="5"/>
        <v>73.28099674</v>
      </c>
      <c r="N40" s="52">
        <f t="shared" si="6"/>
        <v>1.119003256</v>
      </c>
      <c r="O40" s="53"/>
      <c r="P40" s="54">
        <v>74.4</v>
      </c>
      <c r="Q40" s="54">
        <v>0.1</v>
      </c>
      <c r="R40" s="55">
        <f t="shared" si="7"/>
        <v>70.84370993</v>
      </c>
      <c r="S40" s="55">
        <f t="shared" si="8"/>
        <v>3.556290075</v>
      </c>
      <c r="T40" s="55"/>
    </row>
    <row r="41">
      <c r="A41" s="45">
        <v>74.1</v>
      </c>
      <c r="B41" s="45">
        <v>12.6</v>
      </c>
      <c r="C41" s="46">
        <f t="shared" si="1"/>
        <v>70.61239825</v>
      </c>
      <c r="D41" s="35">
        <f t="shared" si="2"/>
        <v>3.487601745</v>
      </c>
      <c r="E41" s="47"/>
      <c r="F41" s="48">
        <v>74.1</v>
      </c>
      <c r="G41" s="48">
        <v>126.0</v>
      </c>
      <c r="H41" s="49">
        <f t="shared" si="3"/>
        <v>71.29505039</v>
      </c>
      <c r="I41" s="49">
        <f t="shared" si="4"/>
        <v>2.804949613</v>
      </c>
      <c r="J41" s="49"/>
      <c r="K41" s="50">
        <v>74.1</v>
      </c>
      <c r="L41" s="51">
        <v>51.8</v>
      </c>
      <c r="M41" s="52">
        <f t="shared" si="5"/>
        <v>73.01113877</v>
      </c>
      <c r="N41" s="52">
        <f t="shared" si="6"/>
        <v>1.088861233</v>
      </c>
      <c r="O41" s="53"/>
      <c r="P41" s="54">
        <v>74.1</v>
      </c>
      <c r="Q41" s="54">
        <v>0.1</v>
      </c>
      <c r="R41" s="55">
        <f t="shared" si="7"/>
        <v>70.84370993</v>
      </c>
      <c r="S41" s="55">
        <f t="shared" si="8"/>
        <v>3.256290075</v>
      </c>
      <c r="T41" s="55"/>
    </row>
    <row r="42">
      <c r="A42" s="45">
        <v>73.8</v>
      </c>
      <c r="B42" s="45">
        <v>12.3</v>
      </c>
      <c r="C42" s="46">
        <f t="shared" si="1"/>
        <v>69.98136232</v>
      </c>
      <c r="D42" s="35">
        <f t="shared" si="2"/>
        <v>3.818637677</v>
      </c>
      <c r="E42" s="47"/>
      <c r="F42" s="48">
        <v>73.8</v>
      </c>
      <c r="G42" s="48">
        <v>129.0</v>
      </c>
      <c r="H42" s="49">
        <f t="shared" si="3"/>
        <v>71.13497501</v>
      </c>
      <c r="I42" s="49">
        <f t="shared" si="4"/>
        <v>2.665024991</v>
      </c>
      <c r="J42" s="49"/>
      <c r="K42" s="50">
        <v>73.8</v>
      </c>
      <c r="L42" s="51">
        <v>5.8</v>
      </c>
      <c r="M42" s="52">
        <f t="shared" si="5"/>
        <v>60.59767186</v>
      </c>
      <c r="N42" s="52">
        <f t="shared" si="6"/>
        <v>13.20232814</v>
      </c>
      <c r="O42" s="53"/>
      <c r="P42" s="54">
        <v>73.8</v>
      </c>
      <c r="Q42" s="54">
        <v>0.1</v>
      </c>
      <c r="R42" s="55">
        <f t="shared" si="7"/>
        <v>70.84370993</v>
      </c>
      <c r="S42" s="55">
        <f t="shared" si="8"/>
        <v>2.956290075</v>
      </c>
      <c r="T42" s="55"/>
    </row>
    <row r="43">
      <c r="A43" s="45">
        <v>73.4</v>
      </c>
      <c r="B43" s="45">
        <v>12.3</v>
      </c>
      <c r="C43" s="46">
        <f t="shared" si="1"/>
        <v>69.98136232</v>
      </c>
      <c r="D43" s="35">
        <f t="shared" si="2"/>
        <v>3.418637677</v>
      </c>
      <c r="E43" s="47"/>
      <c r="F43" s="48">
        <v>73.4</v>
      </c>
      <c r="G43" s="48">
        <v>132.0</v>
      </c>
      <c r="H43" s="49">
        <f t="shared" si="3"/>
        <v>70.97489963</v>
      </c>
      <c r="I43" s="49">
        <f t="shared" si="4"/>
        <v>2.425100368</v>
      </c>
      <c r="J43" s="49"/>
      <c r="K43" s="50">
        <v>73.4</v>
      </c>
      <c r="L43" s="51">
        <v>49.8</v>
      </c>
      <c r="M43" s="52">
        <f t="shared" si="5"/>
        <v>72.47142281</v>
      </c>
      <c r="N43" s="52">
        <f t="shared" si="6"/>
        <v>0.9285771854</v>
      </c>
      <c r="O43" s="53"/>
      <c r="P43" s="54">
        <v>73.4</v>
      </c>
      <c r="Q43" s="54">
        <v>0.1</v>
      </c>
      <c r="R43" s="55">
        <f t="shared" si="7"/>
        <v>70.84370993</v>
      </c>
      <c r="S43" s="55">
        <f t="shared" si="8"/>
        <v>2.556290075</v>
      </c>
      <c r="T43" s="55"/>
    </row>
    <row r="44">
      <c r="A44" s="45">
        <v>72.9</v>
      </c>
      <c r="B44" s="45">
        <v>12.0</v>
      </c>
      <c r="C44" s="46">
        <f t="shared" si="1"/>
        <v>69.35032639</v>
      </c>
      <c r="D44" s="35">
        <f t="shared" si="2"/>
        <v>3.549673608</v>
      </c>
      <c r="E44" s="47"/>
      <c r="F44" s="48">
        <v>72.9</v>
      </c>
      <c r="G44" s="48">
        <v>136.0</v>
      </c>
      <c r="H44" s="49">
        <f t="shared" si="3"/>
        <v>70.76146579</v>
      </c>
      <c r="I44" s="49">
        <f t="shared" si="4"/>
        <v>2.138534205</v>
      </c>
      <c r="J44" s="49"/>
      <c r="K44" s="50">
        <v>72.9</v>
      </c>
      <c r="L44" s="51">
        <v>48.9</v>
      </c>
      <c r="M44" s="52">
        <f t="shared" si="5"/>
        <v>72.22855064</v>
      </c>
      <c r="N44" s="52">
        <f t="shared" si="6"/>
        <v>0.6714493641</v>
      </c>
      <c r="O44" s="53"/>
      <c r="P44" s="54">
        <v>72.9</v>
      </c>
      <c r="Q44" s="54">
        <v>0.1</v>
      </c>
      <c r="R44" s="55">
        <f t="shared" si="7"/>
        <v>70.84370993</v>
      </c>
      <c r="S44" s="55">
        <f t="shared" si="8"/>
        <v>2.056290075</v>
      </c>
      <c r="T44" s="55"/>
    </row>
    <row r="45">
      <c r="A45" s="45">
        <v>72.3</v>
      </c>
      <c r="B45" s="45">
        <v>11.7</v>
      </c>
      <c r="C45" s="46">
        <f t="shared" si="1"/>
        <v>68.71929046</v>
      </c>
      <c r="D45" s="35">
        <f t="shared" si="2"/>
        <v>3.580709539</v>
      </c>
      <c r="E45" s="47"/>
      <c r="F45" s="48">
        <v>72.3</v>
      </c>
      <c r="G45" s="48">
        <v>14.0</v>
      </c>
      <c r="H45" s="49">
        <f t="shared" si="3"/>
        <v>77.27119782</v>
      </c>
      <c r="I45" s="49">
        <f t="shared" si="4"/>
        <v>4.971197819</v>
      </c>
      <c r="J45" s="49"/>
      <c r="K45" s="50">
        <v>72.3</v>
      </c>
      <c r="L45" s="51">
        <v>47.9</v>
      </c>
      <c r="M45" s="52">
        <f t="shared" si="5"/>
        <v>71.95869266</v>
      </c>
      <c r="N45" s="52">
        <f t="shared" si="6"/>
        <v>0.3413073405</v>
      </c>
      <c r="O45" s="53"/>
      <c r="P45" s="54">
        <v>72.3</v>
      </c>
      <c r="Q45" s="54">
        <v>0.1</v>
      </c>
      <c r="R45" s="55">
        <f t="shared" si="7"/>
        <v>70.84370993</v>
      </c>
      <c r="S45" s="55">
        <f t="shared" si="8"/>
        <v>1.456290075</v>
      </c>
      <c r="T45" s="55"/>
    </row>
    <row r="46">
      <c r="A46" s="45">
        <v>71.7</v>
      </c>
      <c r="B46" s="45">
        <v>11.5</v>
      </c>
      <c r="C46" s="46">
        <f t="shared" si="1"/>
        <v>68.29859984</v>
      </c>
      <c r="D46" s="35">
        <f t="shared" si="2"/>
        <v>3.40140016</v>
      </c>
      <c r="E46" s="47"/>
      <c r="F46" s="48">
        <v>71.7</v>
      </c>
      <c r="G46" s="48">
        <v>146.0</v>
      </c>
      <c r="H46" s="49">
        <f t="shared" si="3"/>
        <v>70.2278812</v>
      </c>
      <c r="I46" s="49">
        <f t="shared" si="4"/>
        <v>1.472118797</v>
      </c>
      <c r="J46" s="49"/>
      <c r="K46" s="50">
        <v>71.7</v>
      </c>
      <c r="L46" s="51">
        <v>47.0</v>
      </c>
      <c r="M46" s="52">
        <f t="shared" si="5"/>
        <v>71.71582048</v>
      </c>
      <c r="N46" s="52">
        <f t="shared" si="6"/>
        <v>0.01582048085</v>
      </c>
      <c r="O46" s="53"/>
      <c r="P46" s="54">
        <v>71.7</v>
      </c>
      <c r="Q46" s="54">
        <v>0.1</v>
      </c>
      <c r="R46" s="55">
        <f t="shared" si="7"/>
        <v>70.84370993</v>
      </c>
      <c r="S46" s="55">
        <f t="shared" si="8"/>
        <v>0.856290075</v>
      </c>
      <c r="T46" s="55"/>
    </row>
    <row r="47">
      <c r="A47" s="45">
        <v>71.6</v>
      </c>
      <c r="B47" s="45">
        <v>11.1</v>
      </c>
      <c r="C47" s="46">
        <f t="shared" si="1"/>
        <v>67.4572186</v>
      </c>
      <c r="D47" s="35">
        <f t="shared" si="2"/>
        <v>4.142781402</v>
      </c>
      <c r="E47" s="47"/>
      <c r="F47" s="48">
        <v>71.6</v>
      </c>
      <c r="G47" s="48">
        <v>145.0</v>
      </c>
      <c r="H47" s="49">
        <f t="shared" si="3"/>
        <v>70.28123966</v>
      </c>
      <c r="I47" s="49">
        <f t="shared" si="4"/>
        <v>1.318760338</v>
      </c>
      <c r="J47" s="49"/>
      <c r="K47" s="50">
        <v>71.6</v>
      </c>
      <c r="L47" s="51">
        <v>46.1</v>
      </c>
      <c r="M47" s="52">
        <f t="shared" si="5"/>
        <v>71.4729483</v>
      </c>
      <c r="N47" s="52">
        <f t="shared" si="6"/>
        <v>0.1270516978</v>
      </c>
      <c r="O47" s="53"/>
      <c r="P47" s="54">
        <v>71.6</v>
      </c>
      <c r="Q47" s="54">
        <v>0.1</v>
      </c>
      <c r="R47" s="55">
        <f t="shared" si="7"/>
        <v>70.84370993</v>
      </c>
      <c r="S47" s="55">
        <f t="shared" si="8"/>
        <v>0.756290075</v>
      </c>
      <c r="T47" s="55"/>
    </row>
    <row r="48">
      <c r="A48" s="45">
        <v>71.4</v>
      </c>
      <c r="B48" s="45">
        <v>10.9</v>
      </c>
      <c r="C48" s="46">
        <f t="shared" si="1"/>
        <v>67.03652798</v>
      </c>
      <c r="D48" s="35">
        <f t="shared" si="2"/>
        <v>4.363472023</v>
      </c>
      <c r="E48" s="47"/>
      <c r="F48" s="48">
        <v>71.4</v>
      </c>
      <c r="G48" s="48">
        <v>145.0</v>
      </c>
      <c r="H48" s="49">
        <f t="shared" si="3"/>
        <v>70.28123966</v>
      </c>
      <c r="I48" s="49">
        <f t="shared" si="4"/>
        <v>1.118760338</v>
      </c>
      <c r="J48" s="49"/>
      <c r="K48" s="50">
        <v>71.4</v>
      </c>
      <c r="L48" s="51">
        <v>45.3</v>
      </c>
      <c r="M48" s="52">
        <f t="shared" si="5"/>
        <v>71.25706192</v>
      </c>
      <c r="N48" s="52">
        <f t="shared" si="6"/>
        <v>0.1429380789</v>
      </c>
      <c r="O48" s="53"/>
      <c r="P48" s="54">
        <v>71.4</v>
      </c>
      <c r="Q48" s="54">
        <v>0.1</v>
      </c>
      <c r="R48" s="55">
        <f t="shared" si="7"/>
        <v>70.84370993</v>
      </c>
      <c r="S48" s="55">
        <f t="shared" si="8"/>
        <v>0.556290075</v>
      </c>
      <c r="T48" s="55"/>
    </row>
    <row r="49">
      <c r="A49" s="45">
        <v>71.3</v>
      </c>
      <c r="B49" s="45">
        <v>10.7</v>
      </c>
      <c r="C49" s="46">
        <f t="shared" si="1"/>
        <v>66.61583736</v>
      </c>
      <c r="D49" s="35">
        <f t="shared" si="2"/>
        <v>4.684162644</v>
      </c>
      <c r="E49" s="47"/>
      <c r="F49" s="48">
        <v>71.3</v>
      </c>
      <c r="G49" s="48">
        <v>145.0</v>
      </c>
      <c r="H49" s="49">
        <f t="shared" si="3"/>
        <v>70.28123966</v>
      </c>
      <c r="I49" s="49">
        <f t="shared" si="4"/>
        <v>1.018760338</v>
      </c>
      <c r="J49" s="49"/>
      <c r="K49" s="50">
        <v>71.3</v>
      </c>
      <c r="L49" s="51">
        <v>44.4</v>
      </c>
      <c r="M49" s="52">
        <f t="shared" si="5"/>
        <v>71.01418974</v>
      </c>
      <c r="N49" s="52">
        <f t="shared" si="6"/>
        <v>0.2858102576</v>
      </c>
      <c r="O49" s="53"/>
      <c r="P49" s="54">
        <v>71.3</v>
      </c>
      <c r="Q49" s="54">
        <v>0.1</v>
      </c>
      <c r="R49" s="55">
        <f t="shared" si="7"/>
        <v>70.84370993</v>
      </c>
      <c r="S49" s="55">
        <f t="shared" si="8"/>
        <v>0.456290075</v>
      </c>
      <c r="T49" s="55"/>
    </row>
    <row r="50">
      <c r="A50" s="45">
        <v>52.4</v>
      </c>
      <c r="B50" s="45">
        <v>11.4</v>
      </c>
      <c r="C50" s="46">
        <f t="shared" si="1"/>
        <v>68.08825453</v>
      </c>
      <c r="D50" s="35">
        <f t="shared" si="2"/>
        <v>15.68825453</v>
      </c>
      <c r="E50" s="47"/>
      <c r="F50" s="48">
        <v>52.4</v>
      </c>
      <c r="G50" s="48">
        <v>335.0</v>
      </c>
      <c r="H50" s="49">
        <f t="shared" si="3"/>
        <v>60.14313241</v>
      </c>
      <c r="I50" s="49">
        <f t="shared" si="4"/>
        <v>7.743132411</v>
      </c>
      <c r="J50" s="49"/>
      <c r="K50" s="50">
        <v>52.4</v>
      </c>
      <c r="L50" s="51">
        <v>23.3</v>
      </c>
      <c r="M50" s="52">
        <f t="shared" si="5"/>
        <v>65.32018644</v>
      </c>
      <c r="N50" s="52">
        <f t="shared" si="6"/>
        <v>12.92018644</v>
      </c>
      <c r="O50" s="53"/>
      <c r="P50" s="54">
        <v>52.4</v>
      </c>
      <c r="Q50" s="54">
        <v>1.9</v>
      </c>
      <c r="R50" s="55">
        <f t="shared" si="7"/>
        <v>69.09251982</v>
      </c>
      <c r="S50" s="55">
        <f t="shared" si="8"/>
        <v>16.69251982</v>
      </c>
      <c r="T50" s="55"/>
    </row>
    <row r="51">
      <c r="A51" s="45">
        <v>51.7</v>
      </c>
      <c r="B51" s="45">
        <v>11.4</v>
      </c>
      <c r="C51" s="46">
        <f t="shared" si="1"/>
        <v>68.08825453</v>
      </c>
      <c r="D51" s="35">
        <f t="shared" si="2"/>
        <v>16.38825453</v>
      </c>
      <c r="E51" s="47"/>
      <c r="F51" s="48">
        <v>51.7</v>
      </c>
      <c r="G51" s="48">
        <v>348.0</v>
      </c>
      <c r="H51" s="49">
        <f t="shared" si="3"/>
        <v>59.44947244</v>
      </c>
      <c r="I51" s="49">
        <f t="shared" si="4"/>
        <v>7.749472441</v>
      </c>
      <c r="J51" s="49"/>
      <c r="K51" s="50">
        <v>51.7</v>
      </c>
      <c r="L51" s="51">
        <v>22.7</v>
      </c>
      <c r="M51" s="52">
        <f t="shared" si="5"/>
        <v>65.15827166</v>
      </c>
      <c r="N51" s="52">
        <f t="shared" si="6"/>
        <v>13.45827166</v>
      </c>
      <c r="O51" s="53"/>
      <c r="P51" s="54">
        <v>51.7</v>
      </c>
      <c r="Q51" s="54">
        <v>2.0</v>
      </c>
      <c r="R51" s="55">
        <f t="shared" si="7"/>
        <v>68.99523148</v>
      </c>
      <c r="S51" s="55">
        <f t="shared" si="8"/>
        <v>17.29523148</v>
      </c>
      <c r="T51" s="55"/>
    </row>
    <row r="52">
      <c r="A52" s="45">
        <v>51.1</v>
      </c>
      <c r="B52" s="45">
        <v>11.4</v>
      </c>
      <c r="C52" s="46">
        <f t="shared" si="1"/>
        <v>68.08825453</v>
      </c>
      <c r="D52" s="35">
        <f t="shared" si="2"/>
        <v>16.98825453</v>
      </c>
      <c r="E52" s="47"/>
      <c r="F52" s="48">
        <v>51.1</v>
      </c>
      <c r="G52" s="48">
        <v>355.0</v>
      </c>
      <c r="H52" s="49">
        <f t="shared" si="3"/>
        <v>59.07596323</v>
      </c>
      <c r="I52" s="49">
        <f t="shared" si="4"/>
        <v>7.975963227</v>
      </c>
      <c r="J52" s="49"/>
      <c r="K52" s="50">
        <v>51.1</v>
      </c>
      <c r="L52" s="51">
        <v>22.1</v>
      </c>
      <c r="M52" s="52">
        <f t="shared" si="5"/>
        <v>64.99635687</v>
      </c>
      <c r="N52" s="52">
        <f t="shared" si="6"/>
        <v>13.89635687</v>
      </c>
      <c r="O52" s="53"/>
      <c r="P52" s="54">
        <v>51.1</v>
      </c>
      <c r="Q52" s="54">
        <v>2.3</v>
      </c>
      <c r="R52" s="55">
        <f t="shared" si="7"/>
        <v>68.70336646</v>
      </c>
      <c r="S52" s="55">
        <f t="shared" si="8"/>
        <v>17.60336646</v>
      </c>
      <c r="T52" s="55"/>
    </row>
    <row r="53">
      <c r="A53" s="45">
        <v>56.0</v>
      </c>
      <c r="B53" s="45">
        <v>10.3</v>
      </c>
      <c r="C53" s="46">
        <f t="shared" si="1"/>
        <v>65.77445611</v>
      </c>
      <c r="D53" s="35">
        <f t="shared" si="2"/>
        <v>9.774456114</v>
      </c>
      <c r="E53" s="47"/>
      <c r="F53" s="48">
        <v>56.0</v>
      </c>
      <c r="G53" s="48">
        <v>358.0</v>
      </c>
      <c r="H53" s="49">
        <f t="shared" si="3"/>
        <v>58.91588785</v>
      </c>
      <c r="I53" s="49">
        <f t="shared" si="4"/>
        <v>2.915887849</v>
      </c>
      <c r="J53" s="49"/>
      <c r="K53" s="50">
        <v>56.0</v>
      </c>
      <c r="L53" s="51">
        <v>21.5</v>
      </c>
      <c r="M53" s="52">
        <f t="shared" si="5"/>
        <v>64.83444208</v>
      </c>
      <c r="N53" s="52">
        <f t="shared" si="6"/>
        <v>8.834442084</v>
      </c>
      <c r="O53" s="53"/>
      <c r="P53" s="54">
        <v>56.0</v>
      </c>
      <c r="Q53" s="54">
        <v>2.6</v>
      </c>
      <c r="R53" s="55">
        <f t="shared" si="7"/>
        <v>68.41150144</v>
      </c>
      <c r="S53" s="55">
        <f t="shared" si="8"/>
        <v>12.41150144</v>
      </c>
      <c r="T53" s="55"/>
    </row>
    <row r="54">
      <c r="A54" s="45">
        <v>51.0</v>
      </c>
      <c r="B54" s="45">
        <v>9.4</v>
      </c>
      <c r="C54" s="46">
        <f t="shared" si="1"/>
        <v>63.88134832</v>
      </c>
      <c r="D54" s="35">
        <f t="shared" si="2"/>
        <v>12.88134832</v>
      </c>
      <c r="E54" s="47"/>
      <c r="F54" s="48">
        <v>51.0</v>
      </c>
      <c r="G54" s="48">
        <v>361.0</v>
      </c>
      <c r="H54" s="49">
        <f t="shared" si="3"/>
        <v>58.75581247</v>
      </c>
      <c r="I54" s="49">
        <f t="shared" si="4"/>
        <v>7.755812471</v>
      </c>
      <c r="J54" s="49"/>
      <c r="K54" s="50">
        <v>51.0</v>
      </c>
      <c r="L54" s="51">
        <v>21.0</v>
      </c>
      <c r="M54" s="52">
        <f t="shared" si="5"/>
        <v>64.6995131</v>
      </c>
      <c r="N54" s="52">
        <f t="shared" si="6"/>
        <v>13.6995131</v>
      </c>
      <c r="O54" s="53"/>
      <c r="P54" s="54">
        <v>51.0</v>
      </c>
      <c r="Q54" s="54">
        <v>2.5</v>
      </c>
      <c r="R54" s="55">
        <f t="shared" si="7"/>
        <v>68.50878978</v>
      </c>
      <c r="S54" s="55">
        <f t="shared" si="8"/>
        <v>17.50878978</v>
      </c>
      <c r="T54" s="55"/>
    </row>
    <row r="55">
      <c r="A55" s="45">
        <v>49.6</v>
      </c>
      <c r="B55" s="45">
        <v>9.0</v>
      </c>
      <c r="C55" s="46">
        <f t="shared" si="1"/>
        <v>63.03996708</v>
      </c>
      <c r="D55" s="35">
        <f t="shared" si="2"/>
        <v>13.43996708</v>
      </c>
      <c r="E55" s="47"/>
      <c r="F55" s="48">
        <v>49.6</v>
      </c>
      <c r="G55" s="48">
        <v>365.0</v>
      </c>
      <c r="H55" s="49">
        <f t="shared" si="3"/>
        <v>58.54237863</v>
      </c>
      <c r="I55" s="49">
        <f t="shared" si="4"/>
        <v>8.942378635</v>
      </c>
      <c r="J55" s="49"/>
      <c r="K55" s="50">
        <v>49.6</v>
      </c>
      <c r="L55" s="51">
        <v>2.4</v>
      </c>
      <c r="M55" s="52">
        <f t="shared" si="5"/>
        <v>59.68015474</v>
      </c>
      <c r="N55" s="52">
        <f t="shared" si="6"/>
        <v>10.08015474</v>
      </c>
      <c r="O55" s="53"/>
      <c r="P55" s="54">
        <v>49.6</v>
      </c>
      <c r="Q55" s="54">
        <v>2.5</v>
      </c>
      <c r="R55" s="55">
        <f t="shared" si="7"/>
        <v>68.50878978</v>
      </c>
      <c r="S55" s="55">
        <f t="shared" si="8"/>
        <v>18.90878978</v>
      </c>
      <c r="T55" s="55"/>
    </row>
    <row r="56">
      <c r="A56" s="45">
        <v>49.1</v>
      </c>
      <c r="B56" s="45">
        <v>8.5</v>
      </c>
      <c r="C56" s="46">
        <f t="shared" si="1"/>
        <v>61.98824052</v>
      </c>
      <c r="D56" s="35">
        <f t="shared" si="2"/>
        <v>12.88824052</v>
      </c>
      <c r="E56" s="47"/>
      <c r="F56" s="48">
        <v>49.1</v>
      </c>
      <c r="G56" s="48">
        <v>369.0</v>
      </c>
      <c r="H56" s="49">
        <f t="shared" si="3"/>
        <v>58.3289448</v>
      </c>
      <c r="I56" s="49">
        <f t="shared" si="4"/>
        <v>9.228944798</v>
      </c>
      <c r="J56" s="49"/>
      <c r="K56" s="50">
        <v>49.1</v>
      </c>
      <c r="L56" s="51">
        <v>19.8</v>
      </c>
      <c r="M56" s="52">
        <f t="shared" si="5"/>
        <v>64.37568352</v>
      </c>
      <c r="N56" s="52">
        <f t="shared" si="6"/>
        <v>15.27568352</v>
      </c>
      <c r="O56" s="53"/>
      <c r="P56" s="54">
        <v>49.1</v>
      </c>
      <c r="Q56" s="54">
        <v>2.5</v>
      </c>
      <c r="R56" s="55">
        <f t="shared" si="7"/>
        <v>68.50878978</v>
      </c>
      <c r="S56" s="55">
        <f t="shared" si="8"/>
        <v>19.40878978</v>
      </c>
      <c r="T56" s="55"/>
    </row>
    <row r="57">
      <c r="A57" s="45">
        <v>48.7</v>
      </c>
      <c r="B57" s="45">
        <v>8.1</v>
      </c>
      <c r="C57" s="46">
        <f t="shared" si="1"/>
        <v>61.14685928</v>
      </c>
      <c r="D57" s="35">
        <f t="shared" si="2"/>
        <v>12.44685928</v>
      </c>
      <c r="E57" s="47"/>
      <c r="F57" s="48">
        <v>48.7</v>
      </c>
      <c r="G57" s="48">
        <v>371.0</v>
      </c>
      <c r="H57" s="49">
        <f t="shared" si="3"/>
        <v>58.22222788</v>
      </c>
      <c r="I57" s="49">
        <f t="shared" si="4"/>
        <v>9.522227879</v>
      </c>
      <c r="J57" s="49"/>
      <c r="K57" s="50">
        <v>48.7</v>
      </c>
      <c r="L57" s="51">
        <v>19.3</v>
      </c>
      <c r="M57" s="52">
        <f t="shared" si="5"/>
        <v>64.24075454</v>
      </c>
      <c r="N57" s="52">
        <f t="shared" si="6"/>
        <v>15.54075454</v>
      </c>
      <c r="O57" s="53"/>
      <c r="P57" s="54">
        <v>48.7</v>
      </c>
      <c r="Q57" s="54">
        <v>2.6</v>
      </c>
      <c r="R57" s="55">
        <f t="shared" si="7"/>
        <v>68.41150144</v>
      </c>
      <c r="S57" s="55">
        <f t="shared" si="8"/>
        <v>19.71150144</v>
      </c>
      <c r="T57" s="55"/>
    </row>
    <row r="58">
      <c r="A58" s="45">
        <v>48.2</v>
      </c>
      <c r="B58" s="45">
        <v>7.7</v>
      </c>
      <c r="C58" s="46">
        <f t="shared" si="1"/>
        <v>60.30547804</v>
      </c>
      <c r="D58" s="35">
        <f t="shared" si="2"/>
        <v>12.10547804</v>
      </c>
      <c r="E58" s="47"/>
      <c r="F58" s="48">
        <v>48.2</v>
      </c>
      <c r="G58" s="48">
        <v>375.0</v>
      </c>
      <c r="H58" s="49">
        <f t="shared" si="3"/>
        <v>58.00879404</v>
      </c>
      <c r="I58" s="49">
        <f t="shared" si="4"/>
        <v>9.808794042</v>
      </c>
      <c r="J58" s="49"/>
      <c r="K58" s="50">
        <v>48.2</v>
      </c>
      <c r="L58" s="51">
        <v>18.8</v>
      </c>
      <c r="M58" s="52">
        <f t="shared" si="5"/>
        <v>64.10582555</v>
      </c>
      <c r="N58" s="52">
        <f t="shared" si="6"/>
        <v>15.90582555</v>
      </c>
      <c r="O58" s="53"/>
      <c r="P58" s="54">
        <v>48.2</v>
      </c>
      <c r="Q58" s="54">
        <v>2.6</v>
      </c>
      <c r="R58" s="55">
        <f t="shared" si="7"/>
        <v>68.41150144</v>
      </c>
      <c r="S58" s="55">
        <f t="shared" si="8"/>
        <v>20.21150144</v>
      </c>
      <c r="T58" s="55"/>
    </row>
    <row r="59">
      <c r="A59" s="45">
        <v>47.7</v>
      </c>
      <c r="B59" s="45">
        <v>7.2</v>
      </c>
      <c r="C59" s="46">
        <f t="shared" si="1"/>
        <v>59.25375149</v>
      </c>
      <c r="D59" s="35">
        <f t="shared" si="2"/>
        <v>11.55375149</v>
      </c>
      <c r="E59" s="47"/>
      <c r="F59" s="48">
        <v>47.7</v>
      </c>
      <c r="G59" s="48">
        <v>381.0</v>
      </c>
      <c r="H59" s="49">
        <f t="shared" si="3"/>
        <v>57.68864329</v>
      </c>
      <c r="I59" s="49">
        <f t="shared" si="4"/>
        <v>9.988643287</v>
      </c>
      <c r="J59" s="49"/>
      <c r="K59" s="50">
        <v>47.7</v>
      </c>
      <c r="L59" s="51">
        <v>18.2</v>
      </c>
      <c r="M59" s="52">
        <f t="shared" si="5"/>
        <v>63.94391076</v>
      </c>
      <c r="N59" s="52">
        <f t="shared" si="6"/>
        <v>16.24391076</v>
      </c>
      <c r="O59" s="53"/>
      <c r="P59" s="54">
        <v>47.7</v>
      </c>
      <c r="Q59" s="54">
        <v>2.5</v>
      </c>
      <c r="R59" s="55">
        <f t="shared" si="7"/>
        <v>68.50878978</v>
      </c>
      <c r="S59" s="55">
        <f t="shared" si="8"/>
        <v>20.80878978</v>
      </c>
      <c r="T59" s="55"/>
    </row>
    <row r="60">
      <c r="A60" s="45">
        <v>47.4</v>
      </c>
      <c r="B60" s="45">
        <v>6.8</v>
      </c>
      <c r="C60" s="46">
        <f t="shared" si="1"/>
        <v>58.41237025</v>
      </c>
      <c r="D60" s="35">
        <f t="shared" si="2"/>
        <v>11.01237025</v>
      </c>
      <c r="E60" s="47"/>
      <c r="F60" s="48">
        <v>47.4</v>
      </c>
      <c r="G60" s="48">
        <v>382.0</v>
      </c>
      <c r="H60" s="49">
        <f t="shared" si="3"/>
        <v>57.63528483</v>
      </c>
      <c r="I60" s="49">
        <f t="shared" si="4"/>
        <v>10.23528483</v>
      </c>
      <c r="J60" s="49"/>
      <c r="K60" s="50">
        <v>47.4</v>
      </c>
      <c r="L60" s="51">
        <v>17.7</v>
      </c>
      <c r="M60" s="52">
        <f t="shared" si="5"/>
        <v>63.80898177</v>
      </c>
      <c r="N60" s="52">
        <f t="shared" si="6"/>
        <v>16.40898177</v>
      </c>
      <c r="O60" s="53"/>
      <c r="P60" s="54">
        <v>47.4</v>
      </c>
      <c r="Q60" s="54">
        <v>2.6</v>
      </c>
      <c r="R60" s="55">
        <f t="shared" si="7"/>
        <v>68.41150144</v>
      </c>
      <c r="S60" s="55">
        <f t="shared" si="8"/>
        <v>21.01150144</v>
      </c>
      <c r="T60" s="55"/>
    </row>
    <row r="61">
      <c r="A61" s="45">
        <v>47.1</v>
      </c>
      <c r="B61" s="45">
        <v>6.4</v>
      </c>
      <c r="C61" s="46">
        <f t="shared" si="1"/>
        <v>57.570989</v>
      </c>
      <c r="D61" s="35">
        <f t="shared" si="2"/>
        <v>10.470989</v>
      </c>
      <c r="E61" s="47"/>
      <c r="F61" s="48">
        <v>47.1</v>
      </c>
      <c r="G61" s="48">
        <v>386.0</v>
      </c>
      <c r="H61" s="49">
        <f t="shared" si="3"/>
        <v>57.42185099</v>
      </c>
      <c r="I61" s="49">
        <f t="shared" si="4"/>
        <v>10.32185099</v>
      </c>
      <c r="J61" s="49"/>
      <c r="K61" s="50">
        <v>47.1</v>
      </c>
      <c r="L61" s="51">
        <v>17.2</v>
      </c>
      <c r="M61" s="52">
        <f t="shared" si="5"/>
        <v>63.67405279</v>
      </c>
      <c r="N61" s="52">
        <f t="shared" si="6"/>
        <v>16.57405279</v>
      </c>
      <c r="O61" s="53"/>
      <c r="P61" s="54">
        <v>47.1</v>
      </c>
      <c r="Q61" s="54">
        <v>2.5</v>
      </c>
      <c r="R61" s="55">
        <f t="shared" si="7"/>
        <v>68.50878978</v>
      </c>
      <c r="S61" s="55">
        <f t="shared" si="8"/>
        <v>21.40878978</v>
      </c>
      <c r="T61" s="55"/>
    </row>
    <row r="62">
      <c r="A62" s="45">
        <v>46.8</v>
      </c>
      <c r="B62" s="45">
        <v>5.9</v>
      </c>
      <c r="C62" s="46">
        <f t="shared" si="1"/>
        <v>56.51926245</v>
      </c>
      <c r="D62" s="35">
        <f t="shared" si="2"/>
        <v>9.719262452</v>
      </c>
      <c r="E62" s="47"/>
      <c r="F62" s="48">
        <v>46.8</v>
      </c>
      <c r="G62" s="48">
        <v>388.0</v>
      </c>
      <c r="H62" s="49">
        <f t="shared" si="3"/>
        <v>57.31513407</v>
      </c>
      <c r="I62" s="49">
        <f t="shared" si="4"/>
        <v>10.51513407</v>
      </c>
      <c r="J62" s="49"/>
      <c r="K62" s="50">
        <v>46.8</v>
      </c>
      <c r="L62" s="51">
        <v>16.8</v>
      </c>
      <c r="M62" s="52">
        <f t="shared" si="5"/>
        <v>63.5661096</v>
      </c>
      <c r="N62" s="52">
        <f t="shared" si="6"/>
        <v>16.7661096</v>
      </c>
      <c r="O62" s="53"/>
      <c r="P62" s="54">
        <v>46.8</v>
      </c>
      <c r="Q62" s="54">
        <v>2.4</v>
      </c>
      <c r="R62" s="55">
        <f t="shared" si="7"/>
        <v>68.60607812</v>
      </c>
      <c r="S62" s="55">
        <f t="shared" si="8"/>
        <v>21.80607812</v>
      </c>
      <c r="T62" s="55"/>
    </row>
    <row r="63">
      <c r="A63" s="45">
        <v>46.5</v>
      </c>
      <c r="B63" s="45">
        <v>5.5</v>
      </c>
      <c r="C63" s="46">
        <f t="shared" si="1"/>
        <v>55.67788121</v>
      </c>
      <c r="D63" s="35">
        <f t="shared" si="2"/>
        <v>9.17788121</v>
      </c>
      <c r="E63" s="47"/>
      <c r="F63" s="48">
        <v>46.5</v>
      </c>
      <c r="G63" s="48">
        <v>391.0</v>
      </c>
      <c r="H63" s="49">
        <f t="shared" si="3"/>
        <v>57.15505869</v>
      </c>
      <c r="I63" s="49">
        <f t="shared" si="4"/>
        <v>10.65505869</v>
      </c>
      <c r="J63" s="49"/>
      <c r="K63" s="50">
        <v>46.5</v>
      </c>
      <c r="L63" s="51">
        <v>16.3</v>
      </c>
      <c r="M63" s="52">
        <f t="shared" si="5"/>
        <v>63.43118061</v>
      </c>
      <c r="N63" s="52">
        <f t="shared" si="6"/>
        <v>16.93118061</v>
      </c>
      <c r="O63" s="53"/>
      <c r="P63" s="54">
        <v>46.5</v>
      </c>
      <c r="Q63" s="54">
        <v>2.3</v>
      </c>
      <c r="R63" s="55">
        <f t="shared" si="7"/>
        <v>68.70336646</v>
      </c>
      <c r="S63" s="55">
        <f t="shared" si="8"/>
        <v>22.20336646</v>
      </c>
      <c r="T63" s="55"/>
    </row>
    <row r="64">
      <c r="A64" s="45">
        <v>45.7</v>
      </c>
      <c r="B64" s="45">
        <v>5.1</v>
      </c>
      <c r="C64" s="46">
        <f t="shared" si="1"/>
        <v>54.83649997</v>
      </c>
      <c r="D64" s="35">
        <f t="shared" si="2"/>
        <v>9.136499968</v>
      </c>
      <c r="E64" s="47"/>
      <c r="F64" s="48">
        <v>45.7</v>
      </c>
      <c r="G64" s="48">
        <v>44.0</v>
      </c>
      <c r="H64" s="49">
        <f t="shared" si="3"/>
        <v>75.67044404</v>
      </c>
      <c r="I64" s="49">
        <f t="shared" si="4"/>
        <v>29.97044404</v>
      </c>
      <c r="J64" s="49"/>
      <c r="K64" s="50">
        <v>45.7</v>
      </c>
      <c r="L64" s="51">
        <v>15.8</v>
      </c>
      <c r="M64" s="52">
        <f t="shared" si="5"/>
        <v>63.29625162</v>
      </c>
      <c r="N64" s="52">
        <f t="shared" si="6"/>
        <v>17.59625162</v>
      </c>
      <c r="O64" s="53"/>
      <c r="P64" s="54">
        <v>45.7</v>
      </c>
      <c r="Q64" s="54">
        <v>2.1</v>
      </c>
      <c r="R64" s="55">
        <f t="shared" si="7"/>
        <v>68.89794314</v>
      </c>
      <c r="S64" s="55">
        <f t="shared" si="8"/>
        <v>23.19794314</v>
      </c>
      <c r="T64" s="55"/>
    </row>
    <row r="65">
      <c r="A65" s="45">
        <v>45.3</v>
      </c>
      <c r="B65" s="45">
        <v>4.6</v>
      </c>
      <c r="C65" s="46">
        <f t="shared" si="1"/>
        <v>53.78477342</v>
      </c>
      <c r="D65" s="35">
        <f t="shared" si="2"/>
        <v>8.484773416</v>
      </c>
      <c r="E65" s="47"/>
      <c r="F65" s="48">
        <v>45.3</v>
      </c>
      <c r="G65" s="48">
        <v>48.0</v>
      </c>
      <c r="H65" s="49">
        <f t="shared" si="3"/>
        <v>75.45701021</v>
      </c>
      <c r="I65" s="49">
        <f t="shared" si="4"/>
        <v>30.15701021</v>
      </c>
      <c r="J65" s="49"/>
      <c r="K65" s="50">
        <v>45.3</v>
      </c>
      <c r="L65" s="51">
        <v>15.4</v>
      </c>
      <c r="M65" s="52">
        <f t="shared" si="5"/>
        <v>63.18830843</v>
      </c>
      <c r="N65" s="52">
        <f t="shared" si="6"/>
        <v>17.88830843</v>
      </c>
      <c r="O65" s="53"/>
      <c r="P65" s="54">
        <v>45.3</v>
      </c>
      <c r="Q65" s="54">
        <v>2.0</v>
      </c>
      <c r="R65" s="55">
        <f t="shared" si="7"/>
        <v>68.99523148</v>
      </c>
      <c r="S65" s="55">
        <f t="shared" si="8"/>
        <v>23.69523148</v>
      </c>
      <c r="T65" s="55"/>
    </row>
    <row r="66">
      <c r="A66" s="45">
        <v>76.4</v>
      </c>
      <c r="B66" s="45">
        <v>13.9</v>
      </c>
      <c r="C66" s="46">
        <f t="shared" si="1"/>
        <v>73.34688729</v>
      </c>
      <c r="D66" s="35">
        <f t="shared" si="2"/>
        <v>3.053112709</v>
      </c>
      <c r="E66" s="47"/>
      <c r="F66" s="48">
        <v>76.4</v>
      </c>
      <c r="G66" s="48">
        <v>13.0</v>
      </c>
      <c r="H66" s="49">
        <f t="shared" si="3"/>
        <v>77.32455628</v>
      </c>
      <c r="I66" s="49">
        <f t="shared" si="4"/>
        <v>0.9245562783</v>
      </c>
      <c r="J66" s="49"/>
      <c r="K66" s="50">
        <v>76.4</v>
      </c>
      <c r="L66" s="51">
        <v>47.7</v>
      </c>
      <c r="M66" s="52">
        <f t="shared" si="5"/>
        <v>71.90472106</v>
      </c>
      <c r="N66" s="52">
        <f t="shared" si="6"/>
        <v>4.495278936</v>
      </c>
      <c r="O66" s="53"/>
      <c r="P66" s="54">
        <v>76.4</v>
      </c>
      <c r="Q66" s="54">
        <v>0.2</v>
      </c>
      <c r="R66" s="55">
        <f t="shared" si="7"/>
        <v>70.74642159</v>
      </c>
      <c r="S66" s="55">
        <f t="shared" si="8"/>
        <v>5.653578414</v>
      </c>
      <c r="T66" s="55"/>
    </row>
    <row r="67">
      <c r="A67" s="45">
        <v>76.2</v>
      </c>
      <c r="B67" s="45">
        <v>13.9</v>
      </c>
      <c r="C67" s="46">
        <f t="shared" si="1"/>
        <v>73.34688729</v>
      </c>
      <c r="D67" s="35">
        <f t="shared" si="2"/>
        <v>2.853112709</v>
      </c>
      <c r="E67" s="47"/>
      <c r="F67" s="48">
        <v>76.2</v>
      </c>
      <c r="G67" s="48">
        <v>131.0</v>
      </c>
      <c r="H67" s="49">
        <f t="shared" si="3"/>
        <v>71.02825809</v>
      </c>
      <c r="I67" s="49">
        <f t="shared" si="4"/>
        <v>5.171741909</v>
      </c>
      <c r="J67" s="49"/>
      <c r="K67" s="50">
        <v>76.2</v>
      </c>
      <c r="L67" s="51">
        <v>47.0</v>
      </c>
      <c r="M67" s="52">
        <f t="shared" si="5"/>
        <v>71.71582048</v>
      </c>
      <c r="N67" s="52">
        <f t="shared" si="6"/>
        <v>4.484179519</v>
      </c>
      <c r="O67" s="53"/>
      <c r="P67" s="54">
        <v>76.2</v>
      </c>
      <c r="Q67" s="54">
        <v>0.2</v>
      </c>
      <c r="R67" s="55">
        <f t="shared" si="7"/>
        <v>70.74642159</v>
      </c>
      <c r="S67" s="55">
        <f t="shared" si="8"/>
        <v>5.453578414</v>
      </c>
      <c r="T67" s="55"/>
    </row>
    <row r="68">
      <c r="A68" s="45">
        <v>76.1</v>
      </c>
      <c r="B68" s="45">
        <v>13.9</v>
      </c>
      <c r="C68" s="46">
        <f t="shared" si="1"/>
        <v>73.34688729</v>
      </c>
      <c r="D68" s="35">
        <f t="shared" si="2"/>
        <v>2.753112709</v>
      </c>
      <c r="E68" s="47"/>
      <c r="F68" s="48">
        <v>76.1</v>
      </c>
      <c r="G68" s="48">
        <v>133.0</v>
      </c>
      <c r="H68" s="49">
        <f t="shared" si="3"/>
        <v>70.92154117</v>
      </c>
      <c r="I68" s="49">
        <f t="shared" si="4"/>
        <v>5.178458828</v>
      </c>
      <c r="J68" s="49"/>
      <c r="K68" s="50">
        <v>76.1</v>
      </c>
      <c r="L68" s="51">
        <v>46.4</v>
      </c>
      <c r="M68" s="52">
        <f t="shared" si="5"/>
        <v>71.5539057</v>
      </c>
      <c r="N68" s="52">
        <f t="shared" si="6"/>
        <v>4.546094305</v>
      </c>
      <c r="O68" s="53"/>
      <c r="P68" s="54">
        <v>76.1</v>
      </c>
      <c r="Q68" s="54">
        <v>0.2</v>
      </c>
      <c r="R68" s="55">
        <f t="shared" si="7"/>
        <v>70.74642159</v>
      </c>
      <c r="S68" s="55">
        <f t="shared" si="8"/>
        <v>5.353578414</v>
      </c>
      <c r="T68" s="55"/>
    </row>
    <row r="69">
      <c r="A69" s="45">
        <v>75.9</v>
      </c>
      <c r="B69" s="45">
        <v>13.8</v>
      </c>
      <c r="C69" s="46">
        <f t="shared" si="1"/>
        <v>73.13654198</v>
      </c>
      <c r="D69" s="35">
        <f t="shared" si="2"/>
        <v>2.763458019</v>
      </c>
      <c r="E69" s="47"/>
      <c r="F69" s="48">
        <v>75.9</v>
      </c>
      <c r="G69" s="48">
        <v>134.0</v>
      </c>
      <c r="H69" s="49">
        <f t="shared" si="3"/>
        <v>70.86818271</v>
      </c>
      <c r="I69" s="49">
        <f t="shared" si="4"/>
        <v>5.031817287</v>
      </c>
      <c r="J69" s="49"/>
      <c r="K69" s="50">
        <v>75.9</v>
      </c>
      <c r="L69" s="51">
        <v>45.7</v>
      </c>
      <c r="M69" s="52">
        <f t="shared" si="5"/>
        <v>71.36500511</v>
      </c>
      <c r="N69" s="52">
        <f t="shared" si="6"/>
        <v>4.534994888</v>
      </c>
      <c r="O69" s="53"/>
      <c r="P69" s="54">
        <v>75.9</v>
      </c>
      <c r="Q69" s="54">
        <v>0.2</v>
      </c>
      <c r="R69" s="55">
        <f t="shared" si="7"/>
        <v>70.74642159</v>
      </c>
      <c r="S69" s="55">
        <f t="shared" si="8"/>
        <v>5.153578414</v>
      </c>
      <c r="T69" s="55"/>
    </row>
    <row r="70">
      <c r="A70" s="45">
        <v>75.7</v>
      </c>
      <c r="B70" s="45">
        <v>14.1</v>
      </c>
      <c r="C70" s="46">
        <f t="shared" si="1"/>
        <v>73.76757791</v>
      </c>
      <c r="D70" s="35">
        <f t="shared" si="2"/>
        <v>1.932422088</v>
      </c>
      <c r="E70" s="47"/>
      <c r="F70" s="48">
        <v>75.7</v>
      </c>
      <c r="G70" s="48">
        <v>136.0</v>
      </c>
      <c r="H70" s="49">
        <f t="shared" si="3"/>
        <v>70.76146579</v>
      </c>
      <c r="I70" s="49">
        <f t="shared" si="4"/>
        <v>4.938534205</v>
      </c>
      <c r="J70" s="49"/>
      <c r="K70" s="50">
        <v>75.7</v>
      </c>
      <c r="L70" s="51">
        <v>45.1</v>
      </c>
      <c r="M70" s="52">
        <f t="shared" si="5"/>
        <v>71.20309033</v>
      </c>
      <c r="N70" s="52">
        <f t="shared" si="6"/>
        <v>4.496909674</v>
      </c>
      <c r="O70" s="53"/>
      <c r="P70" s="54">
        <v>75.7</v>
      </c>
      <c r="Q70" s="54">
        <v>0.1</v>
      </c>
      <c r="R70" s="55">
        <f t="shared" si="7"/>
        <v>70.84370993</v>
      </c>
      <c r="S70" s="55">
        <f t="shared" si="8"/>
        <v>4.856290075</v>
      </c>
      <c r="T70" s="55"/>
    </row>
    <row r="71">
      <c r="A71" s="45">
        <v>75.6</v>
      </c>
      <c r="B71" s="45">
        <v>14.1</v>
      </c>
      <c r="C71" s="46">
        <f t="shared" si="1"/>
        <v>73.76757791</v>
      </c>
      <c r="D71" s="35">
        <f t="shared" si="2"/>
        <v>1.832422088</v>
      </c>
      <c r="E71" s="47"/>
      <c r="F71" s="48">
        <v>75.6</v>
      </c>
      <c r="G71" s="48">
        <v>138.0</v>
      </c>
      <c r="H71" s="49">
        <f t="shared" si="3"/>
        <v>70.65474888</v>
      </c>
      <c r="I71" s="49">
        <f t="shared" si="4"/>
        <v>4.945251124</v>
      </c>
      <c r="J71" s="49"/>
      <c r="K71" s="50">
        <v>75.6</v>
      </c>
      <c r="L71" s="51">
        <v>44.4</v>
      </c>
      <c r="M71" s="52">
        <f t="shared" si="5"/>
        <v>71.01418974</v>
      </c>
      <c r="N71" s="52">
        <f t="shared" si="6"/>
        <v>4.585810258</v>
      </c>
      <c r="O71" s="53"/>
      <c r="P71" s="54">
        <v>75.6</v>
      </c>
      <c r="Q71" s="54">
        <v>0.1</v>
      </c>
      <c r="R71" s="55">
        <f t="shared" si="7"/>
        <v>70.84370993</v>
      </c>
      <c r="S71" s="55">
        <f t="shared" si="8"/>
        <v>4.756290075</v>
      </c>
      <c r="T71" s="55"/>
    </row>
    <row r="72">
      <c r="A72" s="45">
        <v>75.4</v>
      </c>
      <c r="B72" s="45">
        <v>14.2</v>
      </c>
      <c r="C72" s="46">
        <f t="shared" si="1"/>
        <v>73.97792322</v>
      </c>
      <c r="D72" s="35">
        <f t="shared" si="2"/>
        <v>1.422076777</v>
      </c>
      <c r="E72" s="47"/>
      <c r="F72" s="48">
        <v>75.4</v>
      </c>
      <c r="G72" s="48">
        <v>14.0</v>
      </c>
      <c r="H72" s="49">
        <f t="shared" si="3"/>
        <v>77.27119782</v>
      </c>
      <c r="I72" s="49">
        <f t="shared" si="4"/>
        <v>1.871197819</v>
      </c>
      <c r="J72" s="49"/>
      <c r="K72" s="50">
        <v>75.4</v>
      </c>
      <c r="L72" s="51">
        <v>43.8</v>
      </c>
      <c r="M72" s="52">
        <f t="shared" si="5"/>
        <v>70.85227496</v>
      </c>
      <c r="N72" s="52">
        <f t="shared" si="6"/>
        <v>4.547725043</v>
      </c>
      <c r="O72" s="53"/>
      <c r="P72" s="54">
        <v>75.4</v>
      </c>
      <c r="Q72" s="54">
        <v>0.1</v>
      </c>
      <c r="R72" s="55">
        <f t="shared" si="7"/>
        <v>70.84370993</v>
      </c>
      <c r="S72" s="55">
        <f t="shared" si="8"/>
        <v>4.556290075</v>
      </c>
      <c r="T72" s="55"/>
    </row>
    <row r="73">
      <c r="A73" s="45">
        <v>75.2</v>
      </c>
      <c r="B73" s="45">
        <v>14.4</v>
      </c>
      <c r="C73" s="46">
        <f t="shared" si="1"/>
        <v>74.39861384</v>
      </c>
      <c r="D73" s="35">
        <f t="shared" si="2"/>
        <v>0.8013861562</v>
      </c>
      <c r="E73" s="47"/>
      <c r="F73" s="48">
        <v>75.2</v>
      </c>
      <c r="G73" s="48">
        <v>142.0</v>
      </c>
      <c r="H73" s="49">
        <f t="shared" si="3"/>
        <v>70.44131504</v>
      </c>
      <c r="I73" s="49">
        <f t="shared" si="4"/>
        <v>4.75868496</v>
      </c>
      <c r="J73" s="49"/>
      <c r="K73" s="50">
        <v>75.2</v>
      </c>
      <c r="L73" s="51">
        <v>43.2</v>
      </c>
      <c r="M73" s="52">
        <f t="shared" si="5"/>
        <v>70.69036017</v>
      </c>
      <c r="N73" s="52">
        <f t="shared" si="6"/>
        <v>4.509639829</v>
      </c>
      <c r="O73" s="53"/>
      <c r="P73" s="54">
        <v>75.2</v>
      </c>
      <c r="Q73" s="54">
        <v>0.1</v>
      </c>
      <c r="R73" s="55">
        <f t="shared" si="7"/>
        <v>70.84370993</v>
      </c>
      <c r="S73" s="55">
        <f t="shared" si="8"/>
        <v>4.356290075</v>
      </c>
      <c r="T73" s="55"/>
    </row>
    <row r="74">
      <c r="A74" s="45">
        <v>75.0</v>
      </c>
      <c r="B74" s="45">
        <v>14.5</v>
      </c>
      <c r="C74" s="46">
        <f t="shared" si="1"/>
        <v>74.60895915</v>
      </c>
      <c r="D74" s="35">
        <f t="shared" si="2"/>
        <v>0.3910408457</v>
      </c>
      <c r="E74" s="47"/>
      <c r="F74" s="48">
        <v>75.0</v>
      </c>
      <c r="G74" s="48">
        <v>144.0</v>
      </c>
      <c r="H74" s="49">
        <f t="shared" si="3"/>
        <v>70.33459812</v>
      </c>
      <c r="I74" s="49">
        <f t="shared" si="4"/>
        <v>4.665401879</v>
      </c>
      <c r="J74" s="49"/>
      <c r="K74" s="50">
        <v>75.0</v>
      </c>
      <c r="L74" s="51">
        <v>42.6</v>
      </c>
      <c r="M74" s="52">
        <f t="shared" si="5"/>
        <v>70.52844539</v>
      </c>
      <c r="N74" s="52">
        <f t="shared" si="6"/>
        <v>4.471554615</v>
      </c>
      <c r="O74" s="53"/>
      <c r="P74" s="54">
        <v>75.0</v>
      </c>
      <c r="Q74" s="54">
        <v>0.1</v>
      </c>
      <c r="R74" s="55">
        <f t="shared" si="7"/>
        <v>70.84370993</v>
      </c>
      <c r="S74" s="55">
        <f t="shared" si="8"/>
        <v>4.156290075</v>
      </c>
      <c r="T74" s="55"/>
    </row>
    <row r="75">
      <c r="A75" s="45">
        <v>74.8</v>
      </c>
      <c r="B75" s="45">
        <v>14.7</v>
      </c>
      <c r="C75" s="46">
        <f t="shared" si="1"/>
        <v>75.02964978</v>
      </c>
      <c r="D75" s="35">
        <f t="shared" si="2"/>
        <v>0.2296497753</v>
      </c>
      <c r="E75" s="47"/>
      <c r="F75" s="48">
        <v>74.8</v>
      </c>
      <c r="G75" s="48">
        <v>145.0</v>
      </c>
      <c r="H75" s="49">
        <f t="shared" si="3"/>
        <v>70.28123966</v>
      </c>
      <c r="I75" s="49">
        <f t="shared" si="4"/>
        <v>4.518760338</v>
      </c>
      <c r="J75" s="49"/>
      <c r="K75" s="50">
        <v>74.8</v>
      </c>
      <c r="L75" s="51">
        <v>42.0</v>
      </c>
      <c r="M75" s="52">
        <f t="shared" si="5"/>
        <v>70.3665306</v>
      </c>
      <c r="N75" s="52">
        <f t="shared" si="6"/>
        <v>4.433469401</v>
      </c>
      <c r="O75" s="53"/>
      <c r="P75" s="54">
        <v>74.8</v>
      </c>
      <c r="Q75" s="54">
        <v>0.1</v>
      </c>
      <c r="R75" s="55">
        <f t="shared" si="7"/>
        <v>70.84370993</v>
      </c>
      <c r="S75" s="55">
        <f t="shared" si="8"/>
        <v>3.956290075</v>
      </c>
      <c r="T75" s="55"/>
    </row>
    <row r="76">
      <c r="A76" s="45">
        <v>74.6</v>
      </c>
      <c r="B76" s="45">
        <v>0.0</v>
      </c>
      <c r="C76" s="46">
        <f t="shared" si="1"/>
        <v>44.10888913</v>
      </c>
      <c r="D76" s="35">
        <f t="shared" si="2"/>
        <v>30.49111087</v>
      </c>
      <c r="E76" s="47"/>
      <c r="F76" s="48">
        <v>74.6</v>
      </c>
      <c r="G76" s="48">
        <v>147.0</v>
      </c>
      <c r="H76" s="49">
        <f t="shared" si="3"/>
        <v>70.17452274</v>
      </c>
      <c r="I76" s="49">
        <f t="shared" si="4"/>
        <v>4.425477257</v>
      </c>
      <c r="J76" s="49"/>
      <c r="K76" s="50">
        <v>74.6</v>
      </c>
      <c r="L76" s="51">
        <v>41.4</v>
      </c>
      <c r="M76" s="52">
        <f t="shared" si="5"/>
        <v>70.20461581</v>
      </c>
      <c r="N76" s="52">
        <f t="shared" si="6"/>
        <v>4.395384187</v>
      </c>
      <c r="O76" s="53"/>
      <c r="P76" s="54">
        <v>74.6</v>
      </c>
      <c r="Q76" s="54">
        <v>0.1</v>
      </c>
      <c r="R76" s="55">
        <f t="shared" si="7"/>
        <v>70.84370993</v>
      </c>
      <c r="S76" s="55">
        <f t="shared" si="8"/>
        <v>3.756290075</v>
      </c>
      <c r="T76" s="55"/>
    </row>
    <row r="77">
      <c r="A77" s="45">
        <v>74.4</v>
      </c>
      <c r="B77" s="45">
        <v>0.0</v>
      </c>
      <c r="C77" s="46">
        <f t="shared" si="1"/>
        <v>44.10888913</v>
      </c>
      <c r="D77" s="35">
        <f t="shared" si="2"/>
        <v>30.29111087</v>
      </c>
      <c r="E77" s="47"/>
      <c r="F77" s="48">
        <v>74.4</v>
      </c>
      <c r="G77" s="48">
        <v>149.0</v>
      </c>
      <c r="H77" s="49">
        <f t="shared" si="3"/>
        <v>70.06780583</v>
      </c>
      <c r="I77" s="49">
        <f t="shared" si="4"/>
        <v>4.332194175</v>
      </c>
      <c r="J77" s="49"/>
      <c r="K77" s="50">
        <v>74.4</v>
      </c>
      <c r="L77" s="51">
        <v>4.8</v>
      </c>
      <c r="M77" s="52">
        <f t="shared" si="5"/>
        <v>60.32781388</v>
      </c>
      <c r="N77" s="52">
        <f t="shared" si="6"/>
        <v>14.07218612</v>
      </c>
      <c r="O77" s="53"/>
      <c r="P77" s="54">
        <v>74.4</v>
      </c>
      <c r="Q77" s="54">
        <v>0.1</v>
      </c>
      <c r="R77" s="55">
        <f t="shared" si="7"/>
        <v>70.84370993</v>
      </c>
      <c r="S77" s="55">
        <f t="shared" si="8"/>
        <v>3.556290075</v>
      </c>
      <c r="T77" s="55"/>
    </row>
    <row r="78">
      <c r="A78" s="45">
        <v>74.2</v>
      </c>
      <c r="B78" s="45">
        <v>0.0</v>
      </c>
      <c r="C78" s="46">
        <f t="shared" si="1"/>
        <v>44.10888913</v>
      </c>
      <c r="D78" s="35">
        <f t="shared" si="2"/>
        <v>30.09111087</v>
      </c>
      <c r="E78" s="47"/>
      <c r="F78" s="48">
        <v>74.2</v>
      </c>
      <c r="G78" s="48">
        <v>151.0</v>
      </c>
      <c r="H78" s="49">
        <f t="shared" si="3"/>
        <v>69.96108891</v>
      </c>
      <c r="I78" s="49">
        <f t="shared" si="4"/>
        <v>4.238911093</v>
      </c>
      <c r="J78" s="49"/>
      <c r="K78" s="50">
        <v>74.2</v>
      </c>
      <c r="L78" s="51">
        <v>4.1</v>
      </c>
      <c r="M78" s="52">
        <f t="shared" si="5"/>
        <v>60.1389133</v>
      </c>
      <c r="N78" s="52">
        <f t="shared" si="6"/>
        <v>14.0610867</v>
      </c>
      <c r="O78" s="53"/>
      <c r="P78" s="54">
        <v>74.2</v>
      </c>
      <c r="Q78" s="54">
        <v>0.1</v>
      </c>
      <c r="R78" s="55">
        <f t="shared" si="7"/>
        <v>70.84370993</v>
      </c>
      <c r="S78" s="55">
        <f t="shared" si="8"/>
        <v>3.356290075</v>
      </c>
      <c r="T78" s="55"/>
    </row>
    <row r="79">
      <c r="A79" s="45">
        <v>74.0</v>
      </c>
      <c r="B79" s="45">
        <v>0.0</v>
      </c>
      <c r="C79" s="46">
        <f t="shared" si="1"/>
        <v>44.10888913</v>
      </c>
      <c r="D79" s="35">
        <f t="shared" si="2"/>
        <v>29.89111087</v>
      </c>
      <c r="E79" s="47"/>
      <c r="F79" s="48">
        <v>74.0</v>
      </c>
      <c r="G79" s="48">
        <v>153.0</v>
      </c>
      <c r="H79" s="49">
        <f t="shared" si="3"/>
        <v>69.85437199</v>
      </c>
      <c r="I79" s="49">
        <f t="shared" si="4"/>
        <v>4.145628012</v>
      </c>
      <c r="J79" s="49"/>
      <c r="K79" s="50">
        <v>74.0</v>
      </c>
      <c r="L79" s="51">
        <v>39.5</v>
      </c>
      <c r="M79" s="52">
        <f t="shared" si="5"/>
        <v>69.69188566</v>
      </c>
      <c r="N79" s="52">
        <f t="shared" si="6"/>
        <v>4.308114342</v>
      </c>
      <c r="O79" s="53"/>
      <c r="P79" s="54">
        <v>74.0</v>
      </c>
      <c r="Q79" s="54">
        <v>0.1</v>
      </c>
      <c r="R79" s="55">
        <f t="shared" si="7"/>
        <v>70.84370993</v>
      </c>
      <c r="S79" s="55">
        <f t="shared" si="8"/>
        <v>3.156290075</v>
      </c>
      <c r="T79" s="55"/>
    </row>
    <row r="80">
      <c r="A80" s="45">
        <v>73.8</v>
      </c>
      <c r="B80" s="45">
        <v>0.0</v>
      </c>
      <c r="C80" s="46">
        <f t="shared" si="1"/>
        <v>44.10888913</v>
      </c>
      <c r="D80" s="35">
        <f t="shared" si="2"/>
        <v>29.69111087</v>
      </c>
      <c r="E80" s="47"/>
      <c r="F80" s="48">
        <v>73.8</v>
      </c>
      <c r="G80" s="48">
        <v>154.0</v>
      </c>
      <c r="H80" s="49">
        <f t="shared" si="3"/>
        <v>69.80101353</v>
      </c>
      <c r="I80" s="49">
        <f t="shared" si="4"/>
        <v>3.998986471</v>
      </c>
      <c r="J80" s="49"/>
      <c r="K80" s="50">
        <v>73.8</v>
      </c>
      <c r="L80" s="51">
        <v>38.9</v>
      </c>
      <c r="M80" s="52">
        <f t="shared" si="5"/>
        <v>69.52997087</v>
      </c>
      <c r="N80" s="52">
        <f t="shared" si="6"/>
        <v>4.270029127</v>
      </c>
      <c r="O80" s="53"/>
      <c r="P80" s="54">
        <v>73.8</v>
      </c>
      <c r="Q80" s="54">
        <v>0.1</v>
      </c>
      <c r="R80" s="55">
        <f t="shared" si="7"/>
        <v>70.84370993</v>
      </c>
      <c r="S80" s="55">
        <f t="shared" si="8"/>
        <v>2.956290075</v>
      </c>
      <c r="T80" s="55"/>
    </row>
    <row r="81">
      <c r="A81" s="45">
        <v>73.6</v>
      </c>
      <c r="B81" s="45">
        <v>0.0</v>
      </c>
      <c r="C81" s="46">
        <f t="shared" si="1"/>
        <v>44.10888913</v>
      </c>
      <c r="D81" s="35">
        <f t="shared" si="2"/>
        <v>29.49111087</v>
      </c>
      <c r="E81" s="47"/>
      <c r="F81" s="48">
        <v>73.6</v>
      </c>
      <c r="G81" s="48">
        <v>156.0</v>
      </c>
      <c r="H81" s="49">
        <f t="shared" si="3"/>
        <v>69.69429661</v>
      </c>
      <c r="I81" s="49">
        <f t="shared" si="4"/>
        <v>3.90570339</v>
      </c>
      <c r="J81" s="49"/>
      <c r="K81" s="50">
        <v>73.6</v>
      </c>
      <c r="L81" s="51">
        <v>38.2</v>
      </c>
      <c r="M81" s="52">
        <f t="shared" si="5"/>
        <v>69.34107029</v>
      </c>
      <c r="N81" s="52">
        <f t="shared" si="6"/>
        <v>4.258929711</v>
      </c>
      <c r="O81" s="53"/>
      <c r="P81" s="54">
        <v>73.6</v>
      </c>
      <c r="Q81" s="54">
        <v>0.1</v>
      </c>
      <c r="R81" s="55">
        <f t="shared" si="7"/>
        <v>70.84370993</v>
      </c>
      <c r="S81" s="55">
        <f t="shared" si="8"/>
        <v>2.756290075</v>
      </c>
      <c r="T81" s="55"/>
    </row>
    <row r="82">
      <c r="A82" s="45">
        <v>76.3</v>
      </c>
      <c r="B82" s="45">
        <v>17.3</v>
      </c>
      <c r="C82" s="46">
        <f t="shared" si="1"/>
        <v>80.49862785</v>
      </c>
      <c r="D82" s="35">
        <f t="shared" si="2"/>
        <v>4.198627848</v>
      </c>
      <c r="E82" s="47"/>
      <c r="F82" s="48">
        <v>76.3</v>
      </c>
      <c r="G82" s="48">
        <v>116.0</v>
      </c>
      <c r="H82" s="49">
        <f t="shared" si="3"/>
        <v>71.82863498</v>
      </c>
      <c r="I82" s="49">
        <f t="shared" si="4"/>
        <v>4.471365021</v>
      </c>
      <c r="J82" s="49"/>
      <c r="K82" s="50">
        <v>76.3</v>
      </c>
      <c r="L82" s="51">
        <v>62.8</v>
      </c>
      <c r="M82" s="52">
        <f t="shared" si="5"/>
        <v>75.97957651</v>
      </c>
      <c r="N82" s="52">
        <f t="shared" si="6"/>
        <v>0.3204234932</v>
      </c>
      <c r="O82" s="53"/>
      <c r="P82" s="54">
        <v>76.3</v>
      </c>
      <c r="Q82" s="54">
        <v>0.1</v>
      </c>
      <c r="R82" s="55">
        <f t="shared" si="7"/>
        <v>70.84370993</v>
      </c>
      <c r="S82" s="55">
        <f t="shared" si="8"/>
        <v>5.456290075</v>
      </c>
      <c r="T82" s="55"/>
    </row>
    <row r="83">
      <c r="A83" s="45">
        <v>76.2</v>
      </c>
      <c r="B83" s="45">
        <v>17.3</v>
      </c>
      <c r="C83" s="46">
        <f t="shared" si="1"/>
        <v>80.49862785</v>
      </c>
      <c r="D83" s="35">
        <f t="shared" si="2"/>
        <v>4.298627848</v>
      </c>
      <c r="E83" s="47"/>
      <c r="F83" s="48">
        <v>76.2</v>
      </c>
      <c r="G83" s="48">
        <v>118.0</v>
      </c>
      <c r="H83" s="49">
        <f t="shared" si="3"/>
        <v>71.72191806</v>
      </c>
      <c r="I83" s="49">
        <f t="shared" si="4"/>
        <v>4.478081939</v>
      </c>
      <c r="J83" s="49"/>
      <c r="K83" s="50">
        <v>76.2</v>
      </c>
      <c r="L83" s="51">
        <v>62.2</v>
      </c>
      <c r="M83" s="52">
        <f t="shared" si="5"/>
        <v>75.81766172</v>
      </c>
      <c r="N83" s="52">
        <f t="shared" si="6"/>
        <v>0.382338279</v>
      </c>
      <c r="O83" s="53"/>
      <c r="P83" s="54">
        <v>76.2</v>
      </c>
      <c r="Q83" s="54">
        <v>0.1</v>
      </c>
      <c r="R83" s="55">
        <f t="shared" si="7"/>
        <v>70.84370993</v>
      </c>
      <c r="S83" s="55">
        <f t="shared" si="8"/>
        <v>5.356290075</v>
      </c>
      <c r="T83" s="55"/>
    </row>
    <row r="84">
      <c r="A84" s="45">
        <v>76.0</v>
      </c>
      <c r="B84" s="45">
        <v>17.3</v>
      </c>
      <c r="C84" s="46">
        <f t="shared" si="1"/>
        <v>80.49862785</v>
      </c>
      <c r="D84" s="35">
        <f t="shared" si="2"/>
        <v>4.498627848</v>
      </c>
      <c r="E84" s="47"/>
      <c r="F84" s="48">
        <v>76.0</v>
      </c>
      <c r="G84" s="48">
        <v>119.0</v>
      </c>
      <c r="H84" s="49">
        <f t="shared" si="3"/>
        <v>71.6685596</v>
      </c>
      <c r="I84" s="49">
        <f t="shared" si="4"/>
        <v>4.331440399</v>
      </c>
      <c r="J84" s="49"/>
      <c r="K84" s="50">
        <v>76.0</v>
      </c>
      <c r="L84" s="51">
        <v>61.6</v>
      </c>
      <c r="M84" s="52">
        <f t="shared" si="5"/>
        <v>75.65574694</v>
      </c>
      <c r="N84" s="52">
        <f t="shared" si="6"/>
        <v>0.3442530648</v>
      </c>
      <c r="O84" s="53"/>
      <c r="P84" s="54">
        <v>76.0</v>
      </c>
      <c r="Q84" s="54">
        <v>0.1</v>
      </c>
      <c r="R84" s="55">
        <f t="shared" si="7"/>
        <v>70.84370993</v>
      </c>
      <c r="S84" s="55">
        <f t="shared" si="8"/>
        <v>5.156290075</v>
      </c>
      <c r="T84" s="55"/>
    </row>
    <row r="85">
      <c r="A85" s="45">
        <v>75.9</v>
      </c>
      <c r="B85" s="45">
        <v>17.2</v>
      </c>
      <c r="C85" s="46">
        <f t="shared" si="1"/>
        <v>80.28828254</v>
      </c>
      <c r="D85" s="35">
        <f t="shared" si="2"/>
        <v>4.388282538</v>
      </c>
      <c r="E85" s="47"/>
      <c r="F85" s="48">
        <v>75.9</v>
      </c>
      <c r="G85" s="48">
        <v>12.0</v>
      </c>
      <c r="H85" s="49">
        <f t="shared" si="3"/>
        <v>77.37791474</v>
      </c>
      <c r="I85" s="49">
        <f t="shared" si="4"/>
        <v>1.477914737</v>
      </c>
      <c r="J85" s="49"/>
      <c r="K85" s="50">
        <v>75.9</v>
      </c>
      <c r="L85" s="51">
        <v>61.0</v>
      </c>
      <c r="M85" s="52">
        <f t="shared" si="5"/>
        <v>75.49383215</v>
      </c>
      <c r="N85" s="52">
        <f t="shared" si="6"/>
        <v>0.4061678506</v>
      </c>
      <c r="O85" s="53"/>
      <c r="P85" s="54">
        <v>75.9</v>
      </c>
      <c r="Q85" s="54">
        <v>0.1</v>
      </c>
      <c r="R85" s="55">
        <f t="shared" si="7"/>
        <v>70.84370993</v>
      </c>
      <c r="S85" s="55">
        <f t="shared" si="8"/>
        <v>5.056290075</v>
      </c>
      <c r="T85" s="55"/>
    </row>
    <row r="86">
      <c r="A86" s="45">
        <v>75.7</v>
      </c>
      <c r="B86" s="45">
        <v>17.1</v>
      </c>
      <c r="C86" s="46">
        <f t="shared" si="1"/>
        <v>80.07793723</v>
      </c>
      <c r="D86" s="35">
        <f t="shared" si="2"/>
        <v>4.377937227</v>
      </c>
      <c r="E86" s="47"/>
      <c r="F86" s="48">
        <v>75.7</v>
      </c>
      <c r="G86" s="48">
        <v>12.0</v>
      </c>
      <c r="H86" s="49">
        <f t="shared" si="3"/>
        <v>77.37791474</v>
      </c>
      <c r="I86" s="49">
        <f t="shared" si="4"/>
        <v>1.677914737</v>
      </c>
      <c r="J86" s="49"/>
      <c r="K86" s="50">
        <v>75.7</v>
      </c>
      <c r="L86" s="51">
        <v>6.4</v>
      </c>
      <c r="M86" s="52">
        <f t="shared" si="5"/>
        <v>60.75958664</v>
      </c>
      <c r="N86" s="52">
        <f t="shared" si="6"/>
        <v>14.94041336</v>
      </c>
      <c r="O86" s="53"/>
      <c r="P86" s="54">
        <v>75.7</v>
      </c>
      <c r="Q86" s="54">
        <v>0.1</v>
      </c>
      <c r="R86" s="55">
        <f t="shared" si="7"/>
        <v>70.84370993</v>
      </c>
      <c r="S86" s="55">
        <f t="shared" si="8"/>
        <v>4.856290075</v>
      </c>
      <c r="T86" s="55"/>
    </row>
    <row r="87">
      <c r="A87" s="45">
        <v>75.5</v>
      </c>
      <c r="B87" s="45">
        <v>16.8</v>
      </c>
      <c r="C87" s="46">
        <f t="shared" si="1"/>
        <v>79.4469013</v>
      </c>
      <c r="D87" s="35">
        <f t="shared" si="2"/>
        <v>3.946901296</v>
      </c>
      <c r="E87" s="47"/>
      <c r="F87" s="48">
        <v>75.5</v>
      </c>
      <c r="G87" s="48">
        <v>121.0</v>
      </c>
      <c r="H87" s="49">
        <f t="shared" si="3"/>
        <v>71.56184268</v>
      </c>
      <c r="I87" s="49">
        <f t="shared" si="4"/>
        <v>3.938157317</v>
      </c>
      <c r="J87" s="49"/>
      <c r="K87" s="50">
        <v>75.5</v>
      </c>
      <c r="L87" s="51">
        <v>59.8</v>
      </c>
      <c r="M87" s="52">
        <f t="shared" si="5"/>
        <v>75.17000258</v>
      </c>
      <c r="N87" s="52">
        <f t="shared" si="6"/>
        <v>0.3299974222</v>
      </c>
      <c r="O87" s="53"/>
      <c r="P87" s="54">
        <v>75.5</v>
      </c>
      <c r="Q87" s="54">
        <v>0.1</v>
      </c>
      <c r="R87" s="55">
        <f t="shared" si="7"/>
        <v>70.84370993</v>
      </c>
      <c r="S87" s="55">
        <f t="shared" si="8"/>
        <v>4.656290075</v>
      </c>
      <c r="T87" s="55"/>
    </row>
    <row r="88">
      <c r="A88" s="45">
        <v>75.6</v>
      </c>
      <c r="B88" s="45">
        <v>16.5</v>
      </c>
      <c r="C88" s="46">
        <f t="shared" si="1"/>
        <v>78.81586536</v>
      </c>
      <c r="D88" s="35">
        <f t="shared" si="2"/>
        <v>3.215865364</v>
      </c>
      <c r="E88" s="47"/>
      <c r="F88" s="48">
        <v>75.6</v>
      </c>
      <c r="G88" s="48">
        <v>126.0</v>
      </c>
      <c r="H88" s="49">
        <f t="shared" si="3"/>
        <v>71.29505039</v>
      </c>
      <c r="I88" s="49">
        <f t="shared" si="4"/>
        <v>4.304949613</v>
      </c>
      <c r="J88" s="49"/>
      <c r="K88" s="50">
        <v>75.6</v>
      </c>
      <c r="L88" s="51">
        <v>59.2</v>
      </c>
      <c r="M88" s="52">
        <f t="shared" si="5"/>
        <v>75.00808779</v>
      </c>
      <c r="N88" s="52">
        <f t="shared" si="6"/>
        <v>0.591912208</v>
      </c>
      <c r="O88" s="53"/>
      <c r="P88" s="54">
        <v>75.6</v>
      </c>
      <c r="Q88" s="54">
        <v>0.1</v>
      </c>
      <c r="R88" s="55">
        <f t="shared" si="7"/>
        <v>70.84370993</v>
      </c>
      <c r="S88" s="55">
        <f t="shared" si="8"/>
        <v>4.756290075</v>
      </c>
      <c r="T88" s="55"/>
    </row>
    <row r="89">
      <c r="A89" s="45">
        <v>75.4</v>
      </c>
      <c r="B89" s="45">
        <v>16.3</v>
      </c>
      <c r="C89" s="46">
        <f t="shared" si="1"/>
        <v>78.39517474</v>
      </c>
      <c r="D89" s="35">
        <f t="shared" si="2"/>
        <v>2.995174743</v>
      </c>
      <c r="E89" s="47"/>
      <c r="F89" s="48">
        <v>75.4</v>
      </c>
      <c r="G89" s="48">
        <v>126.0</v>
      </c>
      <c r="H89" s="49">
        <f t="shared" si="3"/>
        <v>71.29505039</v>
      </c>
      <c r="I89" s="49">
        <f t="shared" si="4"/>
        <v>4.104949613</v>
      </c>
      <c r="J89" s="49"/>
      <c r="K89" s="50">
        <v>75.4</v>
      </c>
      <c r="L89" s="51">
        <v>58.6</v>
      </c>
      <c r="M89" s="52">
        <f t="shared" si="5"/>
        <v>74.84617301</v>
      </c>
      <c r="N89" s="52">
        <f t="shared" si="6"/>
        <v>0.5538269938</v>
      </c>
      <c r="O89" s="53"/>
      <c r="P89" s="54">
        <v>75.4</v>
      </c>
      <c r="Q89" s="54">
        <v>0.1</v>
      </c>
      <c r="R89" s="55">
        <f t="shared" si="7"/>
        <v>70.84370993</v>
      </c>
      <c r="S89" s="55">
        <f t="shared" si="8"/>
        <v>4.556290075</v>
      </c>
      <c r="T89" s="55"/>
    </row>
    <row r="90">
      <c r="A90" s="45">
        <v>74.8</v>
      </c>
      <c r="B90" s="45">
        <v>16.3</v>
      </c>
      <c r="C90" s="46">
        <f t="shared" si="1"/>
        <v>78.39517474</v>
      </c>
      <c r="D90" s="35">
        <f t="shared" si="2"/>
        <v>3.595174743</v>
      </c>
      <c r="E90" s="47"/>
      <c r="F90" s="48">
        <v>74.8</v>
      </c>
      <c r="G90" s="48">
        <v>129.0</v>
      </c>
      <c r="H90" s="49">
        <f t="shared" si="3"/>
        <v>71.13497501</v>
      </c>
      <c r="I90" s="49">
        <f t="shared" si="4"/>
        <v>3.665024991</v>
      </c>
      <c r="J90" s="49"/>
      <c r="K90" s="50">
        <v>74.8</v>
      </c>
      <c r="L90" s="51">
        <v>58.0</v>
      </c>
      <c r="M90" s="52">
        <f t="shared" si="5"/>
        <v>74.68425822</v>
      </c>
      <c r="N90" s="52">
        <f t="shared" si="6"/>
        <v>0.1157417796</v>
      </c>
      <c r="O90" s="53"/>
      <c r="P90" s="54">
        <v>74.8</v>
      </c>
      <c r="Q90" s="54">
        <v>0.1</v>
      </c>
      <c r="R90" s="55">
        <f t="shared" si="7"/>
        <v>70.84370993</v>
      </c>
      <c r="S90" s="55">
        <f t="shared" si="8"/>
        <v>3.956290075</v>
      </c>
      <c r="T90" s="55"/>
    </row>
    <row r="91">
      <c r="A91" s="45">
        <v>75.2</v>
      </c>
      <c r="B91" s="45">
        <v>16.1</v>
      </c>
      <c r="C91" s="46">
        <f t="shared" si="1"/>
        <v>77.97448412</v>
      </c>
      <c r="D91" s="35">
        <f t="shared" si="2"/>
        <v>2.774484122</v>
      </c>
      <c r="E91" s="47"/>
      <c r="F91" s="48">
        <v>75.2</v>
      </c>
      <c r="G91" s="48">
        <v>127.0</v>
      </c>
      <c r="H91" s="49">
        <f t="shared" si="3"/>
        <v>71.24169193</v>
      </c>
      <c r="I91" s="49">
        <f t="shared" si="4"/>
        <v>3.958308072</v>
      </c>
      <c r="J91" s="49"/>
      <c r="K91" s="50">
        <v>75.2</v>
      </c>
      <c r="L91" s="51">
        <v>57.5</v>
      </c>
      <c r="M91" s="52">
        <f t="shared" si="5"/>
        <v>74.54932923</v>
      </c>
      <c r="N91" s="52">
        <f t="shared" si="6"/>
        <v>0.6506707677</v>
      </c>
      <c r="O91" s="53"/>
      <c r="P91" s="54">
        <v>75.2</v>
      </c>
      <c r="Q91" s="54">
        <v>0.1</v>
      </c>
      <c r="R91" s="55">
        <f t="shared" si="7"/>
        <v>70.84370993</v>
      </c>
      <c r="S91" s="55">
        <f t="shared" si="8"/>
        <v>4.356290075</v>
      </c>
      <c r="T91" s="55"/>
    </row>
    <row r="92">
      <c r="A92" s="45">
        <v>74.9</v>
      </c>
      <c r="B92" s="45">
        <v>16.3</v>
      </c>
      <c r="C92" s="46">
        <f t="shared" si="1"/>
        <v>78.39517474</v>
      </c>
      <c r="D92" s="35">
        <f t="shared" si="2"/>
        <v>3.495174743</v>
      </c>
      <c r="E92" s="47"/>
      <c r="F92" s="48">
        <v>74.9</v>
      </c>
      <c r="G92" s="48">
        <v>127.0</v>
      </c>
      <c r="H92" s="49">
        <f t="shared" si="3"/>
        <v>71.24169193</v>
      </c>
      <c r="I92" s="49">
        <f t="shared" si="4"/>
        <v>3.658308072</v>
      </c>
      <c r="J92" s="49"/>
      <c r="K92" s="50">
        <v>74.9</v>
      </c>
      <c r="L92" s="51">
        <v>56.9</v>
      </c>
      <c r="M92" s="52">
        <f t="shared" si="5"/>
        <v>74.38741445</v>
      </c>
      <c r="N92" s="52">
        <f t="shared" si="6"/>
        <v>0.5125855535</v>
      </c>
      <c r="O92" s="53"/>
      <c r="P92" s="54">
        <v>74.9</v>
      </c>
      <c r="Q92" s="54">
        <v>0.1</v>
      </c>
      <c r="R92" s="55">
        <f t="shared" si="7"/>
        <v>70.84370993</v>
      </c>
      <c r="S92" s="55">
        <f t="shared" si="8"/>
        <v>4.056290075</v>
      </c>
      <c r="T92" s="55"/>
    </row>
    <row r="93">
      <c r="A93" s="45">
        <v>74.7</v>
      </c>
      <c r="B93" s="45">
        <v>16.3</v>
      </c>
      <c r="C93" s="46">
        <f t="shared" si="1"/>
        <v>78.39517474</v>
      </c>
      <c r="D93" s="35">
        <f t="shared" si="2"/>
        <v>3.695174743</v>
      </c>
      <c r="E93" s="47"/>
      <c r="F93" s="48">
        <v>74.7</v>
      </c>
      <c r="G93" s="48">
        <v>13.0</v>
      </c>
      <c r="H93" s="49">
        <f t="shared" si="3"/>
        <v>77.32455628</v>
      </c>
      <c r="I93" s="49">
        <f t="shared" si="4"/>
        <v>2.624556278</v>
      </c>
      <c r="J93" s="49"/>
      <c r="K93" s="50">
        <v>74.7</v>
      </c>
      <c r="L93" s="51">
        <v>56.3</v>
      </c>
      <c r="M93" s="52">
        <f t="shared" si="5"/>
        <v>74.22549966</v>
      </c>
      <c r="N93" s="52">
        <f t="shared" si="6"/>
        <v>0.4745003393</v>
      </c>
      <c r="O93" s="53"/>
      <c r="P93" s="54">
        <v>74.7</v>
      </c>
      <c r="Q93" s="54">
        <v>0.1</v>
      </c>
      <c r="R93" s="55">
        <f t="shared" si="7"/>
        <v>70.84370993</v>
      </c>
      <c r="S93" s="55">
        <f t="shared" si="8"/>
        <v>3.856290075</v>
      </c>
      <c r="T93" s="55"/>
    </row>
    <row r="94">
      <c r="A94" s="45">
        <v>74.1</v>
      </c>
      <c r="B94" s="45">
        <v>16.4</v>
      </c>
      <c r="C94" s="46">
        <f t="shared" si="1"/>
        <v>78.60552005</v>
      </c>
      <c r="D94" s="35">
        <f t="shared" si="2"/>
        <v>4.505520054</v>
      </c>
      <c r="E94" s="47"/>
      <c r="F94" s="48">
        <v>74.1</v>
      </c>
      <c r="G94" s="48">
        <v>137.0</v>
      </c>
      <c r="H94" s="49">
        <f t="shared" si="3"/>
        <v>70.70810734</v>
      </c>
      <c r="I94" s="49">
        <f t="shared" si="4"/>
        <v>3.391892664</v>
      </c>
      <c r="J94" s="49"/>
      <c r="K94" s="50">
        <v>74.1</v>
      </c>
      <c r="L94" s="51">
        <v>55.7</v>
      </c>
      <c r="M94" s="52">
        <f t="shared" si="5"/>
        <v>74.06358487</v>
      </c>
      <c r="N94" s="52">
        <f t="shared" si="6"/>
        <v>0.0364151251</v>
      </c>
      <c r="O94" s="53"/>
      <c r="P94" s="54">
        <v>74.1</v>
      </c>
      <c r="Q94" s="54">
        <v>0.1</v>
      </c>
      <c r="R94" s="55">
        <f t="shared" si="7"/>
        <v>70.84370993</v>
      </c>
      <c r="S94" s="55">
        <f t="shared" si="8"/>
        <v>3.256290075</v>
      </c>
      <c r="T94" s="55"/>
    </row>
    <row r="95">
      <c r="A95" s="45">
        <v>74.1</v>
      </c>
      <c r="B95" s="45">
        <v>16.3</v>
      </c>
      <c r="C95" s="46">
        <f t="shared" si="1"/>
        <v>78.39517474</v>
      </c>
      <c r="D95" s="35">
        <f t="shared" si="2"/>
        <v>4.295174743</v>
      </c>
      <c r="E95" s="47"/>
      <c r="F95" s="48">
        <v>74.1</v>
      </c>
      <c r="G95" s="48">
        <v>138.0</v>
      </c>
      <c r="H95" s="49">
        <f t="shared" si="3"/>
        <v>70.65474888</v>
      </c>
      <c r="I95" s="49">
        <f t="shared" si="4"/>
        <v>3.445251124</v>
      </c>
      <c r="J95" s="49"/>
      <c r="K95" s="50">
        <v>74.1</v>
      </c>
      <c r="L95" s="51">
        <v>55.1</v>
      </c>
      <c r="M95" s="52">
        <f t="shared" si="5"/>
        <v>73.90167009</v>
      </c>
      <c r="N95" s="52">
        <f t="shared" si="6"/>
        <v>0.1983299109</v>
      </c>
      <c r="O95" s="53"/>
      <c r="P95" s="54">
        <v>74.1</v>
      </c>
      <c r="Q95" s="54">
        <v>0.1</v>
      </c>
      <c r="R95" s="55">
        <f t="shared" si="7"/>
        <v>70.84370993</v>
      </c>
      <c r="S95" s="55">
        <f t="shared" si="8"/>
        <v>3.256290075</v>
      </c>
      <c r="T95" s="55"/>
    </row>
    <row r="96">
      <c r="A96" s="45">
        <v>74.0</v>
      </c>
      <c r="B96" s="45">
        <v>15.6</v>
      </c>
      <c r="C96" s="46">
        <f t="shared" si="1"/>
        <v>76.92275757</v>
      </c>
      <c r="D96" s="35">
        <f t="shared" si="2"/>
        <v>2.92275757</v>
      </c>
      <c r="E96" s="47"/>
      <c r="F96" s="48">
        <v>74.0</v>
      </c>
      <c r="G96" s="48">
        <v>138.0</v>
      </c>
      <c r="H96" s="49">
        <f t="shared" si="3"/>
        <v>70.65474888</v>
      </c>
      <c r="I96" s="49">
        <f t="shared" si="4"/>
        <v>3.345251124</v>
      </c>
      <c r="J96" s="49"/>
      <c r="K96" s="50">
        <v>74.0</v>
      </c>
      <c r="L96" s="51">
        <v>54.6</v>
      </c>
      <c r="M96" s="52">
        <f t="shared" si="5"/>
        <v>73.7667411</v>
      </c>
      <c r="N96" s="52">
        <f t="shared" si="6"/>
        <v>0.2332588991</v>
      </c>
      <c r="O96" s="53"/>
      <c r="P96" s="54">
        <v>74.0</v>
      </c>
      <c r="Q96" s="54">
        <v>0.1</v>
      </c>
      <c r="R96" s="55">
        <f t="shared" si="7"/>
        <v>70.84370993</v>
      </c>
      <c r="S96" s="55">
        <f t="shared" si="8"/>
        <v>3.156290075</v>
      </c>
      <c r="T96" s="55"/>
    </row>
    <row r="97">
      <c r="A97" s="45">
        <v>74.1</v>
      </c>
      <c r="B97" s="45">
        <v>15.0</v>
      </c>
      <c r="C97" s="46">
        <f t="shared" si="1"/>
        <v>75.66068571</v>
      </c>
      <c r="D97" s="35">
        <f t="shared" si="2"/>
        <v>1.560685707</v>
      </c>
      <c r="E97" s="47"/>
      <c r="F97" s="48">
        <v>74.1</v>
      </c>
      <c r="G97" s="48">
        <v>137.0</v>
      </c>
      <c r="H97" s="49">
        <f t="shared" si="3"/>
        <v>70.70810734</v>
      </c>
      <c r="I97" s="49">
        <f t="shared" si="4"/>
        <v>3.391892664</v>
      </c>
      <c r="J97" s="49"/>
      <c r="K97" s="50">
        <v>74.1</v>
      </c>
      <c r="L97" s="51">
        <v>54.0</v>
      </c>
      <c r="M97" s="52">
        <f t="shared" si="5"/>
        <v>73.60482632</v>
      </c>
      <c r="N97" s="52">
        <f t="shared" si="6"/>
        <v>0.4951736849</v>
      </c>
      <c r="O97" s="53"/>
      <c r="P97" s="54">
        <v>74.1</v>
      </c>
      <c r="Q97" s="54">
        <v>0.1</v>
      </c>
      <c r="R97" s="55">
        <f t="shared" si="7"/>
        <v>70.84370993</v>
      </c>
      <c r="S97" s="55">
        <f t="shared" si="8"/>
        <v>3.256290075</v>
      </c>
      <c r="T97" s="55"/>
    </row>
    <row r="98">
      <c r="A98" s="45">
        <v>74.8</v>
      </c>
      <c r="B98" s="45">
        <v>12.7</v>
      </c>
      <c r="C98" s="46">
        <f t="shared" si="1"/>
        <v>70.82274357</v>
      </c>
      <c r="D98" s="35">
        <f t="shared" si="2"/>
        <v>3.977256435</v>
      </c>
      <c r="E98" s="47"/>
      <c r="F98" s="48">
        <v>74.8</v>
      </c>
      <c r="G98" s="48">
        <v>118.0</v>
      </c>
      <c r="H98" s="49">
        <f t="shared" si="3"/>
        <v>71.72191806</v>
      </c>
      <c r="I98" s="49">
        <f t="shared" si="4"/>
        <v>3.078081939</v>
      </c>
      <c r="J98" s="49"/>
      <c r="K98" s="50">
        <v>74.8</v>
      </c>
      <c r="L98" s="51">
        <v>54.9</v>
      </c>
      <c r="M98" s="52">
        <f t="shared" si="5"/>
        <v>73.84769849</v>
      </c>
      <c r="N98" s="52">
        <f t="shared" si="6"/>
        <v>0.9523015062</v>
      </c>
      <c r="O98" s="53"/>
      <c r="P98" s="54">
        <v>74.8</v>
      </c>
      <c r="Q98" s="54">
        <v>0.1</v>
      </c>
      <c r="R98" s="55">
        <f t="shared" si="7"/>
        <v>70.84370993</v>
      </c>
      <c r="S98" s="55">
        <f t="shared" si="8"/>
        <v>3.956290075</v>
      </c>
      <c r="T98" s="55"/>
    </row>
    <row r="99">
      <c r="A99" s="45">
        <v>74.6</v>
      </c>
      <c r="B99" s="45">
        <v>12.7</v>
      </c>
      <c r="C99" s="46">
        <f t="shared" si="1"/>
        <v>70.82274357</v>
      </c>
      <c r="D99" s="35">
        <f t="shared" si="2"/>
        <v>3.777256435</v>
      </c>
      <c r="E99" s="47"/>
      <c r="F99" s="48">
        <v>74.6</v>
      </c>
      <c r="G99" s="48">
        <v>12.0</v>
      </c>
      <c r="H99" s="49">
        <f t="shared" si="3"/>
        <v>77.37791474</v>
      </c>
      <c r="I99" s="49">
        <f t="shared" si="4"/>
        <v>2.777914737</v>
      </c>
      <c r="J99" s="49"/>
      <c r="K99" s="50">
        <v>74.6</v>
      </c>
      <c r="L99" s="51">
        <v>54.1</v>
      </c>
      <c r="M99" s="52">
        <f t="shared" si="5"/>
        <v>73.63181211</v>
      </c>
      <c r="N99" s="52">
        <f t="shared" si="6"/>
        <v>0.9681878872</v>
      </c>
      <c r="O99" s="53"/>
      <c r="P99" s="54">
        <v>74.6</v>
      </c>
      <c r="Q99" s="54">
        <v>0.1</v>
      </c>
      <c r="R99" s="55">
        <f t="shared" si="7"/>
        <v>70.84370993</v>
      </c>
      <c r="S99" s="55">
        <f t="shared" si="8"/>
        <v>3.756290075</v>
      </c>
      <c r="T99" s="55"/>
    </row>
    <row r="100">
      <c r="A100" s="45">
        <v>74.4</v>
      </c>
      <c r="B100" s="45">
        <v>12.7</v>
      </c>
      <c r="C100" s="46">
        <f t="shared" si="1"/>
        <v>70.82274357</v>
      </c>
      <c r="D100" s="35">
        <f t="shared" si="2"/>
        <v>3.577256435</v>
      </c>
      <c r="E100" s="47"/>
      <c r="F100" s="48">
        <v>74.4</v>
      </c>
      <c r="G100" s="48">
        <v>123.0</v>
      </c>
      <c r="H100" s="49">
        <f t="shared" si="3"/>
        <v>71.45512576</v>
      </c>
      <c r="I100" s="49">
        <f t="shared" si="4"/>
        <v>2.944874235</v>
      </c>
      <c r="J100" s="49"/>
      <c r="K100" s="50">
        <v>74.4</v>
      </c>
      <c r="L100" s="51">
        <v>53.3</v>
      </c>
      <c r="M100" s="52">
        <f t="shared" si="5"/>
        <v>73.41592573</v>
      </c>
      <c r="N100" s="52">
        <f t="shared" si="6"/>
        <v>0.9840742683</v>
      </c>
      <c r="O100" s="53"/>
      <c r="P100" s="54">
        <v>74.4</v>
      </c>
      <c r="Q100" s="54">
        <v>0.1</v>
      </c>
      <c r="R100" s="55">
        <f t="shared" si="7"/>
        <v>70.84370993</v>
      </c>
      <c r="S100" s="55">
        <f t="shared" si="8"/>
        <v>3.556290075</v>
      </c>
      <c r="T100" s="55"/>
    </row>
    <row r="101">
      <c r="A101" s="45">
        <v>74.4</v>
      </c>
      <c r="B101" s="45">
        <v>12.7</v>
      </c>
      <c r="C101" s="46">
        <f t="shared" si="1"/>
        <v>70.82274357</v>
      </c>
      <c r="D101" s="35">
        <f t="shared" si="2"/>
        <v>3.577256435</v>
      </c>
      <c r="E101" s="47"/>
      <c r="F101" s="48">
        <v>74.4</v>
      </c>
      <c r="G101" s="48">
        <v>121.0</v>
      </c>
      <c r="H101" s="49">
        <f t="shared" si="3"/>
        <v>71.56184268</v>
      </c>
      <c r="I101" s="49">
        <f t="shared" si="4"/>
        <v>2.838157317</v>
      </c>
      <c r="J101" s="49"/>
      <c r="K101" s="50">
        <v>74.4</v>
      </c>
      <c r="L101" s="51">
        <v>52.6</v>
      </c>
      <c r="M101" s="52">
        <f t="shared" si="5"/>
        <v>73.22702515</v>
      </c>
      <c r="N101" s="52">
        <f t="shared" si="6"/>
        <v>1.172974852</v>
      </c>
      <c r="O101" s="53"/>
      <c r="P101" s="54">
        <v>74.4</v>
      </c>
      <c r="Q101" s="54">
        <v>0.1</v>
      </c>
      <c r="R101" s="55">
        <f t="shared" si="7"/>
        <v>70.84370993</v>
      </c>
      <c r="S101" s="55">
        <f t="shared" si="8"/>
        <v>3.556290075</v>
      </c>
      <c r="T101" s="55"/>
    </row>
    <row r="102">
      <c r="A102" s="45">
        <v>73.9</v>
      </c>
      <c r="B102" s="45">
        <v>12.7</v>
      </c>
      <c r="C102" s="46">
        <f t="shared" si="1"/>
        <v>70.82274357</v>
      </c>
      <c r="D102" s="35">
        <f t="shared" si="2"/>
        <v>3.077256435</v>
      </c>
      <c r="E102" s="47"/>
      <c r="F102" s="48">
        <v>73.9</v>
      </c>
      <c r="G102" s="48">
        <v>128.0</v>
      </c>
      <c r="H102" s="49">
        <f t="shared" si="3"/>
        <v>71.18833347</v>
      </c>
      <c r="I102" s="49">
        <f t="shared" si="4"/>
        <v>2.711666531</v>
      </c>
      <c r="J102" s="49"/>
      <c r="K102" s="50">
        <v>73.9</v>
      </c>
      <c r="L102" s="51">
        <v>51.9</v>
      </c>
      <c r="M102" s="52">
        <f t="shared" si="5"/>
        <v>73.03812456</v>
      </c>
      <c r="N102" s="52">
        <f t="shared" si="6"/>
        <v>0.8618754351</v>
      </c>
      <c r="O102" s="53"/>
      <c r="P102" s="54">
        <v>73.9</v>
      </c>
      <c r="Q102" s="54">
        <v>0.1</v>
      </c>
      <c r="R102" s="55">
        <f t="shared" si="7"/>
        <v>70.84370993</v>
      </c>
      <c r="S102" s="55">
        <f t="shared" si="8"/>
        <v>3.056290075</v>
      </c>
      <c r="T102" s="55"/>
    </row>
    <row r="103">
      <c r="A103" s="45">
        <v>73.5</v>
      </c>
      <c r="B103" s="45">
        <v>12.3</v>
      </c>
      <c r="C103" s="46">
        <f t="shared" si="1"/>
        <v>69.98136232</v>
      </c>
      <c r="D103" s="35">
        <f t="shared" si="2"/>
        <v>3.518637677</v>
      </c>
      <c r="E103" s="47"/>
      <c r="F103" s="48">
        <v>73.5</v>
      </c>
      <c r="G103" s="48">
        <v>132.0</v>
      </c>
      <c r="H103" s="49">
        <f t="shared" si="3"/>
        <v>70.97489963</v>
      </c>
      <c r="I103" s="49">
        <f t="shared" si="4"/>
        <v>2.525100368</v>
      </c>
      <c r="J103" s="49"/>
      <c r="K103" s="50">
        <v>73.5</v>
      </c>
      <c r="L103" s="51">
        <v>51.2</v>
      </c>
      <c r="M103" s="52">
        <f t="shared" si="5"/>
        <v>72.84922398</v>
      </c>
      <c r="N103" s="52">
        <f t="shared" si="6"/>
        <v>0.6507760186</v>
      </c>
      <c r="O103" s="53"/>
      <c r="P103" s="54">
        <v>73.5</v>
      </c>
      <c r="Q103" s="54">
        <v>0.1</v>
      </c>
      <c r="R103" s="55">
        <f t="shared" si="7"/>
        <v>70.84370993</v>
      </c>
      <c r="S103" s="55">
        <f t="shared" si="8"/>
        <v>2.656290075</v>
      </c>
      <c r="T103" s="55"/>
    </row>
    <row r="104">
      <c r="A104" s="45">
        <v>73.3</v>
      </c>
      <c r="B104" s="45">
        <v>11.9</v>
      </c>
      <c r="C104" s="46">
        <f t="shared" si="1"/>
        <v>69.13998108</v>
      </c>
      <c r="D104" s="35">
        <f t="shared" si="2"/>
        <v>4.160018918</v>
      </c>
      <c r="E104" s="47"/>
      <c r="F104" s="48">
        <v>73.3</v>
      </c>
      <c r="G104" s="48">
        <v>137.0</v>
      </c>
      <c r="H104" s="49">
        <f t="shared" si="3"/>
        <v>70.70810734</v>
      </c>
      <c r="I104" s="49">
        <f t="shared" si="4"/>
        <v>2.591892664</v>
      </c>
      <c r="J104" s="49"/>
      <c r="K104" s="50">
        <v>73.3</v>
      </c>
      <c r="L104" s="51">
        <v>5.7</v>
      </c>
      <c r="M104" s="52">
        <f t="shared" si="5"/>
        <v>60.57068606</v>
      </c>
      <c r="N104" s="52">
        <f t="shared" si="6"/>
        <v>12.72931394</v>
      </c>
      <c r="O104" s="53"/>
      <c r="P104" s="54">
        <v>73.3</v>
      </c>
      <c r="Q104" s="54">
        <v>0.1</v>
      </c>
      <c r="R104" s="55">
        <f t="shared" si="7"/>
        <v>70.84370993</v>
      </c>
      <c r="S104" s="55">
        <f t="shared" si="8"/>
        <v>2.456290075</v>
      </c>
      <c r="T104" s="55"/>
    </row>
    <row r="105">
      <c r="A105" s="45">
        <v>73.2</v>
      </c>
      <c r="B105" s="45">
        <v>12.3</v>
      </c>
      <c r="C105" s="46">
        <f t="shared" si="1"/>
        <v>69.98136232</v>
      </c>
      <c r="D105" s="35">
        <f t="shared" si="2"/>
        <v>3.218637677</v>
      </c>
      <c r="E105" s="47"/>
      <c r="F105" s="48">
        <v>73.2</v>
      </c>
      <c r="G105" s="48">
        <v>14.0</v>
      </c>
      <c r="H105" s="49">
        <f t="shared" si="3"/>
        <v>77.27119782</v>
      </c>
      <c r="I105" s="49">
        <f t="shared" si="4"/>
        <v>4.071197819</v>
      </c>
      <c r="J105" s="49"/>
      <c r="K105" s="50">
        <v>73.2</v>
      </c>
      <c r="L105" s="51">
        <v>5.1</v>
      </c>
      <c r="M105" s="52">
        <f t="shared" si="5"/>
        <v>60.40877127</v>
      </c>
      <c r="N105" s="52">
        <f t="shared" si="6"/>
        <v>12.79122873</v>
      </c>
      <c r="O105" s="53"/>
      <c r="P105" s="54">
        <v>73.2</v>
      </c>
      <c r="Q105" s="54">
        <v>0.1</v>
      </c>
      <c r="R105" s="55">
        <f t="shared" si="7"/>
        <v>70.84370993</v>
      </c>
      <c r="S105" s="55">
        <f t="shared" si="8"/>
        <v>2.356290075</v>
      </c>
      <c r="T105" s="55"/>
    </row>
    <row r="106">
      <c r="A106" s="45">
        <v>73.5</v>
      </c>
      <c r="B106" s="45">
        <v>11.7</v>
      </c>
      <c r="C106" s="46">
        <f t="shared" si="1"/>
        <v>68.71929046</v>
      </c>
      <c r="D106" s="35">
        <f t="shared" si="2"/>
        <v>4.780709539</v>
      </c>
      <c r="E106" s="47"/>
      <c r="F106" s="48">
        <v>73.5</v>
      </c>
      <c r="G106" s="48">
        <v>132.0</v>
      </c>
      <c r="H106" s="49">
        <f t="shared" si="3"/>
        <v>70.97489963</v>
      </c>
      <c r="I106" s="49">
        <f t="shared" si="4"/>
        <v>2.525100368</v>
      </c>
      <c r="J106" s="49"/>
      <c r="K106" s="50">
        <v>73.5</v>
      </c>
      <c r="L106" s="51">
        <v>49.7</v>
      </c>
      <c r="M106" s="52">
        <f t="shared" si="5"/>
        <v>72.44443702</v>
      </c>
      <c r="N106" s="52">
        <f t="shared" si="6"/>
        <v>1.055562983</v>
      </c>
      <c r="O106" s="53"/>
      <c r="P106" s="54">
        <v>73.5</v>
      </c>
      <c r="Q106" s="54">
        <v>0.1</v>
      </c>
      <c r="R106" s="55">
        <f t="shared" si="7"/>
        <v>70.84370993</v>
      </c>
      <c r="S106" s="55">
        <f t="shared" si="8"/>
        <v>2.656290075</v>
      </c>
      <c r="T106" s="55"/>
    </row>
    <row r="107">
      <c r="A107" s="45">
        <v>72.9</v>
      </c>
      <c r="B107" s="45">
        <v>11.2</v>
      </c>
      <c r="C107" s="46">
        <f t="shared" si="1"/>
        <v>67.66756391</v>
      </c>
      <c r="D107" s="35">
        <f t="shared" si="2"/>
        <v>5.232436092</v>
      </c>
      <c r="E107" s="47"/>
      <c r="F107" s="48">
        <v>72.9</v>
      </c>
      <c r="G107" s="48">
        <v>141.0</v>
      </c>
      <c r="H107" s="49">
        <f t="shared" si="3"/>
        <v>70.4946735</v>
      </c>
      <c r="I107" s="49">
        <f t="shared" si="4"/>
        <v>2.405326501</v>
      </c>
      <c r="J107" s="49"/>
      <c r="K107" s="50">
        <v>72.9</v>
      </c>
      <c r="L107" s="51">
        <v>49.2</v>
      </c>
      <c r="M107" s="52">
        <f t="shared" si="5"/>
        <v>72.30950803</v>
      </c>
      <c r="N107" s="52">
        <f t="shared" si="6"/>
        <v>0.5904919712</v>
      </c>
      <c r="O107" s="53"/>
      <c r="P107" s="54">
        <v>72.9</v>
      </c>
      <c r="Q107" s="54">
        <v>0.1</v>
      </c>
      <c r="R107" s="55">
        <f t="shared" si="7"/>
        <v>70.84370993</v>
      </c>
      <c r="S107" s="55">
        <f t="shared" si="8"/>
        <v>2.056290075</v>
      </c>
      <c r="T107" s="55"/>
    </row>
    <row r="108">
      <c r="A108" s="45">
        <v>73.0</v>
      </c>
      <c r="B108" s="45">
        <v>10.9</v>
      </c>
      <c r="C108" s="46">
        <f t="shared" si="1"/>
        <v>67.03652798</v>
      </c>
      <c r="D108" s="35">
        <f t="shared" si="2"/>
        <v>5.963472023</v>
      </c>
      <c r="E108" s="47"/>
      <c r="F108" s="48">
        <v>73.0</v>
      </c>
      <c r="G108" s="48">
        <v>137.0</v>
      </c>
      <c r="H108" s="49">
        <f t="shared" si="3"/>
        <v>70.70810734</v>
      </c>
      <c r="I108" s="49">
        <f t="shared" si="4"/>
        <v>2.291892664</v>
      </c>
      <c r="J108" s="49"/>
      <c r="K108" s="50">
        <v>73.0</v>
      </c>
      <c r="L108" s="51">
        <v>48.8</v>
      </c>
      <c r="M108" s="52">
        <f t="shared" si="5"/>
        <v>72.20156484</v>
      </c>
      <c r="N108" s="52">
        <f t="shared" si="6"/>
        <v>0.7984351618</v>
      </c>
      <c r="O108" s="53"/>
      <c r="P108" s="54">
        <v>73.0</v>
      </c>
      <c r="Q108" s="54">
        <v>0.1</v>
      </c>
      <c r="R108" s="55">
        <f t="shared" si="7"/>
        <v>70.84370993</v>
      </c>
      <c r="S108" s="55">
        <f t="shared" si="8"/>
        <v>2.156290075</v>
      </c>
      <c r="T108" s="55"/>
    </row>
    <row r="109">
      <c r="A109" s="45">
        <v>73.0</v>
      </c>
      <c r="B109" s="45">
        <v>10.9</v>
      </c>
      <c r="C109" s="46">
        <f t="shared" si="1"/>
        <v>67.03652798</v>
      </c>
      <c r="D109" s="35">
        <f t="shared" si="2"/>
        <v>5.963472023</v>
      </c>
      <c r="E109" s="47"/>
      <c r="F109" s="48">
        <v>73.0</v>
      </c>
      <c r="G109" s="48">
        <v>132.0</v>
      </c>
      <c r="H109" s="49">
        <f t="shared" si="3"/>
        <v>70.97489963</v>
      </c>
      <c r="I109" s="49">
        <f t="shared" si="4"/>
        <v>2.025100368</v>
      </c>
      <c r="J109" s="49"/>
      <c r="K109" s="50">
        <v>73.0</v>
      </c>
      <c r="L109" s="51">
        <v>48.4</v>
      </c>
      <c r="M109" s="52">
        <f t="shared" si="5"/>
        <v>72.09362165</v>
      </c>
      <c r="N109" s="52">
        <f t="shared" si="6"/>
        <v>0.9063783523</v>
      </c>
      <c r="O109" s="53"/>
      <c r="P109" s="54">
        <v>73.0</v>
      </c>
      <c r="Q109" s="54">
        <v>0.1</v>
      </c>
      <c r="R109" s="55">
        <f t="shared" si="7"/>
        <v>70.84370993</v>
      </c>
      <c r="S109" s="55">
        <f t="shared" si="8"/>
        <v>2.156290075</v>
      </c>
      <c r="T109" s="55"/>
    </row>
    <row r="110">
      <c r="A110" s="45">
        <v>72.7</v>
      </c>
      <c r="B110" s="45">
        <v>10.8</v>
      </c>
      <c r="C110" s="46">
        <f t="shared" si="1"/>
        <v>66.82618267</v>
      </c>
      <c r="D110" s="35">
        <f t="shared" si="2"/>
        <v>5.873817334</v>
      </c>
      <c r="E110" s="47"/>
      <c r="F110" s="48">
        <v>72.7</v>
      </c>
      <c r="G110" s="48">
        <v>134.0</v>
      </c>
      <c r="H110" s="49">
        <f t="shared" si="3"/>
        <v>70.86818271</v>
      </c>
      <c r="I110" s="49">
        <f t="shared" si="4"/>
        <v>1.831817287</v>
      </c>
      <c r="J110" s="49"/>
      <c r="K110" s="50">
        <v>72.7</v>
      </c>
      <c r="L110" s="51">
        <v>48.1</v>
      </c>
      <c r="M110" s="52">
        <f t="shared" si="5"/>
        <v>72.01266425</v>
      </c>
      <c r="N110" s="52">
        <f t="shared" si="6"/>
        <v>0.6873357452</v>
      </c>
      <c r="O110" s="53"/>
      <c r="P110" s="54">
        <v>72.7</v>
      </c>
      <c r="Q110" s="54">
        <v>0.1</v>
      </c>
      <c r="R110" s="55">
        <f t="shared" si="7"/>
        <v>70.84370993</v>
      </c>
      <c r="S110" s="55">
        <f t="shared" si="8"/>
        <v>1.856290075</v>
      </c>
      <c r="T110" s="55"/>
    </row>
    <row r="111">
      <c r="A111" s="45">
        <v>72.6</v>
      </c>
      <c r="B111" s="45">
        <v>10.8</v>
      </c>
      <c r="C111" s="46">
        <f t="shared" si="1"/>
        <v>66.82618267</v>
      </c>
      <c r="D111" s="35">
        <f t="shared" si="2"/>
        <v>5.773817334</v>
      </c>
      <c r="E111" s="47"/>
      <c r="F111" s="48">
        <v>72.6</v>
      </c>
      <c r="G111" s="48">
        <v>134.0</v>
      </c>
      <c r="H111" s="49">
        <f t="shared" si="3"/>
        <v>70.86818271</v>
      </c>
      <c r="I111" s="49">
        <f t="shared" si="4"/>
        <v>1.731817287</v>
      </c>
      <c r="J111" s="49"/>
      <c r="K111" s="50">
        <v>72.6</v>
      </c>
      <c r="L111" s="51">
        <v>47.8</v>
      </c>
      <c r="M111" s="52">
        <f t="shared" si="5"/>
        <v>71.93170686</v>
      </c>
      <c r="N111" s="52">
        <f t="shared" si="6"/>
        <v>0.6682931381</v>
      </c>
      <c r="O111" s="53"/>
      <c r="P111" s="54">
        <v>72.6</v>
      </c>
      <c r="Q111" s="54">
        <v>0.1</v>
      </c>
      <c r="R111" s="55">
        <f t="shared" si="7"/>
        <v>70.84370993</v>
      </c>
      <c r="S111" s="55">
        <f t="shared" si="8"/>
        <v>1.756290075</v>
      </c>
      <c r="T111" s="55"/>
    </row>
    <row r="112">
      <c r="A112" s="45">
        <v>72.6</v>
      </c>
      <c r="B112" s="45">
        <v>11.1</v>
      </c>
      <c r="C112" s="46">
        <f t="shared" si="1"/>
        <v>67.4572186</v>
      </c>
      <c r="D112" s="35">
        <f t="shared" si="2"/>
        <v>5.142781402</v>
      </c>
      <c r="E112" s="47"/>
      <c r="F112" s="48">
        <v>72.6</v>
      </c>
      <c r="G112" s="48">
        <v>141.0</v>
      </c>
      <c r="H112" s="49">
        <f t="shared" si="3"/>
        <v>70.4946735</v>
      </c>
      <c r="I112" s="49">
        <f t="shared" si="4"/>
        <v>2.105326501</v>
      </c>
      <c r="J112" s="49"/>
      <c r="K112" s="50">
        <v>72.6</v>
      </c>
      <c r="L112" s="51">
        <v>47.4</v>
      </c>
      <c r="M112" s="52">
        <f t="shared" si="5"/>
        <v>71.82376367</v>
      </c>
      <c r="N112" s="52">
        <f t="shared" si="6"/>
        <v>0.7762363286</v>
      </c>
      <c r="O112" s="53"/>
      <c r="P112" s="54">
        <v>72.6</v>
      </c>
      <c r="Q112" s="54">
        <v>0.1</v>
      </c>
      <c r="R112" s="55">
        <f t="shared" si="7"/>
        <v>70.84370993</v>
      </c>
      <c r="S112" s="55">
        <f t="shared" si="8"/>
        <v>1.756290075</v>
      </c>
      <c r="T112" s="55"/>
    </row>
    <row r="113">
      <c r="A113" s="45">
        <v>72.0</v>
      </c>
      <c r="B113" s="45">
        <v>11.2</v>
      </c>
      <c r="C113" s="46">
        <f t="shared" si="1"/>
        <v>67.66756391</v>
      </c>
      <c r="D113" s="35">
        <f t="shared" si="2"/>
        <v>4.332436092</v>
      </c>
      <c r="E113" s="47"/>
      <c r="F113" s="48">
        <v>72.0</v>
      </c>
      <c r="G113" s="48">
        <v>142.0</v>
      </c>
      <c r="H113" s="49">
        <f t="shared" si="3"/>
        <v>70.44131504</v>
      </c>
      <c r="I113" s="49">
        <f t="shared" si="4"/>
        <v>1.55868496</v>
      </c>
      <c r="J113" s="49"/>
      <c r="K113" s="50">
        <v>72.0</v>
      </c>
      <c r="L113" s="51">
        <v>47.1</v>
      </c>
      <c r="M113" s="52">
        <f t="shared" si="5"/>
        <v>71.74280628</v>
      </c>
      <c r="N113" s="52">
        <f t="shared" si="6"/>
        <v>0.2571937215</v>
      </c>
      <c r="O113" s="53"/>
      <c r="P113" s="54">
        <v>72.0</v>
      </c>
      <c r="Q113" s="54">
        <v>0.1</v>
      </c>
      <c r="R113" s="55">
        <f t="shared" si="7"/>
        <v>70.84370993</v>
      </c>
      <c r="S113" s="55">
        <f t="shared" si="8"/>
        <v>1.156290075</v>
      </c>
      <c r="T113" s="55"/>
    </row>
    <row r="114">
      <c r="A114" s="45">
        <v>82.8</v>
      </c>
      <c r="B114" s="45">
        <v>20.4</v>
      </c>
      <c r="C114" s="46">
        <f t="shared" si="1"/>
        <v>87.01933247</v>
      </c>
      <c r="D114" s="35">
        <f t="shared" si="2"/>
        <v>4.219332473</v>
      </c>
      <c r="E114" s="47"/>
      <c r="F114" s="48">
        <v>82.8</v>
      </c>
      <c r="G114" s="48">
        <v>59.0</v>
      </c>
      <c r="H114" s="49">
        <f t="shared" si="3"/>
        <v>74.87006715</v>
      </c>
      <c r="I114" s="49">
        <f t="shared" si="4"/>
        <v>7.929932846</v>
      </c>
      <c r="J114" s="49"/>
      <c r="K114" s="50">
        <v>82.8</v>
      </c>
      <c r="L114" s="51">
        <v>66.6</v>
      </c>
      <c r="M114" s="52">
        <f t="shared" si="5"/>
        <v>77.00503682</v>
      </c>
      <c r="N114" s="52">
        <f t="shared" si="6"/>
        <v>5.794963183</v>
      </c>
      <c r="O114" s="53"/>
      <c r="P114" s="54">
        <v>82.8</v>
      </c>
      <c r="Q114" s="54">
        <v>0.1</v>
      </c>
      <c r="R114" s="55">
        <f t="shared" si="7"/>
        <v>70.84370993</v>
      </c>
      <c r="S114" s="55">
        <f t="shared" si="8"/>
        <v>11.95629007</v>
      </c>
      <c r="T114" s="55"/>
    </row>
    <row r="115">
      <c r="A115" s="45">
        <v>82.7</v>
      </c>
      <c r="B115" s="45">
        <v>20.4</v>
      </c>
      <c r="C115" s="46">
        <f t="shared" si="1"/>
        <v>87.01933247</v>
      </c>
      <c r="D115" s="35">
        <f t="shared" si="2"/>
        <v>4.319332473</v>
      </c>
      <c r="E115" s="47"/>
      <c r="F115" s="48">
        <v>82.7</v>
      </c>
      <c r="G115" s="48">
        <v>6.0</v>
      </c>
      <c r="H115" s="49">
        <f t="shared" si="3"/>
        <v>77.69806549</v>
      </c>
      <c r="I115" s="49">
        <f t="shared" si="4"/>
        <v>5.001934507</v>
      </c>
      <c r="J115" s="49"/>
      <c r="K115" s="50">
        <v>82.7</v>
      </c>
      <c r="L115" s="51">
        <v>66.1</v>
      </c>
      <c r="M115" s="52">
        <f t="shared" si="5"/>
        <v>76.87010783</v>
      </c>
      <c r="N115" s="52">
        <f t="shared" si="6"/>
        <v>5.829892171</v>
      </c>
      <c r="O115" s="53"/>
      <c r="P115" s="54">
        <v>82.7</v>
      </c>
      <c r="Q115" s="54">
        <v>0.1</v>
      </c>
      <c r="R115" s="55">
        <f t="shared" si="7"/>
        <v>70.84370993</v>
      </c>
      <c r="S115" s="55">
        <f t="shared" si="8"/>
        <v>11.85629007</v>
      </c>
      <c r="T115" s="55"/>
    </row>
    <row r="116">
      <c r="A116" s="45">
        <v>82.5</v>
      </c>
      <c r="B116" s="45">
        <v>20.3</v>
      </c>
      <c r="C116" s="46">
        <f t="shared" si="1"/>
        <v>86.80898716</v>
      </c>
      <c r="D116" s="35">
        <f t="shared" si="2"/>
        <v>4.308987163</v>
      </c>
      <c r="E116" s="47"/>
      <c r="F116" s="48">
        <v>82.5</v>
      </c>
      <c r="G116" s="48">
        <v>61.0</v>
      </c>
      <c r="H116" s="49">
        <f t="shared" si="3"/>
        <v>74.76335024</v>
      </c>
      <c r="I116" s="49">
        <f t="shared" si="4"/>
        <v>7.736649764</v>
      </c>
      <c r="J116" s="49"/>
      <c r="K116" s="50">
        <v>82.5</v>
      </c>
      <c r="L116" s="51">
        <v>65.5</v>
      </c>
      <c r="M116" s="52">
        <f t="shared" si="5"/>
        <v>76.70819304</v>
      </c>
      <c r="N116" s="52">
        <f t="shared" si="6"/>
        <v>5.791806957</v>
      </c>
      <c r="O116" s="53"/>
      <c r="P116" s="54">
        <v>82.5</v>
      </c>
      <c r="Q116" s="54">
        <v>0.1</v>
      </c>
      <c r="R116" s="55">
        <f t="shared" si="7"/>
        <v>70.84370993</v>
      </c>
      <c r="S116" s="55">
        <f t="shared" si="8"/>
        <v>11.65629007</v>
      </c>
      <c r="T116" s="55"/>
    </row>
    <row r="117">
      <c r="A117" s="45">
        <v>82.3</v>
      </c>
      <c r="B117" s="45">
        <v>20.1</v>
      </c>
      <c r="C117" s="46">
        <f t="shared" si="1"/>
        <v>86.38829654</v>
      </c>
      <c r="D117" s="35">
        <f t="shared" si="2"/>
        <v>4.088296542</v>
      </c>
      <c r="E117" s="47"/>
      <c r="F117" s="48">
        <v>82.3</v>
      </c>
      <c r="G117" s="48">
        <v>61.0</v>
      </c>
      <c r="H117" s="49">
        <f t="shared" si="3"/>
        <v>74.76335024</v>
      </c>
      <c r="I117" s="49">
        <f t="shared" si="4"/>
        <v>7.536649764</v>
      </c>
      <c r="J117" s="49"/>
      <c r="K117" s="50">
        <v>82.3</v>
      </c>
      <c r="L117" s="51">
        <v>65.0</v>
      </c>
      <c r="M117" s="52">
        <f t="shared" si="5"/>
        <v>76.57326405</v>
      </c>
      <c r="N117" s="52">
        <f t="shared" si="6"/>
        <v>5.726735945</v>
      </c>
      <c r="O117" s="53"/>
      <c r="P117" s="54">
        <v>82.3</v>
      </c>
      <c r="Q117" s="54">
        <v>0.1</v>
      </c>
      <c r="R117" s="55">
        <f t="shared" si="7"/>
        <v>70.84370993</v>
      </c>
      <c r="S117" s="55">
        <f t="shared" si="8"/>
        <v>11.45629007</v>
      </c>
      <c r="T117" s="55"/>
    </row>
    <row r="118">
      <c r="A118" s="45">
        <v>82.0</v>
      </c>
      <c r="B118" s="45">
        <v>19.8</v>
      </c>
      <c r="C118" s="46">
        <f t="shared" si="1"/>
        <v>85.75726061</v>
      </c>
      <c r="D118" s="35">
        <f t="shared" si="2"/>
        <v>3.75726061</v>
      </c>
      <c r="E118" s="47"/>
      <c r="F118" s="48">
        <v>82.0</v>
      </c>
      <c r="G118" s="48">
        <v>63.0</v>
      </c>
      <c r="H118" s="49">
        <f t="shared" si="3"/>
        <v>74.65663332</v>
      </c>
      <c r="I118" s="49">
        <f t="shared" si="4"/>
        <v>7.343366683</v>
      </c>
      <c r="J118" s="49"/>
      <c r="K118" s="50">
        <v>82.0</v>
      </c>
      <c r="L118" s="51">
        <v>64.4</v>
      </c>
      <c r="M118" s="52">
        <f t="shared" si="5"/>
        <v>76.41134927</v>
      </c>
      <c r="N118" s="52">
        <f t="shared" si="6"/>
        <v>5.588650731</v>
      </c>
      <c r="O118" s="53"/>
      <c r="P118" s="54">
        <v>82.0</v>
      </c>
      <c r="Q118" s="54">
        <v>0.1</v>
      </c>
      <c r="R118" s="55">
        <f t="shared" si="7"/>
        <v>70.84370993</v>
      </c>
      <c r="S118" s="55">
        <f t="shared" si="8"/>
        <v>11.15629007</v>
      </c>
      <c r="T118" s="55"/>
    </row>
    <row r="119">
      <c r="A119" s="45">
        <v>81.9</v>
      </c>
      <c r="B119" s="45">
        <v>19.5</v>
      </c>
      <c r="C119" s="46">
        <f t="shared" si="1"/>
        <v>85.12622468</v>
      </c>
      <c r="D119" s="35">
        <f t="shared" si="2"/>
        <v>3.226224679</v>
      </c>
      <c r="E119" s="47"/>
      <c r="F119" s="48">
        <v>81.9</v>
      </c>
      <c r="G119" s="48">
        <v>64.0</v>
      </c>
      <c r="H119" s="49">
        <f t="shared" si="3"/>
        <v>74.60327486</v>
      </c>
      <c r="I119" s="49">
        <f t="shared" si="4"/>
        <v>7.296725142</v>
      </c>
      <c r="J119" s="49"/>
      <c r="K119" s="50">
        <v>81.9</v>
      </c>
      <c r="L119" s="51">
        <v>63.9</v>
      </c>
      <c r="M119" s="52">
        <f t="shared" si="5"/>
        <v>76.27642028</v>
      </c>
      <c r="N119" s="52">
        <f t="shared" si="6"/>
        <v>5.623579719</v>
      </c>
      <c r="O119" s="53"/>
      <c r="P119" s="54">
        <v>81.9</v>
      </c>
      <c r="Q119" s="54">
        <v>0.1</v>
      </c>
      <c r="R119" s="55">
        <f t="shared" si="7"/>
        <v>70.84370993</v>
      </c>
      <c r="S119" s="55">
        <f t="shared" si="8"/>
        <v>11.05629007</v>
      </c>
      <c r="T119" s="55"/>
    </row>
    <row r="120">
      <c r="A120" s="45">
        <v>81.7</v>
      </c>
      <c r="B120" s="45">
        <v>19.1</v>
      </c>
      <c r="C120" s="46">
        <f t="shared" si="1"/>
        <v>84.28484344</v>
      </c>
      <c r="D120" s="35">
        <f t="shared" si="2"/>
        <v>2.584843437</v>
      </c>
      <c r="E120" s="47"/>
      <c r="F120" s="48">
        <v>81.7</v>
      </c>
      <c r="G120" s="48">
        <v>66.0</v>
      </c>
      <c r="H120" s="49">
        <f t="shared" si="3"/>
        <v>74.49655794</v>
      </c>
      <c r="I120" s="49">
        <f t="shared" si="4"/>
        <v>7.20344206</v>
      </c>
      <c r="J120" s="49"/>
      <c r="K120" s="50">
        <v>81.7</v>
      </c>
      <c r="L120" s="51">
        <v>63.4</v>
      </c>
      <c r="M120" s="52">
        <f t="shared" si="5"/>
        <v>76.14149129</v>
      </c>
      <c r="N120" s="52">
        <f t="shared" si="6"/>
        <v>5.558508707</v>
      </c>
      <c r="O120" s="53"/>
      <c r="P120" s="54">
        <v>81.7</v>
      </c>
      <c r="Q120" s="54">
        <v>0.1</v>
      </c>
      <c r="R120" s="55">
        <f t="shared" si="7"/>
        <v>70.84370993</v>
      </c>
      <c r="S120" s="55">
        <f t="shared" si="8"/>
        <v>10.85629007</v>
      </c>
      <c r="T120" s="55"/>
    </row>
    <row r="121">
      <c r="A121" s="45">
        <v>81.3</v>
      </c>
      <c r="B121" s="45">
        <v>19.1</v>
      </c>
      <c r="C121" s="46">
        <f t="shared" si="1"/>
        <v>84.28484344</v>
      </c>
      <c r="D121" s="35">
        <f t="shared" si="2"/>
        <v>2.984843437</v>
      </c>
      <c r="E121" s="47"/>
      <c r="F121" s="48">
        <v>81.3</v>
      </c>
      <c r="G121" s="48">
        <v>66.0</v>
      </c>
      <c r="H121" s="49">
        <f t="shared" si="3"/>
        <v>74.49655794</v>
      </c>
      <c r="I121" s="49">
        <f t="shared" si="4"/>
        <v>6.80344206</v>
      </c>
      <c r="J121" s="49"/>
      <c r="K121" s="50">
        <v>81.3</v>
      </c>
      <c r="L121" s="51">
        <v>62.9</v>
      </c>
      <c r="M121" s="52">
        <f t="shared" si="5"/>
        <v>76.0065623</v>
      </c>
      <c r="N121" s="52">
        <f t="shared" si="6"/>
        <v>5.293437696</v>
      </c>
      <c r="O121" s="53"/>
      <c r="P121" s="54">
        <v>81.3</v>
      </c>
      <c r="Q121" s="54">
        <v>0.1</v>
      </c>
      <c r="R121" s="55">
        <f t="shared" si="7"/>
        <v>70.84370993</v>
      </c>
      <c r="S121" s="55">
        <f t="shared" si="8"/>
        <v>10.45629007</v>
      </c>
      <c r="T121" s="55"/>
    </row>
    <row r="122">
      <c r="A122" s="45">
        <v>81.3</v>
      </c>
      <c r="B122" s="45">
        <v>19.0</v>
      </c>
      <c r="C122" s="46">
        <f t="shared" si="1"/>
        <v>84.07449813</v>
      </c>
      <c r="D122" s="35">
        <f t="shared" si="2"/>
        <v>2.774498126</v>
      </c>
      <c r="E122" s="47"/>
      <c r="F122" s="48">
        <v>81.3</v>
      </c>
      <c r="G122" s="48">
        <v>66.0</v>
      </c>
      <c r="H122" s="49">
        <f t="shared" si="3"/>
        <v>74.49655794</v>
      </c>
      <c r="I122" s="49">
        <f t="shared" si="4"/>
        <v>6.80344206</v>
      </c>
      <c r="J122" s="49"/>
      <c r="K122" s="50">
        <v>81.3</v>
      </c>
      <c r="L122" s="51">
        <v>62.5</v>
      </c>
      <c r="M122" s="52">
        <f t="shared" si="5"/>
        <v>75.89861911</v>
      </c>
      <c r="N122" s="52">
        <f t="shared" si="6"/>
        <v>5.401380886</v>
      </c>
      <c r="O122" s="53"/>
      <c r="P122" s="54">
        <v>81.3</v>
      </c>
      <c r="Q122" s="54">
        <v>0.1</v>
      </c>
      <c r="R122" s="55">
        <f t="shared" si="7"/>
        <v>70.84370993</v>
      </c>
      <c r="S122" s="55">
        <f t="shared" si="8"/>
        <v>10.45629007</v>
      </c>
      <c r="T122" s="55"/>
    </row>
    <row r="123">
      <c r="A123" s="45">
        <v>81.2</v>
      </c>
      <c r="B123" s="45">
        <v>20.3</v>
      </c>
      <c r="C123" s="46">
        <f t="shared" si="1"/>
        <v>86.80898716</v>
      </c>
      <c r="D123" s="35">
        <f t="shared" si="2"/>
        <v>5.608987163</v>
      </c>
      <c r="E123" s="47"/>
      <c r="F123" s="48">
        <v>81.2</v>
      </c>
      <c r="G123" s="48">
        <v>66.0</v>
      </c>
      <c r="H123" s="49">
        <f t="shared" si="3"/>
        <v>74.49655794</v>
      </c>
      <c r="I123" s="49">
        <f t="shared" si="4"/>
        <v>6.70344206</v>
      </c>
      <c r="J123" s="49"/>
      <c r="K123" s="50">
        <v>81.2</v>
      </c>
      <c r="L123" s="51">
        <v>62.0</v>
      </c>
      <c r="M123" s="52">
        <f t="shared" si="5"/>
        <v>75.76369013</v>
      </c>
      <c r="N123" s="52">
        <f t="shared" si="6"/>
        <v>5.436309874</v>
      </c>
      <c r="O123" s="53"/>
      <c r="P123" s="54">
        <v>81.2</v>
      </c>
      <c r="Q123" s="54">
        <v>0.1</v>
      </c>
      <c r="R123" s="55">
        <f t="shared" si="7"/>
        <v>70.84370993</v>
      </c>
      <c r="S123" s="55">
        <f t="shared" si="8"/>
        <v>10.35629007</v>
      </c>
      <c r="T123" s="55"/>
    </row>
    <row r="124">
      <c r="A124" s="45">
        <v>81.0</v>
      </c>
      <c r="B124" s="45">
        <v>20.3</v>
      </c>
      <c r="C124" s="46">
        <f t="shared" si="1"/>
        <v>86.80898716</v>
      </c>
      <c r="D124" s="35">
        <f t="shared" si="2"/>
        <v>5.808987163</v>
      </c>
      <c r="E124" s="47"/>
      <c r="F124" s="48">
        <v>81.0</v>
      </c>
      <c r="G124" s="48">
        <v>67.0</v>
      </c>
      <c r="H124" s="49">
        <f t="shared" si="3"/>
        <v>74.44319948</v>
      </c>
      <c r="I124" s="49">
        <f t="shared" si="4"/>
        <v>6.556800519</v>
      </c>
      <c r="J124" s="49"/>
      <c r="K124" s="50">
        <v>81.0</v>
      </c>
      <c r="L124" s="51">
        <v>61.5</v>
      </c>
      <c r="M124" s="52">
        <f t="shared" si="5"/>
        <v>75.62876114</v>
      </c>
      <c r="N124" s="52">
        <f t="shared" si="6"/>
        <v>5.371238862</v>
      </c>
      <c r="O124" s="53"/>
      <c r="P124" s="54">
        <v>81.0</v>
      </c>
      <c r="Q124" s="54">
        <v>0.1</v>
      </c>
      <c r="R124" s="55">
        <f t="shared" si="7"/>
        <v>70.84370993</v>
      </c>
      <c r="S124" s="55">
        <f t="shared" si="8"/>
        <v>10.15629007</v>
      </c>
      <c r="T124" s="55"/>
    </row>
    <row r="125">
      <c r="A125" s="45">
        <v>86.0</v>
      </c>
      <c r="B125" s="45">
        <v>20.7</v>
      </c>
      <c r="C125" s="46">
        <f t="shared" si="1"/>
        <v>87.6503684</v>
      </c>
      <c r="D125" s="35">
        <f t="shared" si="2"/>
        <v>1.650368405</v>
      </c>
      <c r="E125" s="47"/>
      <c r="F125" s="48">
        <v>86.0</v>
      </c>
      <c r="G125" s="48">
        <v>69.0</v>
      </c>
      <c r="H125" s="49">
        <f t="shared" si="3"/>
        <v>74.33648256</v>
      </c>
      <c r="I125" s="49">
        <f t="shared" si="4"/>
        <v>11.66351744</v>
      </c>
      <c r="J125" s="49"/>
      <c r="K125" s="50">
        <v>86.0</v>
      </c>
      <c r="L125" s="51">
        <v>6.9</v>
      </c>
      <c r="M125" s="52">
        <f t="shared" si="5"/>
        <v>60.89451563</v>
      </c>
      <c r="N125" s="52">
        <f t="shared" si="6"/>
        <v>25.10548437</v>
      </c>
      <c r="O125" s="53"/>
      <c r="P125" s="54">
        <v>86.0</v>
      </c>
      <c r="Q125" s="54">
        <v>0.1</v>
      </c>
      <c r="R125" s="55">
        <f t="shared" si="7"/>
        <v>70.84370993</v>
      </c>
      <c r="S125" s="55">
        <f t="shared" si="8"/>
        <v>15.15629007</v>
      </c>
      <c r="T125" s="55"/>
    </row>
    <row r="126">
      <c r="A126" s="45">
        <v>83.0</v>
      </c>
      <c r="B126" s="45">
        <v>20.6</v>
      </c>
      <c r="C126" s="46">
        <f t="shared" si="1"/>
        <v>87.44002309</v>
      </c>
      <c r="D126" s="35">
        <f t="shared" si="2"/>
        <v>4.440023094</v>
      </c>
      <c r="E126" s="47"/>
      <c r="F126" s="48">
        <v>83.0</v>
      </c>
      <c r="G126" s="48">
        <v>71.0</v>
      </c>
      <c r="H126" s="49">
        <f t="shared" si="3"/>
        <v>74.22976564</v>
      </c>
      <c r="I126" s="49">
        <f t="shared" si="4"/>
        <v>8.770234356</v>
      </c>
      <c r="J126" s="49"/>
      <c r="K126" s="50">
        <v>83.0</v>
      </c>
      <c r="L126" s="51">
        <v>6.3</v>
      </c>
      <c r="M126" s="52">
        <f t="shared" si="5"/>
        <v>60.73260084</v>
      </c>
      <c r="N126" s="52">
        <f t="shared" si="6"/>
        <v>22.26739916</v>
      </c>
      <c r="O126" s="53"/>
      <c r="P126" s="54">
        <v>83.0</v>
      </c>
      <c r="Q126" s="54">
        <v>0.1</v>
      </c>
      <c r="R126" s="55">
        <f t="shared" si="7"/>
        <v>70.84370993</v>
      </c>
      <c r="S126" s="55">
        <f t="shared" si="8"/>
        <v>12.15629007</v>
      </c>
      <c r="T126" s="55"/>
    </row>
    <row r="127">
      <c r="A127" s="45">
        <v>79.9</v>
      </c>
      <c r="B127" s="45">
        <v>20.1</v>
      </c>
      <c r="C127" s="46">
        <f t="shared" si="1"/>
        <v>86.38829654</v>
      </c>
      <c r="D127" s="35">
        <f t="shared" si="2"/>
        <v>6.488296542</v>
      </c>
      <c r="E127" s="47"/>
      <c r="F127" s="48">
        <v>79.9</v>
      </c>
      <c r="G127" s="48">
        <v>73.0</v>
      </c>
      <c r="H127" s="49">
        <f t="shared" si="3"/>
        <v>74.12304873</v>
      </c>
      <c r="I127" s="49">
        <f t="shared" si="4"/>
        <v>5.776951275</v>
      </c>
      <c r="J127" s="49"/>
      <c r="K127" s="50">
        <v>79.9</v>
      </c>
      <c r="L127" s="51">
        <v>59.6</v>
      </c>
      <c r="M127" s="52">
        <f t="shared" si="5"/>
        <v>75.11603098</v>
      </c>
      <c r="N127" s="52">
        <f t="shared" si="6"/>
        <v>4.783969017</v>
      </c>
      <c r="O127" s="53"/>
      <c r="P127" s="54">
        <v>79.9</v>
      </c>
      <c r="Q127" s="54">
        <v>0.1</v>
      </c>
      <c r="R127" s="55">
        <f t="shared" si="7"/>
        <v>70.84370993</v>
      </c>
      <c r="S127" s="55">
        <f t="shared" si="8"/>
        <v>9.056290075</v>
      </c>
      <c r="T127" s="55"/>
    </row>
    <row r="128">
      <c r="A128" s="45">
        <v>79.9</v>
      </c>
      <c r="B128" s="45">
        <v>20.5</v>
      </c>
      <c r="C128" s="46">
        <f t="shared" si="1"/>
        <v>87.22967778</v>
      </c>
      <c r="D128" s="35">
        <f t="shared" si="2"/>
        <v>7.329677784</v>
      </c>
      <c r="E128" s="47"/>
      <c r="F128" s="48">
        <v>79.9</v>
      </c>
      <c r="G128" s="48">
        <v>75.0</v>
      </c>
      <c r="H128" s="49">
        <f t="shared" si="3"/>
        <v>74.01633181</v>
      </c>
      <c r="I128" s="49">
        <f t="shared" si="4"/>
        <v>5.883668193</v>
      </c>
      <c r="J128" s="49"/>
      <c r="K128" s="50">
        <v>79.9</v>
      </c>
      <c r="L128" s="51">
        <v>59.0</v>
      </c>
      <c r="M128" s="52">
        <f t="shared" si="5"/>
        <v>74.9541162</v>
      </c>
      <c r="N128" s="52">
        <f t="shared" si="6"/>
        <v>4.945883803</v>
      </c>
      <c r="O128" s="53"/>
      <c r="P128" s="54">
        <v>79.9</v>
      </c>
      <c r="Q128" s="54">
        <v>0.1</v>
      </c>
      <c r="R128" s="55">
        <f t="shared" si="7"/>
        <v>70.84370993</v>
      </c>
      <c r="S128" s="55">
        <f t="shared" si="8"/>
        <v>9.056290075</v>
      </c>
      <c r="T128" s="55"/>
    </row>
    <row r="129">
      <c r="A129" s="45">
        <v>79.5</v>
      </c>
      <c r="B129" s="45">
        <v>20.4</v>
      </c>
      <c r="C129" s="46">
        <f t="shared" si="1"/>
        <v>87.01933247</v>
      </c>
      <c r="D129" s="35">
        <f t="shared" si="2"/>
        <v>7.519332473</v>
      </c>
      <c r="E129" s="47"/>
      <c r="F129" s="48">
        <v>79.5</v>
      </c>
      <c r="G129" s="48">
        <v>78.0</v>
      </c>
      <c r="H129" s="49">
        <f t="shared" si="3"/>
        <v>73.85625643</v>
      </c>
      <c r="I129" s="49">
        <f t="shared" si="4"/>
        <v>5.643743571</v>
      </c>
      <c r="J129" s="49"/>
      <c r="K129" s="50">
        <v>79.5</v>
      </c>
      <c r="L129" s="51">
        <v>58.2</v>
      </c>
      <c r="M129" s="52">
        <f t="shared" si="5"/>
        <v>74.73822982</v>
      </c>
      <c r="N129" s="52">
        <f t="shared" si="6"/>
        <v>4.761770184</v>
      </c>
      <c r="O129" s="53"/>
      <c r="P129" s="54">
        <v>79.5</v>
      </c>
      <c r="Q129" s="54">
        <v>0.1</v>
      </c>
      <c r="R129" s="55">
        <f t="shared" si="7"/>
        <v>70.84370993</v>
      </c>
      <c r="S129" s="55">
        <f t="shared" si="8"/>
        <v>8.656290075</v>
      </c>
      <c r="T129" s="55"/>
    </row>
    <row r="130">
      <c r="A130" s="45">
        <v>81.5</v>
      </c>
      <c r="B130" s="45">
        <v>15.9</v>
      </c>
      <c r="C130" s="46">
        <f t="shared" si="1"/>
        <v>77.5537935</v>
      </c>
      <c r="D130" s="35">
        <f t="shared" si="2"/>
        <v>3.946206499</v>
      </c>
      <c r="E130" s="47"/>
      <c r="F130" s="48">
        <v>81.5</v>
      </c>
      <c r="G130" s="48">
        <v>65.0</v>
      </c>
      <c r="H130" s="49">
        <f t="shared" si="3"/>
        <v>74.5499164</v>
      </c>
      <c r="I130" s="49">
        <f t="shared" si="4"/>
        <v>6.950083601</v>
      </c>
      <c r="J130" s="49"/>
      <c r="K130" s="50">
        <v>81.5</v>
      </c>
      <c r="L130" s="51">
        <v>57.6</v>
      </c>
      <c r="M130" s="52">
        <f t="shared" si="5"/>
        <v>74.57631503</v>
      </c>
      <c r="N130" s="52">
        <f t="shared" si="6"/>
        <v>6.92368497</v>
      </c>
      <c r="O130" s="53"/>
      <c r="P130" s="54">
        <v>81.5</v>
      </c>
      <c r="Q130" s="54">
        <v>0.1</v>
      </c>
      <c r="R130" s="55">
        <f t="shared" si="7"/>
        <v>70.84370993</v>
      </c>
      <c r="S130" s="55">
        <f t="shared" si="8"/>
        <v>10.65629007</v>
      </c>
      <c r="T130" s="55"/>
    </row>
    <row r="131">
      <c r="A131" s="45">
        <v>81.4</v>
      </c>
      <c r="B131" s="45">
        <v>15.9</v>
      </c>
      <c r="C131" s="46">
        <f t="shared" si="1"/>
        <v>77.5537935</v>
      </c>
      <c r="D131" s="35">
        <f t="shared" si="2"/>
        <v>3.846206499</v>
      </c>
      <c r="E131" s="47"/>
      <c r="F131" s="48">
        <v>81.4</v>
      </c>
      <c r="G131" s="48">
        <v>66.0</v>
      </c>
      <c r="H131" s="49">
        <f t="shared" si="3"/>
        <v>74.49655794</v>
      </c>
      <c r="I131" s="49">
        <f t="shared" si="4"/>
        <v>6.90344206</v>
      </c>
      <c r="J131" s="49"/>
      <c r="K131" s="50">
        <v>81.4</v>
      </c>
      <c r="L131" s="51">
        <v>57.1</v>
      </c>
      <c r="M131" s="52">
        <f t="shared" si="5"/>
        <v>74.44138604</v>
      </c>
      <c r="N131" s="52">
        <f t="shared" si="6"/>
        <v>6.958613958</v>
      </c>
      <c r="O131" s="53"/>
      <c r="P131" s="54">
        <v>81.4</v>
      </c>
      <c r="Q131" s="54">
        <v>0.1</v>
      </c>
      <c r="R131" s="55">
        <f t="shared" si="7"/>
        <v>70.84370993</v>
      </c>
      <c r="S131" s="55">
        <f t="shared" si="8"/>
        <v>10.55629007</v>
      </c>
      <c r="T131" s="55"/>
    </row>
    <row r="132">
      <c r="A132" s="45">
        <v>81.1</v>
      </c>
      <c r="B132" s="45">
        <v>15.7</v>
      </c>
      <c r="C132" s="46">
        <f t="shared" si="1"/>
        <v>77.13310288</v>
      </c>
      <c r="D132" s="35">
        <f t="shared" si="2"/>
        <v>3.96689712</v>
      </c>
      <c r="E132" s="47"/>
      <c r="F132" s="48">
        <v>81.1</v>
      </c>
      <c r="G132" s="48">
        <v>68.0</v>
      </c>
      <c r="H132" s="49">
        <f t="shared" si="3"/>
        <v>74.38984102</v>
      </c>
      <c r="I132" s="49">
        <f t="shared" si="4"/>
        <v>6.710158979</v>
      </c>
      <c r="J132" s="49"/>
      <c r="K132" s="50">
        <v>81.1</v>
      </c>
      <c r="L132" s="51">
        <v>56.6</v>
      </c>
      <c r="M132" s="52">
        <f t="shared" si="5"/>
        <v>74.30645705</v>
      </c>
      <c r="N132" s="52">
        <f t="shared" si="6"/>
        <v>6.793542946</v>
      </c>
      <c r="O132" s="53"/>
      <c r="P132" s="54">
        <v>81.1</v>
      </c>
      <c r="Q132" s="54">
        <v>0.1</v>
      </c>
      <c r="R132" s="55">
        <f t="shared" si="7"/>
        <v>70.84370993</v>
      </c>
      <c r="S132" s="55">
        <f t="shared" si="8"/>
        <v>10.25629007</v>
      </c>
      <c r="T132" s="55"/>
    </row>
    <row r="133">
      <c r="A133" s="45">
        <v>88.0</v>
      </c>
      <c r="B133" s="45">
        <v>15.7</v>
      </c>
      <c r="C133" s="46">
        <f t="shared" si="1"/>
        <v>77.13310288</v>
      </c>
      <c r="D133" s="35">
        <f t="shared" si="2"/>
        <v>10.86689712</v>
      </c>
      <c r="E133" s="47"/>
      <c r="F133" s="48">
        <v>88.0</v>
      </c>
      <c r="G133" s="48">
        <v>7.0</v>
      </c>
      <c r="H133" s="49">
        <f t="shared" si="3"/>
        <v>77.64470703</v>
      </c>
      <c r="I133" s="49">
        <f t="shared" si="4"/>
        <v>10.35529297</v>
      </c>
      <c r="J133" s="49"/>
      <c r="K133" s="50">
        <v>88.0</v>
      </c>
      <c r="L133" s="51">
        <v>56.1</v>
      </c>
      <c r="M133" s="52">
        <f t="shared" si="5"/>
        <v>74.17152807</v>
      </c>
      <c r="N133" s="52">
        <f t="shared" si="6"/>
        <v>13.82847193</v>
      </c>
      <c r="O133" s="53"/>
      <c r="P133" s="54">
        <v>88.0</v>
      </c>
      <c r="Q133" s="54">
        <v>0.1</v>
      </c>
      <c r="R133" s="55">
        <f t="shared" si="7"/>
        <v>70.84370993</v>
      </c>
      <c r="S133" s="55">
        <f t="shared" si="8"/>
        <v>17.15629007</v>
      </c>
      <c r="T133" s="55"/>
    </row>
    <row r="134">
      <c r="A134" s="45">
        <v>88.0</v>
      </c>
      <c r="B134" s="45">
        <v>15.7</v>
      </c>
      <c r="C134" s="46">
        <f t="shared" si="1"/>
        <v>77.13310288</v>
      </c>
      <c r="D134" s="35">
        <f t="shared" si="2"/>
        <v>10.86689712</v>
      </c>
      <c r="E134" s="47"/>
      <c r="F134" s="48">
        <v>88.0</v>
      </c>
      <c r="G134" s="48">
        <v>73.0</v>
      </c>
      <c r="H134" s="49">
        <f t="shared" si="3"/>
        <v>74.12304873</v>
      </c>
      <c r="I134" s="49">
        <f t="shared" si="4"/>
        <v>13.87695127</v>
      </c>
      <c r="J134" s="49"/>
      <c r="K134" s="50">
        <v>88.0</v>
      </c>
      <c r="L134" s="51">
        <v>55.7</v>
      </c>
      <c r="M134" s="52">
        <f t="shared" si="5"/>
        <v>74.06358487</v>
      </c>
      <c r="N134" s="52">
        <f t="shared" si="6"/>
        <v>13.93641513</v>
      </c>
      <c r="O134" s="53"/>
      <c r="P134" s="54">
        <v>88.0</v>
      </c>
      <c r="Q134" s="54">
        <v>0.1</v>
      </c>
      <c r="R134" s="55">
        <f t="shared" si="7"/>
        <v>70.84370993</v>
      </c>
      <c r="S134" s="55">
        <f t="shared" si="8"/>
        <v>17.15629007</v>
      </c>
      <c r="T134" s="55"/>
    </row>
    <row r="135">
      <c r="A135" s="45">
        <v>84.0</v>
      </c>
      <c r="B135" s="45">
        <v>15.4</v>
      </c>
      <c r="C135" s="46">
        <f t="shared" si="1"/>
        <v>76.50206695</v>
      </c>
      <c r="D135" s="35">
        <f t="shared" si="2"/>
        <v>7.497933051</v>
      </c>
      <c r="E135" s="47"/>
      <c r="F135" s="48">
        <v>84.0</v>
      </c>
      <c r="G135" s="48">
        <v>75.0</v>
      </c>
      <c r="H135" s="49">
        <f t="shared" si="3"/>
        <v>74.01633181</v>
      </c>
      <c r="I135" s="49">
        <f t="shared" si="4"/>
        <v>9.983668193</v>
      </c>
      <c r="J135" s="49"/>
      <c r="K135" s="50">
        <v>84.0</v>
      </c>
      <c r="L135" s="51">
        <v>55.2</v>
      </c>
      <c r="M135" s="52">
        <f t="shared" si="5"/>
        <v>73.92865589</v>
      </c>
      <c r="N135" s="52">
        <f t="shared" si="6"/>
        <v>10.07134411</v>
      </c>
      <c r="O135" s="53"/>
      <c r="P135" s="54">
        <v>84.0</v>
      </c>
      <c r="Q135" s="54">
        <v>0.1</v>
      </c>
      <c r="R135" s="55">
        <f t="shared" si="7"/>
        <v>70.84370993</v>
      </c>
      <c r="S135" s="55">
        <f t="shared" si="8"/>
        <v>13.15629007</v>
      </c>
      <c r="T135" s="55"/>
    </row>
    <row r="136">
      <c r="A136" s="45">
        <v>82.0</v>
      </c>
      <c r="B136" s="45">
        <v>15.3</v>
      </c>
      <c r="C136" s="46">
        <f t="shared" si="1"/>
        <v>76.29172164</v>
      </c>
      <c r="D136" s="35">
        <f t="shared" si="2"/>
        <v>5.708278362</v>
      </c>
      <c r="E136" s="47"/>
      <c r="F136" s="48">
        <v>82.0</v>
      </c>
      <c r="G136" s="48">
        <v>77.0</v>
      </c>
      <c r="H136" s="49">
        <f t="shared" si="3"/>
        <v>73.90961489</v>
      </c>
      <c r="I136" s="49">
        <f t="shared" si="4"/>
        <v>8.090385112</v>
      </c>
      <c r="J136" s="49"/>
      <c r="K136" s="50">
        <v>82.0</v>
      </c>
      <c r="L136" s="51">
        <v>54.7</v>
      </c>
      <c r="M136" s="52">
        <f t="shared" si="5"/>
        <v>73.7937269</v>
      </c>
      <c r="N136" s="52">
        <f t="shared" si="6"/>
        <v>8.206273101</v>
      </c>
      <c r="O136" s="53"/>
      <c r="P136" s="54">
        <v>82.0</v>
      </c>
      <c r="Q136" s="54">
        <v>0.1</v>
      </c>
      <c r="R136" s="55">
        <f t="shared" si="7"/>
        <v>70.84370993</v>
      </c>
      <c r="S136" s="55">
        <f t="shared" si="8"/>
        <v>11.15629007</v>
      </c>
      <c r="T136" s="55"/>
    </row>
    <row r="137">
      <c r="A137" s="45">
        <v>84.0</v>
      </c>
      <c r="B137" s="45">
        <v>15.1</v>
      </c>
      <c r="C137" s="46">
        <f t="shared" si="1"/>
        <v>75.87103102</v>
      </c>
      <c r="D137" s="35">
        <f t="shared" si="2"/>
        <v>8.128968983</v>
      </c>
      <c r="E137" s="47"/>
      <c r="F137" s="48">
        <v>84.0</v>
      </c>
      <c r="G137" s="48">
        <v>76.0</v>
      </c>
      <c r="H137" s="49">
        <f t="shared" si="3"/>
        <v>73.96297335</v>
      </c>
      <c r="I137" s="49">
        <f t="shared" si="4"/>
        <v>10.03702665</v>
      </c>
      <c r="J137" s="49"/>
      <c r="K137" s="50">
        <v>84.0</v>
      </c>
      <c r="L137" s="51">
        <v>54.2</v>
      </c>
      <c r="M137" s="52">
        <f t="shared" si="5"/>
        <v>73.65879791</v>
      </c>
      <c r="N137" s="52">
        <f t="shared" si="6"/>
        <v>10.34120209</v>
      </c>
      <c r="O137" s="53"/>
      <c r="P137" s="54">
        <v>84.0</v>
      </c>
      <c r="Q137" s="54">
        <v>0.1</v>
      </c>
      <c r="R137" s="55">
        <f t="shared" si="7"/>
        <v>70.84370993</v>
      </c>
      <c r="S137" s="55">
        <f t="shared" si="8"/>
        <v>13.15629007</v>
      </c>
      <c r="T137" s="55"/>
    </row>
    <row r="138">
      <c r="A138" s="45">
        <v>81.0</v>
      </c>
      <c r="B138" s="45">
        <v>15.2</v>
      </c>
      <c r="C138" s="46">
        <f t="shared" si="1"/>
        <v>76.08137633</v>
      </c>
      <c r="D138" s="35">
        <f t="shared" si="2"/>
        <v>4.918623672</v>
      </c>
      <c r="E138" s="47"/>
      <c r="F138" s="48">
        <v>81.0</v>
      </c>
      <c r="G138" s="48">
        <v>8.0</v>
      </c>
      <c r="H138" s="49">
        <f t="shared" si="3"/>
        <v>77.59134857</v>
      </c>
      <c r="I138" s="49">
        <f t="shared" si="4"/>
        <v>3.408651426</v>
      </c>
      <c r="J138" s="49"/>
      <c r="K138" s="50">
        <v>81.0</v>
      </c>
      <c r="L138" s="51">
        <v>53.7</v>
      </c>
      <c r="M138" s="52">
        <f t="shared" si="5"/>
        <v>73.52386892</v>
      </c>
      <c r="N138" s="52">
        <f t="shared" si="6"/>
        <v>7.476131078</v>
      </c>
      <c r="O138" s="53"/>
      <c r="P138" s="54">
        <v>81.0</v>
      </c>
      <c r="Q138" s="54">
        <v>0.1</v>
      </c>
      <c r="R138" s="55">
        <f t="shared" si="7"/>
        <v>70.84370993</v>
      </c>
      <c r="S138" s="55">
        <f t="shared" si="8"/>
        <v>10.15629007</v>
      </c>
      <c r="T138" s="55"/>
    </row>
    <row r="139">
      <c r="A139" s="45">
        <v>79.8</v>
      </c>
      <c r="B139" s="45">
        <v>15.0</v>
      </c>
      <c r="C139" s="46">
        <f t="shared" si="1"/>
        <v>75.66068571</v>
      </c>
      <c r="D139" s="35">
        <f t="shared" si="2"/>
        <v>4.139314293</v>
      </c>
      <c r="E139" s="47"/>
      <c r="F139" s="48">
        <v>79.8</v>
      </c>
      <c r="G139" s="48">
        <v>81.0</v>
      </c>
      <c r="H139" s="49">
        <f t="shared" si="3"/>
        <v>73.69618105</v>
      </c>
      <c r="I139" s="49">
        <f t="shared" si="4"/>
        <v>6.103818948</v>
      </c>
      <c r="J139" s="49"/>
      <c r="K139" s="50">
        <v>79.8</v>
      </c>
      <c r="L139" s="51">
        <v>53.2</v>
      </c>
      <c r="M139" s="52">
        <f t="shared" si="5"/>
        <v>73.38893993</v>
      </c>
      <c r="N139" s="52">
        <f t="shared" si="6"/>
        <v>6.411060066</v>
      </c>
      <c r="O139" s="53"/>
      <c r="P139" s="54">
        <v>79.8</v>
      </c>
      <c r="Q139" s="54">
        <v>0.1</v>
      </c>
      <c r="R139" s="55">
        <f t="shared" si="7"/>
        <v>70.84370993</v>
      </c>
      <c r="S139" s="55">
        <f t="shared" si="8"/>
        <v>8.956290075</v>
      </c>
      <c r="T139" s="55"/>
    </row>
    <row r="140">
      <c r="A140" s="45">
        <v>79.4</v>
      </c>
      <c r="B140" s="45">
        <v>14.9</v>
      </c>
      <c r="C140" s="46">
        <f t="shared" si="1"/>
        <v>75.4503404</v>
      </c>
      <c r="D140" s="35">
        <f t="shared" si="2"/>
        <v>3.949659604</v>
      </c>
      <c r="E140" s="47"/>
      <c r="F140" s="48">
        <v>79.4</v>
      </c>
      <c r="G140" s="48">
        <v>85.0</v>
      </c>
      <c r="H140" s="49">
        <f t="shared" si="3"/>
        <v>73.48274721</v>
      </c>
      <c r="I140" s="49">
        <f t="shared" si="4"/>
        <v>5.917252785</v>
      </c>
      <c r="J140" s="49"/>
      <c r="K140" s="50">
        <v>79.4</v>
      </c>
      <c r="L140" s="51">
        <v>52.7</v>
      </c>
      <c r="M140" s="52">
        <f t="shared" si="5"/>
        <v>73.25401095</v>
      </c>
      <c r="N140" s="52">
        <f t="shared" si="6"/>
        <v>6.145989054</v>
      </c>
      <c r="O140" s="53"/>
      <c r="P140" s="54">
        <v>79.4</v>
      </c>
      <c r="Q140" s="54">
        <v>0.1</v>
      </c>
      <c r="R140" s="55">
        <f t="shared" si="7"/>
        <v>70.84370993</v>
      </c>
      <c r="S140" s="55">
        <f t="shared" si="8"/>
        <v>8.556290075</v>
      </c>
      <c r="T140" s="55"/>
    </row>
    <row r="141">
      <c r="A141" s="45">
        <v>79.3</v>
      </c>
      <c r="B141" s="45">
        <v>14.7</v>
      </c>
      <c r="C141" s="46">
        <f t="shared" si="1"/>
        <v>75.02964978</v>
      </c>
      <c r="D141" s="35">
        <f t="shared" si="2"/>
        <v>4.270350225</v>
      </c>
      <c r="E141" s="47"/>
      <c r="F141" s="48">
        <v>79.3</v>
      </c>
      <c r="G141" s="48">
        <v>86.0</v>
      </c>
      <c r="H141" s="49">
        <f t="shared" si="3"/>
        <v>73.42938876</v>
      </c>
      <c r="I141" s="49">
        <f t="shared" si="4"/>
        <v>5.870611244</v>
      </c>
      <c r="J141" s="49"/>
      <c r="K141" s="50">
        <v>79.3</v>
      </c>
      <c r="L141" s="51">
        <v>52.2</v>
      </c>
      <c r="M141" s="52">
        <f t="shared" si="5"/>
        <v>73.11908196</v>
      </c>
      <c r="N141" s="52">
        <f t="shared" si="6"/>
        <v>6.180918042</v>
      </c>
      <c r="O141" s="53"/>
      <c r="P141" s="54">
        <v>79.3</v>
      </c>
      <c r="Q141" s="54">
        <v>0.1</v>
      </c>
      <c r="R141" s="55">
        <f t="shared" si="7"/>
        <v>70.84370993</v>
      </c>
      <c r="S141" s="55">
        <f t="shared" si="8"/>
        <v>8.456290075</v>
      </c>
      <c r="T141" s="55"/>
    </row>
    <row r="142">
      <c r="A142" s="45">
        <v>78.8</v>
      </c>
      <c r="B142" s="45">
        <v>14.7</v>
      </c>
      <c r="C142" s="46">
        <f t="shared" si="1"/>
        <v>75.02964978</v>
      </c>
      <c r="D142" s="35">
        <f t="shared" si="2"/>
        <v>3.770350225</v>
      </c>
      <c r="E142" s="47"/>
      <c r="F142" s="48">
        <v>78.8</v>
      </c>
      <c r="G142" s="48">
        <v>88.0</v>
      </c>
      <c r="H142" s="49">
        <f t="shared" si="3"/>
        <v>73.32267184</v>
      </c>
      <c r="I142" s="49">
        <f t="shared" si="4"/>
        <v>5.477328163</v>
      </c>
      <c r="J142" s="49"/>
      <c r="K142" s="50">
        <v>78.8</v>
      </c>
      <c r="L142" s="51">
        <v>51.7</v>
      </c>
      <c r="M142" s="52">
        <f t="shared" si="5"/>
        <v>72.98415297</v>
      </c>
      <c r="N142" s="52">
        <f t="shared" si="6"/>
        <v>5.81584703</v>
      </c>
      <c r="O142" s="53"/>
      <c r="P142" s="54">
        <v>78.8</v>
      </c>
      <c r="Q142" s="54">
        <v>0.1</v>
      </c>
      <c r="R142" s="55">
        <f t="shared" si="7"/>
        <v>70.84370993</v>
      </c>
      <c r="S142" s="55">
        <f t="shared" si="8"/>
        <v>7.956290075</v>
      </c>
      <c r="T142" s="55"/>
    </row>
    <row r="143">
      <c r="A143" s="45">
        <v>78.7</v>
      </c>
      <c r="B143" s="45">
        <v>16.1</v>
      </c>
      <c r="C143" s="46">
        <f t="shared" si="1"/>
        <v>77.97448412</v>
      </c>
      <c r="D143" s="35">
        <f t="shared" si="2"/>
        <v>0.7255158778</v>
      </c>
      <c r="E143" s="47"/>
      <c r="F143" s="48">
        <v>78.7</v>
      </c>
      <c r="G143" s="48">
        <v>9.0</v>
      </c>
      <c r="H143" s="49">
        <f t="shared" si="3"/>
        <v>77.53799012</v>
      </c>
      <c r="I143" s="49">
        <f t="shared" si="4"/>
        <v>1.162009885</v>
      </c>
      <c r="J143" s="49"/>
      <c r="K143" s="50">
        <v>78.7</v>
      </c>
      <c r="L143" s="51">
        <v>51.2</v>
      </c>
      <c r="M143" s="52">
        <f t="shared" si="5"/>
        <v>72.84922398</v>
      </c>
      <c r="N143" s="52">
        <f t="shared" si="6"/>
        <v>5.850776019</v>
      </c>
      <c r="O143" s="53"/>
      <c r="P143" s="54">
        <v>78.7</v>
      </c>
      <c r="Q143" s="54">
        <v>0.1</v>
      </c>
      <c r="R143" s="55">
        <f t="shared" si="7"/>
        <v>70.84370993</v>
      </c>
      <c r="S143" s="55">
        <f t="shared" si="8"/>
        <v>7.856290075</v>
      </c>
      <c r="T143" s="55"/>
    </row>
    <row r="144">
      <c r="A144" s="45">
        <v>78.6</v>
      </c>
      <c r="B144" s="45">
        <v>15.5</v>
      </c>
      <c r="C144" s="46">
        <f t="shared" si="1"/>
        <v>76.71241226</v>
      </c>
      <c r="D144" s="35">
        <f t="shared" si="2"/>
        <v>1.887587741</v>
      </c>
      <c r="E144" s="47"/>
      <c r="F144" s="48">
        <v>78.6</v>
      </c>
      <c r="G144" s="48">
        <v>92.0</v>
      </c>
      <c r="H144" s="49">
        <f t="shared" si="3"/>
        <v>73.109238</v>
      </c>
      <c r="I144" s="49">
        <f t="shared" si="4"/>
        <v>5.490762</v>
      </c>
      <c r="J144" s="49"/>
      <c r="K144" s="50">
        <v>78.6</v>
      </c>
      <c r="L144" s="51">
        <v>5.6</v>
      </c>
      <c r="M144" s="52">
        <f t="shared" si="5"/>
        <v>60.54370026</v>
      </c>
      <c r="N144" s="52">
        <f t="shared" si="6"/>
        <v>18.05629974</v>
      </c>
      <c r="O144" s="53"/>
      <c r="P144" s="54">
        <v>78.6</v>
      </c>
      <c r="Q144" s="54">
        <v>0.1</v>
      </c>
      <c r="R144" s="55">
        <f t="shared" si="7"/>
        <v>70.84370993</v>
      </c>
      <c r="S144" s="55">
        <f t="shared" si="8"/>
        <v>7.756290075</v>
      </c>
      <c r="T144" s="55"/>
    </row>
    <row r="145">
      <c r="A145" s="45">
        <v>78.1</v>
      </c>
      <c r="B145" s="45">
        <v>15.4</v>
      </c>
      <c r="C145" s="46">
        <f t="shared" si="1"/>
        <v>76.50206695</v>
      </c>
      <c r="D145" s="35">
        <f t="shared" si="2"/>
        <v>1.597933051</v>
      </c>
      <c r="E145" s="47"/>
      <c r="F145" s="48">
        <v>78.1</v>
      </c>
      <c r="G145" s="48">
        <v>96.0</v>
      </c>
      <c r="H145" s="49">
        <f t="shared" si="3"/>
        <v>72.89580416</v>
      </c>
      <c r="I145" s="49">
        <f t="shared" si="4"/>
        <v>5.204195837</v>
      </c>
      <c r="J145" s="49"/>
      <c r="K145" s="50">
        <v>78.1</v>
      </c>
      <c r="L145" s="51">
        <v>5.1</v>
      </c>
      <c r="M145" s="52">
        <f t="shared" si="5"/>
        <v>60.40877127</v>
      </c>
      <c r="N145" s="52">
        <f t="shared" si="6"/>
        <v>17.69122873</v>
      </c>
      <c r="O145" s="53"/>
      <c r="P145" s="54">
        <v>78.1</v>
      </c>
      <c r="Q145" s="54">
        <v>0.1</v>
      </c>
      <c r="R145" s="55">
        <f t="shared" si="7"/>
        <v>70.84370993</v>
      </c>
      <c r="S145" s="55">
        <f t="shared" si="8"/>
        <v>7.256290075</v>
      </c>
      <c r="T145" s="55"/>
    </row>
    <row r="146">
      <c r="A146" s="45">
        <v>72.7</v>
      </c>
      <c r="B146" s="45">
        <v>12.7</v>
      </c>
      <c r="C146" s="46">
        <f t="shared" si="1"/>
        <v>70.82274357</v>
      </c>
      <c r="D146" s="35">
        <f t="shared" si="2"/>
        <v>1.877256435</v>
      </c>
      <c r="E146" s="47"/>
      <c r="F146" s="48">
        <v>72.7</v>
      </c>
      <c r="G146" s="48">
        <v>118.0</v>
      </c>
      <c r="H146" s="49">
        <f t="shared" si="3"/>
        <v>71.72191806</v>
      </c>
      <c r="I146" s="49">
        <f t="shared" si="4"/>
        <v>0.9780819393</v>
      </c>
      <c r="J146" s="49"/>
      <c r="K146" s="50">
        <v>72.7</v>
      </c>
      <c r="L146" s="51">
        <v>52.5</v>
      </c>
      <c r="M146" s="52">
        <f t="shared" si="5"/>
        <v>73.20003935</v>
      </c>
      <c r="N146" s="52">
        <f t="shared" si="6"/>
        <v>0.5000393506</v>
      </c>
      <c r="O146" s="53"/>
      <c r="P146" s="54">
        <v>72.7</v>
      </c>
      <c r="Q146" s="54">
        <v>0.1</v>
      </c>
      <c r="R146" s="55">
        <f t="shared" si="7"/>
        <v>70.84370993</v>
      </c>
      <c r="S146" s="55">
        <f t="shared" si="8"/>
        <v>1.856290075</v>
      </c>
      <c r="T146" s="55"/>
    </row>
    <row r="147">
      <c r="A147" s="45">
        <v>72.5</v>
      </c>
      <c r="B147" s="45">
        <v>12.2</v>
      </c>
      <c r="C147" s="46">
        <f t="shared" si="1"/>
        <v>69.77101701</v>
      </c>
      <c r="D147" s="35">
        <f t="shared" si="2"/>
        <v>2.728982987</v>
      </c>
      <c r="E147" s="47"/>
      <c r="F147" s="48">
        <v>72.5</v>
      </c>
      <c r="G147" s="48">
        <v>119.0</v>
      </c>
      <c r="H147" s="49">
        <f t="shared" si="3"/>
        <v>71.6685596</v>
      </c>
      <c r="I147" s="49">
        <f t="shared" si="4"/>
        <v>0.8314403985</v>
      </c>
      <c r="J147" s="49"/>
      <c r="K147" s="50">
        <v>72.5</v>
      </c>
      <c r="L147" s="51">
        <v>51.5</v>
      </c>
      <c r="M147" s="52">
        <f t="shared" si="5"/>
        <v>72.93018137</v>
      </c>
      <c r="N147" s="52">
        <f t="shared" si="6"/>
        <v>0.4301813743</v>
      </c>
      <c r="O147" s="53"/>
      <c r="P147" s="54">
        <v>72.5</v>
      </c>
      <c r="Q147" s="54">
        <v>0.1</v>
      </c>
      <c r="R147" s="55">
        <f t="shared" si="7"/>
        <v>70.84370993</v>
      </c>
      <c r="S147" s="55">
        <f t="shared" si="8"/>
        <v>1.656290075</v>
      </c>
      <c r="T147" s="55"/>
    </row>
    <row r="148">
      <c r="A148" s="45">
        <v>72.2</v>
      </c>
      <c r="B148" s="45">
        <v>11.9</v>
      </c>
      <c r="C148" s="46">
        <f t="shared" si="1"/>
        <v>69.13998108</v>
      </c>
      <c r="D148" s="35">
        <f t="shared" si="2"/>
        <v>3.060018918</v>
      </c>
      <c r="E148" s="47"/>
      <c r="F148" s="48">
        <v>72.2</v>
      </c>
      <c r="G148" s="48">
        <v>121.0</v>
      </c>
      <c r="H148" s="49">
        <f t="shared" si="3"/>
        <v>71.56184268</v>
      </c>
      <c r="I148" s="49">
        <f t="shared" si="4"/>
        <v>0.638157317</v>
      </c>
      <c r="J148" s="49"/>
      <c r="K148" s="50">
        <v>72.2</v>
      </c>
      <c r="L148" s="51">
        <v>5.6</v>
      </c>
      <c r="M148" s="52">
        <f t="shared" si="5"/>
        <v>60.54370026</v>
      </c>
      <c r="N148" s="52">
        <f t="shared" si="6"/>
        <v>11.65629974</v>
      </c>
      <c r="O148" s="53"/>
      <c r="P148" s="54">
        <v>72.2</v>
      </c>
      <c r="Q148" s="54">
        <v>0.1</v>
      </c>
      <c r="R148" s="55">
        <f t="shared" si="7"/>
        <v>70.84370993</v>
      </c>
      <c r="S148" s="55">
        <f t="shared" si="8"/>
        <v>1.356290075</v>
      </c>
      <c r="T148" s="55"/>
    </row>
    <row r="149">
      <c r="A149" s="45">
        <v>71.9</v>
      </c>
      <c r="B149" s="45">
        <v>11.8</v>
      </c>
      <c r="C149" s="46">
        <f t="shared" si="1"/>
        <v>68.92963577</v>
      </c>
      <c r="D149" s="35">
        <f t="shared" si="2"/>
        <v>2.970364229</v>
      </c>
      <c r="E149" s="47"/>
      <c r="F149" s="48">
        <v>71.9</v>
      </c>
      <c r="G149" s="48">
        <v>123.0</v>
      </c>
      <c r="H149" s="49">
        <f t="shared" si="3"/>
        <v>71.45512576</v>
      </c>
      <c r="I149" s="49">
        <f t="shared" si="4"/>
        <v>0.4448742354</v>
      </c>
      <c r="J149" s="49"/>
      <c r="K149" s="50">
        <v>71.9</v>
      </c>
      <c r="L149" s="51">
        <v>49.7</v>
      </c>
      <c r="M149" s="52">
        <f t="shared" si="5"/>
        <v>72.44443702</v>
      </c>
      <c r="N149" s="52">
        <f t="shared" si="6"/>
        <v>0.5444370169</v>
      </c>
      <c r="O149" s="53"/>
      <c r="P149" s="54">
        <v>71.9</v>
      </c>
      <c r="Q149" s="54">
        <v>0.1</v>
      </c>
      <c r="R149" s="55">
        <f t="shared" si="7"/>
        <v>70.84370993</v>
      </c>
      <c r="S149" s="55">
        <f t="shared" si="8"/>
        <v>1.056290075</v>
      </c>
      <c r="T149" s="55"/>
    </row>
    <row r="150">
      <c r="A150" s="45">
        <v>71.6</v>
      </c>
      <c r="B150" s="45">
        <v>11.7</v>
      </c>
      <c r="C150" s="46">
        <f t="shared" si="1"/>
        <v>68.71929046</v>
      </c>
      <c r="D150" s="35">
        <f t="shared" si="2"/>
        <v>2.880709539</v>
      </c>
      <c r="E150" s="47"/>
      <c r="F150" s="48">
        <v>71.6</v>
      </c>
      <c r="G150" s="48">
        <v>125.0</v>
      </c>
      <c r="H150" s="49">
        <f t="shared" si="3"/>
        <v>71.34840885</v>
      </c>
      <c r="I150" s="49">
        <f t="shared" si="4"/>
        <v>0.2515911538</v>
      </c>
      <c r="J150" s="49"/>
      <c r="K150" s="50">
        <v>71.6</v>
      </c>
      <c r="L150" s="51">
        <v>48.8</v>
      </c>
      <c r="M150" s="52">
        <f t="shared" si="5"/>
        <v>72.20156484</v>
      </c>
      <c r="N150" s="52">
        <f t="shared" si="6"/>
        <v>0.6015648382</v>
      </c>
      <c r="O150" s="53"/>
      <c r="P150" s="54">
        <v>71.6</v>
      </c>
      <c r="Q150" s="54">
        <v>0.1</v>
      </c>
      <c r="R150" s="55">
        <f t="shared" si="7"/>
        <v>70.84370993</v>
      </c>
      <c r="S150" s="55">
        <f t="shared" si="8"/>
        <v>0.756290075</v>
      </c>
      <c r="T150" s="55"/>
    </row>
    <row r="151">
      <c r="A151" s="45">
        <v>71.1</v>
      </c>
      <c r="B151" s="45">
        <v>11.7</v>
      </c>
      <c r="C151" s="46">
        <f t="shared" si="1"/>
        <v>68.71929046</v>
      </c>
      <c r="D151" s="35">
        <f t="shared" si="2"/>
        <v>2.380709539</v>
      </c>
      <c r="E151" s="47"/>
      <c r="F151" s="48">
        <v>71.1</v>
      </c>
      <c r="G151" s="48">
        <v>13.0</v>
      </c>
      <c r="H151" s="49">
        <f t="shared" si="3"/>
        <v>77.32455628</v>
      </c>
      <c r="I151" s="49">
        <f t="shared" si="4"/>
        <v>6.224556278</v>
      </c>
      <c r="J151" s="49"/>
      <c r="K151" s="50">
        <v>71.1</v>
      </c>
      <c r="L151" s="51">
        <v>48.0</v>
      </c>
      <c r="M151" s="52">
        <f t="shared" si="5"/>
        <v>71.98567846</v>
      </c>
      <c r="N151" s="52">
        <f t="shared" si="6"/>
        <v>0.8856784572</v>
      </c>
      <c r="O151" s="53"/>
      <c r="P151" s="54">
        <v>71.1</v>
      </c>
      <c r="Q151" s="54">
        <v>0.1</v>
      </c>
      <c r="R151" s="55">
        <f t="shared" si="7"/>
        <v>70.84370993</v>
      </c>
      <c r="S151" s="55">
        <f t="shared" si="8"/>
        <v>0.256290075</v>
      </c>
      <c r="T151" s="55"/>
    </row>
    <row r="152">
      <c r="A152" s="45">
        <v>78.0</v>
      </c>
      <c r="B152" s="45">
        <v>11.6</v>
      </c>
      <c r="C152" s="46">
        <f t="shared" si="1"/>
        <v>68.50894515</v>
      </c>
      <c r="D152" s="35">
        <f t="shared" si="2"/>
        <v>9.49105485</v>
      </c>
      <c r="E152" s="47"/>
      <c r="F152" s="48">
        <v>78.0</v>
      </c>
      <c r="G152" s="48">
        <v>132.0</v>
      </c>
      <c r="H152" s="49">
        <f t="shared" si="3"/>
        <v>70.97489963</v>
      </c>
      <c r="I152" s="49">
        <f t="shared" si="4"/>
        <v>7.025100368</v>
      </c>
      <c r="J152" s="49"/>
      <c r="K152" s="50">
        <v>78.0</v>
      </c>
      <c r="L152" s="51">
        <v>47.3</v>
      </c>
      <c r="M152" s="52">
        <f t="shared" si="5"/>
        <v>71.79677787</v>
      </c>
      <c r="N152" s="52">
        <f t="shared" si="6"/>
        <v>6.203222126</v>
      </c>
      <c r="O152" s="53"/>
      <c r="P152" s="54">
        <v>78.0</v>
      </c>
      <c r="Q152" s="54">
        <v>0.1</v>
      </c>
      <c r="R152" s="55">
        <f t="shared" si="7"/>
        <v>70.84370993</v>
      </c>
      <c r="S152" s="55">
        <f t="shared" si="8"/>
        <v>7.156290075</v>
      </c>
      <c r="T152" s="55"/>
    </row>
    <row r="153">
      <c r="A153" s="45">
        <v>73.0</v>
      </c>
      <c r="B153" s="45">
        <v>11.6</v>
      </c>
      <c r="C153" s="46">
        <f t="shared" si="1"/>
        <v>68.50894515</v>
      </c>
      <c r="D153" s="35">
        <f t="shared" si="2"/>
        <v>4.49105485</v>
      </c>
      <c r="E153" s="47"/>
      <c r="F153" s="48">
        <v>73.0</v>
      </c>
      <c r="G153" s="48">
        <v>141.0</v>
      </c>
      <c r="H153" s="49">
        <f t="shared" si="3"/>
        <v>70.4946735</v>
      </c>
      <c r="I153" s="49">
        <f t="shared" si="4"/>
        <v>2.505326501</v>
      </c>
      <c r="J153" s="49"/>
      <c r="K153" s="50">
        <v>73.0</v>
      </c>
      <c r="L153" s="51">
        <v>46.6</v>
      </c>
      <c r="M153" s="52">
        <f t="shared" si="5"/>
        <v>71.60787729</v>
      </c>
      <c r="N153" s="52">
        <f t="shared" si="6"/>
        <v>1.39212271</v>
      </c>
      <c r="O153" s="53"/>
      <c r="P153" s="54">
        <v>73.0</v>
      </c>
      <c r="Q153" s="54">
        <v>0.1</v>
      </c>
      <c r="R153" s="55">
        <f t="shared" si="7"/>
        <v>70.84370993</v>
      </c>
      <c r="S153" s="55">
        <f t="shared" si="8"/>
        <v>2.156290075</v>
      </c>
      <c r="T153" s="55"/>
    </row>
    <row r="154">
      <c r="A154" s="45">
        <v>73.0</v>
      </c>
      <c r="B154" s="45">
        <v>11.6</v>
      </c>
      <c r="C154" s="46">
        <f t="shared" si="1"/>
        <v>68.50894515</v>
      </c>
      <c r="D154" s="35">
        <f t="shared" si="2"/>
        <v>4.49105485</v>
      </c>
      <c r="E154" s="47"/>
      <c r="F154" s="48">
        <v>73.0</v>
      </c>
      <c r="G154" s="48">
        <v>14.0</v>
      </c>
      <c r="H154" s="49">
        <f t="shared" si="3"/>
        <v>77.27119782</v>
      </c>
      <c r="I154" s="49">
        <f t="shared" si="4"/>
        <v>4.271197819</v>
      </c>
      <c r="J154" s="49"/>
      <c r="K154" s="50">
        <v>73.0</v>
      </c>
      <c r="L154" s="51">
        <v>45.9</v>
      </c>
      <c r="M154" s="52">
        <f t="shared" si="5"/>
        <v>71.41897671</v>
      </c>
      <c r="N154" s="52">
        <f t="shared" si="6"/>
        <v>1.581023293</v>
      </c>
      <c r="O154" s="53"/>
      <c r="P154" s="54">
        <v>73.0</v>
      </c>
      <c r="Q154" s="54">
        <v>0.1</v>
      </c>
      <c r="R154" s="55">
        <f t="shared" si="7"/>
        <v>70.84370993</v>
      </c>
      <c r="S154" s="55">
        <f t="shared" si="8"/>
        <v>2.156290075</v>
      </c>
      <c r="T154" s="55"/>
    </row>
    <row r="155">
      <c r="A155" s="45">
        <v>69.2</v>
      </c>
      <c r="B155" s="45">
        <v>10.7</v>
      </c>
      <c r="C155" s="46">
        <f t="shared" si="1"/>
        <v>66.61583736</v>
      </c>
      <c r="D155" s="35">
        <f t="shared" si="2"/>
        <v>2.584162644</v>
      </c>
      <c r="E155" s="47"/>
      <c r="F155" s="48">
        <v>69.2</v>
      </c>
      <c r="G155" s="48">
        <v>154.0</v>
      </c>
      <c r="H155" s="49">
        <f t="shared" si="3"/>
        <v>69.80101353</v>
      </c>
      <c r="I155" s="49">
        <f t="shared" si="4"/>
        <v>0.6010135289</v>
      </c>
      <c r="J155" s="49"/>
      <c r="K155" s="50">
        <v>69.2</v>
      </c>
      <c r="L155" s="51">
        <v>45.3</v>
      </c>
      <c r="M155" s="52">
        <f t="shared" si="5"/>
        <v>71.25706192</v>
      </c>
      <c r="N155" s="52">
        <f t="shared" si="6"/>
        <v>2.057061921</v>
      </c>
      <c r="O155" s="53"/>
      <c r="P155" s="54">
        <v>69.2</v>
      </c>
      <c r="Q155" s="54">
        <v>0.1</v>
      </c>
      <c r="R155" s="55">
        <f t="shared" si="7"/>
        <v>70.84370993</v>
      </c>
      <c r="S155" s="55">
        <f t="shared" si="8"/>
        <v>1.643709925</v>
      </c>
      <c r="T155" s="55"/>
    </row>
    <row r="156">
      <c r="A156" s="45">
        <v>68.4</v>
      </c>
      <c r="B156" s="45">
        <v>11.2</v>
      </c>
      <c r="C156" s="46">
        <f t="shared" si="1"/>
        <v>67.66756391</v>
      </c>
      <c r="D156" s="35">
        <f t="shared" si="2"/>
        <v>0.7324360919</v>
      </c>
      <c r="E156" s="47"/>
      <c r="F156" s="48">
        <v>68.4</v>
      </c>
      <c r="G156" s="48">
        <v>162.0</v>
      </c>
      <c r="H156" s="49">
        <f t="shared" si="3"/>
        <v>69.37414586</v>
      </c>
      <c r="I156" s="49">
        <f t="shared" si="4"/>
        <v>0.9741458552</v>
      </c>
      <c r="J156" s="49"/>
      <c r="K156" s="50">
        <v>68.4</v>
      </c>
      <c r="L156" s="51">
        <v>44.7</v>
      </c>
      <c r="M156" s="52">
        <f t="shared" si="5"/>
        <v>71.09514714</v>
      </c>
      <c r="N156" s="52">
        <f t="shared" si="6"/>
        <v>2.695147135</v>
      </c>
      <c r="O156" s="53"/>
      <c r="P156" s="54">
        <v>68.4</v>
      </c>
      <c r="Q156" s="54">
        <v>0.1</v>
      </c>
      <c r="R156" s="55">
        <f t="shared" si="7"/>
        <v>70.84370993</v>
      </c>
      <c r="S156" s="55">
        <f t="shared" si="8"/>
        <v>2.443709925</v>
      </c>
      <c r="T156" s="55"/>
    </row>
    <row r="157">
      <c r="A157" s="45">
        <v>68.4</v>
      </c>
      <c r="B157" s="45">
        <v>11.0</v>
      </c>
      <c r="C157" s="46">
        <f t="shared" si="1"/>
        <v>67.24687329</v>
      </c>
      <c r="D157" s="35">
        <f t="shared" si="2"/>
        <v>1.153126713</v>
      </c>
      <c r="E157" s="47"/>
      <c r="F157" s="48">
        <v>68.4</v>
      </c>
      <c r="G157" s="48">
        <v>154.0</v>
      </c>
      <c r="H157" s="49">
        <f t="shared" si="3"/>
        <v>69.80101353</v>
      </c>
      <c r="I157" s="49">
        <f t="shared" si="4"/>
        <v>1.401013529</v>
      </c>
      <c r="J157" s="49"/>
      <c r="K157" s="50">
        <v>68.4</v>
      </c>
      <c r="L157" s="51">
        <v>44.2</v>
      </c>
      <c r="M157" s="52">
        <f t="shared" si="5"/>
        <v>70.96021815</v>
      </c>
      <c r="N157" s="52">
        <f t="shared" si="6"/>
        <v>2.560218147</v>
      </c>
      <c r="O157" s="53"/>
      <c r="P157" s="54">
        <v>68.4</v>
      </c>
      <c r="Q157" s="54">
        <v>0.1</v>
      </c>
      <c r="R157" s="55">
        <f t="shared" si="7"/>
        <v>70.84370993</v>
      </c>
      <c r="S157" s="55">
        <f t="shared" si="8"/>
        <v>2.443709925</v>
      </c>
      <c r="T157" s="55"/>
    </row>
    <row r="158">
      <c r="A158" s="45">
        <v>67.8</v>
      </c>
      <c r="B158" s="45">
        <v>10.8</v>
      </c>
      <c r="C158" s="46">
        <f t="shared" si="1"/>
        <v>66.82618267</v>
      </c>
      <c r="D158" s="35">
        <f t="shared" si="2"/>
        <v>0.9738173339</v>
      </c>
      <c r="E158" s="47"/>
      <c r="F158" s="48">
        <v>67.8</v>
      </c>
      <c r="G158" s="48">
        <v>154.0</v>
      </c>
      <c r="H158" s="49">
        <f t="shared" si="3"/>
        <v>69.80101353</v>
      </c>
      <c r="I158" s="49">
        <f t="shared" si="4"/>
        <v>2.001013529</v>
      </c>
      <c r="J158" s="49"/>
      <c r="K158" s="50">
        <v>67.8</v>
      </c>
      <c r="L158" s="51">
        <v>43.6</v>
      </c>
      <c r="M158" s="52">
        <f t="shared" si="5"/>
        <v>70.79830336</v>
      </c>
      <c r="N158" s="52">
        <f t="shared" si="6"/>
        <v>2.998303361</v>
      </c>
      <c r="O158" s="53"/>
      <c r="P158" s="54">
        <v>67.8</v>
      </c>
      <c r="Q158" s="54">
        <v>0.1</v>
      </c>
      <c r="R158" s="55">
        <f t="shared" si="7"/>
        <v>70.84370993</v>
      </c>
      <c r="S158" s="55">
        <f t="shared" si="8"/>
        <v>3.043709925</v>
      </c>
      <c r="T158" s="55"/>
    </row>
    <row r="159">
      <c r="A159" s="45">
        <v>67.8</v>
      </c>
      <c r="B159" s="45">
        <v>10.6</v>
      </c>
      <c r="C159" s="46">
        <f t="shared" si="1"/>
        <v>66.40549205</v>
      </c>
      <c r="D159" s="35">
        <f t="shared" si="2"/>
        <v>1.394507955</v>
      </c>
      <c r="E159" s="47"/>
      <c r="F159" s="48">
        <v>67.8</v>
      </c>
      <c r="G159" s="48">
        <v>146.0</v>
      </c>
      <c r="H159" s="49">
        <f t="shared" si="3"/>
        <v>70.2278812</v>
      </c>
      <c r="I159" s="49">
        <f t="shared" si="4"/>
        <v>2.427881203</v>
      </c>
      <c r="J159" s="49"/>
      <c r="K159" s="50">
        <v>67.8</v>
      </c>
      <c r="L159" s="51">
        <v>43.1</v>
      </c>
      <c r="M159" s="52">
        <f t="shared" si="5"/>
        <v>70.66337437</v>
      </c>
      <c r="N159" s="52">
        <f t="shared" si="6"/>
        <v>2.863374373</v>
      </c>
      <c r="O159" s="53"/>
      <c r="P159" s="54">
        <v>67.8</v>
      </c>
      <c r="Q159" s="54">
        <v>0.1</v>
      </c>
      <c r="R159" s="55">
        <f t="shared" si="7"/>
        <v>70.84370993</v>
      </c>
      <c r="S159" s="55">
        <f t="shared" si="8"/>
        <v>3.043709925</v>
      </c>
      <c r="T159" s="55"/>
    </row>
    <row r="160">
      <c r="A160" s="45">
        <v>67.5</v>
      </c>
      <c r="B160" s="45">
        <v>10.4</v>
      </c>
      <c r="C160" s="46">
        <f t="shared" si="1"/>
        <v>65.98480142</v>
      </c>
      <c r="D160" s="35">
        <f t="shared" si="2"/>
        <v>1.515198576</v>
      </c>
      <c r="E160" s="47"/>
      <c r="F160" s="48">
        <v>67.5</v>
      </c>
      <c r="G160" s="48">
        <v>151.0</v>
      </c>
      <c r="H160" s="49">
        <f t="shared" si="3"/>
        <v>69.96108891</v>
      </c>
      <c r="I160" s="49">
        <f t="shared" si="4"/>
        <v>2.461088907</v>
      </c>
      <c r="J160" s="49"/>
      <c r="K160" s="50">
        <v>67.5</v>
      </c>
      <c r="L160" s="51">
        <v>42.6</v>
      </c>
      <c r="M160" s="52">
        <f t="shared" si="5"/>
        <v>70.52844539</v>
      </c>
      <c r="N160" s="52">
        <f t="shared" si="6"/>
        <v>3.028445385</v>
      </c>
      <c r="O160" s="53"/>
      <c r="P160" s="54">
        <v>67.5</v>
      </c>
      <c r="Q160" s="54">
        <v>0.1</v>
      </c>
      <c r="R160" s="55">
        <f t="shared" si="7"/>
        <v>70.84370993</v>
      </c>
      <c r="S160" s="55">
        <f t="shared" si="8"/>
        <v>3.343709925</v>
      </c>
      <c r="T160" s="55"/>
    </row>
    <row r="161">
      <c r="A161" s="45">
        <v>66.6</v>
      </c>
      <c r="B161" s="45">
        <v>10.1</v>
      </c>
      <c r="C161" s="46">
        <f t="shared" si="1"/>
        <v>65.35376549</v>
      </c>
      <c r="D161" s="35">
        <f t="shared" si="2"/>
        <v>1.246234507</v>
      </c>
      <c r="E161" s="47"/>
      <c r="F161" s="48">
        <v>66.6</v>
      </c>
      <c r="G161" s="48">
        <v>16.0</v>
      </c>
      <c r="H161" s="49">
        <f t="shared" si="3"/>
        <v>77.1644809</v>
      </c>
      <c r="I161" s="49">
        <f t="shared" si="4"/>
        <v>10.5644809</v>
      </c>
      <c r="J161" s="49"/>
      <c r="K161" s="50">
        <v>66.6</v>
      </c>
      <c r="L161" s="51">
        <v>42.1</v>
      </c>
      <c r="M161" s="52">
        <f t="shared" si="5"/>
        <v>70.3935164</v>
      </c>
      <c r="N161" s="52">
        <f t="shared" si="6"/>
        <v>3.793516397</v>
      </c>
      <c r="O161" s="53"/>
      <c r="P161" s="54">
        <v>66.6</v>
      </c>
      <c r="Q161" s="54">
        <v>0.1</v>
      </c>
      <c r="R161" s="55">
        <f t="shared" si="7"/>
        <v>70.84370993</v>
      </c>
      <c r="S161" s="55">
        <f t="shared" si="8"/>
        <v>4.243709925</v>
      </c>
      <c r="T161" s="55"/>
    </row>
    <row r="162">
      <c r="A162" s="45">
        <v>76.1</v>
      </c>
      <c r="B162" s="45">
        <v>12.6</v>
      </c>
      <c r="C162" s="46">
        <f t="shared" si="1"/>
        <v>70.61239825</v>
      </c>
      <c r="D162" s="35">
        <f t="shared" si="2"/>
        <v>5.487601745</v>
      </c>
      <c r="E162" s="47"/>
      <c r="F162" s="48">
        <v>76.1</v>
      </c>
      <c r="G162" s="48">
        <v>147.0</v>
      </c>
      <c r="H162" s="49">
        <f t="shared" si="3"/>
        <v>70.17452274</v>
      </c>
      <c r="I162" s="49">
        <f t="shared" si="4"/>
        <v>5.925477257</v>
      </c>
      <c r="J162" s="49"/>
      <c r="K162" s="50">
        <v>76.1</v>
      </c>
      <c r="L162" s="51">
        <v>64.5</v>
      </c>
      <c r="M162" s="52">
        <f t="shared" si="5"/>
        <v>76.43833507</v>
      </c>
      <c r="N162" s="52">
        <f t="shared" si="6"/>
        <v>0.3383350666</v>
      </c>
      <c r="O162" s="53"/>
      <c r="P162" s="54">
        <v>76.1</v>
      </c>
      <c r="Q162" s="54">
        <v>0.1</v>
      </c>
      <c r="R162" s="55">
        <f t="shared" si="7"/>
        <v>70.84370993</v>
      </c>
      <c r="S162" s="55">
        <f t="shared" si="8"/>
        <v>5.256290075</v>
      </c>
      <c r="T162" s="55"/>
    </row>
    <row r="163">
      <c r="A163" s="45">
        <v>75.4</v>
      </c>
      <c r="B163" s="45">
        <v>12.6</v>
      </c>
      <c r="C163" s="46">
        <f t="shared" si="1"/>
        <v>70.61239825</v>
      </c>
      <c r="D163" s="35">
        <f t="shared" si="2"/>
        <v>4.787601745</v>
      </c>
      <c r="E163" s="47"/>
      <c r="F163" s="48">
        <v>75.4</v>
      </c>
      <c r="G163" s="48">
        <v>16.0</v>
      </c>
      <c r="H163" s="49">
        <f t="shared" si="3"/>
        <v>77.1644809</v>
      </c>
      <c r="I163" s="49">
        <f t="shared" si="4"/>
        <v>1.764480901</v>
      </c>
      <c r="J163" s="49"/>
      <c r="K163" s="50">
        <v>75.4</v>
      </c>
      <c r="L163" s="51">
        <v>63.8</v>
      </c>
      <c r="M163" s="52">
        <f t="shared" si="5"/>
        <v>76.24943448</v>
      </c>
      <c r="N163" s="52">
        <f t="shared" si="6"/>
        <v>0.8494344831</v>
      </c>
      <c r="O163" s="53"/>
      <c r="P163" s="54">
        <v>75.4</v>
      </c>
      <c r="Q163" s="54">
        <v>0.1</v>
      </c>
      <c r="R163" s="55">
        <f t="shared" si="7"/>
        <v>70.84370993</v>
      </c>
      <c r="S163" s="55">
        <f t="shared" si="8"/>
        <v>4.556290075</v>
      </c>
      <c r="T163" s="55"/>
    </row>
    <row r="164">
      <c r="A164" s="45">
        <v>74.8</v>
      </c>
      <c r="B164" s="45">
        <v>12.6</v>
      </c>
      <c r="C164" s="46">
        <f t="shared" si="1"/>
        <v>70.61239825</v>
      </c>
      <c r="D164" s="35">
        <f t="shared" si="2"/>
        <v>4.187601745</v>
      </c>
      <c r="E164" s="47"/>
      <c r="F164" s="48">
        <v>74.8</v>
      </c>
      <c r="G164" s="48">
        <v>172.0</v>
      </c>
      <c r="H164" s="49">
        <f t="shared" si="3"/>
        <v>68.84056126</v>
      </c>
      <c r="I164" s="49">
        <f t="shared" si="4"/>
        <v>5.959438737</v>
      </c>
      <c r="J164" s="49"/>
      <c r="K164" s="50">
        <v>74.8</v>
      </c>
      <c r="L164" s="51">
        <v>63.2</v>
      </c>
      <c r="M164" s="52">
        <f t="shared" si="5"/>
        <v>76.0875197</v>
      </c>
      <c r="N164" s="52">
        <f t="shared" si="6"/>
        <v>1.287519697</v>
      </c>
      <c r="O164" s="53"/>
      <c r="P164" s="54">
        <v>74.8</v>
      </c>
      <c r="Q164" s="54">
        <v>0.1</v>
      </c>
      <c r="R164" s="55">
        <f t="shared" si="7"/>
        <v>70.84370993</v>
      </c>
      <c r="S164" s="55">
        <f t="shared" si="8"/>
        <v>3.956290075</v>
      </c>
      <c r="T164" s="55"/>
    </row>
    <row r="165">
      <c r="A165" s="45">
        <v>74.9</v>
      </c>
      <c r="B165" s="45">
        <v>12.6</v>
      </c>
      <c r="C165" s="46">
        <f t="shared" si="1"/>
        <v>70.61239825</v>
      </c>
      <c r="D165" s="35">
        <f t="shared" si="2"/>
        <v>4.287601745</v>
      </c>
      <c r="E165" s="47"/>
      <c r="F165" s="48">
        <v>74.9</v>
      </c>
      <c r="G165" s="48">
        <v>167.0</v>
      </c>
      <c r="H165" s="49">
        <f t="shared" si="3"/>
        <v>69.10735356</v>
      </c>
      <c r="I165" s="49">
        <f t="shared" si="4"/>
        <v>5.792646441</v>
      </c>
      <c r="J165" s="49"/>
      <c r="K165" s="50">
        <v>74.9</v>
      </c>
      <c r="L165" s="51">
        <v>62.6</v>
      </c>
      <c r="M165" s="52">
        <f t="shared" si="5"/>
        <v>75.92560491</v>
      </c>
      <c r="N165" s="52">
        <f t="shared" si="6"/>
        <v>1.025604912</v>
      </c>
      <c r="O165" s="53"/>
      <c r="P165" s="54">
        <v>74.9</v>
      </c>
      <c r="Q165" s="54">
        <v>0.2</v>
      </c>
      <c r="R165" s="55">
        <f t="shared" si="7"/>
        <v>70.74642159</v>
      </c>
      <c r="S165" s="55">
        <f t="shared" si="8"/>
        <v>4.153578414</v>
      </c>
      <c r="T165" s="55"/>
    </row>
    <row r="166">
      <c r="A166" s="45">
        <v>75.0</v>
      </c>
      <c r="B166" s="45">
        <v>12.6</v>
      </c>
      <c r="C166" s="46">
        <f t="shared" si="1"/>
        <v>70.61239825</v>
      </c>
      <c r="D166" s="35">
        <f t="shared" si="2"/>
        <v>4.387601745</v>
      </c>
      <c r="E166" s="47"/>
      <c r="F166" s="48">
        <v>75.0</v>
      </c>
      <c r="G166" s="48">
        <v>162.0</v>
      </c>
      <c r="H166" s="49">
        <f t="shared" si="3"/>
        <v>69.37414586</v>
      </c>
      <c r="I166" s="49">
        <f t="shared" si="4"/>
        <v>5.625854145</v>
      </c>
      <c r="J166" s="49"/>
      <c r="K166" s="50">
        <v>75.0</v>
      </c>
      <c r="L166" s="51">
        <v>62.0</v>
      </c>
      <c r="M166" s="52">
        <f t="shared" si="5"/>
        <v>75.76369013</v>
      </c>
      <c r="N166" s="52">
        <f t="shared" si="6"/>
        <v>0.7636901258</v>
      </c>
      <c r="O166" s="53"/>
      <c r="P166" s="54">
        <v>75.0</v>
      </c>
      <c r="Q166" s="54">
        <v>0.1</v>
      </c>
      <c r="R166" s="55">
        <f t="shared" si="7"/>
        <v>70.84370993</v>
      </c>
      <c r="S166" s="55">
        <f t="shared" si="8"/>
        <v>4.156290075</v>
      </c>
      <c r="T166" s="55"/>
    </row>
    <row r="167">
      <c r="A167" s="45">
        <v>75.0</v>
      </c>
      <c r="B167" s="45">
        <v>12.6</v>
      </c>
      <c r="C167" s="46">
        <f t="shared" si="1"/>
        <v>70.61239825</v>
      </c>
      <c r="D167" s="35">
        <f t="shared" si="2"/>
        <v>4.387601745</v>
      </c>
      <c r="E167" s="47"/>
      <c r="F167" s="48">
        <v>75.0</v>
      </c>
      <c r="G167" s="48">
        <v>161.0</v>
      </c>
      <c r="H167" s="49">
        <f t="shared" si="3"/>
        <v>69.42750431</v>
      </c>
      <c r="I167" s="49">
        <f t="shared" si="4"/>
        <v>5.572495686</v>
      </c>
      <c r="J167" s="49"/>
      <c r="K167" s="50">
        <v>75.0</v>
      </c>
      <c r="L167" s="51">
        <v>61.3</v>
      </c>
      <c r="M167" s="52">
        <f t="shared" si="5"/>
        <v>75.57478954</v>
      </c>
      <c r="N167" s="52">
        <f t="shared" si="6"/>
        <v>0.5747895423</v>
      </c>
      <c r="O167" s="53"/>
      <c r="P167" s="54">
        <v>75.0</v>
      </c>
      <c r="Q167" s="54">
        <v>0.2</v>
      </c>
      <c r="R167" s="55">
        <f t="shared" si="7"/>
        <v>70.74642159</v>
      </c>
      <c r="S167" s="55">
        <f t="shared" si="8"/>
        <v>4.253578414</v>
      </c>
      <c r="T167" s="55"/>
    </row>
    <row r="168">
      <c r="A168" s="45">
        <v>74.6</v>
      </c>
      <c r="B168" s="45">
        <v>12.6</v>
      </c>
      <c r="C168" s="46">
        <f t="shared" si="1"/>
        <v>70.61239825</v>
      </c>
      <c r="D168" s="35">
        <f t="shared" si="2"/>
        <v>3.987601745</v>
      </c>
      <c r="E168" s="47"/>
      <c r="F168" s="48">
        <v>74.6</v>
      </c>
      <c r="G168" s="48">
        <v>168.0</v>
      </c>
      <c r="H168" s="49">
        <f t="shared" si="3"/>
        <v>69.0539951</v>
      </c>
      <c r="I168" s="49">
        <f t="shared" si="4"/>
        <v>5.5460049</v>
      </c>
      <c r="J168" s="49"/>
      <c r="K168" s="50">
        <v>74.6</v>
      </c>
      <c r="L168" s="51">
        <v>6.7</v>
      </c>
      <c r="M168" s="52">
        <f t="shared" si="5"/>
        <v>60.84054403</v>
      </c>
      <c r="N168" s="52">
        <f t="shared" si="6"/>
        <v>13.75945597</v>
      </c>
      <c r="O168" s="53"/>
      <c r="P168" s="54">
        <v>74.6</v>
      </c>
      <c r="Q168" s="54">
        <v>0.1</v>
      </c>
      <c r="R168" s="55">
        <f t="shared" si="7"/>
        <v>70.84370993</v>
      </c>
      <c r="S168" s="55">
        <f t="shared" si="8"/>
        <v>3.756290075</v>
      </c>
      <c r="T168" s="55"/>
    </row>
    <row r="169">
      <c r="A169" s="45">
        <v>74.5</v>
      </c>
      <c r="B169" s="45">
        <v>12.6</v>
      </c>
      <c r="C169" s="46">
        <f t="shared" si="1"/>
        <v>70.61239825</v>
      </c>
      <c r="D169" s="35">
        <f t="shared" si="2"/>
        <v>3.887601745</v>
      </c>
      <c r="E169" s="47"/>
      <c r="F169" s="48">
        <v>74.5</v>
      </c>
      <c r="G169" s="48">
        <v>167.0</v>
      </c>
      <c r="H169" s="49">
        <f t="shared" si="3"/>
        <v>69.10735356</v>
      </c>
      <c r="I169" s="49">
        <f t="shared" si="4"/>
        <v>5.392646441</v>
      </c>
      <c r="J169" s="49"/>
      <c r="K169" s="50">
        <v>74.5</v>
      </c>
      <c r="L169" s="51">
        <v>6.1</v>
      </c>
      <c r="M169" s="52">
        <f t="shared" si="5"/>
        <v>60.67862925</v>
      </c>
      <c r="N169" s="52">
        <f t="shared" si="6"/>
        <v>13.82137075</v>
      </c>
      <c r="O169" s="53"/>
      <c r="P169" s="54">
        <v>74.5</v>
      </c>
      <c r="Q169" s="54">
        <v>0.1</v>
      </c>
      <c r="R169" s="55">
        <f t="shared" si="7"/>
        <v>70.84370993</v>
      </c>
      <c r="S169" s="55">
        <f t="shared" si="8"/>
        <v>3.656290075</v>
      </c>
      <c r="T169" s="55"/>
    </row>
    <row r="170">
      <c r="A170" s="45">
        <v>74.4</v>
      </c>
      <c r="B170" s="45">
        <v>12.5</v>
      </c>
      <c r="C170" s="46">
        <f t="shared" si="1"/>
        <v>70.40205294</v>
      </c>
      <c r="D170" s="35">
        <f t="shared" si="2"/>
        <v>3.997947056</v>
      </c>
      <c r="E170" s="47"/>
      <c r="F170" s="48">
        <v>74.4</v>
      </c>
      <c r="G170" s="48">
        <v>167.0</v>
      </c>
      <c r="H170" s="49">
        <f t="shared" si="3"/>
        <v>69.10735356</v>
      </c>
      <c r="I170" s="49">
        <f t="shared" si="4"/>
        <v>5.292646441</v>
      </c>
      <c r="J170" s="49"/>
      <c r="K170" s="50">
        <v>74.4</v>
      </c>
      <c r="L170" s="51">
        <v>59.4</v>
      </c>
      <c r="M170" s="52">
        <f t="shared" si="5"/>
        <v>75.06205939</v>
      </c>
      <c r="N170" s="52">
        <f t="shared" si="6"/>
        <v>0.6620593873</v>
      </c>
      <c r="O170" s="53"/>
      <c r="P170" s="54">
        <v>74.4</v>
      </c>
      <c r="Q170" s="54">
        <v>0.1</v>
      </c>
      <c r="R170" s="55">
        <f t="shared" si="7"/>
        <v>70.84370993</v>
      </c>
      <c r="S170" s="55">
        <f t="shared" si="8"/>
        <v>3.556290075</v>
      </c>
      <c r="T170" s="55"/>
    </row>
    <row r="171">
      <c r="A171" s="45">
        <v>74.2</v>
      </c>
      <c r="B171" s="45">
        <v>12.4</v>
      </c>
      <c r="C171" s="46">
        <f t="shared" si="1"/>
        <v>70.19170763</v>
      </c>
      <c r="D171" s="35">
        <f t="shared" si="2"/>
        <v>4.008292366</v>
      </c>
      <c r="E171" s="47"/>
      <c r="F171" s="48">
        <v>74.2</v>
      </c>
      <c r="G171" s="48">
        <v>171.0</v>
      </c>
      <c r="H171" s="49">
        <f t="shared" si="3"/>
        <v>68.89391972</v>
      </c>
      <c r="I171" s="49">
        <f t="shared" si="4"/>
        <v>5.306080278</v>
      </c>
      <c r="J171" s="49"/>
      <c r="K171" s="50">
        <v>74.2</v>
      </c>
      <c r="L171" s="51">
        <v>58.7</v>
      </c>
      <c r="M171" s="52">
        <f t="shared" si="5"/>
        <v>74.8731588</v>
      </c>
      <c r="N171" s="52">
        <f t="shared" si="6"/>
        <v>0.6731588039</v>
      </c>
      <c r="O171" s="53"/>
      <c r="P171" s="54">
        <v>74.2</v>
      </c>
      <c r="Q171" s="54">
        <v>0.1</v>
      </c>
      <c r="R171" s="55">
        <f t="shared" si="7"/>
        <v>70.84370993</v>
      </c>
      <c r="S171" s="55">
        <f t="shared" si="8"/>
        <v>3.356290075</v>
      </c>
      <c r="T171" s="55"/>
    </row>
    <row r="172">
      <c r="A172" s="45">
        <v>74.1</v>
      </c>
      <c r="B172" s="45">
        <v>12.4</v>
      </c>
      <c r="C172" s="46">
        <f t="shared" si="1"/>
        <v>70.19170763</v>
      </c>
      <c r="D172" s="35">
        <f t="shared" si="2"/>
        <v>3.908292366</v>
      </c>
      <c r="E172" s="47"/>
      <c r="F172" s="48">
        <v>74.1</v>
      </c>
      <c r="G172" s="48">
        <v>172.0</v>
      </c>
      <c r="H172" s="49">
        <f t="shared" si="3"/>
        <v>68.84056126</v>
      </c>
      <c r="I172" s="49">
        <f t="shared" si="4"/>
        <v>5.259438737</v>
      </c>
      <c r="J172" s="49"/>
      <c r="K172" s="50">
        <v>74.1</v>
      </c>
      <c r="L172" s="51">
        <v>58.1</v>
      </c>
      <c r="M172" s="52">
        <f t="shared" si="5"/>
        <v>74.71124402</v>
      </c>
      <c r="N172" s="52">
        <f t="shared" si="6"/>
        <v>0.6112440181</v>
      </c>
      <c r="O172" s="53"/>
      <c r="P172" s="54">
        <v>74.1</v>
      </c>
      <c r="Q172" s="54">
        <v>0.1</v>
      </c>
      <c r="R172" s="55">
        <f t="shared" si="7"/>
        <v>70.84370993</v>
      </c>
      <c r="S172" s="55">
        <f t="shared" si="8"/>
        <v>3.256290075</v>
      </c>
      <c r="T172" s="55"/>
    </row>
    <row r="173">
      <c r="A173" s="45">
        <v>73.8</v>
      </c>
      <c r="B173" s="45">
        <v>12.3</v>
      </c>
      <c r="C173" s="46">
        <f t="shared" si="1"/>
        <v>69.98136232</v>
      </c>
      <c r="D173" s="35">
        <f t="shared" si="2"/>
        <v>3.818637677</v>
      </c>
      <c r="E173" s="47"/>
      <c r="F173" s="48">
        <v>73.8</v>
      </c>
      <c r="G173" s="48">
        <v>174.0</v>
      </c>
      <c r="H173" s="49">
        <f t="shared" si="3"/>
        <v>68.73384434</v>
      </c>
      <c r="I173" s="49">
        <f t="shared" si="4"/>
        <v>5.066155655</v>
      </c>
      <c r="J173" s="49"/>
      <c r="K173" s="50">
        <v>73.8</v>
      </c>
      <c r="L173" s="51">
        <v>57.4</v>
      </c>
      <c r="M173" s="52">
        <f t="shared" si="5"/>
        <v>74.52234343</v>
      </c>
      <c r="N173" s="52">
        <f t="shared" si="6"/>
        <v>0.7223434347</v>
      </c>
      <c r="O173" s="53"/>
      <c r="P173" s="54">
        <v>73.8</v>
      </c>
      <c r="Q173" s="54">
        <v>0.1</v>
      </c>
      <c r="R173" s="55">
        <f t="shared" si="7"/>
        <v>70.84370993</v>
      </c>
      <c r="S173" s="55">
        <f t="shared" si="8"/>
        <v>2.956290075</v>
      </c>
      <c r="T173" s="55"/>
    </row>
    <row r="174">
      <c r="A174" s="45">
        <v>73.2</v>
      </c>
      <c r="B174" s="45">
        <v>12.2</v>
      </c>
      <c r="C174" s="46">
        <f t="shared" si="1"/>
        <v>69.77101701</v>
      </c>
      <c r="D174" s="35">
        <f t="shared" si="2"/>
        <v>3.428982987</v>
      </c>
      <c r="E174" s="47"/>
      <c r="F174" s="48">
        <v>73.2</v>
      </c>
      <c r="G174" s="48">
        <v>189.0</v>
      </c>
      <c r="H174" s="49">
        <f t="shared" si="3"/>
        <v>67.93346746</v>
      </c>
      <c r="I174" s="49">
        <f t="shared" si="4"/>
        <v>5.266532544</v>
      </c>
      <c r="J174" s="49"/>
      <c r="K174" s="50">
        <v>73.2</v>
      </c>
      <c r="L174" s="51">
        <v>56.7</v>
      </c>
      <c r="M174" s="52">
        <f t="shared" si="5"/>
        <v>74.33344285</v>
      </c>
      <c r="N174" s="52">
        <f t="shared" si="6"/>
        <v>1.133442851</v>
      </c>
      <c r="O174" s="53"/>
      <c r="P174" s="54">
        <v>73.2</v>
      </c>
      <c r="Q174" s="54">
        <v>0.1</v>
      </c>
      <c r="R174" s="55">
        <f t="shared" si="7"/>
        <v>70.84370993</v>
      </c>
      <c r="S174" s="55">
        <f t="shared" si="8"/>
        <v>2.356290075</v>
      </c>
      <c r="T174" s="55"/>
    </row>
    <row r="175">
      <c r="A175" s="45">
        <v>73.1</v>
      </c>
      <c r="B175" s="45">
        <v>12.1</v>
      </c>
      <c r="C175" s="46">
        <f t="shared" si="1"/>
        <v>69.5606717</v>
      </c>
      <c r="D175" s="35">
        <f t="shared" si="2"/>
        <v>3.539328297</v>
      </c>
      <c r="E175" s="47"/>
      <c r="F175" s="48">
        <v>73.1</v>
      </c>
      <c r="G175" s="48">
        <v>19.0</v>
      </c>
      <c r="H175" s="49">
        <f t="shared" si="3"/>
        <v>77.00440552</v>
      </c>
      <c r="I175" s="49">
        <f t="shared" si="4"/>
        <v>3.904405523</v>
      </c>
      <c r="J175" s="49"/>
      <c r="K175" s="50">
        <v>73.1</v>
      </c>
      <c r="L175" s="51">
        <v>56.0</v>
      </c>
      <c r="M175" s="52">
        <f t="shared" si="5"/>
        <v>74.14454227</v>
      </c>
      <c r="N175" s="52">
        <f t="shared" si="6"/>
        <v>1.044542268</v>
      </c>
      <c r="O175" s="53"/>
      <c r="P175" s="54">
        <v>73.1</v>
      </c>
      <c r="Q175" s="54">
        <v>0.1</v>
      </c>
      <c r="R175" s="55">
        <f t="shared" si="7"/>
        <v>70.84370993</v>
      </c>
      <c r="S175" s="55">
        <f t="shared" si="8"/>
        <v>2.256290075</v>
      </c>
      <c r="T175" s="55"/>
    </row>
    <row r="176">
      <c r="A176" s="45">
        <v>72.9</v>
      </c>
      <c r="B176" s="45">
        <v>12.1</v>
      </c>
      <c r="C176" s="46">
        <f t="shared" si="1"/>
        <v>69.5606717</v>
      </c>
      <c r="D176" s="35">
        <f t="shared" si="2"/>
        <v>3.339328297</v>
      </c>
      <c r="E176" s="47"/>
      <c r="F176" s="48">
        <v>72.9</v>
      </c>
      <c r="G176" s="48">
        <v>189.0</v>
      </c>
      <c r="H176" s="49">
        <f t="shared" si="3"/>
        <v>67.93346746</v>
      </c>
      <c r="I176" s="49">
        <f t="shared" si="4"/>
        <v>4.966532544</v>
      </c>
      <c r="J176" s="49"/>
      <c r="K176" s="50">
        <v>72.9</v>
      </c>
      <c r="L176" s="51">
        <v>55.2</v>
      </c>
      <c r="M176" s="52">
        <f t="shared" si="5"/>
        <v>73.92865589</v>
      </c>
      <c r="N176" s="52">
        <f t="shared" si="6"/>
        <v>1.028655887</v>
      </c>
      <c r="O176" s="53"/>
      <c r="P176" s="54">
        <v>72.9</v>
      </c>
      <c r="Q176" s="54">
        <v>0.2</v>
      </c>
      <c r="R176" s="55">
        <f t="shared" si="7"/>
        <v>70.74642159</v>
      </c>
      <c r="S176" s="55">
        <f t="shared" si="8"/>
        <v>2.153578414</v>
      </c>
      <c r="T176" s="55"/>
    </row>
    <row r="177">
      <c r="A177" s="45">
        <v>72.6</v>
      </c>
      <c r="B177" s="45">
        <v>12.0</v>
      </c>
      <c r="C177" s="46">
        <f t="shared" si="1"/>
        <v>69.35032639</v>
      </c>
      <c r="D177" s="35">
        <f t="shared" si="2"/>
        <v>3.249673608</v>
      </c>
      <c r="E177" s="47"/>
      <c r="F177" s="48">
        <v>72.6</v>
      </c>
      <c r="G177" s="48">
        <v>192.0</v>
      </c>
      <c r="H177" s="49">
        <f t="shared" si="3"/>
        <v>67.77339208</v>
      </c>
      <c r="I177" s="49">
        <f t="shared" si="4"/>
        <v>4.826607921</v>
      </c>
      <c r="J177" s="49"/>
      <c r="K177" s="50">
        <v>72.6</v>
      </c>
      <c r="L177" s="51">
        <v>54.4</v>
      </c>
      <c r="M177" s="52">
        <f t="shared" si="5"/>
        <v>73.71276951</v>
      </c>
      <c r="N177" s="52">
        <f t="shared" si="6"/>
        <v>1.112769506</v>
      </c>
      <c r="O177" s="53"/>
      <c r="P177" s="54">
        <v>72.6</v>
      </c>
      <c r="Q177" s="54">
        <v>0.1</v>
      </c>
      <c r="R177" s="55">
        <f t="shared" si="7"/>
        <v>70.84370993</v>
      </c>
      <c r="S177" s="55">
        <f t="shared" si="8"/>
        <v>1.756290075</v>
      </c>
      <c r="T177" s="55"/>
    </row>
    <row r="178">
      <c r="A178" s="45">
        <v>76.9</v>
      </c>
      <c r="B178" s="45">
        <v>14.5</v>
      </c>
      <c r="C178" s="46">
        <f t="shared" si="1"/>
        <v>74.60895915</v>
      </c>
      <c r="D178" s="35">
        <f t="shared" si="2"/>
        <v>2.291040846</v>
      </c>
      <c r="E178" s="47"/>
      <c r="F178" s="48">
        <v>76.9</v>
      </c>
      <c r="G178" s="48">
        <v>69.0</v>
      </c>
      <c r="H178" s="49">
        <f t="shared" si="3"/>
        <v>74.33648256</v>
      </c>
      <c r="I178" s="49">
        <f t="shared" si="4"/>
        <v>2.563517438</v>
      </c>
      <c r="J178" s="49"/>
      <c r="K178" s="50">
        <v>76.9</v>
      </c>
      <c r="L178" s="51">
        <v>63.6</v>
      </c>
      <c r="M178" s="52">
        <f t="shared" si="5"/>
        <v>76.19546289</v>
      </c>
      <c r="N178" s="52">
        <f t="shared" si="6"/>
        <v>0.7045371121</v>
      </c>
      <c r="O178" s="53"/>
      <c r="P178" s="54">
        <v>76.9</v>
      </c>
      <c r="Q178" s="54">
        <v>0.1</v>
      </c>
      <c r="R178" s="55">
        <f t="shared" si="7"/>
        <v>70.84370993</v>
      </c>
      <c r="S178" s="55">
        <f t="shared" si="8"/>
        <v>6.056290075</v>
      </c>
      <c r="T178" s="55"/>
    </row>
    <row r="179">
      <c r="A179" s="45">
        <v>76.8</v>
      </c>
      <c r="B179" s="45">
        <v>14.5</v>
      </c>
      <c r="C179" s="46">
        <f t="shared" si="1"/>
        <v>74.60895915</v>
      </c>
      <c r="D179" s="35">
        <f t="shared" si="2"/>
        <v>2.191040846</v>
      </c>
      <c r="E179" s="47"/>
      <c r="F179" s="48">
        <v>76.8</v>
      </c>
      <c r="G179" s="48">
        <v>7.0</v>
      </c>
      <c r="H179" s="49">
        <f t="shared" si="3"/>
        <v>77.64470703</v>
      </c>
      <c r="I179" s="49">
        <f t="shared" si="4"/>
        <v>0.8447070335</v>
      </c>
      <c r="J179" s="49"/>
      <c r="K179" s="50">
        <v>76.8</v>
      </c>
      <c r="L179" s="51">
        <v>62.9</v>
      </c>
      <c r="M179" s="52">
        <f t="shared" si="5"/>
        <v>76.0065623</v>
      </c>
      <c r="N179" s="52">
        <f t="shared" si="6"/>
        <v>0.7934376955</v>
      </c>
      <c r="O179" s="53"/>
      <c r="P179" s="54">
        <v>76.8</v>
      </c>
      <c r="Q179" s="54">
        <v>0.1</v>
      </c>
      <c r="R179" s="55">
        <f t="shared" si="7"/>
        <v>70.84370993</v>
      </c>
      <c r="S179" s="55">
        <f t="shared" si="8"/>
        <v>5.956290075</v>
      </c>
      <c r="T179" s="55"/>
    </row>
    <row r="180">
      <c r="A180" s="45">
        <v>76.7</v>
      </c>
      <c r="B180" s="45">
        <v>14.5</v>
      </c>
      <c r="C180" s="46">
        <f t="shared" si="1"/>
        <v>74.60895915</v>
      </c>
      <c r="D180" s="35">
        <f t="shared" si="2"/>
        <v>2.091040846</v>
      </c>
      <c r="E180" s="47"/>
      <c r="F180" s="48">
        <v>76.7</v>
      </c>
      <c r="G180" s="48">
        <v>7.0</v>
      </c>
      <c r="H180" s="49">
        <f t="shared" si="3"/>
        <v>77.64470703</v>
      </c>
      <c r="I180" s="49">
        <f t="shared" si="4"/>
        <v>0.9447070335</v>
      </c>
      <c r="J180" s="49"/>
      <c r="K180" s="50">
        <v>76.7</v>
      </c>
      <c r="L180" s="51">
        <v>62.2</v>
      </c>
      <c r="M180" s="52">
        <f t="shared" si="5"/>
        <v>75.81766172</v>
      </c>
      <c r="N180" s="52">
        <f t="shared" si="6"/>
        <v>0.882338279</v>
      </c>
      <c r="O180" s="53"/>
      <c r="P180" s="54">
        <v>76.7</v>
      </c>
      <c r="Q180" s="54">
        <v>0.1</v>
      </c>
      <c r="R180" s="55">
        <f t="shared" si="7"/>
        <v>70.84370993</v>
      </c>
      <c r="S180" s="55">
        <f t="shared" si="8"/>
        <v>5.856290075</v>
      </c>
      <c r="T180" s="55"/>
    </row>
    <row r="181">
      <c r="A181" s="45">
        <v>76.5</v>
      </c>
      <c r="B181" s="45">
        <v>14.5</v>
      </c>
      <c r="C181" s="46">
        <f t="shared" si="1"/>
        <v>74.60895915</v>
      </c>
      <c r="D181" s="35">
        <f t="shared" si="2"/>
        <v>1.891040846</v>
      </c>
      <c r="E181" s="47"/>
      <c r="F181" s="48">
        <v>76.5</v>
      </c>
      <c r="G181" s="48">
        <v>71.0</v>
      </c>
      <c r="H181" s="49">
        <f t="shared" si="3"/>
        <v>74.22976564</v>
      </c>
      <c r="I181" s="49">
        <f t="shared" si="4"/>
        <v>2.270234356</v>
      </c>
      <c r="J181" s="49"/>
      <c r="K181" s="50">
        <v>76.5</v>
      </c>
      <c r="L181" s="51">
        <v>61.5</v>
      </c>
      <c r="M181" s="52">
        <f t="shared" si="5"/>
        <v>75.62876114</v>
      </c>
      <c r="N181" s="52">
        <f t="shared" si="6"/>
        <v>0.8712388624</v>
      </c>
      <c r="O181" s="53"/>
      <c r="P181" s="54">
        <v>76.5</v>
      </c>
      <c r="Q181" s="54">
        <v>0.1</v>
      </c>
      <c r="R181" s="55">
        <f t="shared" si="7"/>
        <v>70.84370993</v>
      </c>
      <c r="S181" s="55">
        <f t="shared" si="8"/>
        <v>5.656290075</v>
      </c>
      <c r="T181" s="55"/>
    </row>
    <row r="182">
      <c r="A182" s="45">
        <v>76.1</v>
      </c>
      <c r="B182" s="45">
        <v>14.4</v>
      </c>
      <c r="C182" s="46">
        <f t="shared" si="1"/>
        <v>74.39861384</v>
      </c>
      <c r="D182" s="35">
        <f t="shared" si="2"/>
        <v>1.701386156</v>
      </c>
      <c r="E182" s="47"/>
      <c r="F182" s="48">
        <v>76.1</v>
      </c>
      <c r="G182" s="48">
        <v>76.0</v>
      </c>
      <c r="H182" s="49">
        <f t="shared" si="3"/>
        <v>73.96297335</v>
      </c>
      <c r="I182" s="49">
        <f t="shared" si="4"/>
        <v>2.137026652</v>
      </c>
      <c r="J182" s="49"/>
      <c r="K182" s="50">
        <v>76.1</v>
      </c>
      <c r="L182" s="51">
        <v>6.8</v>
      </c>
      <c r="M182" s="52">
        <f t="shared" si="5"/>
        <v>60.86752983</v>
      </c>
      <c r="N182" s="52">
        <f t="shared" si="6"/>
        <v>15.23247017</v>
      </c>
      <c r="O182" s="53"/>
      <c r="P182" s="54">
        <v>76.1</v>
      </c>
      <c r="Q182" s="54">
        <v>0.1</v>
      </c>
      <c r="R182" s="55">
        <f t="shared" si="7"/>
        <v>70.84370993</v>
      </c>
      <c r="S182" s="55">
        <f t="shared" si="8"/>
        <v>5.256290075</v>
      </c>
      <c r="T182" s="55"/>
    </row>
    <row r="183">
      <c r="A183" s="45">
        <v>76.1</v>
      </c>
      <c r="B183" s="45">
        <v>14.4</v>
      </c>
      <c r="C183" s="46">
        <f t="shared" si="1"/>
        <v>74.39861384</v>
      </c>
      <c r="D183" s="35">
        <f t="shared" si="2"/>
        <v>1.701386156</v>
      </c>
      <c r="E183" s="47"/>
      <c r="F183" s="48">
        <v>76.1</v>
      </c>
      <c r="G183" s="48">
        <v>73.0</v>
      </c>
      <c r="H183" s="49">
        <f t="shared" si="3"/>
        <v>74.12304873</v>
      </c>
      <c r="I183" s="49">
        <f t="shared" si="4"/>
        <v>1.976951275</v>
      </c>
      <c r="J183" s="49"/>
      <c r="K183" s="50">
        <v>76.1</v>
      </c>
      <c r="L183" s="51">
        <v>6.1</v>
      </c>
      <c r="M183" s="52">
        <f t="shared" si="5"/>
        <v>60.67862925</v>
      </c>
      <c r="N183" s="52">
        <f t="shared" si="6"/>
        <v>15.42137075</v>
      </c>
      <c r="O183" s="53"/>
      <c r="P183" s="54">
        <v>76.1</v>
      </c>
      <c r="Q183" s="54">
        <v>0.1</v>
      </c>
      <c r="R183" s="55">
        <f t="shared" si="7"/>
        <v>70.84370993</v>
      </c>
      <c r="S183" s="55">
        <f t="shared" si="8"/>
        <v>5.256290075</v>
      </c>
      <c r="T183" s="55"/>
    </row>
    <row r="184">
      <c r="A184" s="45">
        <v>76.0</v>
      </c>
      <c r="B184" s="45">
        <v>14.4</v>
      </c>
      <c r="C184" s="46">
        <f t="shared" si="1"/>
        <v>74.39861384</v>
      </c>
      <c r="D184" s="35">
        <f t="shared" si="2"/>
        <v>1.601386156</v>
      </c>
      <c r="E184" s="47"/>
      <c r="F184" s="48">
        <v>76.0</v>
      </c>
      <c r="G184" s="48">
        <v>74.0</v>
      </c>
      <c r="H184" s="49">
        <f t="shared" si="3"/>
        <v>74.06969027</v>
      </c>
      <c r="I184" s="49">
        <f t="shared" si="4"/>
        <v>1.930309734</v>
      </c>
      <c r="J184" s="49"/>
      <c r="K184" s="50">
        <v>76.0</v>
      </c>
      <c r="L184" s="51">
        <v>59.3</v>
      </c>
      <c r="M184" s="52">
        <f t="shared" si="5"/>
        <v>75.03507359</v>
      </c>
      <c r="N184" s="52">
        <f t="shared" si="6"/>
        <v>0.9649264103</v>
      </c>
      <c r="O184" s="53"/>
      <c r="P184" s="54">
        <v>76.0</v>
      </c>
      <c r="Q184" s="54">
        <v>0.1</v>
      </c>
      <c r="R184" s="55">
        <f t="shared" si="7"/>
        <v>70.84370993</v>
      </c>
      <c r="S184" s="55">
        <f t="shared" si="8"/>
        <v>5.156290075</v>
      </c>
      <c r="T184" s="55"/>
    </row>
    <row r="185">
      <c r="A185" s="45">
        <v>75.8</v>
      </c>
      <c r="B185" s="45">
        <v>14.4</v>
      </c>
      <c r="C185" s="46">
        <f t="shared" si="1"/>
        <v>74.39861384</v>
      </c>
      <c r="D185" s="35">
        <f t="shared" si="2"/>
        <v>1.401386156</v>
      </c>
      <c r="E185" s="47"/>
      <c r="F185" s="48">
        <v>75.8</v>
      </c>
      <c r="G185" s="48">
        <v>76.0</v>
      </c>
      <c r="H185" s="49">
        <f t="shared" si="3"/>
        <v>73.96297335</v>
      </c>
      <c r="I185" s="49">
        <f t="shared" si="4"/>
        <v>1.837026652</v>
      </c>
      <c r="J185" s="49"/>
      <c r="K185" s="50">
        <v>75.8</v>
      </c>
      <c r="L185" s="51">
        <v>58.5</v>
      </c>
      <c r="M185" s="52">
        <f t="shared" si="5"/>
        <v>74.81918721</v>
      </c>
      <c r="N185" s="52">
        <f t="shared" si="6"/>
        <v>0.9808127914</v>
      </c>
      <c r="O185" s="53"/>
      <c r="P185" s="54">
        <v>75.8</v>
      </c>
      <c r="Q185" s="54">
        <v>0.1</v>
      </c>
      <c r="R185" s="55">
        <f t="shared" si="7"/>
        <v>70.84370993</v>
      </c>
      <c r="S185" s="55">
        <f t="shared" si="8"/>
        <v>4.956290075</v>
      </c>
      <c r="T185" s="55"/>
    </row>
    <row r="186">
      <c r="A186" s="45">
        <v>75.6</v>
      </c>
      <c r="B186" s="45">
        <v>14.4</v>
      </c>
      <c r="C186" s="46">
        <f t="shared" si="1"/>
        <v>74.39861384</v>
      </c>
      <c r="D186" s="35">
        <f t="shared" si="2"/>
        <v>1.201386156</v>
      </c>
      <c r="E186" s="47"/>
      <c r="F186" s="48">
        <v>75.6</v>
      </c>
      <c r="G186" s="48">
        <v>77.0</v>
      </c>
      <c r="H186" s="49">
        <f t="shared" si="3"/>
        <v>73.90961489</v>
      </c>
      <c r="I186" s="49">
        <f t="shared" si="4"/>
        <v>1.690385112</v>
      </c>
      <c r="J186" s="49"/>
      <c r="K186" s="50">
        <v>75.6</v>
      </c>
      <c r="L186" s="51">
        <v>57.6</v>
      </c>
      <c r="M186" s="52">
        <f t="shared" si="5"/>
        <v>74.57631503</v>
      </c>
      <c r="N186" s="52">
        <f t="shared" si="6"/>
        <v>1.02368497</v>
      </c>
      <c r="O186" s="53"/>
      <c r="P186" s="54">
        <v>75.6</v>
      </c>
      <c r="Q186" s="54">
        <v>0.1</v>
      </c>
      <c r="R186" s="55">
        <f t="shared" si="7"/>
        <v>70.84370993</v>
      </c>
      <c r="S186" s="55">
        <f t="shared" si="8"/>
        <v>4.756290075</v>
      </c>
      <c r="T186" s="55"/>
    </row>
    <row r="187">
      <c r="A187" s="45">
        <v>75.5</v>
      </c>
      <c r="B187" s="45">
        <v>14.2</v>
      </c>
      <c r="C187" s="46">
        <f t="shared" si="1"/>
        <v>73.97792322</v>
      </c>
      <c r="D187" s="35">
        <f t="shared" si="2"/>
        <v>1.522076777</v>
      </c>
      <c r="E187" s="47"/>
      <c r="F187" s="48">
        <v>75.5</v>
      </c>
      <c r="G187" s="48">
        <v>79.0</v>
      </c>
      <c r="H187" s="49">
        <f t="shared" si="3"/>
        <v>73.80289797</v>
      </c>
      <c r="I187" s="49">
        <f t="shared" si="4"/>
        <v>1.69710203</v>
      </c>
      <c r="J187" s="49"/>
      <c r="K187" s="50">
        <v>75.5</v>
      </c>
      <c r="L187" s="51">
        <v>56.8</v>
      </c>
      <c r="M187" s="52">
        <f t="shared" si="5"/>
        <v>74.36042865</v>
      </c>
      <c r="N187" s="52">
        <f t="shared" si="6"/>
        <v>1.139571351</v>
      </c>
      <c r="O187" s="53"/>
      <c r="P187" s="54">
        <v>75.5</v>
      </c>
      <c r="Q187" s="54">
        <v>0.1</v>
      </c>
      <c r="R187" s="55">
        <f t="shared" si="7"/>
        <v>70.84370993</v>
      </c>
      <c r="S187" s="55">
        <f t="shared" si="8"/>
        <v>4.656290075</v>
      </c>
      <c r="T187" s="55"/>
    </row>
    <row r="188">
      <c r="A188" s="45">
        <v>75.3</v>
      </c>
      <c r="B188" s="45">
        <v>14.0</v>
      </c>
      <c r="C188" s="46">
        <f t="shared" si="1"/>
        <v>73.5572326</v>
      </c>
      <c r="D188" s="35">
        <f t="shared" si="2"/>
        <v>1.742767398</v>
      </c>
      <c r="E188" s="47"/>
      <c r="F188" s="48">
        <v>75.3</v>
      </c>
      <c r="G188" s="48">
        <v>81.0</v>
      </c>
      <c r="H188" s="49">
        <f t="shared" si="3"/>
        <v>73.69618105</v>
      </c>
      <c r="I188" s="49">
        <f t="shared" si="4"/>
        <v>1.603818948</v>
      </c>
      <c r="J188" s="49"/>
      <c r="K188" s="50">
        <v>75.3</v>
      </c>
      <c r="L188" s="51">
        <v>56.1</v>
      </c>
      <c r="M188" s="52">
        <f t="shared" si="5"/>
        <v>74.17152807</v>
      </c>
      <c r="N188" s="52">
        <f t="shared" si="6"/>
        <v>1.128471935</v>
      </c>
      <c r="O188" s="53"/>
      <c r="P188" s="54">
        <v>75.3</v>
      </c>
      <c r="Q188" s="54">
        <v>0.1</v>
      </c>
      <c r="R188" s="55">
        <f t="shared" si="7"/>
        <v>70.84370993</v>
      </c>
      <c r="S188" s="55">
        <f t="shared" si="8"/>
        <v>4.456290075</v>
      </c>
      <c r="T188" s="55"/>
    </row>
    <row r="189">
      <c r="A189" s="45">
        <v>75.2</v>
      </c>
      <c r="B189" s="45">
        <v>13.9</v>
      </c>
      <c r="C189" s="46">
        <f t="shared" si="1"/>
        <v>73.34688729</v>
      </c>
      <c r="D189" s="35">
        <f t="shared" si="2"/>
        <v>1.853112709</v>
      </c>
      <c r="E189" s="47"/>
      <c r="F189" s="48">
        <v>75.2</v>
      </c>
      <c r="G189" s="48">
        <v>83.0</v>
      </c>
      <c r="H189" s="49">
        <f t="shared" si="3"/>
        <v>73.58946413</v>
      </c>
      <c r="I189" s="49">
        <f t="shared" si="4"/>
        <v>1.610535867</v>
      </c>
      <c r="J189" s="49"/>
      <c r="K189" s="50">
        <v>75.2</v>
      </c>
      <c r="L189" s="51">
        <v>55.6</v>
      </c>
      <c r="M189" s="52">
        <f t="shared" si="5"/>
        <v>74.03659908</v>
      </c>
      <c r="N189" s="52">
        <f t="shared" si="6"/>
        <v>1.163400923</v>
      </c>
      <c r="O189" s="53"/>
      <c r="P189" s="54">
        <v>75.2</v>
      </c>
      <c r="Q189" s="54">
        <v>0.1</v>
      </c>
      <c r="R189" s="55">
        <f t="shared" si="7"/>
        <v>70.84370993</v>
      </c>
      <c r="S189" s="55">
        <f t="shared" si="8"/>
        <v>4.356290075</v>
      </c>
      <c r="T189" s="55"/>
    </row>
    <row r="190">
      <c r="A190" s="45">
        <v>75.0</v>
      </c>
      <c r="B190" s="45">
        <v>13.7</v>
      </c>
      <c r="C190" s="46">
        <f t="shared" si="1"/>
        <v>72.92619667</v>
      </c>
      <c r="D190" s="35">
        <f t="shared" si="2"/>
        <v>2.07380333</v>
      </c>
      <c r="E190" s="47"/>
      <c r="F190" s="48">
        <v>75.0</v>
      </c>
      <c r="G190" s="48">
        <v>85.0</v>
      </c>
      <c r="H190" s="49">
        <f t="shared" si="3"/>
        <v>73.48274721</v>
      </c>
      <c r="I190" s="49">
        <f t="shared" si="4"/>
        <v>1.517252785</v>
      </c>
      <c r="J190" s="49"/>
      <c r="K190" s="50">
        <v>75.0</v>
      </c>
      <c r="L190" s="51">
        <v>55.2</v>
      </c>
      <c r="M190" s="52">
        <f t="shared" si="5"/>
        <v>73.92865589</v>
      </c>
      <c r="N190" s="52">
        <f t="shared" si="6"/>
        <v>1.071344113</v>
      </c>
      <c r="O190" s="53"/>
      <c r="P190" s="54">
        <v>75.0</v>
      </c>
      <c r="Q190" s="54">
        <v>0.1</v>
      </c>
      <c r="R190" s="55">
        <f t="shared" si="7"/>
        <v>70.84370993</v>
      </c>
      <c r="S190" s="55">
        <f t="shared" si="8"/>
        <v>4.156290075</v>
      </c>
      <c r="T190" s="55"/>
    </row>
    <row r="191">
      <c r="A191" s="45">
        <v>74.9</v>
      </c>
      <c r="B191" s="45">
        <v>13.5</v>
      </c>
      <c r="C191" s="46">
        <f t="shared" si="1"/>
        <v>72.50550605</v>
      </c>
      <c r="D191" s="35">
        <f t="shared" si="2"/>
        <v>2.394493951</v>
      </c>
      <c r="E191" s="47"/>
      <c r="F191" s="48">
        <v>74.9</v>
      </c>
      <c r="G191" s="48">
        <v>87.0</v>
      </c>
      <c r="H191" s="49">
        <f t="shared" si="3"/>
        <v>73.3760303</v>
      </c>
      <c r="I191" s="49">
        <f t="shared" si="4"/>
        <v>1.523969704</v>
      </c>
      <c r="J191" s="49"/>
      <c r="K191" s="50">
        <v>74.9</v>
      </c>
      <c r="L191" s="51">
        <v>55.0</v>
      </c>
      <c r="M191" s="52">
        <f t="shared" si="5"/>
        <v>73.87468429</v>
      </c>
      <c r="N191" s="52">
        <f t="shared" si="6"/>
        <v>1.025315709</v>
      </c>
      <c r="O191" s="53"/>
      <c r="P191" s="54">
        <v>74.9</v>
      </c>
      <c r="Q191" s="54">
        <v>0.1</v>
      </c>
      <c r="R191" s="55">
        <f t="shared" si="7"/>
        <v>70.84370993</v>
      </c>
      <c r="S191" s="55">
        <f t="shared" si="8"/>
        <v>4.056290075</v>
      </c>
      <c r="T191" s="55"/>
    </row>
    <row r="192">
      <c r="A192" s="45">
        <v>74.7</v>
      </c>
      <c r="B192" s="45">
        <v>13.3</v>
      </c>
      <c r="C192" s="46">
        <f t="shared" si="1"/>
        <v>72.08481543</v>
      </c>
      <c r="D192" s="35">
        <f t="shared" si="2"/>
        <v>2.615184572</v>
      </c>
      <c r="E192" s="47"/>
      <c r="F192" s="48">
        <v>74.7</v>
      </c>
      <c r="G192" s="48">
        <v>9.0</v>
      </c>
      <c r="H192" s="49">
        <f t="shared" si="3"/>
        <v>77.53799012</v>
      </c>
      <c r="I192" s="49">
        <f t="shared" si="4"/>
        <v>2.837990115</v>
      </c>
      <c r="J192" s="49"/>
      <c r="K192" s="50">
        <v>74.7</v>
      </c>
      <c r="L192" s="51">
        <v>54.8</v>
      </c>
      <c r="M192" s="52">
        <f t="shared" si="5"/>
        <v>73.8207127</v>
      </c>
      <c r="N192" s="52">
        <f t="shared" si="6"/>
        <v>0.8792873038</v>
      </c>
      <c r="O192" s="53"/>
      <c r="P192" s="54">
        <v>74.7</v>
      </c>
      <c r="Q192" s="54">
        <v>0.1</v>
      </c>
      <c r="R192" s="55">
        <f t="shared" si="7"/>
        <v>70.84370993</v>
      </c>
      <c r="S192" s="55">
        <f t="shared" si="8"/>
        <v>3.856290075</v>
      </c>
      <c r="T192" s="55"/>
    </row>
    <row r="193">
      <c r="A193" s="45">
        <v>74.5</v>
      </c>
      <c r="B193" s="45">
        <v>13.2</v>
      </c>
      <c r="C193" s="46">
        <f t="shared" si="1"/>
        <v>71.87447012</v>
      </c>
      <c r="D193" s="35">
        <f t="shared" si="2"/>
        <v>2.625529882</v>
      </c>
      <c r="E193" s="47"/>
      <c r="F193" s="48">
        <v>74.5</v>
      </c>
      <c r="G193" s="48">
        <v>92.0</v>
      </c>
      <c r="H193" s="49">
        <f t="shared" si="3"/>
        <v>73.109238</v>
      </c>
      <c r="I193" s="49">
        <f t="shared" si="4"/>
        <v>1.390762</v>
      </c>
      <c r="J193" s="49"/>
      <c r="K193" s="50">
        <v>74.5</v>
      </c>
      <c r="L193" s="51">
        <v>54.5</v>
      </c>
      <c r="M193" s="52">
        <f t="shared" si="5"/>
        <v>73.7397553</v>
      </c>
      <c r="N193" s="52">
        <f t="shared" si="6"/>
        <v>0.7602446967</v>
      </c>
      <c r="O193" s="53"/>
      <c r="P193" s="54">
        <v>74.5</v>
      </c>
      <c r="Q193" s="54">
        <v>0.1</v>
      </c>
      <c r="R193" s="55">
        <f t="shared" si="7"/>
        <v>70.84370993</v>
      </c>
      <c r="S193" s="55">
        <f t="shared" si="8"/>
        <v>3.656290075</v>
      </c>
      <c r="T193" s="55"/>
    </row>
    <row r="194">
      <c r="A194" s="45">
        <v>71.8</v>
      </c>
      <c r="B194" s="45">
        <v>10.2</v>
      </c>
      <c r="C194" s="46">
        <f t="shared" si="1"/>
        <v>65.5641108</v>
      </c>
      <c r="D194" s="35">
        <f t="shared" si="2"/>
        <v>6.235889197</v>
      </c>
      <c r="E194" s="47"/>
      <c r="F194" s="48">
        <v>71.8</v>
      </c>
      <c r="G194" s="48">
        <v>129.0</v>
      </c>
      <c r="H194" s="49">
        <f t="shared" si="3"/>
        <v>71.13497501</v>
      </c>
      <c r="I194" s="49">
        <f t="shared" si="4"/>
        <v>0.6650249907</v>
      </c>
      <c r="J194" s="49"/>
      <c r="K194" s="50">
        <v>71.8</v>
      </c>
      <c r="L194" s="51">
        <v>18.3</v>
      </c>
      <c r="M194" s="52">
        <f t="shared" si="5"/>
        <v>63.97089656</v>
      </c>
      <c r="N194" s="52">
        <f t="shared" si="6"/>
        <v>7.82910344</v>
      </c>
      <c r="O194" s="53"/>
      <c r="P194" s="54">
        <v>71.8</v>
      </c>
      <c r="Q194" s="54">
        <v>0.1</v>
      </c>
      <c r="R194" s="55">
        <f t="shared" si="7"/>
        <v>70.84370993</v>
      </c>
      <c r="S194" s="55">
        <f t="shared" si="8"/>
        <v>0.956290075</v>
      </c>
      <c r="T194" s="55"/>
    </row>
    <row r="195">
      <c r="A195" s="45">
        <v>71.4</v>
      </c>
      <c r="B195" s="45">
        <v>10.0</v>
      </c>
      <c r="C195" s="46">
        <f t="shared" si="1"/>
        <v>65.14342018</v>
      </c>
      <c r="D195" s="35">
        <f t="shared" si="2"/>
        <v>6.256579818</v>
      </c>
      <c r="E195" s="47"/>
      <c r="F195" s="48">
        <v>71.4</v>
      </c>
      <c r="G195" s="48">
        <v>132.0</v>
      </c>
      <c r="H195" s="49">
        <f t="shared" si="3"/>
        <v>70.97489963</v>
      </c>
      <c r="I195" s="49">
        <f t="shared" si="4"/>
        <v>0.4251003683</v>
      </c>
      <c r="J195" s="49"/>
      <c r="K195" s="50">
        <v>71.4</v>
      </c>
      <c r="L195" s="51">
        <v>17.7</v>
      </c>
      <c r="M195" s="52">
        <f t="shared" si="5"/>
        <v>63.80898177</v>
      </c>
      <c r="N195" s="52">
        <f t="shared" si="6"/>
        <v>7.591018226</v>
      </c>
      <c r="O195" s="53"/>
      <c r="P195" s="54">
        <v>71.4</v>
      </c>
      <c r="Q195" s="54">
        <v>0.1</v>
      </c>
      <c r="R195" s="55">
        <f t="shared" si="7"/>
        <v>70.84370993</v>
      </c>
      <c r="S195" s="55">
        <f t="shared" si="8"/>
        <v>0.556290075</v>
      </c>
      <c r="T195" s="55"/>
    </row>
    <row r="196">
      <c r="A196" s="45">
        <v>71.0</v>
      </c>
      <c r="B196" s="45">
        <v>10.0</v>
      </c>
      <c r="C196" s="46">
        <f t="shared" si="1"/>
        <v>65.14342018</v>
      </c>
      <c r="D196" s="35">
        <f t="shared" si="2"/>
        <v>5.856579818</v>
      </c>
      <c r="E196" s="47"/>
      <c r="F196" s="48">
        <v>71.0</v>
      </c>
      <c r="G196" s="48">
        <v>135.0</v>
      </c>
      <c r="H196" s="49">
        <f t="shared" si="3"/>
        <v>70.81482425</v>
      </c>
      <c r="I196" s="49">
        <f t="shared" si="4"/>
        <v>0.185175746</v>
      </c>
      <c r="J196" s="49"/>
      <c r="K196" s="50">
        <v>71.0</v>
      </c>
      <c r="L196" s="51">
        <v>17.0</v>
      </c>
      <c r="M196" s="52">
        <f t="shared" si="5"/>
        <v>63.62008119</v>
      </c>
      <c r="N196" s="52">
        <f t="shared" si="6"/>
        <v>7.379918809</v>
      </c>
      <c r="O196" s="53"/>
      <c r="P196" s="54">
        <v>71.0</v>
      </c>
      <c r="Q196" s="54">
        <v>0.1</v>
      </c>
      <c r="R196" s="55">
        <f t="shared" si="7"/>
        <v>70.84370993</v>
      </c>
      <c r="S196" s="55">
        <f t="shared" si="8"/>
        <v>0.156290075</v>
      </c>
      <c r="T196" s="55"/>
    </row>
    <row r="197">
      <c r="A197" s="45">
        <v>77.0</v>
      </c>
      <c r="B197" s="45">
        <v>9.9</v>
      </c>
      <c r="C197" s="46">
        <f t="shared" si="1"/>
        <v>64.93307487</v>
      </c>
      <c r="D197" s="35">
        <f t="shared" si="2"/>
        <v>12.06692513</v>
      </c>
      <c r="E197" s="47"/>
      <c r="F197" s="48">
        <v>77.0</v>
      </c>
      <c r="G197" s="48">
        <v>137.0</v>
      </c>
      <c r="H197" s="49">
        <f t="shared" si="3"/>
        <v>70.70810734</v>
      </c>
      <c r="I197" s="49">
        <f t="shared" si="4"/>
        <v>6.291892664</v>
      </c>
      <c r="J197" s="49"/>
      <c r="K197" s="50">
        <v>77.0</v>
      </c>
      <c r="L197" s="51">
        <v>16.4</v>
      </c>
      <c r="M197" s="52">
        <f t="shared" si="5"/>
        <v>63.45816641</v>
      </c>
      <c r="N197" s="52">
        <f t="shared" si="6"/>
        <v>13.54183359</v>
      </c>
      <c r="O197" s="53"/>
      <c r="P197" s="54">
        <v>77.0</v>
      </c>
      <c r="Q197" s="54">
        <v>0.1</v>
      </c>
      <c r="R197" s="55">
        <f t="shared" si="7"/>
        <v>70.84370993</v>
      </c>
      <c r="S197" s="55">
        <f t="shared" si="8"/>
        <v>6.156290075</v>
      </c>
      <c r="T197" s="55"/>
    </row>
    <row r="198">
      <c r="A198" s="45">
        <v>73.0</v>
      </c>
      <c r="B198" s="45">
        <v>9.4</v>
      </c>
      <c r="C198" s="46">
        <f t="shared" si="1"/>
        <v>63.88134832</v>
      </c>
      <c r="D198" s="35">
        <f t="shared" si="2"/>
        <v>9.118651681</v>
      </c>
      <c r="E198" s="47"/>
      <c r="F198" s="48">
        <v>73.0</v>
      </c>
      <c r="G198" s="48">
        <v>14.0</v>
      </c>
      <c r="H198" s="49">
        <f t="shared" si="3"/>
        <v>77.27119782</v>
      </c>
      <c r="I198" s="49">
        <f t="shared" si="4"/>
        <v>4.271197819</v>
      </c>
      <c r="J198" s="49"/>
      <c r="K198" s="50">
        <v>73.0</v>
      </c>
      <c r="L198" s="51">
        <v>15.8</v>
      </c>
      <c r="M198" s="52">
        <f t="shared" si="5"/>
        <v>63.29625162</v>
      </c>
      <c r="N198" s="52">
        <f t="shared" si="6"/>
        <v>9.703748381</v>
      </c>
      <c r="O198" s="53"/>
      <c r="P198" s="54">
        <v>73.0</v>
      </c>
      <c r="Q198" s="54">
        <v>0.1</v>
      </c>
      <c r="R198" s="55">
        <f t="shared" si="7"/>
        <v>70.84370993</v>
      </c>
      <c r="S198" s="55">
        <f t="shared" si="8"/>
        <v>2.156290075</v>
      </c>
      <c r="T198" s="55"/>
    </row>
    <row r="199">
      <c r="A199" s="45">
        <v>69.9</v>
      </c>
      <c r="B199" s="45">
        <v>8.9</v>
      </c>
      <c r="C199" s="46">
        <f t="shared" si="1"/>
        <v>62.82962177</v>
      </c>
      <c r="D199" s="35">
        <f t="shared" si="2"/>
        <v>7.070378233</v>
      </c>
      <c r="E199" s="47"/>
      <c r="F199" s="48">
        <v>69.9</v>
      </c>
      <c r="G199" s="48">
        <v>142.0</v>
      </c>
      <c r="H199" s="49">
        <f t="shared" si="3"/>
        <v>70.44131504</v>
      </c>
      <c r="I199" s="49">
        <f t="shared" si="4"/>
        <v>0.5413150395</v>
      </c>
      <c r="J199" s="49"/>
      <c r="K199" s="50">
        <v>69.9</v>
      </c>
      <c r="L199" s="51">
        <v>15.2</v>
      </c>
      <c r="M199" s="52">
        <f t="shared" si="5"/>
        <v>63.13433683</v>
      </c>
      <c r="N199" s="52">
        <f t="shared" si="6"/>
        <v>6.765663166</v>
      </c>
      <c r="O199" s="53"/>
      <c r="P199" s="54">
        <v>69.9</v>
      </c>
      <c r="Q199" s="54">
        <v>0.1</v>
      </c>
      <c r="R199" s="55">
        <f t="shared" si="7"/>
        <v>70.84370993</v>
      </c>
      <c r="S199" s="55">
        <f t="shared" si="8"/>
        <v>0.943709925</v>
      </c>
      <c r="T199" s="55"/>
    </row>
    <row r="200">
      <c r="A200" s="45">
        <v>69.5</v>
      </c>
      <c r="B200" s="45">
        <v>8.4</v>
      </c>
      <c r="C200" s="46">
        <f t="shared" si="1"/>
        <v>61.77789521</v>
      </c>
      <c r="D200" s="35">
        <f t="shared" si="2"/>
        <v>7.722104786</v>
      </c>
      <c r="E200" s="47"/>
      <c r="F200" s="48">
        <v>69.5</v>
      </c>
      <c r="G200" s="48">
        <v>144.0</v>
      </c>
      <c r="H200" s="49">
        <f t="shared" si="3"/>
        <v>70.33459812</v>
      </c>
      <c r="I200" s="49">
        <f t="shared" si="4"/>
        <v>0.8345981211</v>
      </c>
      <c r="J200" s="49"/>
      <c r="K200" s="50">
        <v>69.5</v>
      </c>
      <c r="L200" s="51">
        <v>14.6</v>
      </c>
      <c r="M200" s="52">
        <f t="shared" si="5"/>
        <v>62.97242205</v>
      </c>
      <c r="N200" s="52">
        <f t="shared" si="6"/>
        <v>6.527577952</v>
      </c>
      <c r="O200" s="53"/>
      <c r="P200" s="54">
        <v>69.5</v>
      </c>
      <c r="Q200" s="54">
        <v>0.1</v>
      </c>
      <c r="R200" s="55">
        <f t="shared" si="7"/>
        <v>70.84370993</v>
      </c>
      <c r="S200" s="55">
        <f t="shared" si="8"/>
        <v>1.343709925</v>
      </c>
      <c r="T200" s="55"/>
    </row>
    <row r="201">
      <c r="A201" s="45">
        <v>69.1</v>
      </c>
      <c r="B201" s="45">
        <v>8.6</v>
      </c>
      <c r="C201" s="46">
        <f t="shared" si="1"/>
        <v>62.19858584</v>
      </c>
      <c r="D201" s="35">
        <f t="shared" si="2"/>
        <v>6.901414165</v>
      </c>
      <c r="E201" s="47"/>
      <c r="F201" s="48">
        <v>69.1</v>
      </c>
      <c r="G201" s="48">
        <v>147.0</v>
      </c>
      <c r="H201" s="49">
        <f t="shared" si="3"/>
        <v>70.17452274</v>
      </c>
      <c r="I201" s="49">
        <f t="shared" si="4"/>
        <v>1.074522743</v>
      </c>
      <c r="J201" s="49"/>
      <c r="K201" s="50">
        <v>69.1</v>
      </c>
      <c r="L201" s="51">
        <v>14.0</v>
      </c>
      <c r="M201" s="52">
        <f t="shared" si="5"/>
        <v>62.81050726</v>
      </c>
      <c r="N201" s="52">
        <f t="shared" si="6"/>
        <v>6.289492738</v>
      </c>
      <c r="O201" s="53"/>
      <c r="P201" s="54">
        <v>69.1</v>
      </c>
      <c r="Q201" s="54">
        <v>0.1</v>
      </c>
      <c r="R201" s="55">
        <f t="shared" si="7"/>
        <v>70.84370993</v>
      </c>
      <c r="S201" s="55">
        <f t="shared" si="8"/>
        <v>1.743709925</v>
      </c>
      <c r="T201" s="55"/>
    </row>
    <row r="202">
      <c r="A202" s="45">
        <v>68.6</v>
      </c>
      <c r="B202" s="45">
        <v>8.6</v>
      </c>
      <c r="C202" s="46">
        <f t="shared" si="1"/>
        <v>62.19858584</v>
      </c>
      <c r="D202" s="35">
        <f t="shared" si="2"/>
        <v>6.401414165</v>
      </c>
      <c r="E202" s="47"/>
      <c r="F202" s="48">
        <v>68.6</v>
      </c>
      <c r="G202" s="48">
        <v>151.0</v>
      </c>
      <c r="H202" s="49">
        <f t="shared" si="3"/>
        <v>69.96108891</v>
      </c>
      <c r="I202" s="49">
        <f t="shared" si="4"/>
        <v>1.361088907</v>
      </c>
      <c r="J202" s="49"/>
      <c r="K202" s="50">
        <v>68.6</v>
      </c>
      <c r="L202" s="51">
        <v>13.5</v>
      </c>
      <c r="M202" s="52">
        <f t="shared" si="5"/>
        <v>62.67557827</v>
      </c>
      <c r="N202" s="52">
        <f t="shared" si="6"/>
        <v>5.924421726</v>
      </c>
      <c r="O202" s="53"/>
      <c r="P202" s="54">
        <v>68.6</v>
      </c>
      <c r="Q202" s="54">
        <v>0.1</v>
      </c>
      <c r="R202" s="55">
        <f t="shared" si="7"/>
        <v>70.84370993</v>
      </c>
      <c r="S202" s="55">
        <f t="shared" si="8"/>
        <v>2.243709925</v>
      </c>
      <c r="T202" s="55"/>
    </row>
    <row r="203">
      <c r="A203" s="45">
        <v>68.2</v>
      </c>
      <c r="B203" s="45">
        <v>8.4</v>
      </c>
      <c r="C203" s="46">
        <f t="shared" si="1"/>
        <v>61.77789521</v>
      </c>
      <c r="D203" s="35">
        <f t="shared" si="2"/>
        <v>6.422104786</v>
      </c>
      <c r="E203" s="47"/>
      <c r="F203" s="48">
        <v>68.2</v>
      </c>
      <c r="G203" s="48">
        <v>152.0</v>
      </c>
      <c r="H203" s="49">
        <f t="shared" si="3"/>
        <v>69.90773045</v>
      </c>
      <c r="I203" s="49">
        <f t="shared" si="4"/>
        <v>1.707730447</v>
      </c>
      <c r="J203" s="49"/>
      <c r="K203" s="50">
        <v>68.2</v>
      </c>
      <c r="L203" s="51">
        <v>13.0</v>
      </c>
      <c r="M203" s="52">
        <f t="shared" si="5"/>
        <v>62.54064929</v>
      </c>
      <c r="N203" s="52">
        <f t="shared" si="6"/>
        <v>5.659350714</v>
      </c>
      <c r="O203" s="53"/>
      <c r="P203" s="54">
        <v>68.2</v>
      </c>
      <c r="Q203" s="54">
        <v>0.1</v>
      </c>
      <c r="R203" s="55">
        <f t="shared" si="7"/>
        <v>70.84370993</v>
      </c>
      <c r="S203" s="55">
        <f t="shared" si="8"/>
        <v>2.643709925</v>
      </c>
      <c r="T203" s="55"/>
    </row>
    <row r="204">
      <c r="A204" s="45">
        <v>67.8</v>
      </c>
      <c r="B204" s="45">
        <v>8.2</v>
      </c>
      <c r="C204" s="46">
        <f t="shared" si="1"/>
        <v>61.35720459</v>
      </c>
      <c r="D204" s="35">
        <f t="shared" si="2"/>
        <v>6.442795407</v>
      </c>
      <c r="E204" s="47"/>
      <c r="F204" s="48">
        <v>67.8</v>
      </c>
      <c r="G204" s="48">
        <v>155.0</v>
      </c>
      <c r="H204" s="49">
        <f t="shared" si="3"/>
        <v>69.74765507</v>
      </c>
      <c r="I204" s="49">
        <f t="shared" si="4"/>
        <v>1.94765507</v>
      </c>
      <c r="J204" s="49"/>
      <c r="K204" s="50">
        <v>67.8</v>
      </c>
      <c r="L204" s="51">
        <v>12.5</v>
      </c>
      <c r="M204" s="52">
        <f t="shared" si="5"/>
        <v>62.4057203</v>
      </c>
      <c r="N204" s="52">
        <f t="shared" si="6"/>
        <v>5.394279702</v>
      </c>
      <c r="O204" s="53"/>
      <c r="P204" s="54">
        <v>67.8</v>
      </c>
      <c r="Q204" s="54">
        <v>0.1</v>
      </c>
      <c r="R204" s="55">
        <f t="shared" si="7"/>
        <v>70.84370993</v>
      </c>
      <c r="S204" s="55">
        <f t="shared" si="8"/>
        <v>3.043709925</v>
      </c>
      <c r="T204" s="55"/>
    </row>
    <row r="205">
      <c r="A205" s="45">
        <v>67.3</v>
      </c>
      <c r="B205" s="45">
        <v>8.1</v>
      </c>
      <c r="C205" s="46">
        <f t="shared" si="1"/>
        <v>61.14685928</v>
      </c>
      <c r="D205" s="35">
        <f t="shared" si="2"/>
        <v>6.153140717</v>
      </c>
      <c r="E205" s="47"/>
      <c r="F205" s="48">
        <v>67.3</v>
      </c>
      <c r="G205" s="48">
        <v>158.0</v>
      </c>
      <c r="H205" s="49">
        <f t="shared" si="3"/>
        <v>69.58757969</v>
      </c>
      <c r="I205" s="49">
        <f t="shared" si="4"/>
        <v>2.287579692</v>
      </c>
      <c r="J205" s="49"/>
      <c r="K205" s="50">
        <v>67.3</v>
      </c>
      <c r="L205" s="51">
        <v>12.0</v>
      </c>
      <c r="M205" s="52">
        <f t="shared" si="5"/>
        <v>62.27079131</v>
      </c>
      <c r="N205" s="52">
        <f t="shared" si="6"/>
        <v>5.029208691</v>
      </c>
      <c r="O205" s="53"/>
      <c r="P205" s="54">
        <v>67.3</v>
      </c>
      <c r="Q205" s="54">
        <v>0.1</v>
      </c>
      <c r="R205" s="55">
        <f t="shared" si="7"/>
        <v>70.84370993</v>
      </c>
      <c r="S205" s="55">
        <f t="shared" si="8"/>
        <v>3.543709925</v>
      </c>
      <c r="T205" s="55"/>
    </row>
    <row r="206">
      <c r="A206" s="45">
        <v>66.8</v>
      </c>
      <c r="B206" s="45">
        <v>7.9</v>
      </c>
      <c r="C206" s="46">
        <f t="shared" si="1"/>
        <v>60.72616866</v>
      </c>
      <c r="D206" s="35">
        <f t="shared" si="2"/>
        <v>6.073831338</v>
      </c>
      <c r="E206" s="47"/>
      <c r="F206" s="48">
        <v>66.8</v>
      </c>
      <c r="G206" s="48">
        <v>161.0</v>
      </c>
      <c r="H206" s="49">
        <f t="shared" si="3"/>
        <v>69.42750431</v>
      </c>
      <c r="I206" s="49">
        <f t="shared" si="4"/>
        <v>2.627504314</v>
      </c>
      <c r="J206" s="49"/>
      <c r="K206" s="50">
        <v>66.8</v>
      </c>
      <c r="L206" s="51">
        <v>11.6</v>
      </c>
      <c r="M206" s="52">
        <f t="shared" si="5"/>
        <v>62.16284812</v>
      </c>
      <c r="N206" s="52">
        <f t="shared" si="6"/>
        <v>4.637151881</v>
      </c>
      <c r="O206" s="53"/>
      <c r="P206" s="54">
        <v>66.8</v>
      </c>
      <c r="Q206" s="54">
        <v>0.1</v>
      </c>
      <c r="R206" s="55">
        <f t="shared" si="7"/>
        <v>70.84370993</v>
      </c>
      <c r="S206" s="55">
        <f t="shared" si="8"/>
        <v>4.043709925</v>
      </c>
      <c r="T206" s="55"/>
    </row>
    <row r="207">
      <c r="A207" s="45">
        <v>66.3</v>
      </c>
      <c r="B207" s="45">
        <v>7.7</v>
      </c>
      <c r="C207" s="46">
        <f t="shared" si="1"/>
        <v>60.30547804</v>
      </c>
      <c r="D207" s="35">
        <f t="shared" si="2"/>
        <v>5.994521959</v>
      </c>
      <c r="E207" s="47"/>
      <c r="F207" s="48">
        <v>66.3</v>
      </c>
      <c r="G207" s="48">
        <v>164.0</v>
      </c>
      <c r="H207" s="49">
        <f t="shared" si="3"/>
        <v>69.26742894</v>
      </c>
      <c r="I207" s="49">
        <f t="shared" si="4"/>
        <v>2.967428937</v>
      </c>
      <c r="J207" s="49"/>
      <c r="K207" s="50">
        <v>66.3</v>
      </c>
      <c r="L207" s="51">
        <v>11.2</v>
      </c>
      <c r="M207" s="52">
        <f t="shared" si="5"/>
        <v>62.05490493</v>
      </c>
      <c r="N207" s="52">
        <f t="shared" si="6"/>
        <v>4.245095072</v>
      </c>
      <c r="O207" s="53"/>
      <c r="P207" s="54">
        <v>66.3</v>
      </c>
      <c r="Q207" s="54">
        <v>0.1</v>
      </c>
      <c r="R207" s="55">
        <f t="shared" si="7"/>
        <v>70.84370993</v>
      </c>
      <c r="S207" s="55">
        <f t="shared" si="8"/>
        <v>4.543709925</v>
      </c>
      <c r="T207" s="55"/>
    </row>
    <row r="208">
      <c r="A208" s="45">
        <v>65.8</v>
      </c>
      <c r="B208" s="45">
        <v>7.5</v>
      </c>
      <c r="C208" s="46">
        <f t="shared" si="1"/>
        <v>59.88478742</v>
      </c>
      <c r="D208" s="35">
        <f t="shared" si="2"/>
        <v>5.91521258</v>
      </c>
      <c r="E208" s="47"/>
      <c r="F208" s="48">
        <v>65.8</v>
      </c>
      <c r="G208" s="48">
        <v>168.0</v>
      </c>
      <c r="H208" s="49">
        <f t="shared" si="3"/>
        <v>69.0539951</v>
      </c>
      <c r="I208" s="49">
        <f t="shared" si="4"/>
        <v>3.2539951</v>
      </c>
      <c r="J208" s="49"/>
      <c r="K208" s="50">
        <v>65.8</v>
      </c>
      <c r="L208" s="51">
        <v>1.8</v>
      </c>
      <c r="M208" s="52">
        <f t="shared" si="5"/>
        <v>59.51823995</v>
      </c>
      <c r="N208" s="52">
        <f t="shared" si="6"/>
        <v>6.281760049</v>
      </c>
      <c r="O208" s="53"/>
      <c r="P208" s="54">
        <v>65.8</v>
      </c>
      <c r="Q208" s="54">
        <v>0.1</v>
      </c>
      <c r="R208" s="55">
        <f t="shared" si="7"/>
        <v>70.84370993</v>
      </c>
      <c r="S208" s="55">
        <f t="shared" si="8"/>
        <v>5.043709925</v>
      </c>
      <c r="T208" s="55"/>
    </row>
    <row r="209">
      <c r="A209" s="45">
        <v>65.3</v>
      </c>
      <c r="B209" s="45">
        <v>7.3</v>
      </c>
      <c r="C209" s="46">
        <f t="shared" si="1"/>
        <v>59.4640968</v>
      </c>
      <c r="D209" s="35">
        <f t="shared" si="2"/>
        <v>5.835903201</v>
      </c>
      <c r="E209" s="47"/>
      <c r="F209" s="48">
        <v>65.3</v>
      </c>
      <c r="G209" s="48">
        <v>173.0</v>
      </c>
      <c r="H209" s="49">
        <f t="shared" si="3"/>
        <v>68.7872028</v>
      </c>
      <c r="I209" s="49">
        <f t="shared" si="4"/>
        <v>3.487202804</v>
      </c>
      <c r="J209" s="49"/>
      <c r="K209" s="50">
        <v>65.3</v>
      </c>
      <c r="L209" s="51">
        <v>1.4</v>
      </c>
      <c r="M209" s="52">
        <f t="shared" si="5"/>
        <v>59.41029676</v>
      </c>
      <c r="N209" s="52">
        <f t="shared" si="6"/>
        <v>5.88970324</v>
      </c>
      <c r="O209" s="53"/>
      <c r="P209" s="54">
        <v>65.3</v>
      </c>
      <c r="Q209" s="54">
        <v>0.1</v>
      </c>
      <c r="R209" s="55">
        <f t="shared" si="7"/>
        <v>70.84370993</v>
      </c>
      <c r="S209" s="55">
        <f t="shared" si="8"/>
        <v>5.543709925</v>
      </c>
      <c r="T209" s="55"/>
    </row>
    <row r="210">
      <c r="A210" s="45">
        <v>75.5</v>
      </c>
      <c r="B210" s="45">
        <v>15.3</v>
      </c>
      <c r="C210" s="46">
        <f t="shared" si="1"/>
        <v>76.29172164</v>
      </c>
      <c r="D210" s="35">
        <f t="shared" si="2"/>
        <v>0.7917216383</v>
      </c>
      <c r="E210" s="47"/>
      <c r="F210" s="48">
        <v>75.5</v>
      </c>
      <c r="G210" s="48">
        <v>98.0</v>
      </c>
      <c r="H210" s="49">
        <f t="shared" si="3"/>
        <v>72.78908724</v>
      </c>
      <c r="I210" s="49">
        <f t="shared" si="4"/>
        <v>2.710912755</v>
      </c>
      <c r="J210" s="49"/>
      <c r="K210" s="50">
        <v>75.5</v>
      </c>
      <c r="L210" s="51">
        <v>54.5</v>
      </c>
      <c r="M210" s="52">
        <f t="shared" si="5"/>
        <v>73.7397553</v>
      </c>
      <c r="N210" s="52">
        <f t="shared" si="6"/>
        <v>1.760244697</v>
      </c>
      <c r="O210" s="53"/>
      <c r="P210" s="54">
        <v>75.5</v>
      </c>
      <c r="Q210" s="54">
        <v>0.1</v>
      </c>
      <c r="R210" s="55">
        <f t="shared" si="7"/>
        <v>70.84370993</v>
      </c>
      <c r="S210" s="55">
        <f t="shared" si="8"/>
        <v>4.656290075</v>
      </c>
      <c r="T210" s="55"/>
    </row>
    <row r="211">
      <c r="A211" s="45">
        <v>75.4</v>
      </c>
      <c r="B211" s="45">
        <v>15.3</v>
      </c>
      <c r="C211" s="46">
        <f t="shared" si="1"/>
        <v>76.29172164</v>
      </c>
      <c r="D211" s="35">
        <f t="shared" si="2"/>
        <v>0.8917216383</v>
      </c>
      <c r="E211" s="47"/>
      <c r="F211" s="48">
        <v>75.4</v>
      </c>
      <c r="G211" s="48">
        <v>1.0</v>
      </c>
      <c r="H211" s="49">
        <f t="shared" si="3"/>
        <v>77.96485779</v>
      </c>
      <c r="I211" s="49">
        <f t="shared" si="4"/>
        <v>2.564857789</v>
      </c>
      <c r="J211" s="49"/>
      <c r="K211" s="50">
        <v>75.4</v>
      </c>
      <c r="L211" s="51">
        <v>53.7</v>
      </c>
      <c r="M211" s="52">
        <f t="shared" si="5"/>
        <v>73.52386892</v>
      </c>
      <c r="N211" s="52">
        <f t="shared" si="6"/>
        <v>1.876131078</v>
      </c>
      <c r="O211" s="53"/>
      <c r="P211" s="54">
        <v>75.4</v>
      </c>
      <c r="Q211" s="54">
        <v>0.1</v>
      </c>
      <c r="R211" s="55">
        <f t="shared" si="7"/>
        <v>70.84370993</v>
      </c>
      <c r="S211" s="55">
        <f t="shared" si="8"/>
        <v>4.556290075</v>
      </c>
      <c r="T211" s="55"/>
    </row>
    <row r="212">
      <c r="A212" s="45">
        <v>75.2</v>
      </c>
      <c r="B212" s="45">
        <v>15.3</v>
      </c>
      <c r="C212" s="46">
        <f t="shared" si="1"/>
        <v>76.29172164</v>
      </c>
      <c r="D212" s="35">
        <f t="shared" si="2"/>
        <v>1.091721638</v>
      </c>
      <c r="E212" s="47"/>
      <c r="F212" s="48">
        <v>75.2</v>
      </c>
      <c r="G212" s="48">
        <v>11.0</v>
      </c>
      <c r="H212" s="49">
        <f t="shared" si="3"/>
        <v>77.4312732</v>
      </c>
      <c r="I212" s="49">
        <f t="shared" si="4"/>
        <v>2.231273197</v>
      </c>
      <c r="J212" s="49"/>
      <c r="K212" s="50">
        <v>75.2</v>
      </c>
      <c r="L212" s="51">
        <v>53.0</v>
      </c>
      <c r="M212" s="52">
        <f t="shared" si="5"/>
        <v>73.33496834</v>
      </c>
      <c r="N212" s="52">
        <f t="shared" si="6"/>
        <v>1.865031661</v>
      </c>
      <c r="O212" s="53"/>
      <c r="P212" s="54">
        <v>75.2</v>
      </c>
      <c r="Q212" s="54">
        <v>0.1</v>
      </c>
      <c r="R212" s="55">
        <f t="shared" si="7"/>
        <v>70.84370993</v>
      </c>
      <c r="S212" s="55">
        <f t="shared" si="8"/>
        <v>4.356290075</v>
      </c>
      <c r="T212" s="55"/>
    </row>
    <row r="213">
      <c r="A213" s="45">
        <v>75.1</v>
      </c>
      <c r="B213" s="45">
        <v>15.3</v>
      </c>
      <c r="C213" s="46">
        <f t="shared" si="1"/>
        <v>76.29172164</v>
      </c>
      <c r="D213" s="35">
        <f t="shared" si="2"/>
        <v>1.191721638</v>
      </c>
      <c r="E213" s="47"/>
      <c r="F213" s="48">
        <v>75.1</v>
      </c>
      <c r="G213" s="48">
        <v>12.0</v>
      </c>
      <c r="H213" s="49">
        <f t="shared" si="3"/>
        <v>77.37791474</v>
      </c>
      <c r="I213" s="49">
        <f t="shared" si="4"/>
        <v>2.277914737</v>
      </c>
      <c r="J213" s="49"/>
      <c r="K213" s="50">
        <v>75.1</v>
      </c>
      <c r="L213" s="51">
        <v>52.2</v>
      </c>
      <c r="M213" s="52">
        <f t="shared" si="5"/>
        <v>73.11908196</v>
      </c>
      <c r="N213" s="52">
        <f t="shared" si="6"/>
        <v>1.980918042</v>
      </c>
      <c r="O213" s="53"/>
      <c r="P213" s="54">
        <v>75.1</v>
      </c>
      <c r="Q213" s="54">
        <v>0.1</v>
      </c>
      <c r="R213" s="55">
        <f t="shared" si="7"/>
        <v>70.84370993</v>
      </c>
      <c r="S213" s="55">
        <f t="shared" si="8"/>
        <v>4.256290075</v>
      </c>
      <c r="T213" s="55"/>
    </row>
    <row r="214">
      <c r="A214" s="45">
        <v>74.9</v>
      </c>
      <c r="B214" s="45">
        <v>15.5</v>
      </c>
      <c r="C214" s="46">
        <f t="shared" si="1"/>
        <v>76.71241226</v>
      </c>
      <c r="D214" s="35">
        <f t="shared" si="2"/>
        <v>1.812412259</v>
      </c>
      <c r="E214" s="47"/>
      <c r="F214" s="48">
        <v>74.9</v>
      </c>
      <c r="G214" s="48">
        <v>14.0</v>
      </c>
      <c r="H214" s="49">
        <f t="shared" si="3"/>
        <v>77.27119782</v>
      </c>
      <c r="I214" s="49">
        <f t="shared" si="4"/>
        <v>2.371197819</v>
      </c>
      <c r="J214" s="49"/>
      <c r="K214" s="50">
        <v>74.9</v>
      </c>
      <c r="L214" s="51">
        <v>51.4</v>
      </c>
      <c r="M214" s="52">
        <f t="shared" si="5"/>
        <v>72.90319558</v>
      </c>
      <c r="N214" s="52">
        <f t="shared" si="6"/>
        <v>1.996804423</v>
      </c>
      <c r="O214" s="53"/>
      <c r="P214" s="54">
        <v>74.9</v>
      </c>
      <c r="Q214" s="54">
        <v>0.1</v>
      </c>
      <c r="R214" s="55">
        <f t="shared" si="7"/>
        <v>70.84370993</v>
      </c>
      <c r="S214" s="55">
        <f t="shared" si="8"/>
        <v>4.056290075</v>
      </c>
      <c r="T214" s="55"/>
    </row>
    <row r="215">
      <c r="A215" s="45">
        <v>74.7</v>
      </c>
      <c r="B215" s="45">
        <v>15.8</v>
      </c>
      <c r="C215" s="46">
        <f t="shared" si="1"/>
        <v>77.34344819</v>
      </c>
      <c r="D215" s="35">
        <f t="shared" si="2"/>
        <v>2.643448191</v>
      </c>
      <c r="E215" s="47"/>
      <c r="F215" s="48">
        <v>74.7</v>
      </c>
      <c r="G215" s="48">
        <v>16.0</v>
      </c>
      <c r="H215" s="49">
        <f t="shared" si="3"/>
        <v>77.1644809</v>
      </c>
      <c r="I215" s="49">
        <f t="shared" si="4"/>
        <v>2.464480901</v>
      </c>
      <c r="J215" s="49"/>
      <c r="K215" s="50">
        <v>74.7</v>
      </c>
      <c r="L215" s="51">
        <v>5.7</v>
      </c>
      <c r="M215" s="52">
        <f t="shared" si="5"/>
        <v>60.57068606</v>
      </c>
      <c r="N215" s="52">
        <f t="shared" si="6"/>
        <v>14.12931394</v>
      </c>
      <c r="O215" s="53"/>
      <c r="P215" s="54">
        <v>74.7</v>
      </c>
      <c r="Q215" s="54">
        <v>0.1</v>
      </c>
      <c r="R215" s="55">
        <f t="shared" si="7"/>
        <v>70.84370993</v>
      </c>
      <c r="S215" s="55">
        <f t="shared" si="8"/>
        <v>3.856290075</v>
      </c>
      <c r="T215" s="55"/>
    </row>
    <row r="216">
      <c r="A216" s="45">
        <v>74.6</v>
      </c>
      <c r="B216" s="45">
        <v>15.5</v>
      </c>
      <c r="C216" s="46">
        <f t="shared" si="1"/>
        <v>76.71241226</v>
      </c>
      <c r="D216" s="35">
        <f t="shared" si="2"/>
        <v>2.112412259</v>
      </c>
      <c r="E216" s="47"/>
      <c r="F216" s="48">
        <v>74.6</v>
      </c>
      <c r="G216" s="48">
        <v>19.0</v>
      </c>
      <c r="H216" s="49">
        <f t="shared" si="3"/>
        <v>77.00440552</v>
      </c>
      <c r="I216" s="49">
        <f t="shared" si="4"/>
        <v>2.404405523</v>
      </c>
      <c r="J216" s="49"/>
      <c r="K216" s="50">
        <v>74.6</v>
      </c>
      <c r="L216" s="51">
        <v>49.9</v>
      </c>
      <c r="M216" s="52">
        <f t="shared" si="5"/>
        <v>72.49840861</v>
      </c>
      <c r="N216" s="52">
        <f t="shared" si="6"/>
        <v>2.101591388</v>
      </c>
      <c r="O216" s="53"/>
      <c r="P216" s="54">
        <v>74.6</v>
      </c>
      <c r="Q216" s="54">
        <v>0.1</v>
      </c>
      <c r="R216" s="55">
        <f t="shared" si="7"/>
        <v>70.84370993</v>
      </c>
      <c r="S216" s="55">
        <f t="shared" si="8"/>
        <v>3.756290075</v>
      </c>
      <c r="T216" s="55"/>
    </row>
    <row r="217">
      <c r="A217" s="45">
        <v>74.4</v>
      </c>
      <c r="B217" s="45">
        <v>15.3</v>
      </c>
      <c r="C217" s="46">
        <f t="shared" si="1"/>
        <v>76.29172164</v>
      </c>
      <c r="D217" s="35">
        <f t="shared" si="2"/>
        <v>1.891721638</v>
      </c>
      <c r="E217" s="47"/>
      <c r="F217" s="48">
        <v>74.4</v>
      </c>
      <c r="G217" s="48">
        <v>111.0</v>
      </c>
      <c r="H217" s="49">
        <f t="shared" si="3"/>
        <v>72.09542728</v>
      </c>
      <c r="I217" s="49">
        <f t="shared" si="4"/>
        <v>2.304572725</v>
      </c>
      <c r="J217" s="49"/>
      <c r="K217" s="50">
        <v>74.4</v>
      </c>
      <c r="L217" s="51">
        <v>49.2</v>
      </c>
      <c r="M217" s="52">
        <f t="shared" si="5"/>
        <v>72.30950803</v>
      </c>
      <c r="N217" s="52">
        <f t="shared" si="6"/>
        <v>2.090491971</v>
      </c>
      <c r="O217" s="53"/>
      <c r="P217" s="54">
        <v>74.4</v>
      </c>
      <c r="Q217" s="54">
        <v>0.1</v>
      </c>
      <c r="R217" s="55">
        <f t="shared" si="7"/>
        <v>70.84370993</v>
      </c>
      <c r="S217" s="55">
        <f t="shared" si="8"/>
        <v>3.556290075</v>
      </c>
      <c r="T217" s="55"/>
    </row>
    <row r="218">
      <c r="A218" s="45">
        <v>74.2</v>
      </c>
      <c r="B218" s="45">
        <v>15.0</v>
      </c>
      <c r="C218" s="46">
        <f t="shared" si="1"/>
        <v>75.66068571</v>
      </c>
      <c r="D218" s="35">
        <f t="shared" si="2"/>
        <v>1.460685707</v>
      </c>
      <c r="E218" s="47"/>
      <c r="F218" s="48">
        <v>74.2</v>
      </c>
      <c r="G218" s="48">
        <v>113.0</v>
      </c>
      <c r="H218" s="49">
        <f t="shared" si="3"/>
        <v>71.98871036</v>
      </c>
      <c r="I218" s="49">
        <f t="shared" si="4"/>
        <v>2.211289643</v>
      </c>
      <c r="J218" s="49"/>
      <c r="K218" s="50">
        <v>74.2</v>
      </c>
      <c r="L218" s="51">
        <v>48.4</v>
      </c>
      <c r="M218" s="52">
        <f t="shared" si="5"/>
        <v>72.09362165</v>
      </c>
      <c r="N218" s="52">
        <f t="shared" si="6"/>
        <v>2.106378352</v>
      </c>
      <c r="O218" s="53"/>
      <c r="P218" s="54">
        <v>74.2</v>
      </c>
      <c r="Q218" s="54">
        <v>0.1</v>
      </c>
      <c r="R218" s="55">
        <f t="shared" si="7"/>
        <v>70.84370993</v>
      </c>
      <c r="S218" s="55">
        <f t="shared" si="8"/>
        <v>3.356290075</v>
      </c>
      <c r="T218" s="55"/>
    </row>
    <row r="219">
      <c r="A219" s="45">
        <v>74.1</v>
      </c>
      <c r="B219" s="45">
        <v>14.8</v>
      </c>
      <c r="C219" s="46">
        <f t="shared" si="1"/>
        <v>75.23999509</v>
      </c>
      <c r="D219" s="35">
        <f t="shared" si="2"/>
        <v>1.139995086</v>
      </c>
      <c r="E219" s="47"/>
      <c r="F219" s="48">
        <v>74.1</v>
      </c>
      <c r="G219" s="48">
        <v>115.0</v>
      </c>
      <c r="H219" s="49">
        <f t="shared" si="3"/>
        <v>71.88199344</v>
      </c>
      <c r="I219" s="49">
        <f t="shared" si="4"/>
        <v>2.218006562</v>
      </c>
      <c r="J219" s="49"/>
      <c r="K219" s="50">
        <v>74.1</v>
      </c>
      <c r="L219" s="51">
        <v>47.7</v>
      </c>
      <c r="M219" s="52">
        <f t="shared" si="5"/>
        <v>71.90472106</v>
      </c>
      <c r="N219" s="52">
        <f t="shared" si="6"/>
        <v>2.195278936</v>
      </c>
      <c r="O219" s="53"/>
      <c r="P219" s="54">
        <v>74.1</v>
      </c>
      <c r="Q219" s="54">
        <v>0.1</v>
      </c>
      <c r="R219" s="55">
        <f t="shared" si="7"/>
        <v>70.84370993</v>
      </c>
      <c r="S219" s="55">
        <f t="shared" si="8"/>
        <v>3.256290075</v>
      </c>
      <c r="T219" s="55"/>
    </row>
    <row r="220">
      <c r="A220" s="45">
        <v>73.9</v>
      </c>
      <c r="B220" s="45">
        <v>14.6</v>
      </c>
      <c r="C220" s="46">
        <f t="shared" si="1"/>
        <v>74.81930446</v>
      </c>
      <c r="D220" s="35">
        <f t="shared" si="2"/>
        <v>0.9193044648</v>
      </c>
      <c r="E220" s="47"/>
      <c r="F220" s="48">
        <v>73.9</v>
      </c>
      <c r="G220" s="48">
        <v>117.0</v>
      </c>
      <c r="H220" s="49">
        <f t="shared" si="3"/>
        <v>71.77527652</v>
      </c>
      <c r="I220" s="49">
        <f t="shared" si="4"/>
        <v>2.12472348</v>
      </c>
      <c r="J220" s="49"/>
      <c r="K220" s="50">
        <v>73.9</v>
      </c>
      <c r="L220" s="51">
        <v>46.9</v>
      </c>
      <c r="M220" s="52">
        <f t="shared" si="5"/>
        <v>71.68883468</v>
      </c>
      <c r="N220" s="52">
        <f t="shared" si="6"/>
        <v>2.211165317</v>
      </c>
      <c r="O220" s="53"/>
      <c r="P220" s="54">
        <v>73.9</v>
      </c>
      <c r="Q220" s="54">
        <v>0.1</v>
      </c>
      <c r="R220" s="55">
        <f t="shared" si="7"/>
        <v>70.84370993</v>
      </c>
      <c r="S220" s="55">
        <f t="shared" si="8"/>
        <v>3.056290075</v>
      </c>
      <c r="T220" s="55"/>
    </row>
    <row r="221">
      <c r="A221" s="45">
        <v>73.8</v>
      </c>
      <c r="B221" s="45">
        <v>14.4</v>
      </c>
      <c r="C221" s="46">
        <f t="shared" si="1"/>
        <v>74.39861384</v>
      </c>
      <c r="D221" s="35">
        <f t="shared" si="2"/>
        <v>0.5986138438</v>
      </c>
      <c r="E221" s="47"/>
      <c r="F221" s="48">
        <v>73.8</v>
      </c>
      <c r="G221" s="48">
        <v>119.0</v>
      </c>
      <c r="H221" s="49">
        <f t="shared" si="3"/>
        <v>71.6685596</v>
      </c>
      <c r="I221" s="49">
        <f t="shared" si="4"/>
        <v>2.131440399</v>
      </c>
      <c r="J221" s="49"/>
      <c r="K221" s="50">
        <v>73.8</v>
      </c>
      <c r="L221" s="51">
        <v>46.2</v>
      </c>
      <c r="M221" s="52">
        <f t="shared" si="5"/>
        <v>71.4999341</v>
      </c>
      <c r="N221" s="52">
        <f t="shared" si="6"/>
        <v>2.3000659</v>
      </c>
      <c r="O221" s="53"/>
      <c r="P221" s="54">
        <v>73.8</v>
      </c>
      <c r="Q221" s="54">
        <v>0.2</v>
      </c>
      <c r="R221" s="55">
        <f t="shared" si="7"/>
        <v>70.74642159</v>
      </c>
      <c r="S221" s="55">
        <f t="shared" si="8"/>
        <v>3.053578414</v>
      </c>
      <c r="T221" s="55"/>
    </row>
    <row r="222">
      <c r="A222" s="45">
        <v>73.7</v>
      </c>
      <c r="B222" s="45">
        <v>14.2</v>
      </c>
      <c r="C222" s="46">
        <f t="shared" si="1"/>
        <v>73.97792322</v>
      </c>
      <c r="D222" s="35">
        <f t="shared" si="2"/>
        <v>0.2779232229</v>
      </c>
      <c r="E222" s="47"/>
      <c r="F222" s="48">
        <v>73.7</v>
      </c>
      <c r="G222" s="48">
        <v>121.0</v>
      </c>
      <c r="H222" s="49">
        <f t="shared" si="3"/>
        <v>71.56184268</v>
      </c>
      <c r="I222" s="49">
        <f t="shared" si="4"/>
        <v>2.138157317</v>
      </c>
      <c r="J222" s="49"/>
      <c r="K222" s="50">
        <v>73.7</v>
      </c>
      <c r="L222" s="51">
        <v>45.4</v>
      </c>
      <c r="M222" s="52">
        <f t="shared" si="5"/>
        <v>71.28404772</v>
      </c>
      <c r="N222" s="52">
        <f t="shared" si="6"/>
        <v>2.415952281</v>
      </c>
      <c r="O222" s="53"/>
      <c r="P222" s="54">
        <v>73.7</v>
      </c>
      <c r="Q222" s="54">
        <v>0.4</v>
      </c>
      <c r="R222" s="55">
        <f t="shared" si="7"/>
        <v>70.55184491</v>
      </c>
      <c r="S222" s="55">
        <f t="shared" si="8"/>
        <v>3.148155093</v>
      </c>
      <c r="T222" s="55"/>
    </row>
    <row r="223">
      <c r="A223" s="45">
        <v>73.5</v>
      </c>
      <c r="B223" s="45">
        <v>14.0</v>
      </c>
      <c r="C223" s="46">
        <f t="shared" si="1"/>
        <v>73.5572326</v>
      </c>
      <c r="D223" s="35">
        <f t="shared" si="2"/>
        <v>0.05723260187</v>
      </c>
      <c r="E223" s="47"/>
      <c r="F223" s="48">
        <v>73.5</v>
      </c>
      <c r="G223" s="48">
        <v>123.0</v>
      </c>
      <c r="H223" s="49">
        <f t="shared" si="3"/>
        <v>71.45512576</v>
      </c>
      <c r="I223" s="49">
        <f t="shared" si="4"/>
        <v>2.044874235</v>
      </c>
      <c r="J223" s="49"/>
      <c r="K223" s="50">
        <v>73.5</v>
      </c>
      <c r="L223" s="51">
        <v>44.6</v>
      </c>
      <c r="M223" s="52">
        <f t="shared" si="5"/>
        <v>71.06816134</v>
      </c>
      <c r="N223" s="52">
        <f t="shared" si="6"/>
        <v>2.431838662</v>
      </c>
      <c r="O223" s="53"/>
      <c r="P223" s="54">
        <v>73.5</v>
      </c>
      <c r="Q223" s="54">
        <v>0.8</v>
      </c>
      <c r="R223" s="55">
        <f t="shared" si="7"/>
        <v>70.16269155</v>
      </c>
      <c r="S223" s="55">
        <f t="shared" si="8"/>
        <v>3.33730845</v>
      </c>
      <c r="T223" s="55"/>
    </row>
    <row r="224">
      <c r="A224" s="45">
        <v>73.4</v>
      </c>
      <c r="B224" s="45">
        <v>14.0</v>
      </c>
      <c r="C224" s="46">
        <f t="shared" si="1"/>
        <v>73.5572326</v>
      </c>
      <c r="D224" s="35">
        <f t="shared" si="2"/>
        <v>0.1572326019</v>
      </c>
      <c r="E224" s="47"/>
      <c r="F224" s="48">
        <v>73.4</v>
      </c>
      <c r="G224" s="48">
        <v>125.0</v>
      </c>
      <c r="H224" s="49">
        <f t="shared" si="3"/>
        <v>71.34840885</v>
      </c>
      <c r="I224" s="49">
        <f t="shared" si="4"/>
        <v>2.051591154</v>
      </c>
      <c r="J224" s="49"/>
      <c r="K224" s="50">
        <v>73.4</v>
      </c>
      <c r="L224" s="51">
        <v>43.8</v>
      </c>
      <c r="M224" s="52">
        <f t="shared" si="5"/>
        <v>70.85227496</v>
      </c>
      <c r="N224" s="52">
        <f t="shared" si="6"/>
        <v>2.547725043</v>
      </c>
      <c r="O224" s="53"/>
      <c r="P224" s="54">
        <v>73.4</v>
      </c>
      <c r="Q224" s="54">
        <v>0.7</v>
      </c>
      <c r="R224" s="55">
        <f t="shared" si="7"/>
        <v>70.25997989</v>
      </c>
      <c r="S224" s="55">
        <f t="shared" si="8"/>
        <v>3.140020111</v>
      </c>
      <c r="T224" s="55"/>
    </row>
    <row r="225">
      <c r="A225" s="45">
        <v>73.3</v>
      </c>
      <c r="B225" s="45">
        <v>14.0</v>
      </c>
      <c r="C225" s="46">
        <f t="shared" si="1"/>
        <v>73.5572326</v>
      </c>
      <c r="D225" s="35">
        <f t="shared" si="2"/>
        <v>0.2572326019</v>
      </c>
      <c r="E225" s="47"/>
      <c r="F225" s="48">
        <v>73.3</v>
      </c>
      <c r="G225" s="48">
        <v>127.0</v>
      </c>
      <c r="H225" s="49">
        <f t="shared" si="3"/>
        <v>71.24169193</v>
      </c>
      <c r="I225" s="49">
        <f t="shared" si="4"/>
        <v>2.058308072</v>
      </c>
      <c r="J225" s="49"/>
      <c r="K225" s="50">
        <v>73.3</v>
      </c>
      <c r="L225" s="51">
        <v>43.0</v>
      </c>
      <c r="M225" s="52">
        <f t="shared" si="5"/>
        <v>70.63638858</v>
      </c>
      <c r="N225" s="52">
        <f t="shared" si="6"/>
        <v>2.663611424</v>
      </c>
      <c r="O225" s="53"/>
      <c r="P225" s="54">
        <v>73.3</v>
      </c>
      <c r="Q225" s="54">
        <v>0.9</v>
      </c>
      <c r="R225" s="55">
        <f t="shared" si="7"/>
        <v>70.06540321</v>
      </c>
      <c r="S225" s="55">
        <f t="shared" si="8"/>
        <v>3.234596789</v>
      </c>
      <c r="T225" s="55"/>
    </row>
    <row r="226">
      <c r="A226" s="45">
        <v>72.3</v>
      </c>
      <c r="B226" s="45">
        <v>15.6</v>
      </c>
      <c r="C226" s="46">
        <f t="shared" si="1"/>
        <v>76.92275757</v>
      </c>
      <c r="D226" s="35">
        <f t="shared" si="2"/>
        <v>4.62275757</v>
      </c>
      <c r="E226" s="47"/>
      <c r="F226" s="48">
        <v>72.3</v>
      </c>
      <c r="G226" s="48">
        <v>196.0</v>
      </c>
      <c r="H226" s="49">
        <f t="shared" si="3"/>
        <v>67.55995824</v>
      </c>
      <c r="I226" s="49">
        <f t="shared" si="4"/>
        <v>4.740041758</v>
      </c>
      <c r="J226" s="49"/>
      <c r="K226" s="50">
        <v>72.3</v>
      </c>
      <c r="L226" s="51">
        <v>62.3</v>
      </c>
      <c r="M226" s="52">
        <f t="shared" si="5"/>
        <v>75.84464752</v>
      </c>
      <c r="N226" s="52">
        <f t="shared" si="6"/>
        <v>3.544647519</v>
      </c>
      <c r="O226" s="53"/>
      <c r="P226" s="54">
        <v>72.3</v>
      </c>
      <c r="Q226" s="54">
        <v>0.1</v>
      </c>
      <c r="R226" s="55">
        <f t="shared" si="7"/>
        <v>70.84370993</v>
      </c>
      <c r="S226" s="55">
        <f t="shared" si="8"/>
        <v>1.456290075</v>
      </c>
      <c r="T226" s="55"/>
    </row>
    <row r="227">
      <c r="A227" s="45">
        <v>72.0</v>
      </c>
      <c r="B227" s="45">
        <v>15.7</v>
      </c>
      <c r="C227" s="46">
        <f t="shared" si="1"/>
        <v>77.13310288</v>
      </c>
      <c r="D227" s="35">
        <f t="shared" si="2"/>
        <v>5.13310288</v>
      </c>
      <c r="E227" s="47"/>
      <c r="F227" s="48">
        <v>72.0</v>
      </c>
      <c r="G227" s="48">
        <v>199.0</v>
      </c>
      <c r="H227" s="49">
        <f t="shared" si="3"/>
        <v>67.39988286</v>
      </c>
      <c r="I227" s="49">
        <f t="shared" si="4"/>
        <v>4.600117136</v>
      </c>
      <c r="J227" s="49"/>
      <c r="K227" s="50">
        <v>72.0</v>
      </c>
      <c r="L227" s="51">
        <v>61.7</v>
      </c>
      <c r="M227" s="52">
        <f t="shared" si="5"/>
        <v>75.68273273</v>
      </c>
      <c r="N227" s="52">
        <f t="shared" si="6"/>
        <v>3.682732733</v>
      </c>
      <c r="O227" s="53"/>
      <c r="P227" s="54">
        <v>72.0</v>
      </c>
      <c r="Q227" s="54">
        <v>0.1</v>
      </c>
      <c r="R227" s="55">
        <f t="shared" si="7"/>
        <v>70.84370993</v>
      </c>
      <c r="S227" s="55">
        <f t="shared" si="8"/>
        <v>1.156290075</v>
      </c>
      <c r="T227" s="55"/>
    </row>
    <row r="228">
      <c r="A228" s="45">
        <v>71.7</v>
      </c>
      <c r="B228" s="45">
        <v>15.7</v>
      </c>
      <c r="C228" s="46">
        <f t="shared" si="1"/>
        <v>77.13310288</v>
      </c>
      <c r="D228" s="35">
        <f t="shared" si="2"/>
        <v>5.43310288</v>
      </c>
      <c r="E228" s="47"/>
      <c r="F228" s="48">
        <v>71.7</v>
      </c>
      <c r="G228" s="48">
        <v>23.0</v>
      </c>
      <c r="H228" s="49">
        <f t="shared" si="3"/>
        <v>76.79097169</v>
      </c>
      <c r="I228" s="49">
        <f t="shared" si="4"/>
        <v>5.090971686</v>
      </c>
      <c r="J228" s="49"/>
      <c r="K228" s="50">
        <v>71.7</v>
      </c>
      <c r="L228" s="51">
        <v>61.1</v>
      </c>
      <c r="M228" s="52">
        <f t="shared" si="5"/>
        <v>75.52081795</v>
      </c>
      <c r="N228" s="52">
        <f t="shared" si="6"/>
        <v>3.820817947</v>
      </c>
      <c r="O228" s="53"/>
      <c r="P228" s="54">
        <v>71.7</v>
      </c>
      <c r="Q228" s="54">
        <v>0.1</v>
      </c>
      <c r="R228" s="55">
        <f t="shared" si="7"/>
        <v>70.84370993</v>
      </c>
      <c r="S228" s="55">
        <f t="shared" si="8"/>
        <v>0.856290075</v>
      </c>
      <c r="T228" s="55"/>
    </row>
    <row r="229">
      <c r="A229" s="45">
        <v>71.9</v>
      </c>
      <c r="B229" s="45">
        <v>15.6</v>
      </c>
      <c r="C229" s="46">
        <f t="shared" si="1"/>
        <v>76.92275757</v>
      </c>
      <c r="D229" s="35">
        <f t="shared" si="2"/>
        <v>5.02275757</v>
      </c>
      <c r="E229" s="47"/>
      <c r="F229" s="48">
        <v>71.9</v>
      </c>
      <c r="G229" s="48">
        <v>194.0</v>
      </c>
      <c r="H229" s="49">
        <f t="shared" si="3"/>
        <v>67.66667516</v>
      </c>
      <c r="I229" s="49">
        <f t="shared" si="4"/>
        <v>4.23332484</v>
      </c>
      <c r="J229" s="49"/>
      <c r="K229" s="50">
        <v>71.9</v>
      </c>
      <c r="L229" s="51">
        <v>6.5</v>
      </c>
      <c r="M229" s="52">
        <f t="shared" si="5"/>
        <v>60.78657244</v>
      </c>
      <c r="N229" s="52">
        <f t="shared" si="6"/>
        <v>11.11342756</v>
      </c>
      <c r="O229" s="53"/>
      <c r="P229" s="54">
        <v>71.9</v>
      </c>
      <c r="Q229" s="54">
        <v>0.1</v>
      </c>
      <c r="R229" s="55">
        <f t="shared" si="7"/>
        <v>70.84370993</v>
      </c>
      <c r="S229" s="55">
        <f t="shared" si="8"/>
        <v>1.056290075</v>
      </c>
      <c r="T229" s="55"/>
    </row>
    <row r="230">
      <c r="A230" s="45">
        <v>72.0</v>
      </c>
      <c r="B230" s="45">
        <v>15.5</v>
      </c>
      <c r="C230" s="46">
        <f t="shared" si="1"/>
        <v>76.71241226</v>
      </c>
      <c r="D230" s="35">
        <f t="shared" si="2"/>
        <v>4.712412259</v>
      </c>
      <c r="E230" s="47"/>
      <c r="F230" s="48">
        <v>72.0</v>
      </c>
      <c r="G230" s="48">
        <v>232.0</v>
      </c>
      <c r="H230" s="49">
        <f t="shared" si="3"/>
        <v>65.63905371</v>
      </c>
      <c r="I230" s="49">
        <f t="shared" si="4"/>
        <v>6.36094629</v>
      </c>
      <c r="J230" s="49"/>
      <c r="K230" s="50">
        <v>72.0</v>
      </c>
      <c r="L230" s="51">
        <v>59.9</v>
      </c>
      <c r="M230" s="52">
        <f t="shared" si="5"/>
        <v>75.19698838</v>
      </c>
      <c r="N230" s="52">
        <f t="shared" si="6"/>
        <v>3.196988375</v>
      </c>
      <c r="O230" s="53"/>
      <c r="P230" s="54">
        <v>72.0</v>
      </c>
      <c r="Q230" s="54">
        <v>0.1</v>
      </c>
      <c r="R230" s="55">
        <f t="shared" si="7"/>
        <v>70.84370993</v>
      </c>
      <c r="S230" s="55">
        <f t="shared" si="8"/>
        <v>1.156290075</v>
      </c>
      <c r="T230" s="55"/>
    </row>
    <row r="231">
      <c r="A231" s="45">
        <v>73.0</v>
      </c>
      <c r="B231" s="45">
        <v>15.5</v>
      </c>
      <c r="C231" s="46">
        <f t="shared" si="1"/>
        <v>76.71241226</v>
      </c>
      <c r="D231" s="35">
        <f t="shared" si="2"/>
        <v>3.712412259</v>
      </c>
      <c r="E231" s="47"/>
      <c r="F231" s="48">
        <v>73.0</v>
      </c>
      <c r="G231" s="48">
        <v>222.0</v>
      </c>
      <c r="H231" s="49">
        <f t="shared" si="3"/>
        <v>66.1726383</v>
      </c>
      <c r="I231" s="49">
        <f t="shared" si="4"/>
        <v>6.827361698</v>
      </c>
      <c r="J231" s="49"/>
      <c r="K231" s="50">
        <v>73.0</v>
      </c>
      <c r="L231" s="51">
        <v>59.3</v>
      </c>
      <c r="M231" s="52">
        <f t="shared" si="5"/>
        <v>75.03507359</v>
      </c>
      <c r="N231" s="52">
        <f t="shared" si="6"/>
        <v>2.03507359</v>
      </c>
      <c r="O231" s="53"/>
      <c r="P231" s="54">
        <v>73.0</v>
      </c>
      <c r="Q231" s="54">
        <v>0.1</v>
      </c>
      <c r="R231" s="55">
        <f t="shared" si="7"/>
        <v>70.84370993</v>
      </c>
      <c r="S231" s="55">
        <f t="shared" si="8"/>
        <v>2.156290075</v>
      </c>
      <c r="T231" s="55"/>
    </row>
    <row r="232">
      <c r="A232" s="45">
        <v>70.0</v>
      </c>
      <c r="B232" s="45">
        <v>15.4</v>
      </c>
      <c r="C232" s="46">
        <f t="shared" si="1"/>
        <v>76.50206695</v>
      </c>
      <c r="D232" s="35">
        <f t="shared" si="2"/>
        <v>6.502066949</v>
      </c>
      <c r="E232" s="47"/>
      <c r="F232" s="48">
        <v>70.0</v>
      </c>
      <c r="G232" s="48">
        <v>226.0</v>
      </c>
      <c r="H232" s="49">
        <f t="shared" si="3"/>
        <v>65.95920447</v>
      </c>
      <c r="I232" s="49">
        <f t="shared" si="4"/>
        <v>4.040795535</v>
      </c>
      <c r="J232" s="49"/>
      <c r="K232" s="50">
        <v>70.0</v>
      </c>
      <c r="L232" s="51">
        <v>58.7</v>
      </c>
      <c r="M232" s="52">
        <f t="shared" si="5"/>
        <v>74.8731588</v>
      </c>
      <c r="N232" s="52">
        <f t="shared" si="6"/>
        <v>4.873158804</v>
      </c>
      <c r="O232" s="53"/>
      <c r="P232" s="54">
        <v>70.0</v>
      </c>
      <c r="Q232" s="54">
        <v>0.1</v>
      </c>
      <c r="R232" s="55">
        <f t="shared" si="7"/>
        <v>70.84370993</v>
      </c>
      <c r="S232" s="55">
        <f t="shared" si="8"/>
        <v>0.843709925</v>
      </c>
      <c r="T232" s="55"/>
    </row>
    <row r="233">
      <c r="A233" s="45">
        <v>70.0</v>
      </c>
      <c r="B233" s="45">
        <v>15.1</v>
      </c>
      <c r="C233" s="46">
        <f t="shared" si="1"/>
        <v>75.87103102</v>
      </c>
      <c r="D233" s="35">
        <f t="shared" si="2"/>
        <v>5.871031017</v>
      </c>
      <c r="E233" s="47"/>
      <c r="F233" s="48">
        <v>70.0</v>
      </c>
      <c r="G233" s="48">
        <v>224.0</v>
      </c>
      <c r="H233" s="49">
        <f t="shared" si="3"/>
        <v>66.06592138</v>
      </c>
      <c r="I233" s="49">
        <f t="shared" si="4"/>
        <v>3.934078616</v>
      </c>
      <c r="J233" s="49"/>
      <c r="K233" s="50">
        <v>70.0</v>
      </c>
      <c r="L233" s="51">
        <v>58.2</v>
      </c>
      <c r="M233" s="52">
        <f t="shared" si="5"/>
        <v>74.73822982</v>
      </c>
      <c r="N233" s="52">
        <f t="shared" si="6"/>
        <v>4.738229816</v>
      </c>
      <c r="O233" s="53"/>
      <c r="P233" s="54">
        <v>70.0</v>
      </c>
      <c r="Q233" s="54">
        <v>0.1</v>
      </c>
      <c r="R233" s="55">
        <f t="shared" si="7"/>
        <v>70.84370993</v>
      </c>
      <c r="S233" s="55">
        <f t="shared" si="8"/>
        <v>0.843709925</v>
      </c>
      <c r="T233" s="55"/>
    </row>
    <row r="234">
      <c r="A234" s="45">
        <v>69.8</v>
      </c>
      <c r="B234" s="45">
        <v>14.9</v>
      </c>
      <c r="C234" s="46">
        <f t="shared" si="1"/>
        <v>75.4503404</v>
      </c>
      <c r="D234" s="35">
        <f t="shared" si="2"/>
        <v>5.650340396</v>
      </c>
      <c r="E234" s="47"/>
      <c r="F234" s="48">
        <v>69.8</v>
      </c>
      <c r="G234" s="48">
        <v>226.0</v>
      </c>
      <c r="H234" s="49">
        <f t="shared" si="3"/>
        <v>65.95920447</v>
      </c>
      <c r="I234" s="49">
        <f t="shared" si="4"/>
        <v>3.840795535</v>
      </c>
      <c r="J234" s="49"/>
      <c r="K234" s="50">
        <v>69.8</v>
      </c>
      <c r="L234" s="51">
        <v>57.7</v>
      </c>
      <c r="M234" s="52">
        <f t="shared" si="5"/>
        <v>74.60330083</v>
      </c>
      <c r="N234" s="52">
        <f t="shared" si="6"/>
        <v>4.803300828</v>
      </c>
      <c r="O234" s="53"/>
      <c r="P234" s="54">
        <v>69.8</v>
      </c>
      <c r="Q234" s="54">
        <v>0.1</v>
      </c>
      <c r="R234" s="55">
        <f t="shared" si="7"/>
        <v>70.84370993</v>
      </c>
      <c r="S234" s="55">
        <f t="shared" si="8"/>
        <v>1.043709925</v>
      </c>
      <c r="T234" s="55"/>
    </row>
    <row r="235">
      <c r="A235" s="45">
        <v>68.9</v>
      </c>
      <c r="B235" s="45">
        <v>14.6</v>
      </c>
      <c r="C235" s="46">
        <f t="shared" si="1"/>
        <v>74.81930446</v>
      </c>
      <c r="D235" s="35">
        <f t="shared" si="2"/>
        <v>5.919304465</v>
      </c>
      <c r="E235" s="47"/>
      <c r="F235" s="48">
        <v>68.9</v>
      </c>
      <c r="G235" s="48">
        <v>243.0</v>
      </c>
      <c r="H235" s="49">
        <f t="shared" si="3"/>
        <v>65.05211066</v>
      </c>
      <c r="I235" s="49">
        <f t="shared" si="4"/>
        <v>3.847889341</v>
      </c>
      <c r="J235" s="49"/>
      <c r="K235" s="50">
        <v>68.9</v>
      </c>
      <c r="L235" s="51">
        <v>57.2</v>
      </c>
      <c r="M235" s="52">
        <f t="shared" si="5"/>
        <v>74.46837184</v>
      </c>
      <c r="N235" s="52">
        <f t="shared" si="6"/>
        <v>5.568371839</v>
      </c>
      <c r="O235" s="53"/>
      <c r="P235" s="54">
        <v>68.9</v>
      </c>
      <c r="Q235" s="54">
        <v>0.1</v>
      </c>
      <c r="R235" s="55">
        <f t="shared" si="7"/>
        <v>70.84370993</v>
      </c>
      <c r="S235" s="55">
        <f t="shared" si="8"/>
        <v>1.943709925</v>
      </c>
      <c r="T235" s="55"/>
    </row>
    <row r="236">
      <c r="A236" s="45">
        <v>68.1</v>
      </c>
      <c r="B236" s="45">
        <v>14.4</v>
      </c>
      <c r="C236" s="46">
        <f t="shared" si="1"/>
        <v>74.39861384</v>
      </c>
      <c r="D236" s="35">
        <f t="shared" si="2"/>
        <v>6.298613844</v>
      </c>
      <c r="E236" s="47"/>
      <c r="F236" s="48">
        <v>68.1</v>
      </c>
      <c r="G236" s="48">
        <v>252.0</v>
      </c>
      <c r="H236" s="49">
        <f t="shared" si="3"/>
        <v>64.57188453</v>
      </c>
      <c r="I236" s="49">
        <f t="shared" si="4"/>
        <v>3.528115474</v>
      </c>
      <c r="J236" s="49"/>
      <c r="K236" s="50">
        <v>68.1</v>
      </c>
      <c r="L236" s="51">
        <v>56.7</v>
      </c>
      <c r="M236" s="52">
        <f t="shared" si="5"/>
        <v>74.33344285</v>
      </c>
      <c r="N236" s="52">
        <f t="shared" si="6"/>
        <v>6.233442851</v>
      </c>
      <c r="O236" s="53"/>
      <c r="P236" s="54">
        <v>68.1</v>
      </c>
      <c r="Q236" s="54">
        <v>0.1</v>
      </c>
      <c r="R236" s="55">
        <f t="shared" si="7"/>
        <v>70.84370993</v>
      </c>
      <c r="S236" s="55">
        <f t="shared" si="8"/>
        <v>2.743709925</v>
      </c>
      <c r="T236" s="55"/>
    </row>
    <row r="237">
      <c r="A237" s="45">
        <v>68.2</v>
      </c>
      <c r="B237" s="45">
        <v>14.1</v>
      </c>
      <c r="C237" s="46">
        <f t="shared" si="1"/>
        <v>73.76757791</v>
      </c>
      <c r="D237" s="35">
        <f t="shared" si="2"/>
        <v>5.567577912</v>
      </c>
      <c r="E237" s="47"/>
      <c r="F237" s="48">
        <v>68.2</v>
      </c>
      <c r="G237" s="48">
        <v>247.0</v>
      </c>
      <c r="H237" s="49">
        <f t="shared" si="3"/>
        <v>64.83867682</v>
      </c>
      <c r="I237" s="49">
        <f t="shared" si="4"/>
        <v>3.361323178</v>
      </c>
      <c r="J237" s="49"/>
      <c r="K237" s="50">
        <v>68.2</v>
      </c>
      <c r="L237" s="51">
        <v>56.2</v>
      </c>
      <c r="M237" s="52">
        <f t="shared" si="5"/>
        <v>74.19851386</v>
      </c>
      <c r="N237" s="52">
        <f t="shared" si="6"/>
        <v>5.998513863</v>
      </c>
      <c r="O237" s="53"/>
      <c r="P237" s="54">
        <v>68.2</v>
      </c>
      <c r="Q237" s="54">
        <v>0.1</v>
      </c>
      <c r="R237" s="55">
        <f t="shared" si="7"/>
        <v>70.84370993</v>
      </c>
      <c r="S237" s="55">
        <f t="shared" si="8"/>
        <v>2.643709925</v>
      </c>
      <c r="T237" s="55"/>
    </row>
    <row r="238">
      <c r="A238" s="45">
        <v>67.7</v>
      </c>
      <c r="B238" s="45">
        <v>13.9</v>
      </c>
      <c r="C238" s="46">
        <f t="shared" si="1"/>
        <v>73.34688729</v>
      </c>
      <c r="D238" s="35">
        <f t="shared" si="2"/>
        <v>5.646887291</v>
      </c>
      <c r="E238" s="47"/>
      <c r="F238" s="48">
        <v>67.7</v>
      </c>
      <c r="G238" s="48">
        <v>253.0</v>
      </c>
      <c r="H238" s="49">
        <f t="shared" si="3"/>
        <v>64.51852607</v>
      </c>
      <c r="I238" s="49">
        <f t="shared" si="4"/>
        <v>3.181473933</v>
      </c>
      <c r="J238" s="49"/>
      <c r="K238" s="50">
        <v>67.7</v>
      </c>
      <c r="L238" s="51">
        <v>55.8</v>
      </c>
      <c r="M238" s="52">
        <f t="shared" si="5"/>
        <v>74.09057067</v>
      </c>
      <c r="N238" s="52">
        <f t="shared" si="6"/>
        <v>6.390570673</v>
      </c>
      <c r="O238" s="53"/>
      <c r="P238" s="54">
        <v>67.7</v>
      </c>
      <c r="Q238" s="54">
        <v>0.1</v>
      </c>
      <c r="R238" s="55">
        <f t="shared" si="7"/>
        <v>70.84370993</v>
      </c>
      <c r="S238" s="55">
        <f t="shared" si="8"/>
        <v>3.143709925</v>
      </c>
      <c r="T238" s="55"/>
    </row>
    <row r="239">
      <c r="A239" s="45">
        <v>67.2</v>
      </c>
      <c r="B239" s="45">
        <v>13.6</v>
      </c>
      <c r="C239" s="46">
        <f t="shared" si="1"/>
        <v>72.71585136</v>
      </c>
      <c r="D239" s="35">
        <f t="shared" si="2"/>
        <v>5.51585136</v>
      </c>
      <c r="E239" s="47"/>
      <c r="F239" s="48">
        <v>67.2</v>
      </c>
      <c r="G239" s="48">
        <v>262.0</v>
      </c>
      <c r="H239" s="49">
        <f t="shared" si="3"/>
        <v>64.03829993</v>
      </c>
      <c r="I239" s="49">
        <f t="shared" si="4"/>
        <v>3.161700066</v>
      </c>
      <c r="J239" s="49"/>
      <c r="K239" s="50">
        <v>67.2</v>
      </c>
      <c r="L239" s="51">
        <v>55.3</v>
      </c>
      <c r="M239" s="52">
        <f t="shared" si="5"/>
        <v>73.95564168</v>
      </c>
      <c r="N239" s="52">
        <f t="shared" si="6"/>
        <v>6.755641684</v>
      </c>
      <c r="O239" s="53"/>
      <c r="P239" s="54">
        <v>67.2</v>
      </c>
      <c r="Q239" s="54">
        <v>0.1</v>
      </c>
      <c r="R239" s="55">
        <f t="shared" si="7"/>
        <v>70.84370993</v>
      </c>
      <c r="S239" s="55">
        <f t="shared" si="8"/>
        <v>3.643709925</v>
      </c>
      <c r="T239" s="55"/>
    </row>
    <row r="240">
      <c r="A240" s="45">
        <v>67.7</v>
      </c>
      <c r="B240" s="45">
        <v>13.3</v>
      </c>
      <c r="C240" s="46">
        <f t="shared" si="1"/>
        <v>72.08481543</v>
      </c>
      <c r="D240" s="35">
        <f t="shared" si="2"/>
        <v>4.384815428</v>
      </c>
      <c r="E240" s="47"/>
      <c r="F240" s="48">
        <v>67.7</v>
      </c>
      <c r="G240" s="48">
        <v>254.0</v>
      </c>
      <c r="H240" s="49">
        <f t="shared" si="3"/>
        <v>64.46516761</v>
      </c>
      <c r="I240" s="49">
        <f t="shared" si="4"/>
        <v>3.234832393</v>
      </c>
      <c r="J240" s="49"/>
      <c r="K240" s="50">
        <v>67.7</v>
      </c>
      <c r="L240" s="51">
        <v>54.9</v>
      </c>
      <c r="M240" s="52">
        <f t="shared" si="5"/>
        <v>73.84769849</v>
      </c>
      <c r="N240" s="52">
        <f t="shared" si="6"/>
        <v>6.147698494</v>
      </c>
      <c r="O240" s="53"/>
      <c r="P240" s="54">
        <v>67.7</v>
      </c>
      <c r="Q240" s="54">
        <v>0.1</v>
      </c>
      <c r="R240" s="55">
        <f t="shared" si="7"/>
        <v>70.84370993</v>
      </c>
      <c r="S240" s="55">
        <f t="shared" si="8"/>
        <v>3.143709925</v>
      </c>
      <c r="T240" s="55"/>
    </row>
    <row r="241">
      <c r="A241" s="45">
        <v>68.0</v>
      </c>
      <c r="B241" s="45">
        <v>13.1</v>
      </c>
      <c r="C241" s="46">
        <f t="shared" si="1"/>
        <v>71.66412481</v>
      </c>
      <c r="D241" s="35">
        <f t="shared" si="2"/>
        <v>3.664124807</v>
      </c>
      <c r="E241" s="47"/>
      <c r="F241" s="48">
        <v>68.0</v>
      </c>
      <c r="G241" s="48">
        <v>247.0</v>
      </c>
      <c r="H241" s="49">
        <f t="shared" si="3"/>
        <v>64.83867682</v>
      </c>
      <c r="I241" s="49">
        <f t="shared" si="4"/>
        <v>3.161323178</v>
      </c>
      <c r="J241" s="49"/>
      <c r="K241" s="50">
        <v>68.0</v>
      </c>
      <c r="L241" s="51">
        <v>54.4</v>
      </c>
      <c r="M241" s="52">
        <f t="shared" si="5"/>
        <v>73.71276951</v>
      </c>
      <c r="N241" s="52">
        <f t="shared" si="6"/>
        <v>5.712769506</v>
      </c>
      <c r="O241" s="53"/>
      <c r="P241" s="54">
        <v>68.0</v>
      </c>
      <c r="Q241" s="54">
        <v>0.1</v>
      </c>
      <c r="R241" s="55">
        <f t="shared" si="7"/>
        <v>70.84370993</v>
      </c>
      <c r="S241" s="55">
        <f t="shared" si="8"/>
        <v>2.843709925</v>
      </c>
      <c r="T241" s="55"/>
    </row>
    <row r="242">
      <c r="A242" s="45">
        <v>81.1</v>
      </c>
      <c r="B242" s="45">
        <v>16.6</v>
      </c>
      <c r="C242" s="46">
        <f t="shared" si="1"/>
        <v>79.02621067</v>
      </c>
      <c r="D242" s="35">
        <f t="shared" si="2"/>
        <v>2.073789325</v>
      </c>
      <c r="E242" s="47"/>
      <c r="F242" s="48">
        <v>81.1</v>
      </c>
      <c r="G242" s="48">
        <v>74.0</v>
      </c>
      <c r="H242" s="49">
        <f t="shared" si="3"/>
        <v>74.06969027</v>
      </c>
      <c r="I242" s="49">
        <f t="shared" si="4"/>
        <v>7.030309734</v>
      </c>
      <c r="J242" s="49"/>
      <c r="K242" s="50">
        <v>81.1</v>
      </c>
      <c r="L242" s="51">
        <v>63.7</v>
      </c>
      <c r="M242" s="52">
        <f t="shared" si="5"/>
        <v>76.22244869</v>
      </c>
      <c r="N242" s="52">
        <f t="shared" si="6"/>
        <v>4.877551314</v>
      </c>
      <c r="O242" s="53"/>
      <c r="P242" s="54">
        <v>81.1</v>
      </c>
      <c r="Q242" s="54">
        <v>0.1</v>
      </c>
      <c r="R242" s="55">
        <f t="shared" si="7"/>
        <v>70.84370993</v>
      </c>
      <c r="S242" s="55">
        <f t="shared" si="8"/>
        <v>10.25629007</v>
      </c>
      <c r="T242" s="55"/>
    </row>
    <row r="243">
      <c r="A243" s="45">
        <v>89.0</v>
      </c>
      <c r="B243" s="45">
        <v>16.3</v>
      </c>
      <c r="C243" s="46">
        <f t="shared" si="1"/>
        <v>78.39517474</v>
      </c>
      <c r="D243" s="35">
        <f t="shared" si="2"/>
        <v>10.60482526</v>
      </c>
      <c r="E243" s="47"/>
      <c r="F243" s="48">
        <v>89.0</v>
      </c>
      <c r="G243" s="48">
        <v>76.0</v>
      </c>
      <c r="H243" s="49">
        <f t="shared" si="3"/>
        <v>73.96297335</v>
      </c>
      <c r="I243" s="49">
        <f t="shared" si="4"/>
        <v>15.03702665</v>
      </c>
      <c r="J243" s="49"/>
      <c r="K243" s="50">
        <v>89.0</v>
      </c>
      <c r="L243" s="51">
        <v>63.4</v>
      </c>
      <c r="M243" s="52">
        <f t="shared" si="5"/>
        <v>76.14149129</v>
      </c>
      <c r="N243" s="52">
        <f t="shared" si="6"/>
        <v>12.85850871</v>
      </c>
      <c r="O243" s="53"/>
      <c r="P243" s="54">
        <v>89.0</v>
      </c>
      <c r="Q243" s="54">
        <v>0.1</v>
      </c>
      <c r="R243" s="55">
        <f t="shared" si="7"/>
        <v>70.84370993</v>
      </c>
      <c r="S243" s="55">
        <f t="shared" si="8"/>
        <v>18.15629007</v>
      </c>
      <c r="T243" s="55"/>
    </row>
    <row r="244">
      <c r="A244" s="45">
        <v>87.0</v>
      </c>
      <c r="B244" s="45">
        <v>16.3</v>
      </c>
      <c r="C244" s="46">
        <f t="shared" si="1"/>
        <v>78.39517474</v>
      </c>
      <c r="D244" s="35">
        <f t="shared" si="2"/>
        <v>8.604825257</v>
      </c>
      <c r="E244" s="47"/>
      <c r="F244" s="48">
        <v>87.0</v>
      </c>
      <c r="G244" s="48">
        <v>77.0</v>
      </c>
      <c r="H244" s="49">
        <f t="shared" si="3"/>
        <v>73.90961489</v>
      </c>
      <c r="I244" s="49">
        <f t="shared" si="4"/>
        <v>13.09038511</v>
      </c>
      <c r="J244" s="49"/>
      <c r="K244" s="50">
        <v>87.0</v>
      </c>
      <c r="L244" s="51">
        <v>63.0</v>
      </c>
      <c r="M244" s="52">
        <f t="shared" si="5"/>
        <v>76.0335481</v>
      </c>
      <c r="N244" s="52">
        <f t="shared" si="6"/>
        <v>10.9664519</v>
      </c>
      <c r="O244" s="53"/>
      <c r="P244" s="54">
        <v>87.0</v>
      </c>
      <c r="Q244" s="54">
        <v>0.1</v>
      </c>
      <c r="R244" s="55">
        <f t="shared" si="7"/>
        <v>70.84370993</v>
      </c>
      <c r="S244" s="55">
        <f t="shared" si="8"/>
        <v>16.15629007</v>
      </c>
      <c r="T244" s="55"/>
    </row>
    <row r="245">
      <c r="A245" s="45">
        <v>83.0</v>
      </c>
      <c r="B245" s="45">
        <v>16.2</v>
      </c>
      <c r="C245" s="46">
        <f t="shared" si="1"/>
        <v>78.18482943</v>
      </c>
      <c r="D245" s="35">
        <f t="shared" si="2"/>
        <v>4.815170567</v>
      </c>
      <c r="E245" s="47"/>
      <c r="F245" s="48">
        <v>83.0</v>
      </c>
      <c r="G245" s="48">
        <v>78.0</v>
      </c>
      <c r="H245" s="49">
        <f t="shared" si="3"/>
        <v>73.85625643</v>
      </c>
      <c r="I245" s="49">
        <f t="shared" si="4"/>
        <v>9.143743571</v>
      </c>
      <c r="J245" s="49"/>
      <c r="K245" s="50">
        <v>83.0</v>
      </c>
      <c r="L245" s="51">
        <v>62.6</v>
      </c>
      <c r="M245" s="52">
        <f t="shared" si="5"/>
        <v>75.92560491</v>
      </c>
      <c r="N245" s="52">
        <f t="shared" si="6"/>
        <v>7.074395088</v>
      </c>
      <c r="O245" s="53"/>
      <c r="P245" s="54">
        <v>83.0</v>
      </c>
      <c r="Q245" s="54">
        <v>0.1</v>
      </c>
      <c r="R245" s="55">
        <f t="shared" si="7"/>
        <v>70.84370993</v>
      </c>
      <c r="S245" s="55">
        <f t="shared" si="8"/>
        <v>12.15629007</v>
      </c>
      <c r="T245" s="55"/>
    </row>
    <row r="246">
      <c r="A246" s="45">
        <v>83.0</v>
      </c>
      <c r="B246" s="45">
        <v>16.1</v>
      </c>
      <c r="C246" s="46">
        <f t="shared" si="1"/>
        <v>77.97448412</v>
      </c>
      <c r="D246" s="35">
        <f t="shared" si="2"/>
        <v>5.025515878</v>
      </c>
      <c r="E246" s="47"/>
      <c r="F246" s="48">
        <v>83.0</v>
      </c>
      <c r="G246" s="48">
        <v>8.0</v>
      </c>
      <c r="H246" s="49">
        <f t="shared" si="3"/>
        <v>77.59134857</v>
      </c>
      <c r="I246" s="49">
        <f t="shared" si="4"/>
        <v>5.408651426</v>
      </c>
      <c r="J246" s="49"/>
      <c r="K246" s="50">
        <v>83.0</v>
      </c>
      <c r="L246" s="51">
        <v>62.3</v>
      </c>
      <c r="M246" s="52">
        <f t="shared" si="5"/>
        <v>75.84464752</v>
      </c>
      <c r="N246" s="52">
        <f t="shared" si="6"/>
        <v>7.155352481</v>
      </c>
      <c r="O246" s="53"/>
      <c r="P246" s="54">
        <v>83.0</v>
      </c>
      <c r="Q246" s="54">
        <v>0.1</v>
      </c>
      <c r="R246" s="55">
        <f t="shared" si="7"/>
        <v>70.84370993</v>
      </c>
      <c r="S246" s="55">
        <f t="shared" si="8"/>
        <v>12.15629007</v>
      </c>
      <c r="T246" s="55"/>
    </row>
    <row r="247">
      <c r="A247" s="45">
        <v>80.0</v>
      </c>
      <c r="B247" s="45">
        <v>15.9</v>
      </c>
      <c r="C247" s="46">
        <f t="shared" si="1"/>
        <v>77.5537935</v>
      </c>
      <c r="D247" s="35">
        <f t="shared" si="2"/>
        <v>2.446206499</v>
      </c>
      <c r="E247" s="47"/>
      <c r="F247" s="48">
        <v>80.0</v>
      </c>
      <c r="G247" s="48">
        <v>81.0</v>
      </c>
      <c r="H247" s="49">
        <f t="shared" si="3"/>
        <v>73.69618105</v>
      </c>
      <c r="I247" s="49">
        <f t="shared" si="4"/>
        <v>6.303818948</v>
      </c>
      <c r="J247" s="49"/>
      <c r="K247" s="50">
        <v>80.0</v>
      </c>
      <c r="L247" s="51">
        <v>61.9</v>
      </c>
      <c r="M247" s="52">
        <f t="shared" si="5"/>
        <v>75.73670433</v>
      </c>
      <c r="N247" s="52">
        <f t="shared" si="6"/>
        <v>4.263295672</v>
      </c>
      <c r="O247" s="53"/>
      <c r="P247" s="54">
        <v>80.0</v>
      </c>
      <c r="Q247" s="54">
        <v>0.1</v>
      </c>
      <c r="R247" s="55">
        <f t="shared" si="7"/>
        <v>70.84370993</v>
      </c>
      <c r="S247" s="55">
        <f t="shared" si="8"/>
        <v>9.156290075</v>
      </c>
      <c r="T247" s="55"/>
    </row>
    <row r="248">
      <c r="A248" s="45">
        <v>79.8</v>
      </c>
      <c r="B248" s="45">
        <v>15.8</v>
      </c>
      <c r="C248" s="46">
        <f t="shared" si="1"/>
        <v>77.34344819</v>
      </c>
      <c r="D248" s="35">
        <f t="shared" si="2"/>
        <v>2.456551809</v>
      </c>
      <c r="E248" s="47"/>
      <c r="F248" s="48">
        <v>79.8</v>
      </c>
      <c r="G248" s="48">
        <v>85.0</v>
      </c>
      <c r="H248" s="49">
        <f t="shared" si="3"/>
        <v>73.48274721</v>
      </c>
      <c r="I248" s="49">
        <f t="shared" si="4"/>
        <v>6.317252785</v>
      </c>
      <c r="J248" s="49"/>
      <c r="K248" s="50">
        <v>79.8</v>
      </c>
      <c r="L248" s="51">
        <v>61.6</v>
      </c>
      <c r="M248" s="52">
        <f t="shared" si="5"/>
        <v>75.65574694</v>
      </c>
      <c r="N248" s="52">
        <f t="shared" si="6"/>
        <v>4.144253065</v>
      </c>
      <c r="O248" s="53"/>
      <c r="P248" s="54">
        <v>79.8</v>
      </c>
      <c r="Q248" s="54">
        <v>0.1</v>
      </c>
      <c r="R248" s="55">
        <f t="shared" si="7"/>
        <v>70.84370993</v>
      </c>
      <c r="S248" s="55">
        <f t="shared" si="8"/>
        <v>8.956290075</v>
      </c>
      <c r="T248" s="55"/>
    </row>
    <row r="249">
      <c r="A249" s="45">
        <v>79.5</v>
      </c>
      <c r="B249" s="45">
        <v>15.8</v>
      </c>
      <c r="C249" s="46">
        <f t="shared" si="1"/>
        <v>77.34344819</v>
      </c>
      <c r="D249" s="35">
        <f t="shared" si="2"/>
        <v>2.156551809</v>
      </c>
      <c r="E249" s="47"/>
      <c r="F249" s="48">
        <v>79.5</v>
      </c>
      <c r="G249" s="48">
        <v>87.0</v>
      </c>
      <c r="H249" s="49">
        <f t="shared" si="3"/>
        <v>73.3760303</v>
      </c>
      <c r="I249" s="49">
        <f t="shared" si="4"/>
        <v>6.123969704</v>
      </c>
      <c r="J249" s="49"/>
      <c r="K249" s="50">
        <v>79.5</v>
      </c>
      <c r="L249" s="51">
        <v>61.3</v>
      </c>
      <c r="M249" s="52">
        <f t="shared" si="5"/>
        <v>75.57478954</v>
      </c>
      <c r="N249" s="52">
        <f t="shared" si="6"/>
        <v>3.925210458</v>
      </c>
      <c r="O249" s="53"/>
      <c r="P249" s="54">
        <v>79.5</v>
      </c>
      <c r="Q249" s="54">
        <v>0.1</v>
      </c>
      <c r="R249" s="55">
        <f t="shared" si="7"/>
        <v>70.84370993</v>
      </c>
      <c r="S249" s="55">
        <f t="shared" si="8"/>
        <v>8.656290075</v>
      </c>
      <c r="T249" s="55"/>
    </row>
    <row r="250">
      <c r="A250" s="45">
        <v>79.5</v>
      </c>
      <c r="B250" s="45">
        <v>15.8</v>
      </c>
      <c r="C250" s="46">
        <f t="shared" si="1"/>
        <v>77.34344819</v>
      </c>
      <c r="D250" s="35">
        <f t="shared" si="2"/>
        <v>2.156551809</v>
      </c>
      <c r="E250" s="47"/>
      <c r="F250" s="48">
        <v>79.5</v>
      </c>
      <c r="G250" s="48">
        <v>86.0</v>
      </c>
      <c r="H250" s="49">
        <f t="shared" si="3"/>
        <v>73.42938876</v>
      </c>
      <c r="I250" s="49">
        <f t="shared" si="4"/>
        <v>6.070611244</v>
      </c>
      <c r="J250" s="49"/>
      <c r="K250" s="50">
        <v>79.5</v>
      </c>
      <c r="L250" s="51">
        <v>6.9</v>
      </c>
      <c r="M250" s="52">
        <f t="shared" si="5"/>
        <v>60.89451563</v>
      </c>
      <c r="N250" s="52">
        <f t="shared" si="6"/>
        <v>18.60548437</v>
      </c>
      <c r="O250" s="53"/>
      <c r="P250" s="54">
        <v>79.5</v>
      </c>
      <c r="Q250" s="54">
        <v>0.1</v>
      </c>
      <c r="R250" s="55">
        <f t="shared" si="7"/>
        <v>70.84370993</v>
      </c>
      <c r="S250" s="55">
        <f t="shared" si="8"/>
        <v>8.656290075</v>
      </c>
      <c r="T250" s="55"/>
    </row>
    <row r="251">
      <c r="A251" s="45">
        <v>79.4</v>
      </c>
      <c r="B251" s="45">
        <v>15.7</v>
      </c>
      <c r="C251" s="46">
        <f t="shared" si="1"/>
        <v>77.13310288</v>
      </c>
      <c r="D251" s="35">
        <f t="shared" si="2"/>
        <v>2.26689712</v>
      </c>
      <c r="E251" s="47"/>
      <c r="F251" s="48">
        <v>79.4</v>
      </c>
      <c r="G251" s="48">
        <v>85.0</v>
      </c>
      <c r="H251" s="49">
        <f t="shared" si="3"/>
        <v>73.48274721</v>
      </c>
      <c r="I251" s="49">
        <f t="shared" si="4"/>
        <v>5.917252785</v>
      </c>
      <c r="J251" s="49"/>
      <c r="K251" s="50">
        <v>79.4</v>
      </c>
      <c r="L251" s="51">
        <v>6.6</v>
      </c>
      <c r="M251" s="52">
        <f t="shared" si="5"/>
        <v>60.81355824</v>
      </c>
      <c r="N251" s="52">
        <f t="shared" si="6"/>
        <v>18.58644176</v>
      </c>
      <c r="O251" s="53"/>
      <c r="P251" s="54">
        <v>79.4</v>
      </c>
      <c r="Q251" s="54">
        <v>0.1</v>
      </c>
      <c r="R251" s="55">
        <f t="shared" si="7"/>
        <v>70.84370993</v>
      </c>
      <c r="S251" s="55">
        <f t="shared" si="8"/>
        <v>8.556290075</v>
      </c>
      <c r="T251" s="55"/>
    </row>
    <row r="252">
      <c r="A252" s="45">
        <v>78.9</v>
      </c>
      <c r="B252" s="45">
        <v>15.7</v>
      </c>
      <c r="C252" s="46">
        <f t="shared" si="1"/>
        <v>77.13310288</v>
      </c>
      <c r="D252" s="35">
        <f t="shared" si="2"/>
        <v>1.76689712</v>
      </c>
      <c r="E252" s="47"/>
      <c r="F252" s="48">
        <v>78.9</v>
      </c>
      <c r="G252" s="48">
        <v>89.0</v>
      </c>
      <c r="H252" s="49">
        <f t="shared" si="3"/>
        <v>73.26931338</v>
      </c>
      <c r="I252" s="49">
        <f t="shared" si="4"/>
        <v>5.630686622</v>
      </c>
      <c r="J252" s="49"/>
      <c r="K252" s="50">
        <v>78.9</v>
      </c>
      <c r="L252" s="51">
        <v>6.2</v>
      </c>
      <c r="M252" s="52">
        <f t="shared" si="5"/>
        <v>60.70561505</v>
      </c>
      <c r="N252" s="52">
        <f t="shared" si="6"/>
        <v>18.19438495</v>
      </c>
      <c r="O252" s="53"/>
      <c r="P252" s="54">
        <v>78.9</v>
      </c>
      <c r="Q252" s="54">
        <v>0.1</v>
      </c>
      <c r="R252" s="55">
        <f t="shared" si="7"/>
        <v>70.84370993</v>
      </c>
      <c r="S252" s="55">
        <f t="shared" si="8"/>
        <v>8.056290075</v>
      </c>
      <c r="T252" s="55"/>
    </row>
    <row r="253">
      <c r="A253" s="45">
        <v>78.8</v>
      </c>
      <c r="B253" s="45">
        <v>18.8</v>
      </c>
      <c r="C253" s="46">
        <f t="shared" si="1"/>
        <v>83.65380751</v>
      </c>
      <c r="D253" s="35">
        <f t="shared" si="2"/>
        <v>4.853807506</v>
      </c>
      <c r="E253" s="47"/>
      <c r="F253" s="48">
        <v>78.8</v>
      </c>
      <c r="G253" s="48">
        <v>91.0</v>
      </c>
      <c r="H253" s="49">
        <f t="shared" si="3"/>
        <v>73.16259646</v>
      </c>
      <c r="I253" s="49">
        <f t="shared" si="4"/>
        <v>5.637403541</v>
      </c>
      <c r="J253" s="49"/>
      <c r="K253" s="50">
        <v>78.8</v>
      </c>
      <c r="L253" s="51">
        <v>59.8</v>
      </c>
      <c r="M253" s="52">
        <f t="shared" si="5"/>
        <v>75.17000258</v>
      </c>
      <c r="N253" s="52">
        <f t="shared" si="6"/>
        <v>3.629997422</v>
      </c>
      <c r="O253" s="53"/>
      <c r="P253" s="54">
        <v>78.8</v>
      </c>
      <c r="Q253" s="54">
        <v>0.1</v>
      </c>
      <c r="R253" s="55">
        <f t="shared" si="7"/>
        <v>70.84370993</v>
      </c>
      <c r="S253" s="55">
        <f t="shared" si="8"/>
        <v>7.956290075</v>
      </c>
      <c r="T253" s="55"/>
    </row>
    <row r="254">
      <c r="A254" s="45">
        <v>78.3</v>
      </c>
      <c r="B254" s="45">
        <v>18.6</v>
      </c>
      <c r="C254" s="46">
        <f t="shared" si="1"/>
        <v>83.23311688</v>
      </c>
      <c r="D254" s="35">
        <f t="shared" si="2"/>
        <v>4.933116885</v>
      </c>
      <c r="E254" s="47"/>
      <c r="F254" s="48">
        <v>78.3</v>
      </c>
      <c r="G254" s="48">
        <v>95.0</v>
      </c>
      <c r="H254" s="49">
        <f t="shared" si="3"/>
        <v>72.94916262</v>
      </c>
      <c r="I254" s="49">
        <f t="shared" si="4"/>
        <v>5.350837377</v>
      </c>
      <c r="J254" s="49"/>
      <c r="K254" s="50">
        <v>78.3</v>
      </c>
      <c r="L254" s="51">
        <v>59.4</v>
      </c>
      <c r="M254" s="52">
        <f t="shared" si="5"/>
        <v>75.06205939</v>
      </c>
      <c r="N254" s="52">
        <f t="shared" si="6"/>
        <v>3.237940613</v>
      </c>
      <c r="O254" s="53"/>
      <c r="P254" s="54">
        <v>78.3</v>
      </c>
      <c r="Q254" s="54">
        <v>0.1</v>
      </c>
      <c r="R254" s="55">
        <f t="shared" si="7"/>
        <v>70.84370993</v>
      </c>
      <c r="S254" s="55">
        <f t="shared" si="8"/>
        <v>7.456290075</v>
      </c>
      <c r="T254" s="55"/>
    </row>
    <row r="255">
      <c r="A255" s="45">
        <v>78.0</v>
      </c>
      <c r="B255" s="45">
        <v>18.8</v>
      </c>
      <c r="C255" s="46">
        <f t="shared" si="1"/>
        <v>83.65380751</v>
      </c>
      <c r="D255" s="35">
        <f t="shared" si="2"/>
        <v>5.653807506</v>
      </c>
      <c r="E255" s="47"/>
      <c r="F255" s="48">
        <v>78.0</v>
      </c>
      <c r="G255" s="48">
        <v>99.0</v>
      </c>
      <c r="H255" s="49">
        <f t="shared" si="3"/>
        <v>72.73572879</v>
      </c>
      <c r="I255" s="49">
        <f t="shared" si="4"/>
        <v>5.264271214</v>
      </c>
      <c r="J255" s="49"/>
      <c r="K255" s="50">
        <v>78.0</v>
      </c>
      <c r="L255" s="51">
        <v>59.0</v>
      </c>
      <c r="M255" s="52">
        <f t="shared" si="5"/>
        <v>74.9541162</v>
      </c>
      <c r="N255" s="52">
        <f t="shared" si="6"/>
        <v>3.045883803</v>
      </c>
      <c r="O255" s="53"/>
      <c r="P255" s="54">
        <v>78.0</v>
      </c>
      <c r="Q255" s="54">
        <v>0.1</v>
      </c>
      <c r="R255" s="55">
        <f t="shared" si="7"/>
        <v>70.84370993</v>
      </c>
      <c r="S255" s="55">
        <f t="shared" si="8"/>
        <v>7.156290075</v>
      </c>
      <c r="T255" s="55"/>
    </row>
    <row r="256">
      <c r="A256" s="45">
        <v>78.0</v>
      </c>
      <c r="B256" s="45">
        <v>18.2</v>
      </c>
      <c r="C256" s="46">
        <f t="shared" si="1"/>
        <v>82.39173564</v>
      </c>
      <c r="D256" s="35">
        <f t="shared" si="2"/>
        <v>4.391735643</v>
      </c>
      <c r="E256" s="47"/>
      <c r="F256" s="48">
        <v>78.0</v>
      </c>
      <c r="G256" s="48">
        <v>1.0</v>
      </c>
      <c r="H256" s="49">
        <f t="shared" si="3"/>
        <v>77.96485779</v>
      </c>
      <c r="I256" s="49">
        <f t="shared" si="4"/>
        <v>0.03514221117</v>
      </c>
      <c r="J256" s="49"/>
      <c r="K256" s="50">
        <v>78.0</v>
      </c>
      <c r="L256" s="51">
        <v>58.5</v>
      </c>
      <c r="M256" s="52">
        <f t="shared" si="5"/>
        <v>74.81918721</v>
      </c>
      <c r="N256" s="52">
        <f t="shared" si="6"/>
        <v>3.180812791</v>
      </c>
      <c r="O256" s="53"/>
      <c r="P256" s="54">
        <v>78.0</v>
      </c>
      <c r="Q256" s="54">
        <v>0.1</v>
      </c>
      <c r="R256" s="55">
        <f t="shared" si="7"/>
        <v>70.84370993</v>
      </c>
      <c r="S256" s="55">
        <f t="shared" si="8"/>
        <v>7.156290075</v>
      </c>
      <c r="T256" s="55"/>
    </row>
    <row r="257">
      <c r="A257" s="45">
        <v>77.6</v>
      </c>
      <c r="B257" s="45">
        <v>18.0</v>
      </c>
      <c r="C257" s="46">
        <f t="shared" si="1"/>
        <v>81.97104502</v>
      </c>
      <c r="D257" s="35">
        <f t="shared" si="2"/>
        <v>4.371045022</v>
      </c>
      <c r="E257" s="47"/>
      <c r="F257" s="48">
        <v>77.6</v>
      </c>
      <c r="G257" s="48">
        <v>11.0</v>
      </c>
      <c r="H257" s="49">
        <f t="shared" si="3"/>
        <v>77.4312732</v>
      </c>
      <c r="I257" s="49">
        <f t="shared" si="4"/>
        <v>0.1687268033</v>
      </c>
      <c r="J257" s="49"/>
      <c r="K257" s="50">
        <v>77.6</v>
      </c>
      <c r="L257" s="51">
        <v>58.1</v>
      </c>
      <c r="M257" s="52">
        <f t="shared" si="5"/>
        <v>74.71124402</v>
      </c>
      <c r="N257" s="52">
        <f t="shared" si="6"/>
        <v>2.888755982</v>
      </c>
      <c r="O257" s="53"/>
      <c r="P257" s="54">
        <v>77.6</v>
      </c>
      <c r="Q257" s="54">
        <v>0.1</v>
      </c>
      <c r="R257" s="55">
        <f t="shared" si="7"/>
        <v>70.84370993</v>
      </c>
      <c r="S257" s="55">
        <f t="shared" si="8"/>
        <v>6.756290075</v>
      </c>
      <c r="T257" s="55"/>
    </row>
    <row r="258">
      <c r="A258" s="45">
        <v>71.0</v>
      </c>
      <c r="B258" s="45">
        <v>12.8</v>
      </c>
      <c r="C258" s="46">
        <f t="shared" si="1"/>
        <v>71.03308888</v>
      </c>
      <c r="D258" s="35">
        <f t="shared" si="2"/>
        <v>0.03308887596</v>
      </c>
      <c r="E258" s="47"/>
      <c r="F258" s="48">
        <v>71.0</v>
      </c>
      <c r="G258" s="48">
        <v>175.0</v>
      </c>
      <c r="H258" s="49">
        <f t="shared" si="3"/>
        <v>68.68048589</v>
      </c>
      <c r="I258" s="49">
        <f t="shared" si="4"/>
        <v>2.319514115</v>
      </c>
      <c r="J258" s="49"/>
      <c r="K258" s="50">
        <v>71.0</v>
      </c>
      <c r="L258" s="51">
        <v>5.9</v>
      </c>
      <c r="M258" s="52">
        <f t="shared" si="5"/>
        <v>60.62465765</v>
      </c>
      <c r="N258" s="52">
        <f t="shared" si="6"/>
        <v>10.37534235</v>
      </c>
      <c r="O258" s="53"/>
      <c r="P258" s="54">
        <v>71.0</v>
      </c>
      <c r="Q258" s="54">
        <v>0.2</v>
      </c>
      <c r="R258" s="55">
        <f t="shared" si="7"/>
        <v>70.74642159</v>
      </c>
      <c r="S258" s="55">
        <f t="shared" si="8"/>
        <v>0.2535784142</v>
      </c>
      <c r="T258" s="55"/>
    </row>
    <row r="259">
      <c r="A259" s="45">
        <v>70.0</v>
      </c>
      <c r="B259" s="45">
        <v>12.8</v>
      </c>
      <c r="C259" s="46">
        <f t="shared" si="1"/>
        <v>71.03308888</v>
      </c>
      <c r="D259" s="35">
        <f t="shared" si="2"/>
        <v>1.033088876</v>
      </c>
      <c r="E259" s="47"/>
      <c r="F259" s="48">
        <v>70.0</v>
      </c>
      <c r="G259" s="48">
        <v>177.0</v>
      </c>
      <c r="H259" s="49">
        <f t="shared" si="3"/>
        <v>68.57376897</v>
      </c>
      <c r="I259" s="49">
        <f t="shared" si="4"/>
        <v>1.426231033</v>
      </c>
      <c r="J259" s="49"/>
      <c r="K259" s="50">
        <v>70.0</v>
      </c>
      <c r="L259" s="51">
        <v>5.1</v>
      </c>
      <c r="M259" s="52">
        <f t="shared" si="5"/>
        <v>60.40877127</v>
      </c>
      <c r="N259" s="52">
        <f t="shared" si="6"/>
        <v>9.591228727</v>
      </c>
      <c r="O259" s="53"/>
      <c r="P259" s="54">
        <v>70.0</v>
      </c>
      <c r="Q259" s="54">
        <v>0.2</v>
      </c>
      <c r="R259" s="55">
        <f t="shared" si="7"/>
        <v>70.74642159</v>
      </c>
      <c r="S259" s="55">
        <f t="shared" si="8"/>
        <v>0.7464215858</v>
      </c>
      <c r="T259" s="55"/>
    </row>
    <row r="260">
      <c r="A260" s="45">
        <v>69.8</v>
      </c>
      <c r="B260" s="45">
        <v>12.9</v>
      </c>
      <c r="C260" s="46">
        <f t="shared" si="1"/>
        <v>71.24343419</v>
      </c>
      <c r="D260" s="35">
        <f t="shared" si="2"/>
        <v>1.443434186</v>
      </c>
      <c r="E260" s="47"/>
      <c r="F260" s="48">
        <v>69.8</v>
      </c>
      <c r="G260" s="48">
        <v>18.0</v>
      </c>
      <c r="H260" s="49">
        <f t="shared" si="3"/>
        <v>77.05776398</v>
      </c>
      <c r="I260" s="49">
        <f t="shared" si="4"/>
        <v>7.257763982</v>
      </c>
      <c r="J260" s="49"/>
      <c r="K260" s="50">
        <v>69.8</v>
      </c>
      <c r="L260" s="51">
        <v>49.3</v>
      </c>
      <c r="M260" s="52">
        <f t="shared" si="5"/>
        <v>72.33649383</v>
      </c>
      <c r="N260" s="52">
        <f t="shared" si="6"/>
        <v>2.536493826</v>
      </c>
      <c r="O260" s="53"/>
      <c r="P260" s="54">
        <v>69.8</v>
      </c>
      <c r="Q260" s="54">
        <v>0.2</v>
      </c>
      <c r="R260" s="55">
        <f t="shared" si="7"/>
        <v>70.74642159</v>
      </c>
      <c r="S260" s="55">
        <f t="shared" si="8"/>
        <v>0.9464215858</v>
      </c>
      <c r="T260" s="55"/>
    </row>
    <row r="261">
      <c r="A261" s="45">
        <v>69.4</v>
      </c>
      <c r="B261" s="45">
        <v>12.5</v>
      </c>
      <c r="C261" s="46">
        <f t="shared" si="1"/>
        <v>70.40205294</v>
      </c>
      <c r="D261" s="35">
        <f t="shared" si="2"/>
        <v>1.002052944</v>
      </c>
      <c r="E261" s="47"/>
      <c r="F261" s="48">
        <v>69.4</v>
      </c>
      <c r="G261" s="48">
        <v>189.0</v>
      </c>
      <c r="H261" s="49">
        <f t="shared" si="3"/>
        <v>67.93346746</v>
      </c>
      <c r="I261" s="49">
        <f t="shared" si="4"/>
        <v>1.466532544</v>
      </c>
      <c r="J261" s="49"/>
      <c r="K261" s="50">
        <v>69.4</v>
      </c>
      <c r="L261" s="51">
        <v>48.5</v>
      </c>
      <c r="M261" s="52">
        <f t="shared" si="5"/>
        <v>72.12060745</v>
      </c>
      <c r="N261" s="52">
        <f t="shared" si="6"/>
        <v>2.720607445</v>
      </c>
      <c r="O261" s="53"/>
      <c r="P261" s="54">
        <v>69.4</v>
      </c>
      <c r="Q261" s="54">
        <v>0.1</v>
      </c>
      <c r="R261" s="55">
        <f t="shared" si="7"/>
        <v>70.84370993</v>
      </c>
      <c r="S261" s="55">
        <f t="shared" si="8"/>
        <v>1.443709925</v>
      </c>
      <c r="T261" s="55"/>
    </row>
    <row r="262">
      <c r="A262" s="45">
        <v>69.4</v>
      </c>
      <c r="B262" s="45">
        <v>12.4</v>
      </c>
      <c r="C262" s="46">
        <f t="shared" si="1"/>
        <v>70.19170763</v>
      </c>
      <c r="D262" s="35">
        <f t="shared" si="2"/>
        <v>0.791707634</v>
      </c>
      <c r="E262" s="47"/>
      <c r="F262" s="48">
        <v>69.4</v>
      </c>
      <c r="G262" s="48">
        <v>188.0</v>
      </c>
      <c r="H262" s="49">
        <f t="shared" si="3"/>
        <v>67.98682592</v>
      </c>
      <c r="I262" s="49">
        <f t="shared" si="4"/>
        <v>1.413174084</v>
      </c>
      <c r="J262" s="49"/>
      <c r="K262" s="50">
        <v>69.4</v>
      </c>
      <c r="L262" s="51">
        <v>47.8</v>
      </c>
      <c r="M262" s="52">
        <f t="shared" si="5"/>
        <v>71.93170686</v>
      </c>
      <c r="N262" s="52">
        <f t="shared" si="6"/>
        <v>2.531706862</v>
      </c>
      <c r="O262" s="53"/>
      <c r="P262" s="54">
        <v>69.4</v>
      </c>
      <c r="Q262" s="54">
        <v>0.5</v>
      </c>
      <c r="R262" s="55">
        <f t="shared" si="7"/>
        <v>70.45455657</v>
      </c>
      <c r="S262" s="55">
        <f t="shared" si="8"/>
        <v>1.054556568</v>
      </c>
      <c r="T262" s="55"/>
    </row>
    <row r="263">
      <c r="A263" s="45">
        <v>69.5</v>
      </c>
      <c r="B263" s="45">
        <v>12.4</v>
      </c>
      <c r="C263" s="46">
        <f t="shared" si="1"/>
        <v>70.19170763</v>
      </c>
      <c r="D263" s="35">
        <f t="shared" si="2"/>
        <v>0.691707634</v>
      </c>
      <c r="E263" s="47"/>
      <c r="F263" s="48">
        <v>69.5</v>
      </c>
      <c r="G263" s="48">
        <v>186.0</v>
      </c>
      <c r="H263" s="49">
        <f t="shared" si="3"/>
        <v>68.09354283</v>
      </c>
      <c r="I263" s="49">
        <f t="shared" si="4"/>
        <v>1.406457166</v>
      </c>
      <c r="J263" s="49"/>
      <c r="K263" s="50">
        <v>69.5</v>
      </c>
      <c r="L263" s="51">
        <v>47.0</v>
      </c>
      <c r="M263" s="52">
        <f t="shared" si="5"/>
        <v>71.71582048</v>
      </c>
      <c r="N263" s="52">
        <f t="shared" si="6"/>
        <v>2.215820481</v>
      </c>
      <c r="O263" s="53"/>
      <c r="P263" s="54">
        <v>69.5</v>
      </c>
      <c r="Q263" s="54">
        <v>0.2</v>
      </c>
      <c r="R263" s="55">
        <f t="shared" si="7"/>
        <v>70.74642159</v>
      </c>
      <c r="S263" s="55">
        <f t="shared" si="8"/>
        <v>1.246421586</v>
      </c>
      <c r="T263" s="55"/>
    </row>
    <row r="264">
      <c r="A264" s="45">
        <v>69.5</v>
      </c>
      <c r="B264" s="45">
        <v>12.7</v>
      </c>
      <c r="C264" s="46">
        <f t="shared" si="1"/>
        <v>70.82274357</v>
      </c>
      <c r="D264" s="35">
        <f t="shared" si="2"/>
        <v>1.322743565</v>
      </c>
      <c r="E264" s="47"/>
      <c r="F264" s="48">
        <v>69.5</v>
      </c>
      <c r="G264" s="48">
        <v>184.0</v>
      </c>
      <c r="H264" s="49">
        <f t="shared" si="3"/>
        <v>68.20025975</v>
      </c>
      <c r="I264" s="49">
        <f t="shared" si="4"/>
        <v>1.299740248</v>
      </c>
      <c r="J264" s="49"/>
      <c r="K264" s="50">
        <v>69.5</v>
      </c>
      <c r="L264" s="51">
        <v>46.3</v>
      </c>
      <c r="M264" s="52">
        <f t="shared" si="5"/>
        <v>71.5269199</v>
      </c>
      <c r="N264" s="52">
        <f t="shared" si="6"/>
        <v>2.026919897</v>
      </c>
      <c r="O264" s="53"/>
      <c r="P264" s="54">
        <v>69.5</v>
      </c>
      <c r="Q264" s="54">
        <v>0.3</v>
      </c>
      <c r="R264" s="55">
        <f t="shared" si="7"/>
        <v>70.64913325</v>
      </c>
      <c r="S264" s="55">
        <f t="shared" si="8"/>
        <v>1.149133247</v>
      </c>
      <c r="T264" s="55"/>
    </row>
    <row r="265">
      <c r="A265" s="45">
        <v>69.6</v>
      </c>
      <c r="B265" s="45">
        <v>12.8</v>
      </c>
      <c r="C265" s="46">
        <f t="shared" si="1"/>
        <v>71.03308888</v>
      </c>
      <c r="D265" s="35">
        <f t="shared" si="2"/>
        <v>1.433088876</v>
      </c>
      <c r="E265" s="47"/>
      <c r="F265" s="48">
        <v>69.6</v>
      </c>
      <c r="G265" s="48">
        <v>181.0</v>
      </c>
      <c r="H265" s="49">
        <f t="shared" si="3"/>
        <v>68.36033513</v>
      </c>
      <c r="I265" s="49">
        <f t="shared" si="4"/>
        <v>1.23966487</v>
      </c>
      <c r="J265" s="49"/>
      <c r="K265" s="50">
        <v>69.6</v>
      </c>
      <c r="L265" s="51">
        <v>45.7</v>
      </c>
      <c r="M265" s="52">
        <f t="shared" si="5"/>
        <v>71.36500511</v>
      </c>
      <c r="N265" s="52">
        <f t="shared" si="6"/>
        <v>1.765005112</v>
      </c>
      <c r="O265" s="53"/>
      <c r="P265" s="54">
        <v>69.6</v>
      </c>
      <c r="Q265" s="54">
        <v>0.1</v>
      </c>
      <c r="R265" s="55">
        <f t="shared" si="7"/>
        <v>70.84370993</v>
      </c>
      <c r="S265" s="55">
        <f t="shared" si="8"/>
        <v>1.243709925</v>
      </c>
      <c r="T265" s="55"/>
    </row>
    <row r="266">
      <c r="A266" s="45">
        <v>69.6</v>
      </c>
      <c r="B266" s="45">
        <v>12.8</v>
      </c>
      <c r="C266" s="46">
        <f t="shared" si="1"/>
        <v>71.03308888</v>
      </c>
      <c r="D266" s="35">
        <f t="shared" si="2"/>
        <v>1.433088876</v>
      </c>
      <c r="E266" s="47"/>
      <c r="F266" s="48">
        <v>69.6</v>
      </c>
      <c r="G266" s="48">
        <v>181.0</v>
      </c>
      <c r="H266" s="49">
        <f t="shared" si="3"/>
        <v>68.36033513</v>
      </c>
      <c r="I266" s="49">
        <f t="shared" si="4"/>
        <v>1.23966487</v>
      </c>
      <c r="J266" s="49"/>
      <c r="K266" s="50">
        <v>69.6</v>
      </c>
      <c r="L266" s="51">
        <v>45.0</v>
      </c>
      <c r="M266" s="52">
        <f t="shared" si="5"/>
        <v>71.17610453</v>
      </c>
      <c r="N266" s="52">
        <f t="shared" si="6"/>
        <v>1.576104528</v>
      </c>
      <c r="O266" s="53"/>
      <c r="P266" s="54">
        <v>69.6</v>
      </c>
      <c r="Q266" s="54">
        <v>0.6</v>
      </c>
      <c r="R266" s="55">
        <f t="shared" si="7"/>
        <v>70.35726823</v>
      </c>
      <c r="S266" s="55">
        <f t="shared" si="8"/>
        <v>0.7572682287</v>
      </c>
      <c r="T266" s="55"/>
    </row>
    <row r="267">
      <c r="A267" s="45">
        <v>69.4</v>
      </c>
      <c r="B267" s="45">
        <v>12.3</v>
      </c>
      <c r="C267" s="46">
        <f t="shared" si="1"/>
        <v>69.98136232</v>
      </c>
      <c r="D267" s="35">
        <f t="shared" si="2"/>
        <v>0.5813623235</v>
      </c>
      <c r="E267" s="47"/>
      <c r="F267" s="48">
        <v>69.4</v>
      </c>
      <c r="G267" s="48">
        <v>184.0</v>
      </c>
      <c r="H267" s="49">
        <f t="shared" si="3"/>
        <v>68.20025975</v>
      </c>
      <c r="I267" s="49">
        <f t="shared" si="4"/>
        <v>1.199740248</v>
      </c>
      <c r="J267" s="49"/>
      <c r="K267" s="50">
        <v>69.4</v>
      </c>
      <c r="L267" s="51">
        <v>44.4</v>
      </c>
      <c r="M267" s="52">
        <f t="shared" si="5"/>
        <v>71.01418974</v>
      </c>
      <c r="N267" s="52">
        <f t="shared" si="6"/>
        <v>1.614189742</v>
      </c>
      <c r="O267" s="53"/>
      <c r="P267" s="54">
        <v>69.4</v>
      </c>
      <c r="Q267" s="54">
        <v>0.6</v>
      </c>
      <c r="R267" s="55">
        <f t="shared" si="7"/>
        <v>70.35726823</v>
      </c>
      <c r="S267" s="55">
        <f t="shared" si="8"/>
        <v>0.9572682287</v>
      </c>
      <c r="T267" s="55"/>
    </row>
    <row r="268">
      <c r="A268" s="45">
        <v>69.0</v>
      </c>
      <c r="B268" s="45">
        <v>12.8</v>
      </c>
      <c r="C268" s="46">
        <f t="shared" si="1"/>
        <v>71.03308888</v>
      </c>
      <c r="D268" s="35">
        <f t="shared" si="2"/>
        <v>2.033088876</v>
      </c>
      <c r="E268" s="47"/>
      <c r="F268" s="48">
        <v>69.0</v>
      </c>
      <c r="G268" s="48">
        <v>191.0</v>
      </c>
      <c r="H268" s="49">
        <f t="shared" si="3"/>
        <v>67.82675054</v>
      </c>
      <c r="I268" s="49">
        <f t="shared" si="4"/>
        <v>1.173249462</v>
      </c>
      <c r="J268" s="49"/>
      <c r="K268" s="50">
        <v>69.0</v>
      </c>
      <c r="L268" s="51">
        <v>43.8</v>
      </c>
      <c r="M268" s="52">
        <f t="shared" si="5"/>
        <v>70.85227496</v>
      </c>
      <c r="N268" s="52">
        <f t="shared" si="6"/>
        <v>1.852274957</v>
      </c>
      <c r="O268" s="53"/>
      <c r="P268" s="54">
        <v>69.0</v>
      </c>
      <c r="Q268" s="54">
        <v>0.8</v>
      </c>
      <c r="R268" s="55">
        <f t="shared" si="7"/>
        <v>70.16269155</v>
      </c>
      <c r="S268" s="55">
        <f t="shared" si="8"/>
        <v>1.16269155</v>
      </c>
      <c r="T268" s="55"/>
    </row>
    <row r="269">
      <c r="A269" s="45">
        <v>68.7</v>
      </c>
      <c r="B269" s="45">
        <v>12.5</v>
      </c>
      <c r="C269" s="46">
        <f t="shared" si="1"/>
        <v>70.40205294</v>
      </c>
      <c r="D269" s="35">
        <f t="shared" si="2"/>
        <v>1.702052944</v>
      </c>
      <c r="E269" s="47"/>
      <c r="F269" s="48">
        <v>68.7</v>
      </c>
      <c r="G269" s="48">
        <v>197.0</v>
      </c>
      <c r="H269" s="49">
        <f t="shared" si="3"/>
        <v>67.50659978</v>
      </c>
      <c r="I269" s="49">
        <f t="shared" si="4"/>
        <v>1.193400217</v>
      </c>
      <c r="J269" s="49"/>
      <c r="K269" s="50">
        <v>68.7</v>
      </c>
      <c r="L269" s="51">
        <v>43.2</v>
      </c>
      <c r="M269" s="52">
        <f t="shared" si="5"/>
        <v>70.69036017</v>
      </c>
      <c r="N269" s="52">
        <f t="shared" si="6"/>
        <v>1.990360171</v>
      </c>
      <c r="O269" s="53"/>
      <c r="P269" s="54">
        <v>68.7</v>
      </c>
      <c r="Q269" s="54">
        <v>0.8</v>
      </c>
      <c r="R269" s="55">
        <f t="shared" si="7"/>
        <v>70.16269155</v>
      </c>
      <c r="S269" s="55">
        <f t="shared" si="8"/>
        <v>1.46269155</v>
      </c>
      <c r="T269" s="55"/>
    </row>
    <row r="270">
      <c r="A270" s="45">
        <v>68.4</v>
      </c>
      <c r="B270" s="45">
        <v>12.2</v>
      </c>
      <c r="C270" s="46">
        <f t="shared" si="1"/>
        <v>69.77101701</v>
      </c>
      <c r="D270" s="35">
        <f t="shared" si="2"/>
        <v>1.371017013</v>
      </c>
      <c r="E270" s="47"/>
      <c r="F270" s="48">
        <v>68.4</v>
      </c>
      <c r="G270" s="48">
        <v>21.0</v>
      </c>
      <c r="H270" s="49">
        <f t="shared" si="3"/>
        <v>76.8976886</v>
      </c>
      <c r="I270" s="49">
        <f t="shared" si="4"/>
        <v>8.497688605</v>
      </c>
      <c r="J270" s="49"/>
      <c r="K270" s="50">
        <v>68.4</v>
      </c>
      <c r="L270" s="51">
        <v>42.6</v>
      </c>
      <c r="M270" s="52">
        <f t="shared" si="5"/>
        <v>70.52844539</v>
      </c>
      <c r="N270" s="52">
        <f t="shared" si="6"/>
        <v>2.128445385</v>
      </c>
      <c r="O270" s="53"/>
      <c r="P270" s="54">
        <v>68.4</v>
      </c>
      <c r="Q270" s="54">
        <v>1.5</v>
      </c>
      <c r="R270" s="55">
        <f t="shared" si="7"/>
        <v>69.48167318</v>
      </c>
      <c r="S270" s="55">
        <f t="shared" si="8"/>
        <v>1.081673175</v>
      </c>
      <c r="T270" s="55"/>
    </row>
    <row r="271">
      <c r="A271" s="45">
        <v>68.5</v>
      </c>
      <c r="B271" s="45">
        <v>11.9</v>
      </c>
      <c r="C271" s="46">
        <f t="shared" si="1"/>
        <v>69.13998108</v>
      </c>
      <c r="D271" s="35">
        <f t="shared" si="2"/>
        <v>0.6399810815</v>
      </c>
      <c r="E271" s="47"/>
      <c r="F271" s="48">
        <v>68.5</v>
      </c>
      <c r="G271" s="48">
        <v>199.0</v>
      </c>
      <c r="H271" s="49">
        <f t="shared" si="3"/>
        <v>67.39988286</v>
      </c>
      <c r="I271" s="49">
        <f t="shared" si="4"/>
        <v>1.100117136</v>
      </c>
      <c r="J271" s="49"/>
      <c r="K271" s="50">
        <v>68.5</v>
      </c>
      <c r="L271" s="51">
        <v>42.0</v>
      </c>
      <c r="M271" s="52">
        <f t="shared" si="5"/>
        <v>70.3665306</v>
      </c>
      <c r="N271" s="52">
        <f t="shared" si="6"/>
        <v>1.866530599</v>
      </c>
      <c r="O271" s="53"/>
      <c r="P271" s="54">
        <v>68.5</v>
      </c>
      <c r="Q271" s="54">
        <v>0.1</v>
      </c>
      <c r="R271" s="55">
        <f t="shared" si="7"/>
        <v>70.84370993</v>
      </c>
      <c r="S271" s="55">
        <f t="shared" si="8"/>
        <v>2.343709925</v>
      </c>
      <c r="T271" s="55"/>
    </row>
    <row r="272">
      <c r="A272" s="45">
        <v>68.2</v>
      </c>
      <c r="B272" s="45">
        <v>11.8</v>
      </c>
      <c r="C272" s="46">
        <f t="shared" si="1"/>
        <v>68.92963577</v>
      </c>
      <c r="D272" s="35">
        <f t="shared" si="2"/>
        <v>0.729635771</v>
      </c>
      <c r="E272" s="47"/>
      <c r="F272" s="48">
        <v>68.2</v>
      </c>
      <c r="G272" s="48">
        <v>21.0</v>
      </c>
      <c r="H272" s="49">
        <f t="shared" si="3"/>
        <v>76.8976886</v>
      </c>
      <c r="I272" s="49">
        <f t="shared" si="4"/>
        <v>8.697688605</v>
      </c>
      <c r="J272" s="49"/>
      <c r="K272" s="50">
        <v>68.2</v>
      </c>
      <c r="L272" s="51">
        <v>41.4</v>
      </c>
      <c r="M272" s="52">
        <f t="shared" si="5"/>
        <v>70.20461581</v>
      </c>
      <c r="N272" s="52">
        <f t="shared" si="6"/>
        <v>2.004615813</v>
      </c>
      <c r="O272" s="53"/>
      <c r="P272" s="54">
        <v>68.2</v>
      </c>
      <c r="Q272" s="54">
        <v>0.4</v>
      </c>
      <c r="R272" s="55">
        <f t="shared" si="7"/>
        <v>70.55184491</v>
      </c>
      <c r="S272" s="55">
        <f t="shared" si="8"/>
        <v>2.351844907</v>
      </c>
      <c r="T272" s="55"/>
    </row>
    <row r="273">
      <c r="A273" s="45">
        <v>68.3</v>
      </c>
      <c r="B273" s="45">
        <v>11.7</v>
      </c>
      <c r="C273" s="46">
        <f t="shared" si="1"/>
        <v>68.71929046</v>
      </c>
      <c r="D273" s="35">
        <f t="shared" si="2"/>
        <v>0.4192904605</v>
      </c>
      <c r="E273" s="47"/>
      <c r="F273" s="48">
        <v>68.3</v>
      </c>
      <c r="G273" s="48">
        <v>196.0</v>
      </c>
      <c r="H273" s="49">
        <f t="shared" si="3"/>
        <v>67.55995824</v>
      </c>
      <c r="I273" s="49">
        <f t="shared" si="4"/>
        <v>0.7400417581</v>
      </c>
      <c r="J273" s="49"/>
      <c r="K273" s="50">
        <v>68.3</v>
      </c>
      <c r="L273" s="51">
        <v>4.8</v>
      </c>
      <c r="M273" s="52">
        <f t="shared" si="5"/>
        <v>60.32781388</v>
      </c>
      <c r="N273" s="52">
        <f t="shared" si="6"/>
        <v>7.97218612</v>
      </c>
      <c r="O273" s="53"/>
      <c r="P273" s="54">
        <v>68.3</v>
      </c>
      <c r="Q273" s="54">
        <v>0.3</v>
      </c>
      <c r="R273" s="55">
        <f t="shared" si="7"/>
        <v>70.64913325</v>
      </c>
      <c r="S273" s="55">
        <f t="shared" si="8"/>
        <v>2.349133247</v>
      </c>
      <c r="T273" s="55"/>
    </row>
    <row r="274">
      <c r="A274" s="45">
        <v>60.0</v>
      </c>
      <c r="B274" s="45">
        <v>10.7</v>
      </c>
      <c r="C274" s="46">
        <f t="shared" si="1"/>
        <v>66.61583736</v>
      </c>
      <c r="D274" s="35">
        <f t="shared" si="2"/>
        <v>6.615837356</v>
      </c>
      <c r="E274" s="47"/>
      <c r="F274" s="48">
        <v>60.0</v>
      </c>
      <c r="G274" s="48">
        <v>249.0</v>
      </c>
      <c r="H274" s="49">
        <f t="shared" si="3"/>
        <v>64.7319599</v>
      </c>
      <c r="I274" s="49">
        <f t="shared" si="4"/>
        <v>4.731959904</v>
      </c>
      <c r="J274" s="49"/>
      <c r="K274" s="50">
        <v>60.0</v>
      </c>
      <c r="L274" s="51">
        <v>25.7</v>
      </c>
      <c r="M274" s="52">
        <f t="shared" si="5"/>
        <v>65.96784559</v>
      </c>
      <c r="N274" s="52">
        <f t="shared" si="6"/>
        <v>5.967845585</v>
      </c>
      <c r="O274" s="53"/>
      <c r="P274" s="54">
        <v>60.0</v>
      </c>
      <c r="Q274" s="54">
        <v>1.0</v>
      </c>
      <c r="R274" s="55">
        <f t="shared" si="7"/>
        <v>69.96811487</v>
      </c>
      <c r="S274" s="55">
        <f t="shared" si="8"/>
        <v>9.968114872</v>
      </c>
      <c r="T274" s="55"/>
    </row>
    <row r="275">
      <c r="A275" s="45">
        <v>59.7</v>
      </c>
      <c r="B275" s="45">
        <v>10.7</v>
      </c>
      <c r="C275" s="46">
        <f t="shared" si="1"/>
        <v>66.61583736</v>
      </c>
      <c r="D275" s="35">
        <f t="shared" si="2"/>
        <v>6.915837356</v>
      </c>
      <c r="E275" s="47"/>
      <c r="F275" s="48">
        <v>59.7</v>
      </c>
      <c r="G275" s="48">
        <v>252.0</v>
      </c>
      <c r="H275" s="49">
        <f t="shared" si="3"/>
        <v>64.57188453</v>
      </c>
      <c r="I275" s="49">
        <f t="shared" si="4"/>
        <v>4.871884526</v>
      </c>
      <c r="J275" s="49"/>
      <c r="K275" s="50">
        <v>59.7</v>
      </c>
      <c r="L275" s="51">
        <v>25.2</v>
      </c>
      <c r="M275" s="52">
        <f t="shared" si="5"/>
        <v>65.8329166</v>
      </c>
      <c r="N275" s="52">
        <f t="shared" si="6"/>
        <v>6.132916597</v>
      </c>
      <c r="O275" s="53"/>
      <c r="P275" s="54">
        <v>59.7</v>
      </c>
      <c r="Q275" s="54">
        <v>1.1</v>
      </c>
      <c r="R275" s="55">
        <f t="shared" si="7"/>
        <v>69.87082653</v>
      </c>
      <c r="S275" s="55">
        <f t="shared" si="8"/>
        <v>10.17082653</v>
      </c>
      <c r="T275" s="55"/>
    </row>
    <row r="276">
      <c r="A276" s="45">
        <v>59.5</v>
      </c>
      <c r="B276" s="45">
        <v>10.3</v>
      </c>
      <c r="C276" s="46">
        <f t="shared" si="1"/>
        <v>65.77445611</v>
      </c>
      <c r="D276" s="35">
        <f t="shared" si="2"/>
        <v>6.274456114</v>
      </c>
      <c r="E276" s="47"/>
      <c r="F276" s="48">
        <v>59.5</v>
      </c>
      <c r="G276" s="48">
        <v>251.0</v>
      </c>
      <c r="H276" s="49">
        <f t="shared" si="3"/>
        <v>64.62524299</v>
      </c>
      <c r="I276" s="49">
        <f t="shared" si="4"/>
        <v>5.125242985</v>
      </c>
      <c r="J276" s="49"/>
      <c r="K276" s="50">
        <v>59.5</v>
      </c>
      <c r="L276" s="51">
        <v>24.6</v>
      </c>
      <c r="M276" s="52">
        <f t="shared" si="5"/>
        <v>65.67100181</v>
      </c>
      <c r="N276" s="52">
        <f t="shared" si="6"/>
        <v>6.171001811</v>
      </c>
      <c r="O276" s="53"/>
      <c r="P276" s="54">
        <v>59.5</v>
      </c>
      <c r="Q276" s="54">
        <v>1.2</v>
      </c>
      <c r="R276" s="55">
        <f t="shared" si="7"/>
        <v>69.77353819</v>
      </c>
      <c r="S276" s="55">
        <f t="shared" si="8"/>
        <v>10.27353819</v>
      </c>
      <c r="T276" s="55"/>
    </row>
    <row r="277">
      <c r="A277" s="45">
        <v>59.3</v>
      </c>
      <c r="B277" s="45">
        <v>10.0</v>
      </c>
      <c r="C277" s="46">
        <f t="shared" si="1"/>
        <v>65.14342018</v>
      </c>
      <c r="D277" s="35">
        <f t="shared" si="2"/>
        <v>5.843420182</v>
      </c>
      <c r="E277" s="47"/>
      <c r="F277" s="48">
        <v>59.3</v>
      </c>
      <c r="G277" s="48">
        <v>251.0</v>
      </c>
      <c r="H277" s="49">
        <f t="shared" si="3"/>
        <v>64.62524299</v>
      </c>
      <c r="I277" s="49">
        <f t="shared" si="4"/>
        <v>5.325242985</v>
      </c>
      <c r="J277" s="49"/>
      <c r="K277" s="50">
        <v>59.3</v>
      </c>
      <c r="L277" s="51">
        <v>24.1</v>
      </c>
      <c r="M277" s="52">
        <f t="shared" si="5"/>
        <v>65.53607282</v>
      </c>
      <c r="N277" s="52">
        <f t="shared" si="6"/>
        <v>6.236072823</v>
      </c>
      <c r="O277" s="53"/>
      <c r="P277" s="54">
        <v>59.3</v>
      </c>
      <c r="Q277" s="54">
        <v>1.3</v>
      </c>
      <c r="R277" s="55">
        <f t="shared" si="7"/>
        <v>69.67624985</v>
      </c>
      <c r="S277" s="55">
        <f t="shared" si="8"/>
        <v>10.37624985</v>
      </c>
      <c r="T277" s="55"/>
    </row>
    <row r="278">
      <c r="A278" s="45">
        <v>59.1</v>
      </c>
      <c r="B278" s="45">
        <v>9.8</v>
      </c>
      <c r="C278" s="46">
        <f t="shared" si="1"/>
        <v>64.72272956</v>
      </c>
      <c r="D278" s="35">
        <f t="shared" si="2"/>
        <v>5.622729561</v>
      </c>
      <c r="E278" s="47"/>
      <c r="F278" s="48">
        <v>59.1</v>
      </c>
      <c r="G278" s="48">
        <v>251.0</v>
      </c>
      <c r="H278" s="49">
        <f t="shared" si="3"/>
        <v>64.62524299</v>
      </c>
      <c r="I278" s="49">
        <f t="shared" si="4"/>
        <v>5.525242985</v>
      </c>
      <c r="J278" s="49"/>
      <c r="K278" s="50">
        <v>59.1</v>
      </c>
      <c r="L278" s="51">
        <v>23.5</v>
      </c>
      <c r="M278" s="52">
        <f t="shared" si="5"/>
        <v>65.37415804</v>
      </c>
      <c r="N278" s="52">
        <f t="shared" si="6"/>
        <v>6.274158037</v>
      </c>
      <c r="O278" s="53"/>
      <c r="P278" s="54">
        <v>59.1</v>
      </c>
      <c r="Q278" s="54">
        <v>1.4</v>
      </c>
      <c r="R278" s="55">
        <f t="shared" si="7"/>
        <v>69.57896151</v>
      </c>
      <c r="S278" s="55">
        <f t="shared" si="8"/>
        <v>10.47896151</v>
      </c>
      <c r="T278" s="55"/>
    </row>
    <row r="279">
      <c r="A279" s="45">
        <v>58.7</v>
      </c>
      <c r="B279" s="45">
        <v>9.5</v>
      </c>
      <c r="C279" s="46">
        <f t="shared" si="1"/>
        <v>64.09169363</v>
      </c>
      <c r="D279" s="35">
        <f t="shared" si="2"/>
        <v>5.39169363</v>
      </c>
      <c r="E279" s="47"/>
      <c r="F279" s="48">
        <v>58.7</v>
      </c>
      <c r="G279" s="48">
        <v>254.0</v>
      </c>
      <c r="H279" s="49">
        <f t="shared" si="3"/>
        <v>64.46516761</v>
      </c>
      <c r="I279" s="49">
        <f t="shared" si="4"/>
        <v>5.765167607</v>
      </c>
      <c r="J279" s="49"/>
      <c r="K279" s="50">
        <v>58.7</v>
      </c>
      <c r="L279" s="51">
        <v>23.0</v>
      </c>
      <c r="M279" s="52">
        <f t="shared" si="5"/>
        <v>65.23922905</v>
      </c>
      <c r="N279" s="52">
        <f t="shared" si="6"/>
        <v>6.539229049</v>
      </c>
      <c r="O279" s="53"/>
      <c r="P279" s="54">
        <v>58.7</v>
      </c>
      <c r="Q279" s="54">
        <v>1.4</v>
      </c>
      <c r="R279" s="55">
        <f t="shared" si="7"/>
        <v>69.57896151</v>
      </c>
      <c r="S279" s="55">
        <f t="shared" si="8"/>
        <v>10.87896151</v>
      </c>
      <c r="T279" s="55"/>
    </row>
    <row r="280">
      <c r="A280" s="45">
        <v>58.4</v>
      </c>
      <c r="B280" s="45">
        <v>9.3</v>
      </c>
      <c r="C280" s="46">
        <f t="shared" si="1"/>
        <v>63.67100301</v>
      </c>
      <c r="D280" s="35">
        <f t="shared" si="2"/>
        <v>5.271003009</v>
      </c>
      <c r="E280" s="47"/>
      <c r="F280" s="48">
        <v>58.4</v>
      </c>
      <c r="G280" s="48">
        <v>259.0</v>
      </c>
      <c r="H280" s="49">
        <f t="shared" si="3"/>
        <v>64.19837531</v>
      </c>
      <c r="I280" s="49">
        <f t="shared" si="4"/>
        <v>5.798375311</v>
      </c>
      <c r="J280" s="49"/>
      <c r="K280" s="50">
        <v>58.4</v>
      </c>
      <c r="L280" s="51">
        <v>22.5</v>
      </c>
      <c r="M280" s="52">
        <f t="shared" si="5"/>
        <v>65.10430006</v>
      </c>
      <c r="N280" s="52">
        <f t="shared" si="6"/>
        <v>6.704300061</v>
      </c>
      <c r="O280" s="53"/>
      <c r="P280" s="54">
        <v>58.4</v>
      </c>
      <c r="Q280" s="54">
        <v>1.6</v>
      </c>
      <c r="R280" s="55">
        <f t="shared" si="7"/>
        <v>69.38438484</v>
      </c>
      <c r="S280" s="55">
        <f t="shared" si="8"/>
        <v>10.98438484</v>
      </c>
      <c r="T280" s="55"/>
    </row>
    <row r="281">
      <c r="A281" s="45">
        <v>57.6</v>
      </c>
      <c r="B281" s="45">
        <v>9.1</v>
      </c>
      <c r="C281" s="46">
        <f t="shared" si="1"/>
        <v>63.25031239</v>
      </c>
      <c r="D281" s="35">
        <f t="shared" si="2"/>
        <v>5.650312388</v>
      </c>
      <c r="E281" s="47"/>
      <c r="F281" s="48">
        <v>57.6</v>
      </c>
      <c r="G281" s="48">
        <v>278.0</v>
      </c>
      <c r="H281" s="49">
        <f t="shared" si="3"/>
        <v>63.18456459</v>
      </c>
      <c r="I281" s="49">
        <f t="shared" si="4"/>
        <v>5.584564586</v>
      </c>
      <c r="J281" s="49"/>
      <c r="K281" s="50">
        <v>57.6</v>
      </c>
      <c r="L281" s="51">
        <v>22.0</v>
      </c>
      <c r="M281" s="52">
        <f t="shared" si="5"/>
        <v>64.96937107</v>
      </c>
      <c r="N281" s="52">
        <f t="shared" si="6"/>
        <v>7.369371073</v>
      </c>
      <c r="O281" s="53"/>
      <c r="P281" s="54">
        <v>57.6</v>
      </c>
      <c r="Q281" s="54">
        <v>1.8</v>
      </c>
      <c r="R281" s="55">
        <f t="shared" si="7"/>
        <v>69.18980816</v>
      </c>
      <c r="S281" s="55">
        <f t="shared" si="8"/>
        <v>11.58980816</v>
      </c>
      <c r="T281" s="55"/>
    </row>
    <row r="282">
      <c r="A282" s="45">
        <v>57.1</v>
      </c>
      <c r="B282" s="45">
        <v>8.9</v>
      </c>
      <c r="C282" s="46">
        <f t="shared" si="1"/>
        <v>62.82962177</v>
      </c>
      <c r="D282" s="35">
        <f t="shared" si="2"/>
        <v>5.729621767</v>
      </c>
      <c r="E282" s="47"/>
      <c r="F282" s="48">
        <v>57.1</v>
      </c>
      <c r="G282" s="48">
        <v>283.0</v>
      </c>
      <c r="H282" s="49">
        <f t="shared" si="3"/>
        <v>62.91777229</v>
      </c>
      <c r="I282" s="49">
        <f t="shared" si="4"/>
        <v>5.81777229</v>
      </c>
      <c r="J282" s="49"/>
      <c r="K282" s="50">
        <v>57.1</v>
      </c>
      <c r="L282" s="51">
        <v>21.5</v>
      </c>
      <c r="M282" s="52">
        <f t="shared" si="5"/>
        <v>64.83444208</v>
      </c>
      <c r="N282" s="52">
        <f t="shared" si="6"/>
        <v>7.734442084</v>
      </c>
      <c r="O282" s="53"/>
      <c r="P282" s="54">
        <v>57.1</v>
      </c>
      <c r="Q282" s="54">
        <v>2.0</v>
      </c>
      <c r="R282" s="55">
        <f t="shared" si="7"/>
        <v>68.99523148</v>
      </c>
      <c r="S282" s="55">
        <f t="shared" si="8"/>
        <v>11.89523148</v>
      </c>
      <c r="T282" s="55"/>
    </row>
    <row r="283">
      <c r="A283" s="45">
        <v>56.8</v>
      </c>
      <c r="B283" s="45">
        <v>8.7</v>
      </c>
      <c r="C283" s="46">
        <f t="shared" si="1"/>
        <v>62.40893115</v>
      </c>
      <c r="D283" s="35">
        <f t="shared" si="2"/>
        <v>5.608931146</v>
      </c>
      <c r="E283" s="47"/>
      <c r="F283" s="48">
        <v>56.8</v>
      </c>
      <c r="G283" s="48">
        <v>284.0</v>
      </c>
      <c r="H283" s="49">
        <f t="shared" si="3"/>
        <v>62.86441383</v>
      </c>
      <c r="I283" s="49">
        <f t="shared" si="4"/>
        <v>6.064413831</v>
      </c>
      <c r="J283" s="49"/>
      <c r="K283" s="50">
        <v>56.8</v>
      </c>
      <c r="L283" s="51">
        <v>21.0</v>
      </c>
      <c r="M283" s="52">
        <f t="shared" si="5"/>
        <v>64.6995131</v>
      </c>
      <c r="N283" s="52">
        <f t="shared" si="6"/>
        <v>7.899513096</v>
      </c>
      <c r="O283" s="53"/>
      <c r="P283" s="54">
        <v>56.8</v>
      </c>
      <c r="Q283" s="54">
        <v>2.0</v>
      </c>
      <c r="R283" s="55">
        <f t="shared" si="7"/>
        <v>68.99523148</v>
      </c>
      <c r="S283" s="55">
        <f t="shared" si="8"/>
        <v>12.19523148</v>
      </c>
      <c r="T283" s="55"/>
    </row>
    <row r="284">
      <c r="A284" s="45">
        <v>56.5</v>
      </c>
      <c r="B284" s="45">
        <v>8.5</v>
      </c>
      <c r="C284" s="46">
        <f t="shared" si="1"/>
        <v>61.98824052</v>
      </c>
      <c r="D284" s="35">
        <f t="shared" si="2"/>
        <v>5.488240525</v>
      </c>
      <c r="E284" s="47"/>
      <c r="F284" s="48">
        <v>56.5</v>
      </c>
      <c r="G284" s="48">
        <v>285.0</v>
      </c>
      <c r="H284" s="49">
        <f t="shared" si="3"/>
        <v>62.81105537</v>
      </c>
      <c r="I284" s="49">
        <f t="shared" si="4"/>
        <v>6.311055372</v>
      </c>
      <c r="J284" s="49"/>
      <c r="K284" s="50">
        <v>56.5</v>
      </c>
      <c r="L284" s="51">
        <v>2.5</v>
      </c>
      <c r="M284" s="52">
        <f t="shared" si="5"/>
        <v>59.70714053</v>
      </c>
      <c r="N284" s="52">
        <f t="shared" si="6"/>
        <v>3.207140534</v>
      </c>
      <c r="O284" s="53"/>
      <c r="P284" s="54">
        <v>56.5</v>
      </c>
      <c r="Q284" s="54">
        <v>2.1</v>
      </c>
      <c r="R284" s="55">
        <f t="shared" si="7"/>
        <v>68.89794314</v>
      </c>
      <c r="S284" s="55">
        <f t="shared" si="8"/>
        <v>12.39794314</v>
      </c>
      <c r="T284" s="55"/>
    </row>
    <row r="285">
      <c r="A285" s="45">
        <v>56.1</v>
      </c>
      <c r="B285" s="45">
        <v>8.1</v>
      </c>
      <c r="C285" s="46">
        <f t="shared" si="1"/>
        <v>61.14685928</v>
      </c>
      <c r="D285" s="35">
        <f t="shared" si="2"/>
        <v>5.046859283</v>
      </c>
      <c r="E285" s="47"/>
      <c r="F285" s="48">
        <v>56.1</v>
      </c>
      <c r="G285" s="48">
        <v>285.0</v>
      </c>
      <c r="H285" s="49">
        <f t="shared" si="3"/>
        <v>62.81105537</v>
      </c>
      <c r="I285" s="49">
        <f t="shared" si="4"/>
        <v>6.711055372</v>
      </c>
      <c r="J285" s="49"/>
      <c r="K285" s="50">
        <v>56.1</v>
      </c>
      <c r="L285" s="51">
        <v>2.1</v>
      </c>
      <c r="M285" s="52">
        <f t="shared" si="5"/>
        <v>59.59919734</v>
      </c>
      <c r="N285" s="52">
        <f t="shared" si="6"/>
        <v>3.499197344</v>
      </c>
      <c r="O285" s="53"/>
      <c r="P285" s="54">
        <v>56.1</v>
      </c>
      <c r="Q285" s="54">
        <v>2.1</v>
      </c>
      <c r="R285" s="55">
        <f t="shared" si="7"/>
        <v>68.89794314</v>
      </c>
      <c r="S285" s="55">
        <f t="shared" si="8"/>
        <v>12.79794314</v>
      </c>
      <c r="T285" s="55"/>
    </row>
    <row r="286">
      <c r="A286" s="45">
        <v>55.8</v>
      </c>
      <c r="B286" s="45">
        <v>7.7</v>
      </c>
      <c r="C286" s="46">
        <f t="shared" si="1"/>
        <v>60.30547804</v>
      </c>
      <c r="D286" s="35">
        <f t="shared" si="2"/>
        <v>4.505478041</v>
      </c>
      <c r="E286" s="47"/>
      <c r="F286" s="48">
        <v>55.8</v>
      </c>
      <c r="G286" s="48">
        <v>285.0</v>
      </c>
      <c r="H286" s="49">
        <f t="shared" si="3"/>
        <v>62.81105537</v>
      </c>
      <c r="I286" s="49">
        <f t="shared" si="4"/>
        <v>7.011055372</v>
      </c>
      <c r="J286" s="49"/>
      <c r="K286" s="50">
        <v>55.8</v>
      </c>
      <c r="L286" s="51">
        <v>19.7</v>
      </c>
      <c r="M286" s="52">
        <f t="shared" si="5"/>
        <v>64.34869773</v>
      </c>
      <c r="N286" s="52">
        <f t="shared" si="6"/>
        <v>8.548697727</v>
      </c>
      <c r="O286" s="53"/>
      <c r="P286" s="54">
        <v>55.8</v>
      </c>
      <c r="Q286" s="54">
        <v>2.1</v>
      </c>
      <c r="R286" s="55">
        <f t="shared" si="7"/>
        <v>68.89794314</v>
      </c>
      <c r="S286" s="55">
        <f t="shared" si="8"/>
        <v>13.09794314</v>
      </c>
      <c r="T286" s="55"/>
    </row>
    <row r="287">
      <c r="A287" s="45">
        <v>55.6</v>
      </c>
      <c r="B287" s="45">
        <v>7.3</v>
      </c>
      <c r="C287" s="46">
        <f t="shared" si="1"/>
        <v>59.4640968</v>
      </c>
      <c r="D287" s="35">
        <f t="shared" si="2"/>
        <v>3.864096799</v>
      </c>
      <c r="E287" s="47"/>
      <c r="F287" s="48">
        <v>55.6</v>
      </c>
      <c r="G287" s="48">
        <v>283.0</v>
      </c>
      <c r="H287" s="49">
        <f t="shared" si="3"/>
        <v>62.91777229</v>
      </c>
      <c r="I287" s="49">
        <f t="shared" si="4"/>
        <v>7.31777229</v>
      </c>
      <c r="J287" s="49"/>
      <c r="K287" s="50">
        <v>55.6</v>
      </c>
      <c r="L287" s="51">
        <v>19.2</v>
      </c>
      <c r="M287" s="52">
        <f t="shared" si="5"/>
        <v>64.21376874</v>
      </c>
      <c r="N287" s="52">
        <f t="shared" si="6"/>
        <v>8.613768739</v>
      </c>
      <c r="O287" s="53"/>
      <c r="P287" s="54">
        <v>55.6</v>
      </c>
      <c r="Q287" s="54">
        <v>2.1</v>
      </c>
      <c r="R287" s="55">
        <f t="shared" si="7"/>
        <v>68.89794314</v>
      </c>
      <c r="S287" s="55">
        <f t="shared" si="8"/>
        <v>13.29794314</v>
      </c>
      <c r="T287" s="55"/>
    </row>
    <row r="288">
      <c r="A288" s="45">
        <v>55.5</v>
      </c>
      <c r="B288" s="45">
        <v>6.6</v>
      </c>
      <c r="C288" s="46">
        <f t="shared" si="1"/>
        <v>57.99167963</v>
      </c>
      <c r="D288" s="35">
        <f t="shared" si="2"/>
        <v>2.491679625</v>
      </c>
      <c r="E288" s="47"/>
      <c r="F288" s="48">
        <v>55.5</v>
      </c>
      <c r="G288" s="48">
        <v>281.0</v>
      </c>
      <c r="H288" s="49">
        <f t="shared" si="3"/>
        <v>63.02448921</v>
      </c>
      <c r="I288" s="49">
        <f t="shared" si="4"/>
        <v>7.524489209</v>
      </c>
      <c r="J288" s="49"/>
      <c r="K288" s="50">
        <v>55.5</v>
      </c>
      <c r="L288" s="51">
        <v>18.8</v>
      </c>
      <c r="M288" s="52">
        <f t="shared" si="5"/>
        <v>64.10582555</v>
      </c>
      <c r="N288" s="52">
        <f t="shared" si="6"/>
        <v>8.605825548</v>
      </c>
      <c r="O288" s="53"/>
      <c r="P288" s="54">
        <v>55.5</v>
      </c>
      <c r="Q288" s="54">
        <v>2.1</v>
      </c>
      <c r="R288" s="55">
        <f t="shared" si="7"/>
        <v>68.89794314</v>
      </c>
      <c r="S288" s="55">
        <f t="shared" si="8"/>
        <v>13.39794314</v>
      </c>
      <c r="T288" s="55"/>
    </row>
    <row r="289">
      <c r="A289" s="45">
        <v>55.4</v>
      </c>
      <c r="B289" s="45">
        <v>6.4</v>
      </c>
      <c r="C289" s="46">
        <f t="shared" si="1"/>
        <v>57.570989</v>
      </c>
      <c r="D289" s="35">
        <f t="shared" si="2"/>
        <v>2.170989004</v>
      </c>
      <c r="E289" s="47"/>
      <c r="F289" s="48">
        <v>55.4</v>
      </c>
      <c r="G289" s="48">
        <v>279.0</v>
      </c>
      <c r="H289" s="49">
        <f t="shared" si="3"/>
        <v>63.13120613</v>
      </c>
      <c r="I289" s="49">
        <f t="shared" si="4"/>
        <v>7.731206127</v>
      </c>
      <c r="J289" s="49"/>
      <c r="K289" s="50">
        <v>55.4</v>
      </c>
      <c r="L289" s="51">
        <v>18.4</v>
      </c>
      <c r="M289" s="52">
        <f t="shared" si="5"/>
        <v>63.99788236</v>
      </c>
      <c r="N289" s="52">
        <f t="shared" si="6"/>
        <v>8.597882358</v>
      </c>
      <c r="O289" s="53"/>
      <c r="P289" s="54">
        <v>55.4</v>
      </c>
      <c r="Q289" s="54">
        <v>2.0</v>
      </c>
      <c r="R289" s="55">
        <f t="shared" si="7"/>
        <v>68.99523148</v>
      </c>
      <c r="S289" s="55">
        <f t="shared" si="8"/>
        <v>13.59523148</v>
      </c>
      <c r="T289" s="55"/>
    </row>
    <row r="290">
      <c r="A290" s="45">
        <v>69.8</v>
      </c>
      <c r="B290" s="45">
        <v>12.5</v>
      </c>
      <c r="C290" s="46">
        <f t="shared" si="1"/>
        <v>70.40205294</v>
      </c>
      <c r="D290" s="35">
        <f t="shared" si="2"/>
        <v>0.6020529445</v>
      </c>
      <c r="E290" s="47"/>
      <c r="F290" s="48">
        <v>69.8</v>
      </c>
      <c r="G290" s="48">
        <v>211.0</v>
      </c>
      <c r="H290" s="49">
        <f t="shared" si="3"/>
        <v>66.75958135</v>
      </c>
      <c r="I290" s="49">
        <f t="shared" si="4"/>
        <v>3.040418646</v>
      </c>
      <c r="J290" s="49"/>
      <c r="K290" s="50">
        <v>69.8</v>
      </c>
      <c r="L290" s="51">
        <v>24.5</v>
      </c>
      <c r="M290" s="52">
        <f t="shared" si="5"/>
        <v>65.64401601</v>
      </c>
      <c r="N290" s="52">
        <f t="shared" si="6"/>
        <v>4.155983987</v>
      </c>
      <c r="O290" s="53"/>
      <c r="P290" s="54">
        <v>69.8</v>
      </c>
      <c r="Q290" s="54">
        <v>0.5</v>
      </c>
      <c r="R290" s="55">
        <f t="shared" si="7"/>
        <v>70.45455657</v>
      </c>
      <c r="S290" s="55">
        <f t="shared" si="8"/>
        <v>0.654556568</v>
      </c>
      <c r="T290" s="55"/>
    </row>
    <row r="291">
      <c r="A291" s="45">
        <v>69.4</v>
      </c>
      <c r="B291" s="45">
        <v>12.5</v>
      </c>
      <c r="C291" s="46">
        <f t="shared" si="1"/>
        <v>70.40205294</v>
      </c>
      <c r="D291" s="35">
        <f t="shared" si="2"/>
        <v>1.002052944</v>
      </c>
      <c r="E291" s="47"/>
      <c r="F291" s="48">
        <v>69.4</v>
      </c>
      <c r="G291" s="48">
        <v>216.0</v>
      </c>
      <c r="H291" s="49">
        <f t="shared" si="3"/>
        <v>66.49278906</v>
      </c>
      <c r="I291" s="49">
        <f t="shared" si="4"/>
        <v>2.907210942</v>
      </c>
      <c r="J291" s="49"/>
      <c r="K291" s="50">
        <v>69.4</v>
      </c>
      <c r="L291" s="51">
        <v>23.6</v>
      </c>
      <c r="M291" s="52">
        <f t="shared" si="5"/>
        <v>65.40114383</v>
      </c>
      <c r="N291" s="52">
        <f t="shared" si="6"/>
        <v>3.998856165</v>
      </c>
      <c r="O291" s="53"/>
      <c r="P291" s="54">
        <v>69.4</v>
      </c>
      <c r="Q291" s="54">
        <v>0.5</v>
      </c>
      <c r="R291" s="55">
        <f t="shared" si="7"/>
        <v>70.45455657</v>
      </c>
      <c r="S291" s="55">
        <f t="shared" si="8"/>
        <v>1.054556568</v>
      </c>
      <c r="T291" s="55"/>
    </row>
    <row r="292">
      <c r="A292" s="45">
        <v>69.1</v>
      </c>
      <c r="B292" s="45">
        <v>12.6</v>
      </c>
      <c r="C292" s="46">
        <f t="shared" si="1"/>
        <v>70.61239825</v>
      </c>
      <c r="D292" s="35">
        <f t="shared" si="2"/>
        <v>1.512398255</v>
      </c>
      <c r="E292" s="47"/>
      <c r="F292" s="48">
        <v>69.1</v>
      </c>
      <c r="G292" s="48">
        <v>219.0</v>
      </c>
      <c r="H292" s="49">
        <f t="shared" si="3"/>
        <v>66.33271368</v>
      </c>
      <c r="I292" s="49">
        <f t="shared" si="4"/>
        <v>2.76728632</v>
      </c>
      <c r="J292" s="49"/>
      <c r="K292" s="50">
        <v>69.1</v>
      </c>
      <c r="L292" s="51">
        <v>22.7</v>
      </c>
      <c r="M292" s="52">
        <f t="shared" si="5"/>
        <v>65.15827166</v>
      </c>
      <c r="N292" s="52">
        <f t="shared" si="6"/>
        <v>3.941728344</v>
      </c>
      <c r="O292" s="53"/>
      <c r="P292" s="54">
        <v>69.1</v>
      </c>
      <c r="Q292" s="54">
        <v>0.6</v>
      </c>
      <c r="R292" s="55">
        <f t="shared" si="7"/>
        <v>70.35726823</v>
      </c>
      <c r="S292" s="55">
        <f t="shared" si="8"/>
        <v>1.257268229</v>
      </c>
      <c r="T292" s="55"/>
    </row>
    <row r="293">
      <c r="A293" s="45">
        <v>68.7</v>
      </c>
      <c r="B293" s="45">
        <v>12.3</v>
      </c>
      <c r="C293" s="46">
        <f t="shared" si="1"/>
        <v>69.98136232</v>
      </c>
      <c r="D293" s="35">
        <f t="shared" si="2"/>
        <v>1.281362323</v>
      </c>
      <c r="E293" s="47"/>
      <c r="F293" s="48">
        <v>68.7</v>
      </c>
      <c r="G293" s="48">
        <v>223.0</v>
      </c>
      <c r="H293" s="49">
        <f t="shared" si="3"/>
        <v>66.11927984</v>
      </c>
      <c r="I293" s="49">
        <f t="shared" si="4"/>
        <v>2.580720157</v>
      </c>
      <c r="J293" s="49"/>
      <c r="K293" s="50">
        <v>68.7</v>
      </c>
      <c r="L293" s="51">
        <v>21.9</v>
      </c>
      <c r="M293" s="52">
        <f t="shared" si="5"/>
        <v>64.94238528</v>
      </c>
      <c r="N293" s="52">
        <f t="shared" si="6"/>
        <v>3.757614725</v>
      </c>
      <c r="O293" s="53"/>
      <c r="P293" s="54">
        <v>68.7</v>
      </c>
      <c r="Q293" s="54">
        <v>0.6</v>
      </c>
      <c r="R293" s="55">
        <f t="shared" si="7"/>
        <v>70.35726823</v>
      </c>
      <c r="S293" s="55">
        <f t="shared" si="8"/>
        <v>1.657268229</v>
      </c>
      <c r="T293" s="55"/>
    </row>
    <row r="294">
      <c r="A294" s="45">
        <v>68.3</v>
      </c>
      <c r="B294" s="45">
        <v>11.9</v>
      </c>
      <c r="C294" s="46">
        <f t="shared" si="1"/>
        <v>69.13998108</v>
      </c>
      <c r="D294" s="35">
        <f t="shared" si="2"/>
        <v>0.8399810815</v>
      </c>
      <c r="E294" s="47"/>
      <c r="F294" s="48">
        <v>68.3</v>
      </c>
      <c r="G294" s="48">
        <v>225.0</v>
      </c>
      <c r="H294" s="49">
        <f t="shared" si="3"/>
        <v>66.01256292</v>
      </c>
      <c r="I294" s="49">
        <f t="shared" si="4"/>
        <v>2.287437075</v>
      </c>
      <c r="J294" s="49"/>
      <c r="K294" s="50">
        <v>68.3</v>
      </c>
      <c r="L294" s="51">
        <v>21.1</v>
      </c>
      <c r="M294" s="52">
        <f t="shared" si="5"/>
        <v>64.72649889</v>
      </c>
      <c r="N294" s="52">
        <f t="shared" si="6"/>
        <v>3.573501106</v>
      </c>
      <c r="O294" s="53"/>
      <c r="P294" s="54">
        <v>68.3</v>
      </c>
      <c r="Q294" s="54">
        <v>0.5</v>
      </c>
      <c r="R294" s="55">
        <f t="shared" si="7"/>
        <v>70.45455657</v>
      </c>
      <c r="S294" s="55">
        <f t="shared" si="8"/>
        <v>2.154556568</v>
      </c>
      <c r="T294" s="55"/>
    </row>
    <row r="295">
      <c r="A295" s="45">
        <v>67.9</v>
      </c>
      <c r="B295" s="45">
        <v>11.4</v>
      </c>
      <c r="C295" s="46">
        <f t="shared" si="1"/>
        <v>68.08825453</v>
      </c>
      <c r="D295" s="35">
        <f t="shared" si="2"/>
        <v>0.1882545291</v>
      </c>
      <c r="E295" s="47"/>
      <c r="F295" s="48">
        <v>67.9</v>
      </c>
      <c r="G295" s="48">
        <v>228.0</v>
      </c>
      <c r="H295" s="49">
        <f t="shared" si="3"/>
        <v>65.85248755</v>
      </c>
      <c r="I295" s="49">
        <f t="shared" si="4"/>
        <v>2.047512453</v>
      </c>
      <c r="J295" s="49"/>
      <c r="K295" s="50">
        <v>67.9</v>
      </c>
      <c r="L295" s="51">
        <v>2.3</v>
      </c>
      <c r="M295" s="52">
        <f t="shared" si="5"/>
        <v>59.65316894</v>
      </c>
      <c r="N295" s="52">
        <f t="shared" si="6"/>
        <v>8.246831061</v>
      </c>
      <c r="O295" s="53"/>
      <c r="P295" s="54">
        <v>67.9</v>
      </c>
      <c r="Q295" s="54">
        <v>0.5</v>
      </c>
      <c r="R295" s="55">
        <f t="shared" si="7"/>
        <v>70.45455657</v>
      </c>
      <c r="S295" s="55">
        <f t="shared" si="8"/>
        <v>2.554556568</v>
      </c>
      <c r="T295" s="55"/>
    </row>
    <row r="296">
      <c r="A296" s="45">
        <v>67.4</v>
      </c>
      <c r="B296" s="45">
        <v>10.9</v>
      </c>
      <c r="C296" s="46">
        <f t="shared" si="1"/>
        <v>67.03652798</v>
      </c>
      <c r="D296" s="35">
        <f t="shared" si="2"/>
        <v>0.3634720234</v>
      </c>
      <c r="E296" s="47"/>
      <c r="F296" s="48">
        <v>67.4</v>
      </c>
      <c r="G296" s="48">
        <v>232.0</v>
      </c>
      <c r="H296" s="49">
        <f t="shared" si="3"/>
        <v>65.63905371</v>
      </c>
      <c r="I296" s="49">
        <f t="shared" si="4"/>
        <v>1.76094629</v>
      </c>
      <c r="J296" s="49"/>
      <c r="K296" s="50">
        <v>67.4</v>
      </c>
      <c r="L296" s="51">
        <v>19.5</v>
      </c>
      <c r="M296" s="52">
        <f t="shared" si="5"/>
        <v>64.29472613</v>
      </c>
      <c r="N296" s="52">
        <f t="shared" si="6"/>
        <v>3.105273868</v>
      </c>
      <c r="O296" s="53"/>
      <c r="P296" s="54">
        <v>67.4</v>
      </c>
      <c r="Q296" s="54">
        <v>0.4</v>
      </c>
      <c r="R296" s="55">
        <f t="shared" si="7"/>
        <v>70.55184491</v>
      </c>
      <c r="S296" s="55">
        <f t="shared" si="8"/>
        <v>3.151844907</v>
      </c>
      <c r="T296" s="55"/>
    </row>
    <row r="297">
      <c r="A297" s="45">
        <v>67.0</v>
      </c>
      <c r="B297" s="45">
        <v>10.5</v>
      </c>
      <c r="C297" s="46">
        <f t="shared" si="1"/>
        <v>66.19514673</v>
      </c>
      <c r="D297" s="35">
        <f t="shared" si="2"/>
        <v>0.8048532654</v>
      </c>
      <c r="E297" s="47"/>
      <c r="F297" s="48">
        <v>67.0</v>
      </c>
      <c r="G297" s="48">
        <v>234.0</v>
      </c>
      <c r="H297" s="49">
        <f t="shared" si="3"/>
        <v>65.53233679</v>
      </c>
      <c r="I297" s="49">
        <f t="shared" si="4"/>
        <v>1.467663208</v>
      </c>
      <c r="J297" s="49"/>
      <c r="K297" s="50">
        <v>67.0</v>
      </c>
      <c r="L297" s="51">
        <v>18.8</v>
      </c>
      <c r="M297" s="52">
        <f t="shared" si="5"/>
        <v>64.10582555</v>
      </c>
      <c r="N297" s="52">
        <f t="shared" si="6"/>
        <v>2.894174452</v>
      </c>
      <c r="O297" s="53"/>
      <c r="P297" s="54">
        <v>67.0</v>
      </c>
      <c r="Q297" s="54">
        <v>0.4</v>
      </c>
      <c r="R297" s="55">
        <f t="shared" si="7"/>
        <v>70.55184491</v>
      </c>
      <c r="S297" s="55">
        <f t="shared" si="8"/>
        <v>3.551844907</v>
      </c>
      <c r="T297" s="55"/>
    </row>
    <row r="298">
      <c r="A298" s="45">
        <v>66.5</v>
      </c>
      <c r="B298" s="45">
        <v>10.1</v>
      </c>
      <c r="C298" s="46">
        <f t="shared" si="1"/>
        <v>65.35376549</v>
      </c>
      <c r="D298" s="35">
        <f t="shared" si="2"/>
        <v>1.146234507</v>
      </c>
      <c r="E298" s="47"/>
      <c r="F298" s="48">
        <v>66.5</v>
      </c>
      <c r="G298" s="48">
        <v>238.0</v>
      </c>
      <c r="H298" s="49">
        <f t="shared" si="3"/>
        <v>65.31890295</v>
      </c>
      <c r="I298" s="49">
        <f t="shared" si="4"/>
        <v>1.181097045</v>
      </c>
      <c r="J298" s="49"/>
      <c r="K298" s="50">
        <v>66.5</v>
      </c>
      <c r="L298" s="51">
        <v>18.0</v>
      </c>
      <c r="M298" s="52">
        <f t="shared" si="5"/>
        <v>63.88993917</v>
      </c>
      <c r="N298" s="52">
        <f t="shared" si="6"/>
        <v>2.610060833</v>
      </c>
      <c r="O298" s="53"/>
      <c r="P298" s="54">
        <v>66.5</v>
      </c>
      <c r="Q298" s="54">
        <v>0.3</v>
      </c>
      <c r="R298" s="55">
        <f t="shared" si="7"/>
        <v>70.64913325</v>
      </c>
      <c r="S298" s="55">
        <f t="shared" si="8"/>
        <v>4.149133247</v>
      </c>
      <c r="T298" s="55"/>
    </row>
    <row r="299">
      <c r="A299" s="45">
        <v>65.8</v>
      </c>
      <c r="B299" s="45">
        <v>9.6</v>
      </c>
      <c r="C299" s="46">
        <f t="shared" si="1"/>
        <v>64.30203894</v>
      </c>
      <c r="D299" s="35">
        <f t="shared" si="2"/>
        <v>1.49796106</v>
      </c>
      <c r="E299" s="47"/>
      <c r="F299" s="48">
        <v>65.8</v>
      </c>
      <c r="G299" s="48">
        <v>245.0</v>
      </c>
      <c r="H299" s="49">
        <f t="shared" si="3"/>
        <v>64.94539374</v>
      </c>
      <c r="I299" s="49">
        <f t="shared" si="4"/>
        <v>0.8546062596</v>
      </c>
      <c r="J299" s="49"/>
      <c r="K299" s="50">
        <v>65.8</v>
      </c>
      <c r="L299" s="51">
        <v>17.4</v>
      </c>
      <c r="M299" s="52">
        <f t="shared" si="5"/>
        <v>63.72802438</v>
      </c>
      <c r="N299" s="52">
        <f t="shared" si="6"/>
        <v>2.071975618</v>
      </c>
      <c r="O299" s="53"/>
      <c r="P299" s="54">
        <v>65.8</v>
      </c>
      <c r="Q299" s="54">
        <v>0.3</v>
      </c>
      <c r="R299" s="55">
        <f t="shared" si="7"/>
        <v>70.64913325</v>
      </c>
      <c r="S299" s="55">
        <f t="shared" si="8"/>
        <v>4.849133247</v>
      </c>
      <c r="T299" s="55"/>
    </row>
    <row r="300">
      <c r="A300" s="45">
        <v>65.0</v>
      </c>
      <c r="B300" s="45">
        <v>9.2</v>
      </c>
      <c r="C300" s="46">
        <f t="shared" si="1"/>
        <v>63.4606577</v>
      </c>
      <c r="D300" s="35">
        <f t="shared" si="2"/>
        <v>1.539342302</v>
      </c>
      <c r="E300" s="47"/>
      <c r="F300" s="48">
        <v>65.0</v>
      </c>
      <c r="G300" s="48">
        <v>254.0</v>
      </c>
      <c r="H300" s="49">
        <f t="shared" si="3"/>
        <v>64.46516761</v>
      </c>
      <c r="I300" s="49">
        <f t="shared" si="4"/>
        <v>0.5348323926</v>
      </c>
      <c r="J300" s="49"/>
      <c r="K300" s="50">
        <v>65.0</v>
      </c>
      <c r="L300" s="51">
        <v>16.7</v>
      </c>
      <c r="M300" s="52">
        <f t="shared" si="5"/>
        <v>63.5391238</v>
      </c>
      <c r="N300" s="52">
        <f t="shared" si="6"/>
        <v>1.460876202</v>
      </c>
      <c r="O300" s="53"/>
      <c r="P300" s="54">
        <v>65.0</v>
      </c>
      <c r="Q300" s="54">
        <v>0.3</v>
      </c>
      <c r="R300" s="55">
        <f t="shared" si="7"/>
        <v>70.64913325</v>
      </c>
      <c r="S300" s="55">
        <f t="shared" si="8"/>
        <v>5.649133247</v>
      </c>
      <c r="T300" s="55"/>
    </row>
    <row r="301">
      <c r="A301" s="45">
        <v>64.2</v>
      </c>
      <c r="B301" s="45">
        <v>8.8</v>
      </c>
      <c r="C301" s="46">
        <f t="shared" si="1"/>
        <v>62.61927646</v>
      </c>
      <c r="D301" s="35">
        <f t="shared" si="2"/>
        <v>1.580723544</v>
      </c>
      <c r="E301" s="47"/>
      <c r="F301" s="48">
        <v>64.2</v>
      </c>
      <c r="G301" s="48">
        <v>263.0</v>
      </c>
      <c r="H301" s="49">
        <f t="shared" si="3"/>
        <v>63.98494147</v>
      </c>
      <c r="I301" s="49">
        <f t="shared" si="4"/>
        <v>0.2150585255</v>
      </c>
      <c r="J301" s="49"/>
      <c r="K301" s="50">
        <v>64.2</v>
      </c>
      <c r="L301" s="51">
        <v>16.1</v>
      </c>
      <c r="M301" s="52">
        <f t="shared" si="5"/>
        <v>63.37720901</v>
      </c>
      <c r="N301" s="52">
        <f t="shared" si="6"/>
        <v>0.8227909877</v>
      </c>
      <c r="O301" s="53"/>
      <c r="P301" s="54">
        <v>64.2</v>
      </c>
      <c r="Q301" s="54">
        <v>0.3</v>
      </c>
      <c r="R301" s="55">
        <f t="shared" si="7"/>
        <v>70.64913325</v>
      </c>
      <c r="S301" s="55">
        <f t="shared" si="8"/>
        <v>6.449133247</v>
      </c>
      <c r="T301" s="55"/>
    </row>
    <row r="302">
      <c r="A302" s="45">
        <v>63.3</v>
      </c>
      <c r="B302" s="45">
        <v>8.4</v>
      </c>
      <c r="C302" s="46">
        <f t="shared" si="1"/>
        <v>61.77789521</v>
      </c>
      <c r="D302" s="35">
        <f t="shared" si="2"/>
        <v>1.522104786</v>
      </c>
      <c r="E302" s="47"/>
      <c r="F302" s="48">
        <v>63.3</v>
      </c>
      <c r="G302" s="48">
        <v>273.0</v>
      </c>
      <c r="H302" s="49">
        <f t="shared" si="3"/>
        <v>63.45135688</v>
      </c>
      <c r="I302" s="49">
        <f t="shared" si="4"/>
        <v>0.1513568823</v>
      </c>
      <c r="J302" s="49"/>
      <c r="K302" s="50">
        <v>63.3</v>
      </c>
      <c r="L302" s="51">
        <v>15.5</v>
      </c>
      <c r="M302" s="52">
        <f t="shared" si="5"/>
        <v>63.21529423</v>
      </c>
      <c r="N302" s="52">
        <f t="shared" si="6"/>
        <v>0.08470577347</v>
      </c>
      <c r="O302" s="53"/>
      <c r="P302" s="54">
        <v>63.3</v>
      </c>
      <c r="Q302" s="54">
        <v>0.2</v>
      </c>
      <c r="R302" s="55">
        <f t="shared" si="7"/>
        <v>70.74642159</v>
      </c>
      <c r="S302" s="55">
        <f t="shared" si="8"/>
        <v>7.446421586</v>
      </c>
      <c r="T302" s="55"/>
    </row>
    <row r="303">
      <c r="A303" s="45">
        <v>62.5</v>
      </c>
      <c r="B303" s="45">
        <v>8.0</v>
      </c>
      <c r="C303" s="46">
        <f t="shared" si="1"/>
        <v>60.93651397</v>
      </c>
      <c r="D303" s="35">
        <f t="shared" si="2"/>
        <v>1.563486028</v>
      </c>
      <c r="E303" s="47"/>
      <c r="F303" s="48">
        <v>62.5</v>
      </c>
      <c r="G303" s="48">
        <v>282.0</v>
      </c>
      <c r="H303" s="49">
        <f t="shared" si="3"/>
        <v>62.97113075</v>
      </c>
      <c r="I303" s="49">
        <f t="shared" si="4"/>
        <v>0.4711307494</v>
      </c>
      <c r="J303" s="49"/>
      <c r="K303" s="50">
        <v>62.5</v>
      </c>
      <c r="L303" s="51">
        <v>14.9</v>
      </c>
      <c r="M303" s="52">
        <f t="shared" si="5"/>
        <v>63.05337944</v>
      </c>
      <c r="N303" s="52">
        <f t="shared" si="6"/>
        <v>0.5533794407</v>
      </c>
      <c r="O303" s="53"/>
      <c r="P303" s="54">
        <v>62.5</v>
      </c>
      <c r="Q303" s="54">
        <v>0.1</v>
      </c>
      <c r="R303" s="55">
        <f t="shared" si="7"/>
        <v>70.84370993</v>
      </c>
      <c r="S303" s="55">
        <f t="shared" si="8"/>
        <v>8.343709925</v>
      </c>
      <c r="T303" s="55"/>
    </row>
    <row r="304">
      <c r="A304" s="45">
        <v>61.7</v>
      </c>
      <c r="B304" s="45">
        <v>7.6</v>
      </c>
      <c r="C304" s="46">
        <f t="shared" si="1"/>
        <v>60.09513273</v>
      </c>
      <c r="D304" s="35">
        <f t="shared" si="2"/>
        <v>1.60486727</v>
      </c>
      <c r="E304" s="47"/>
      <c r="F304" s="48">
        <v>61.7</v>
      </c>
      <c r="G304" s="48">
        <v>29.0</v>
      </c>
      <c r="H304" s="49">
        <f t="shared" si="3"/>
        <v>76.47082093</v>
      </c>
      <c r="I304" s="49">
        <f t="shared" si="4"/>
        <v>14.77082093</v>
      </c>
      <c r="J304" s="49"/>
      <c r="K304" s="50">
        <v>61.7</v>
      </c>
      <c r="L304" s="51">
        <v>14.4</v>
      </c>
      <c r="M304" s="52">
        <f t="shared" si="5"/>
        <v>62.91845045</v>
      </c>
      <c r="N304" s="52">
        <f t="shared" si="6"/>
        <v>1.218450453</v>
      </c>
      <c r="O304" s="53"/>
      <c r="P304" s="54">
        <v>61.7</v>
      </c>
      <c r="Q304" s="54">
        <v>0.1</v>
      </c>
      <c r="R304" s="55">
        <f t="shared" si="7"/>
        <v>70.84370993</v>
      </c>
      <c r="S304" s="55">
        <f t="shared" si="8"/>
        <v>9.143709925</v>
      </c>
      <c r="T304" s="55"/>
    </row>
    <row r="305">
      <c r="A305" s="45">
        <v>62.0</v>
      </c>
      <c r="B305" s="45">
        <v>7.3</v>
      </c>
      <c r="C305" s="46">
        <f t="shared" si="1"/>
        <v>59.4640968</v>
      </c>
      <c r="D305" s="35">
        <f t="shared" si="2"/>
        <v>2.535903201</v>
      </c>
      <c r="E305" s="47"/>
      <c r="F305" s="48">
        <v>62.0</v>
      </c>
      <c r="G305" s="48">
        <v>312.0</v>
      </c>
      <c r="H305" s="49">
        <f t="shared" si="3"/>
        <v>61.37037697</v>
      </c>
      <c r="I305" s="49">
        <f t="shared" si="4"/>
        <v>0.629623027</v>
      </c>
      <c r="J305" s="49"/>
      <c r="K305" s="50">
        <v>62.0</v>
      </c>
      <c r="L305" s="51">
        <v>13.9</v>
      </c>
      <c r="M305" s="52">
        <f t="shared" si="5"/>
        <v>62.78352146</v>
      </c>
      <c r="N305" s="52">
        <f t="shared" si="6"/>
        <v>0.7835214644</v>
      </c>
      <c r="O305" s="53"/>
      <c r="P305" s="54">
        <v>62.0</v>
      </c>
      <c r="Q305" s="54">
        <v>0.1</v>
      </c>
      <c r="R305" s="55">
        <f t="shared" si="7"/>
        <v>70.84370993</v>
      </c>
      <c r="S305" s="55">
        <f t="shared" si="8"/>
        <v>8.843709925</v>
      </c>
      <c r="T305" s="55"/>
    </row>
    <row r="306">
      <c r="A306" s="45">
        <v>77.0</v>
      </c>
      <c r="B306" s="45">
        <v>13.8</v>
      </c>
      <c r="C306" s="46">
        <f t="shared" si="1"/>
        <v>73.13654198</v>
      </c>
      <c r="D306" s="35">
        <f t="shared" si="2"/>
        <v>3.863458019</v>
      </c>
      <c r="E306" s="47"/>
      <c r="F306" s="48">
        <v>77.0</v>
      </c>
      <c r="G306" s="48">
        <v>186.0</v>
      </c>
      <c r="H306" s="49">
        <f t="shared" si="3"/>
        <v>68.09354283</v>
      </c>
      <c r="I306" s="49">
        <f t="shared" si="4"/>
        <v>8.906457166</v>
      </c>
      <c r="J306" s="49"/>
      <c r="K306" s="50">
        <v>77.0</v>
      </c>
      <c r="L306" s="51">
        <v>52.6</v>
      </c>
      <c r="M306" s="52">
        <f t="shared" si="5"/>
        <v>73.22702515</v>
      </c>
      <c r="N306" s="52">
        <f t="shared" si="6"/>
        <v>3.772974852</v>
      </c>
      <c r="O306" s="53"/>
      <c r="P306" s="54">
        <v>77.0</v>
      </c>
      <c r="Q306" s="54">
        <v>0.1</v>
      </c>
      <c r="R306" s="55">
        <f t="shared" si="7"/>
        <v>70.84370993</v>
      </c>
      <c r="S306" s="55">
        <f t="shared" si="8"/>
        <v>6.156290075</v>
      </c>
      <c r="T306" s="55"/>
    </row>
    <row r="307">
      <c r="A307" s="45">
        <v>74.0</v>
      </c>
      <c r="B307" s="45">
        <v>13.8</v>
      </c>
      <c r="C307" s="46">
        <f t="shared" si="1"/>
        <v>73.13654198</v>
      </c>
      <c r="D307" s="35">
        <f t="shared" si="2"/>
        <v>0.8634580191</v>
      </c>
      <c r="E307" s="47"/>
      <c r="F307" s="48">
        <v>74.0</v>
      </c>
      <c r="G307" s="48">
        <v>189.0</v>
      </c>
      <c r="H307" s="49">
        <f t="shared" si="3"/>
        <v>67.93346746</v>
      </c>
      <c r="I307" s="49">
        <f t="shared" si="4"/>
        <v>6.066532544</v>
      </c>
      <c r="J307" s="49"/>
      <c r="K307" s="50">
        <v>74.0</v>
      </c>
      <c r="L307" s="51">
        <v>51.9</v>
      </c>
      <c r="M307" s="52">
        <f t="shared" si="5"/>
        <v>73.03812456</v>
      </c>
      <c r="N307" s="52">
        <f t="shared" si="6"/>
        <v>0.9618754351</v>
      </c>
      <c r="O307" s="53"/>
      <c r="P307" s="54">
        <v>74.0</v>
      </c>
      <c r="Q307" s="54">
        <v>0.1</v>
      </c>
      <c r="R307" s="55">
        <f t="shared" si="7"/>
        <v>70.84370993</v>
      </c>
      <c r="S307" s="55">
        <f t="shared" si="8"/>
        <v>3.156290075</v>
      </c>
      <c r="T307" s="55"/>
    </row>
    <row r="308">
      <c r="A308" s="45">
        <v>71.0</v>
      </c>
      <c r="B308" s="45">
        <v>13.8</v>
      </c>
      <c r="C308" s="46">
        <f t="shared" si="1"/>
        <v>73.13654198</v>
      </c>
      <c r="D308" s="35">
        <f t="shared" si="2"/>
        <v>2.136541981</v>
      </c>
      <c r="E308" s="47"/>
      <c r="F308" s="48">
        <v>71.0</v>
      </c>
      <c r="G308" s="48">
        <v>192.0</v>
      </c>
      <c r="H308" s="49">
        <f t="shared" si="3"/>
        <v>67.77339208</v>
      </c>
      <c r="I308" s="49">
        <f t="shared" si="4"/>
        <v>3.226607921</v>
      </c>
      <c r="J308" s="49"/>
      <c r="K308" s="50">
        <v>71.0</v>
      </c>
      <c r="L308" s="51">
        <v>51.2</v>
      </c>
      <c r="M308" s="52">
        <f t="shared" si="5"/>
        <v>72.84922398</v>
      </c>
      <c r="N308" s="52">
        <f t="shared" si="6"/>
        <v>1.849223981</v>
      </c>
      <c r="O308" s="53"/>
      <c r="P308" s="54">
        <v>71.0</v>
      </c>
      <c r="Q308" s="54">
        <v>0.1</v>
      </c>
      <c r="R308" s="55">
        <f t="shared" si="7"/>
        <v>70.84370993</v>
      </c>
      <c r="S308" s="55">
        <f t="shared" si="8"/>
        <v>0.156290075</v>
      </c>
      <c r="T308" s="55"/>
    </row>
    <row r="309">
      <c r="A309" s="45">
        <v>69.8</v>
      </c>
      <c r="B309" s="45">
        <v>13.8</v>
      </c>
      <c r="C309" s="46">
        <f t="shared" si="1"/>
        <v>73.13654198</v>
      </c>
      <c r="D309" s="35">
        <f t="shared" si="2"/>
        <v>3.336541981</v>
      </c>
      <c r="E309" s="47"/>
      <c r="F309" s="48">
        <v>69.8</v>
      </c>
      <c r="G309" s="48">
        <v>194.0</v>
      </c>
      <c r="H309" s="49">
        <f t="shared" si="3"/>
        <v>67.66667516</v>
      </c>
      <c r="I309" s="49">
        <f t="shared" si="4"/>
        <v>2.13332484</v>
      </c>
      <c r="J309" s="49"/>
      <c r="K309" s="50">
        <v>69.8</v>
      </c>
      <c r="L309" s="51">
        <v>5.6</v>
      </c>
      <c r="M309" s="52">
        <f t="shared" si="5"/>
        <v>60.54370026</v>
      </c>
      <c r="N309" s="52">
        <f t="shared" si="6"/>
        <v>9.256299739</v>
      </c>
      <c r="O309" s="53"/>
      <c r="P309" s="54">
        <v>69.8</v>
      </c>
      <c r="Q309" s="54">
        <v>0.1</v>
      </c>
      <c r="R309" s="55">
        <f t="shared" si="7"/>
        <v>70.84370993</v>
      </c>
      <c r="S309" s="55">
        <f t="shared" si="8"/>
        <v>1.043709925</v>
      </c>
      <c r="T309" s="55"/>
    </row>
    <row r="310">
      <c r="A310" s="45">
        <v>69.3</v>
      </c>
      <c r="B310" s="45">
        <v>13.8</v>
      </c>
      <c r="C310" s="46">
        <f t="shared" si="1"/>
        <v>73.13654198</v>
      </c>
      <c r="D310" s="35">
        <f t="shared" si="2"/>
        <v>3.836541981</v>
      </c>
      <c r="E310" s="47"/>
      <c r="F310" s="48">
        <v>69.3</v>
      </c>
      <c r="G310" s="48">
        <v>198.0</v>
      </c>
      <c r="H310" s="49">
        <f t="shared" si="3"/>
        <v>67.45324132</v>
      </c>
      <c r="I310" s="49">
        <f t="shared" si="4"/>
        <v>1.846758677</v>
      </c>
      <c r="J310" s="49"/>
      <c r="K310" s="50">
        <v>69.3</v>
      </c>
      <c r="L310" s="51">
        <v>49.9</v>
      </c>
      <c r="M310" s="52">
        <f t="shared" si="5"/>
        <v>72.49840861</v>
      </c>
      <c r="N310" s="52">
        <f t="shared" si="6"/>
        <v>3.198408612</v>
      </c>
      <c r="O310" s="53"/>
      <c r="P310" s="54">
        <v>69.3</v>
      </c>
      <c r="Q310" s="54">
        <v>0.2</v>
      </c>
      <c r="R310" s="55">
        <f t="shared" si="7"/>
        <v>70.74642159</v>
      </c>
      <c r="S310" s="55">
        <f t="shared" si="8"/>
        <v>1.446421586</v>
      </c>
      <c r="T310" s="55"/>
    </row>
    <row r="311">
      <c r="A311" s="45">
        <v>68.7</v>
      </c>
      <c r="B311" s="45">
        <v>13.8</v>
      </c>
      <c r="C311" s="46">
        <f t="shared" si="1"/>
        <v>73.13654198</v>
      </c>
      <c r="D311" s="35">
        <f t="shared" si="2"/>
        <v>4.436541981</v>
      </c>
      <c r="E311" s="47"/>
      <c r="F311" s="48">
        <v>68.7</v>
      </c>
      <c r="G311" s="48">
        <v>22.0</v>
      </c>
      <c r="H311" s="49">
        <f t="shared" si="3"/>
        <v>76.84433015</v>
      </c>
      <c r="I311" s="49">
        <f t="shared" si="4"/>
        <v>8.144330145</v>
      </c>
      <c r="J311" s="49"/>
      <c r="K311" s="50">
        <v>68.7</v>
      </c>
      <c r="L311" s="51">
        <v>49.3</v>
      </c>
      <c r="M311" s="52">
        <f t="shared" si="5"/>
        <v>72.33649383</v>
      </c>
      <c r="N311" s="52">
        <f t="shared" si="6"/>
        <v>3.636493826</v>
      </c>
      <c r="O311" s="53"/>
      <c r="P311" s="54">
        <v>68.7</v>
      </c>
      <c r="Q311" s="54">
        <v>0.2</v>
      </c>
      <c r="R311" s="55">
        <f t="shared" si="7"/>
        <v>70.74642159</v>
      </c>
      <c r="S311" s="55">
        <f t="shared" si="8"/>
        <v>2.046421586</v>
      </c>
      <c r="T311" s="55"/>
    </row>
    <row r="312">
      <c r="A312" s="45">
        <v>68.0</v>
      </c>
      <c r="B312" s="45">
        <v>13.8</v>
      </c>
      <c r="C312" s="46">
        <f t="shared" si="1"/>
        <v>73.13654198</v>
      </c>
      <c r="D312" s="35">
        <f t="shared" si="2"/>
        <v>5.136541981</v>
      </c>
      <c r="E312" s="47"/>
      <c r="F312" s="48">
        <v>68.0</v>
      </c>
      <c r="G312" s="48">
        <v>27.0</v>
      </c>
      <c r="H312" s="49">
        <f t="shared" si="3"/>
        <v>76.57753785</v>
      </c>
      <c r="I312" s="49">
        <f t="shared" si="4"/>
        <v>8.577537849</v>
      </c>
      <c r="J312" s="49"/>
      <c r="K312" s="50">
        <v>68.0</v>
      </c>
      <c r="L312" s="51">
        <v>48.6</v>
      </c>
      <c r="M312" s="52">
        <f t="shared" si="5"/>
        <v>72.14759324</v>
      </c>
      <c r="N312" s="52">
        <f t="shared" si="6"/>
        <v>4.147593243</v>
      </c>
      <c r="O312" s="53"/>
      <c r="P312" s="54">
        <v>68.0</v>
      </c>
      <c r="Q312" s="54">
        <v>0.2</v>
      </c>
      <c r="R312" s="55">
        <f t="shared" si="7"/>
        <v>70.74642159</v>
      </c>
      <c r="S312" s="55">
        <f t="shared" si="8"/>
        <v>2.746421586</v>
      </c>
      <c r="T312" s="55"/>
    </row>
    <row r="313">
      <c r="A313" s="45">
        <v>67.4</v>
      </c>
      <c r="B313" s="45">
        <v>14.0</v>
      </c>
      <c r="C313" s="46">
        <f t="shared" si="1"/>
        <v>73.5572326</v>
      </c>
      <c r="D313" s="35">
        <f t="shared" si="2"/>
        <v>6.157232602</v>
      </c>
      <c r="E313" s="47"/>
      <c r="F313" s="48">
        <v>67.4</v>
      </c>
      <c r="G313" s="48">
        <v>211.0</v>
      </c>
      <c r="H313" s="49">
        <f t="shared" si="3"/>
        <v>66.75958135</v>
      </c>
      <c r="I313" s="49">
        <f t="shared" si="4"/>
        <v>0.6404186463</v>
      </c>
      <c r="J313" s="49"/>
      <c r="K313" s="50">
        <v>67.4</v>
      </c>
      <c r="L313" s="51">
        <v>48.0</v>
      </c>
      <c r="M313" s="52">
        <f t="shared" si="5"/>
        <v>71.98567846</v>
      </c>
      <c r="N313" s="52">
        <f t="shared" si="6"/>
        <v>4.585678457</v>
      </c>
      <c r="O313" s="53"/>
      <c r="P313" s="54">
        <v>67.4</v>
      </c>
      <c r="Q313" s="54">
        <v>0.2</v>
      </c>
      <c r="R313" s="55">
        <f t="shared" si="7"/>
        <v>70.74642159</v>
      </c>
      <c r="S313" s="55">
        <f t="shared" si="8"/>
        <v>3.346421586</v>
      </c>
      <c r="T313" s="55"/>
    </row>
    <row r="314">
      <c r="A314" s="45">
        <v>66.8</v>
      </c>
      <c r="B314" s="45">
        <v>14.1</v>
      </c>
      <c r="C314" s="46">
        <f t="shared" si="1"/>
        <v>73.76757791</v>
      </c>
      <c r="D314" s="35">
        <f t="shared" si="2"/>
        <v>6.967577912</v>
      </c>
      <c r="E314" s="47"/>
      <c r="F314" s="48">
        <v>66.8</v>
      </c>
      <c r="G314" s="48">
        <v>216.0</v>
      </c>
      <c r="H314" s="49">
        <f t="shared" si="3"/>
        <v>66.49278906</v>
      </c>
      <c r="I314" s="49">
        <f t="shared" si="4"/>
        <v>0.3072109424</v>
      </c>
      <c r="J314" s="49"/>
      <c r="K314" s="50">
        <v>66.8</v>
      </c>
      <c r="L314" s="51">
        <v>47.3</v>
      </c>
      <c r="M314" s="52">
        <f t="shared" si="5"/>
        <v>71.79677787</v>
      </c>
      <c r="N314" s="52">
        <f t="shared" si="6"/>
        <v>4.996777874</v>
      </c>
      <c r="O314" s="53"/>
      <c r="P314" s="54">
        <v>66.8</v>
      </c>
      <c r="Q314" s="54">
        <v>0.2</v>
      </c>
      <c r="R314" s="55">
        <f t="shared" si="7"/>
        <v>70.74642159</v>
      </c>
      <c r="S314" s="55">
        <f t="shared" si="8"/>
        <v>3.946421586</v>
      </c>
      <c r="T314" s="55"/>
    </row>
    <row r="315">
      <c r="A315" s="45">
        <v>66.2</v>
      </c>
      <c r="B315" s="45">
        <v>14.3</v>
      </c>
      <c r="C315" s="46">
        <f t="shared" si="1"/>
        <v>74.18826853</v>
      </c>
      <c r="D315" s="35">
        <f t="shared" si="2"/>
        <v>7.988268533</v>
      </c>
      <c r="E315" s="47"/>
      <c r="F315" s="48">
        <v>66.2</v>
      </c>
      <c r="G315" s="48">
        <v>219.0</v>
      </c>
      <c r="H315" s="49">
        <f t="shared" si="3"/>
        <v>66.33271368</v>
      </c>
      <c r="I315" s="49">
        <f t="shared" si="4"/>
        <v>0.13271368</v>
      </c>
      <c r="J315" s="49"/>
      <c r="K315" s="50">
        <v>66.2</v>
      </c>
      <c r="L315" s="51">
        <v>46.7</v>
      </c>
      <c r="M315" s="52">
        <f t="shared" si="5"/>
        <v>71.63486309</v>
      </c>
      <c r="N315" s="52">
        <f t="shared" si="6"/>
        <v>5.434863088</v>
      </c>
      <c r="O315" s="53"/>
      <c r="P315" s="54">
        <v>66.2</v>
      </c>
      <c r="Q315" s="54">
        <v>0.2</v>
      </c>
      <c r="R315" s="55">
        <f t="shared" si="7"/>
        <v>70.74642159</v>
      </c>
      <c r="S315" s="55">
        <f t="shared" si="8"/>
        <v>4.546421586</v>
      </c>
      <c r="T315" s="55"/>
    </row>
    <row r="316">
      <c r="A316" s="45">
        <v>65.7</v>
      </c>
      <c r="B316" s="45">
        <v>14.4</v>
      </c>
      <c r="C316" s="46">
        <f t="shared" si="1"/>
        <v>74.39861384</v>
      </c>
      <c r="D316" s="35">
        <f t="shared" si="2"/>
        <v>8.698613844</v>
      </c>
      <c r="E316" s="47"/>
      <c r="F316" s="48">
        <v>65.7</v>
      </c>
      <c r="G316" s="48">
        <v>222.0</v>
      </c>
      <c r="H316" s="49">
        <f t="shared" si="3"/>
        <v>66.1726383</v>
      </c>
      <c r="I316" s="49">
        <f t="shared" si="4"/>
        <v>0.4726383023</v>
      </c>
      <c r="J316" s="49"/>
      <c r="K316" s="50">
        <v>65.7</v>
      </c>
      <c r="L316" s="51">
        <v>46.0</v>
      </c>
      <c r="M316" s="52">
        <f t="shared" si="5"/>
        <v>71.4459625</v>
      </c>
      <c r="N316" s="52">
        <f t="shared" si="6"/>
        <v>5.745962505</v>
      </c>
      <c r="O316" s="53"/>
      <c r="P316" s="54">
        <v>65.7</v>
      </c>
      <c r="Q316" s="54">
        <v>0.2</v>
      </c>
      <c r="R316" s="55">
        <f t="shared" si="7"/>
        <v>70.74642159</v>
      </c>
      <c r="S316" s="55">
        <f t="shared" si="8"/>
        <v>5.046421586</v>
      </c>
      <c r="T316" s="55"/>
    </row>
    <row r="317">
      <c r="A317" s="45">
        <v>65.1</v>
      </c>
      <c r="B317" s="45">
        <v>14.6</v>
      </c>
      <c r="C317" s="46">
        <f t="shared" si="1"/>
        <v>74.81930446</v>
      </c>
      <c r="D317" s="35">
        <f t="shared" si="2"/>
        <v>9.719304465</v>
      </c>
      <c r="E317" s="47"/>
      <c r="F317" s="48">
        <v>65.1</v>
      </c>
      <c r="G317" s="48">
        <v>226.0</v>
      </c>
      <c r="H317" s="49">
        <f t="shared" si="3"/>
        <v>65.95920447</v>
      </c>
      <c r="I317" s="49">
        <f t="shared" si="4"/>
        <v>0.8592044654</v>
      </c>
      <c r="J317" s="49"/>
      <c r="K317" s="50">
        <v>65.1</v>
      </c>
      <c r="L317" s="51">
        <v>45.4</v>
      </c>
      <c r="M317" s="52">
        <f t="shared" si="5"/>
        <v>71.28404772</v>
      </c>
      <c r="N317" s="52">
        <f t="shared" si="6"/>
        <v>6.184047719</v>
      </c>
      <c r="O317" s="53"/>
      <c r="P317" s="54">
        <v>65.1</v>
      </c>
      <c r="Q317" s="54">
        <v>0.2</v>
      </c>
      <c r="R317" s="55">
        <f t="shared" si="7"/>
        <v>70.74642159</v>
      </c>
      <c r="S317" s="55">
        <f t="shared" si="8"/>
        <v>5.646421586</v>
      </c>
      <c r="T317" s="55"/>
    </row>
    <row r="318">
      <c r="A318" s="45">
        <v>64.5</v>
      </c>
      <c r="B318" s="45">
        <v>14.4</v>
      </c>
      <c r="C318" s="46">
        <f t="shared" si="1"/>
        <v>74.39861384</v>
      </c>
      <c r="D318" s="35">
        <f t="shared" si="2"/>
        <v>9.898613844</v>
      </c>
      <c r="E318" s="47"/>
      <c r="F318" s="48">
        <v>64.5</v>
      </c>
      <c r="G318" s="48">
        <v>23.0</v>
      </c>
      <c r="H318" s="49">
        <f t="shared" si="3"/>
        <v>76.79097169</v>
      </c>
      <c r="I318" s="49">
        <f t="shared" si="4"/>
        <v>12.29097169</v>
      </c>
      <c r="J318" s="49"/>
      <c r="K318" s="50">
        <v>64.5</v>
      </c>
      <c r="L318" s="51">
        <v>44.7</v>
      </c>
      <c r="M318" s="52">
        <f t="shared" si="5"/>
        <v>71.09514714</v>
      </c>
      <c r="N318" s="52">
        <f t="shared" si="6"/>
        <v>6.595147135</v>
      </c>
      <c r="O318" s="53"/>
      <c r="P318" s="54">
        <v>64.5</v>
      </c>
      <c r="Q318" s="54">
        <v>0.2</v>
      </c>
      <c r="R318" s="55">
        <f t="shared" si="7"/>
        <v>70.74642159</v>
      </c>
      <c r="S318" s="55">
        <f t="shared" si="8"/>
        <v>6.246421586</v>
      </c>
      <c r="T318" s="55"/>
    </row>
    <row r="319">
      <c r="A319" s="45">
        <v>63.9</v>
      </c>
      <c r="B319" s="45">
        <v>14.0</v>
      </c>
      <c r="C319" s="46">
        <f t="shared" si="1"/>
        <v>73.5572326</v>
      </c>
      <c r="D319" s="35">
        <f t="shared" si="2"/>
        <v>9.657232602</v>
      </c>
      <c r="E319" s="47"/>
      <c r="F319" s="48">
        <v>63.9</v>
      </c>
      <c r="G319" s="48">
        <v>234.0</v>
      </c>
      <c r="H319" s="49">
        <f t="shared" si="3"/>
        <v>65.53233679</v>
      </c>
      <c r="I319" s="49">
        <f t="shared" si="4"/>
        <v>1.632336792</v>
      </c>
      <c r="J319" s="49"/>
      <c r="K319" s="50">
        <v>63.9</v>
      </c>
      <c r="L319" s="51">
        <v>44.0</v>
      </c>
      <c r="M319" s="52">
        <f t="shared" si="5"/>
        <v>70.90624655</v>
      </c>
      <c r="N319" s="52">
        <f t="shared" si="6"/>
        <v>7.006246552</v>
      </c>
      <c r="O319" s="53"/>
      <c r="P319" s="54">
        <v>63.9</v>
      </c>
      <c r="Q319" s="54">
        <v>0.1</v>
      </c>
      <c r="R319" s="55">
        <f t="shared" si="7"/>
        <v>70.84370993</v>
      </c>
      <c r="S319" s="55">
        <f t="shared" si="8"/>
        <v>6.943709925</v>
      </c>
      <c r="T319" s="55"/>
    </row>
    <row r="320">
      <c r="A320" s="45">
        <v>63.3</v>
      </c>
      <c r="B320" s="45">
        <v>13.7</v>
      </c>
      <c r="C320" s="46">
        <f t="shared" si="1"/>
        <v>72.92619667</v>
      </c>
      <c r="D320" s="35">
        <f t="shared" si="2"/>
        <v>9.62619667</v>
      </c>
      <c r="E320" s="47"/>
      <c r="F320" s="48">
        <v>63.3</v>
      </c>
      <c r="G320" s="48">
        <v>238.0</v>
      </c>
      <c r="H320" s="49">
        <f t="shared" si="3"/>
        <v>65.31890295</v>
      </c>
      <c r="I320" s="49">
        <f t="shared" si="4"/>
        <v>2.018902955</v>
      </c>
      <c r="J320" s="49"/>
      <c r="K320" s="50">
        <v>63.3</v>
      </c>
      <c r="L320" s="51">
        <v>43.3</v>
      </c>
      <c r="M320" s="52">
        <f t="shared" si="5"/>
        <v>70.71734597</v>
      </c>
      <c r="N320" s="52">
        <f t="shared" si="6"/>
        <v>7.417345968</v>
      </c>
      <c r="O320" s="53"/>
      <c r="P320" s="54">
        <v>63.3</v>
      </c>
      <c r="Q320" s="54">
        <v>0.1</v>
      </c>
      <c r="R320" s="55">
        <f t="shared" si="7"/>
        <v>70.84370993</v>
      </c>
      <c r="S320" s="55">
        <f t="shared" si="8"/>
        <v>7.543709925</v>
      </c>
      <c r="T320" s="55"/>
    </row>
    <row r="321">
      <c r="A321" s="45">
        <v>62.6</v>
      </c>
      <c r="B321" s="45">
        <v>13.3</v>
      </c>
      <c r="C321" s="46">
        <f t="shared" si="1"/>
        <v>72.08481543</v>
      </c>
      <c r="D321" s="35">
        <f t="shared" si="2"/>
        <v>9.484815428</v>
      </c>
      <c r="E321" s="47"/>
      <c r="F321" s="48">
        <v>62.6</v>
      </c>
      <c r="G321" s="48">
        <v>243.0</v>
      </c>
      <c r="H321" s="49">
        <f t="shared" si="3"/>
        <v>65.05211066</v>
      </c>
      <c r="I321" s="49">
        <f t="shared" si="4"/>
        <v>2.452110659</v>
      </c>
      <c r="J321" s="49"/>
      <c r="K321" s="50">
        <v>62.6</v>
      </c>
      <c r="L321" s="51">
        <v>42.6</v>
      </c>
      <c r="M321" s="52">
        <f t="shared" si="5"/>
        <v>70.52844539</v>
      </c>
      <c r="N321" s="52">
        <f t="shared" si="6"/>
        <v>7.928445385</v>
      </c>
      <c r="O321" s="53"/>
      <c r="P321" s="54">
        <v>62.6</v>
      </c>
      <c r="Q321" s="54">
        <v>0.1</v>
      </c>
      <c r="R321" s="55">
        <f t="shared" si="7"/>
        <v>70.84370993</v>
      </c>
      <c r="S321" s="55">
        <f t="shared" si="8"/>
        <v>8.243709925</v>
      </c>
      <c r="T321" s="55"/>
    </row>
    <row r="322">
      <c r="A322" s="45">
        <v>77.4</v>
      </c>
      <c r="B322" s="45">
        <v>14.2</v>
      </c>
      <c r="C322" s="46">
        <f t="shared" si="1"/>
        <v>73.97792322</v>
      </c>
      <c r="D322" s="35">
        <f t="shared" si="2"/>
        <v>3.422076777</v>
      </c>
      <c r="E322" s="47"/>
      <c r="F322" s="48">
        <v>77.4</v>
      </c>
      <c r="G322" s="48">
        <v>88.0</v>
      </c>
      <c r="H322" s="49">
        <f t="shared" si="3"/>
        <v>73.32267184</v>
      </c>
      <c r="I322" s="49">
        <f t="shared" si="4"/>
        <v>4.077328163</v>
      </c>
      <c r="J322" s="49"/>
      <c r="K322" s="50">
        <v>77.4</v>
      </c>
      <c r="L322" s="51">
        <v>55.8</v>
      </c>
      <c r="M322" s="52">
        <f t="shared" si="5"/>
        <v>74.09057067</v>
      </c>
      <c r="N322" s="52">
        <f t="shared" si="6"/>
        <v>3.309429327</v>
      </c>
      <c r="O322" s="53"/>
      <c r="P322" s="54">
        <v>77.4</v>
      </c>
      <c r="Q322" s="54">
        <v>0.1</v>
      </c>
      <c r="R322" s="55">
        <f t="shared" si="7"/>
        <v>70.84370993</v>
      </c>
      <c r="S322" s="55">
        <f t="shared" si="8"/>
        <v>6.556290075</v>
      </c>
      <c r="T322" s="55"/>
    </row>
    <row r="323">
      <c r="A323" s="45">
        <v>77.2</v>
      </c>
      <c r="B323" s="45">
        <v>14.2</v>
      </c>
      <c r="C323" s="46">
        <f t="shared" si="1"/>
        <v>73.97792322</v>
      </c>
      <c r="D323" s="35">
        <f t="shared" si="2"/>
        <v>3.222076777</v>
      </c>
      <c r="E323" s="47"/>
      <c r="F323" s="48">
        <v>77.2</v>
      </c>
      <c r="G323" s="48">
        <v>89.0</v>
      </c>
      <c r="H323" s="49">
        <f t="shared" si="3"/>
        <v>73.26931338</v>
      </c>
      <c r="I323" s="49">
        <f t="shared" si="4"/>
        <v>3.930686622</v>
      </c>
      <c r="J323" s="49"/>
      <c r="K323" s="50">
        <v>77.2</v>
      </c>
      <c r="L323" s="51">
        <v>55.3</v>
      </c>
      <c r="M323" s="52">
        <f t="shared" si="5"/>
        <v>73.95564168</v>
      </c>
      <c r="N323" s="52">
        <f t="shared" si="6"/>
        <v>3.244358316</v>
      </c>
      <c r="O323" s="53"/>
      <c r="P323" s="54">
        <v>77.2</v>
      </c>
      <c r="Q323" s="54">
        <v>0.1</v>
      </c>
      <c r="R323" s="55">
        <f t="shared" si="7"/>
        <v>70.84370993</v>
      </c>
      <c r="S323" s="55">
        <f t="shared" si="8"/>
        <v>6.356290075</v>
      </c>
      <c r="T323" s="55"/>
    </row>
    <row r="324">
      <c r="A324" s="45">
        <v>77.0</v>
      </c>
      <c r="B324" s="45">
        <v>14.2</v>
      </c>
      <c r="C324" s="46">
        <f t="shared" si="1"/>
        <v>73.97792322</v>
      </c>
      <c r="D324" s="35">
        <f t="shared" si="2"/>
        <v>3.022076777</v>
      </c>
      <c r="E324" s="47"/>
      <c r="F324" s="48">
        <v>77.0</v>
      </c>
      <c r="G324" s="48">
        <v>9.0</v>
      </c>
      <c r="H324" s="49">
        <f t="shared" si="3"/>
        <v>77.53799012</v>
      </c>
      <c r="I324" s="49">
        <f t="shared" si="4"/>
        <v>0.5379901151</v>
      </c>
      <c r="J324" s="49"/>
      <c r="K324" s="50">
        <v>77.0</v>
      </c>
      <c r="L324" s="51">
        <v>54.7</v>
      </c>
      <c r="M324" s="52">
        <f t="shared" si="5"/>
        <v>73.7937269</v>
      </c>
      <c r="N324" s="52">
        <f t="shared" si="6"/>
        <v>3.206273101</v>
      </c>
      <c r="O324" s="53"/>
      <c r="P324" s="54">
        <v>77.0</v>
      </c>
      <c r="Q324" s="54">
        <v>0.1</v>
      </c>
      <c r="R324" s="55">
        <f t="shared" si="7"/>
        <v>70.84370993</v>
      </c>
      <c r="S324" s="55">
        <f t="shared" si="8"/>
        <v>6.156290075</v>
      </c>
      <c r="T324" s="55"/>
    </row>
    <row r="325">
      <c r="A325" s="45">
        <v>76.8</v>
      </c>
      <c r="B325" s="45">
        <v>13.9</v>
      </c>
      <c r="C325" s="46">
        <f t="shared" si="1"/>
        <v>73.34688729</v>
      </c>
      <c r="D325" s="35">
        <f t="shared" si="2"/>
        <v>3.453112709</v>
      </c>
      <c r="E325" s="47"/>
      <c r="F325" s="48">
        <v>76.8</v>
      </c>
      <c r="G325" s="48">
        <v>92.0</v>
      </c>
      <c r="H325" s="49">
        <f t="shared" si="3"/>
        <v>73.109238</v>
      </c>
      <c r="I325" s="49">
        <f t="shared" si="4"/>
        <v>3.690762</v>
      </c>
      <c r="J325" s="49"/>
      <c r="K325" s="50">
        <v>76.8</v>
      </c>
      <c r="L325" s="51">
        <v>54.2</v>
      </c>
      <c r="M325" s="52">
        <f t="shared" si="5"/>
        <v>73.65879791</v>
      </c>
      <c r="N325" s="52">
        <f t="shared" si="6"/>
        <v>3.14120209</v>
      </c>
      <c r="O325" s="53"/>
      <c r="P325" s="54">
        <v>76.8</v>
      </c>
      <c r="Q325" s="54">
        <v>0.1</v>
      </c>
      <c r="R325" s="55">
        <f t="shared" si="7"/>
        <v>70.84370993</v>
      </c>
      <c r="S325" s="55">
        <f t="shared" si="8"/>
        <v>5.956290075</v>
      </c>
      <c r="T325" s="55"/>
    </row>
    <row r="326">
      <c r="A326" s="45">
        <v>76.9</v>
      </c>
      <c r="B326" s="45">
        <v>13.4</v>
      </c>
      <c r="C326" s="46">
        <f t="shared" si="1"/>
        <v>72.29516074</v>
      </c>
      <c r="D326" s="35">
        <f t="shared" si="2"/>
        <v>4.604839261</v>
      </c>
      <c r="E326" s="47"/>
      <c r="F326" s="48">
        <v>76.9</v>
      </c>
      <c r="G326" s="48">
        <v>92.0</v>
      </c>
      <c r="H326" s="49">
        <f t="shared" si="3"/>
        <v>73.109238</v>
      </c>
      <c r="I326" s="49">
        <f t="shared" si="4"/>
        <v>3.790762</v>
      </c>
      <c r="J326" s="49"/>
      <c r="K326" s="50">
        <v>76.9</v>
      </c>
      <c r="L326" s="51">
        <v>53.7</v>
      </c>
      <c r="M326" s="52">
        <f t="shared" si="5"/>
        <v>73.52386892</v>
      </c>
      <c r="N326" s="52">
        <f t="shared" si="6"/>
        <v>3.376131078</v>
      </c>
      <c r="O326" s="53"/>
      <c r="P326" s="54">
        <v>76.9</v>
      </c>
      <c r="Q326" s="54">
        <v>0.1</v>
      </c>
      <c r="R326" s="55">
        <f t="shared" si="7"/>
        <v>70.84370993</v>
      </c>
      <c r="S326" s="55">
        <f t="shared" si="8"/>
        <v>6.056290075</v>
      </c>
      <c r="T326" s="55"/>
    </row>
    <row r="327">
      <c r="A327" s="45">
        <v>76.4</v>
      </c>
      <c r="B327" s="45">
        <v>13.3</v>
      </c>
      <c r="C327" s="46">
        <f t="shared" si="1"/>
        <v>72.08481543</v>
      </c>
      <c r="D327" s="35">
        <f t="shared" si="2"/>
        <v>4.315184572</v>
      </c>
      <c r="E327" s="47"/>
      <c r="F327" s="48">
        <v>76.4</v>
      </c>
      <c r="G327" s="48">
        <v>94.0</v>
      </c>
      <c r="H327" s="49">
        <f t="shared" si="3"/>
        <v>73.00252108</v>
      </c>
      <c r="I327" s="49">
        <f t="shared" si="4"/>
        <v>3.397478918</v>
      </c>
      <c r="J327" s="49"/>
      <c r="K327" s="50">
        <v>76.4</v>
      </c>
      <c r="L327" s="51">
        <v>53.1</v>
      </c>
      <c r="M327" s="52">
        <f t="shared" si="5"/>
        <v>73.36195414</v>
      </c>
      <c r="N327" s="52">
        <f t="shared" si="6"/>
        <v>3.038045864</v>
      </c>
      <c r="O327" s="53"/>
      <c r="P327" s="54">
        <v>76.4</v>
      </c>
      <c r="Q327" s="54">
        <v>0.1</v>
      </c>
      <c r="R327" s="55">
        <f t="shared" si="7"/>
        <v>70.84370993</v>
      </c>
      <c r="S327" s="55">
        <f t="shared" si="8"/>
        <v>5.556290075</v>
      </c>
      <c r="T327" s="55"/>
    </row>
    <row r="328">
      <c r="A328" s="45">
        <v>76.1</v>
      </c>
      <c r="B328" s="45">
        <v>13.3</v>
      </c>
      <c r="C328" s="46">
        <f t="shared" si="1"/>
        <v>72.08481543</v>
      </c>
      <c r="D328" s="35">
        <f t="shared" si="2"/>
        <v>4.015184572</v>
      </c>
      <c r="E328" s="47"/>
      <c r="F328" s="48">
        <v>76.1</v>
      </c>
      <c r="G328" s="48">
        <v>97.0</v>
      </c>
      <c r="H328" s="49">
        <f t="shared" si="3"/>
        <v>72.8424457</v>
      </c>
      <c r="I328" s="49">
        <f t="shared" si="4"/>
        <v>3.257554296</v>
      </c>
      <c r="J328" s="49"/>
      <c r="K328" s="50">
        <v>76.1</v>
      </c>
      <c r="L328" s="51">
        <v>52.6</v>
      </c>
      <c r="M328" s="52">
        <f t="shared" si="5"/>
        <v>73.22702515</v>
      </c>
      <c r="N328" s="52">
        <f t="shared" si="6"/>
        <v>2.872974852</v>
      </c>
      <c r="O328" s="53"/>
      <c r="P328" s="54">
        <v>76.1</v>
      </c>
      <c r="Q328" s="54">
        <v>0.1</v>
      </c>
      <c r="R328" s="55">
        <f t="shared" si="7"/>
        <v>70.84370993</v>
      </c>
      <c r="S328" s="55">
        <f t="shared" si="8"/>
        <v>5.256290075</v>
      </c>
      <c r="T328" s="55"/>
    </row>
    <row r="329">
      <c r="A329" s="45">
        <v>76.0</v>
      </c>
      <c r="B329" s="45">
        <v>13.1</v>
      </c>
      <c r="C329" s="46">
        <f t="shared" si="1"/>
        <v>71.66412481</v>
      </c>
      <c r="D329" s="35">
        <f t="shared" si="2"/>
        <v>4.335875193</v>
      </c>
      <c r="E329" s="47"/>
      <c r="F329" s="48">
        <v>76.0</v>
      </c>
      <c r="G329" s="48">
        <v>98.0</v>
      </c>
      <c r="H329" s="49">
        <f t="shared" si="3"/>
        <v>72.78908724</v>
      </c>
      <c r="I329" s="49">
        <f t="shared" si="4"/>
        <v>3.210912755</v>
      </c>
      <c r="J329" s="49"/>
      <c r="K329" s="50">
        <v>76.0</v>
      </c>
      <c r="L329" s="51">
        <v>52.1</v>
      </c>
      <c r="M329" s="52">
        <f t="shared" si="5"/>
        <v>73.09209616</v>
      </c>
      <c r="N329" s="52">
        <f t="shared" si="6"/>
        <v>2.90790384</v>
      </c>
      <c r="O329" s="53"/>
      <c r="P329" s="54">
        <v>76.0</v>
      </c>
      <c r="Q329" s="54">
        <v>0.1</v>
      </c>
      <c r="R329" s="55">
        <f t="shared" si="7"/>
        <v>70.84370993</v>
      </c>
      <c r="S329" s="55">
        <f t="shared" si="8"/>
        <v>5.156290075</v>
      </c>
      <c r="T329" s="55"/>
    </row>
    <row r="330">
      <c r="A330" s="45">
        <v>75.4</v>
      </c>
      <c r="B330" s="45">
        <v>12.9</v>
      </c>
      <c r="C330" s="46">
        <f t="shared" si="1"/>
        <v>71.24343419</v>
      </c>
      <c r="D330" s="35">
        <f t="shared" si="2"/>
        <v>4.156565814</v>
      </c>
      <c r="E330" s="47"/>
      <c r="F330" s="48">
        <v>75.4</v>
      </c>
      <c r="G330" s="48">
        <v>16.0</v>
      </c>
      <c r="H330" s="49">
        <f t="shared" si="3"/>
        <v>77.1644809</v>
      </c>
      <c r="I330" s="49">
        <f t="shared" si="4"/>
        <v>1.764480901</v>
      </c>
      <c r="J330" s="49"/>
      <c r="K330" s="50">
        <v>75.4</v>
      </c>
      <c r="L330" s="51">
        <v>51.5</v>
      </c>
      <c r="M330" s="52">
        <f t="shared" si="5"/>
        <v>72.93018137</v>
      </c>
      <c r="N330" s="52">
        <f t="shared" si="6"/>
        <v>2.469818626</v>
      </c>
      <c r="O330" s="53"/>
      <c r="P330" s="54">
        <v>75.4</v>
      </c>
      <c r="Q330" s="54">
        <v>0.1</v>
      </c>
      <c r="R330" s="55">
        <f t="shared" si="7"/>
        <v>70.84370993</v>
      </c>
      <c r="S330" s="55">
        <f t="shared" si="8"/>
        <v>4.556290075</v>
      </c>
      <c r="T330" s="55"/>
    </row>
    <row r="331">
      <c r="A331" s="45">
        <v>75.7</v>
      </c>
      <c r="B331" s="45">
        <v>12.7</v>
      </c>
      <c r="C331" s="46">
        <f t="shared" si="1"/>
        <v>70.82274357</v>
      </c>
      <c r="D331" s="35">
        <f t="shared" si="2"/>
        <v>4.877256435</v>
      </c>
      <c r="E331" s="47"/>
      <c r="F331" s="48">
        <v>75.7</v>
      </c>
      <c r="G331" s="48">
        <v>1.0</v>
      </c>
      <c r="H331" s="49">
        <f t="shared" si="3"/>
        <v>77.96485779</v>
      </c>
      <c r="I331" s="49">
        <f t="shared" si="4"/>
        <v>2.264857789</v>
      </c>
      <c r="J331" s="49"/>
      <c r="K331" s="50">
        <v>75.7</v>
      </c>
      <c r="L331" s="51">
        <v>51.0</v>
      </c>
      <c r="M331" s="52">
        <f t="shared" si="5"/>
        <v>72.79525239</v>
      </c>
      <c r="N331" s="52">
        <f t="shared" si="6"/>
        <v>2.904747614</v>
      </c>
      <c r="O331" s="53"/>
      <c r="P331" s="54">
        <v>75.7</v>
      </c>
      <c r="Q331" s="54">
        <v>0.1</v>
      </c>
      <c r="R331" s="55">
        <f t="shared" si="7"/>
        <v>70.84370993</v>
      </c>
      <c r="S331" s="55">
        <f t="shared" si="8"/>
        <v>4.856290075</v>
      </c>
      <c r="T331" s="55"/>
    </row>
    <row r="332">
      <c r="A332" s="45">
        <v>75.0</v>
      </c>
      <c r="B332" s="45">
        <v>12.5</v>
      </c>
      <c r="C332" s="46">
        <f t="shared" si="1"/>
        <v>70.40205294</v>
      </c>
      <c r="D332" s="35">
        <f t="shared" si="2"/>
        <v>4.597947056</v>
      </c>
      <c r="E332" s="47"/>
      <c r="F332" s="48">
        <v>75.0</v>
      </c>
      <c r="G332" s="48">
        <v>12.0</v>
      </c>
      <c r="H332" s="49">
        <f t="shared" si="3"/>
        <v>77.37791474</v>
      </c>
      <c r="I332" s="49">
        <f t="shared" si="4"/>
        <v>2.377914737</v>
      </c>
      <c r="J332" s="49"/>
      <c r="K332" s="50">
        <v>75.0</v>
      </c>
      <c r="L332" s="51">
        <v>5.5</v>
      </c>
      <c r="M332" s="52">
        <f t="shared" si="5"/>
        <v>60.51671446</v>
      </c>
      <c r="N332" s="52">
        <f t="shared" si="6"/>
        <v>14.48328554</v>
      </c>
      <c r="O332" s="53"/>
      <c r="P332" s="54">
        <v>75.0</v>
      </c>
      <c r="Q332" s="54">
        <v>0.1</v>
      </c>
      <c r="R332" s="55">
        <f t="shared" si="7"/>
        <v>70.84370993</v>
      </c>
      <c r="S332" s="55">
        <f t="shared" si="8"/>
        <v>4.156290075</v>
      </c>
      <c r="T332" s="55"/>
    </row>
    <row r="333">
      <c r="A333" s="45">
        <v>75.5</v>
      </c>
      <c r="B333" s="45">
        <v>12.3</v>
      </c>
      <c r="C333" s="46">
        <f t="shared" si="1"/>
        <v>69.98136232</v>
      </c>
      <c r="D333" s="35">
        <f t="shared" si="2"/>
        <v>5.518637677</v>
      </c>
      <c r="E333" s="47"/>
      <c r="F333" s="48">
        <v>75.5</v>
      </c>
      <c r="G333" s="48">
        <v>99.0</v>
      </c>
      <c r="H333" s="49">
        <f t="shared" si="3"/>
        <v>72.73572879</v>
      </c>
      <c r="I333" s="49">
        <f t="shared" si="4"/>
        <v>2.764271214</v>
      </c>
      <c r="J333" s="49"/>
      <c r="K333" s="50">
        <v>75.5</v>
      </c>
      <c r="L333" s="51">
        <v>49.9</v>
      </c>
      <c r="M333" s="52">
        <f t="shared" si="5"/>
        <v>72.49840861</v>
      </c>
      <c r="N333" s="52">
        <f t="shared" si="6"/>
        <v>3.001591388</v>
      </c>
      <c r="O333" s="53"/>
      <c r="P333" s="54">
        <v>75.5</v>
      </c>
      <c r="Q333" s="54">
        <v>0.1</v>
      </c>
      <c r="R333" s="55">
        <f t="shared" si="7"/>
        <v>70.84370993</v>
      </c>
      <c r="S333" s="55">
        <f t="shared" si="8"/>
        <v>4.656290075</v>
      </c>
      <c r="T333" s="55"/>
    </row>
    <row r="334">
      <c r="A334" s="45">
        <v>75.2</v>
      </c>
      <c r="B334" s="45">
        <v>12.1</v>
      </c>
      <c r="C334" s="46">
        <f t="shared" si="1"/>
        <v>69.5606717</v>
      </c>
      <c r="D334" s="35">
        <f t="shared" si="2"/>
        <v>5.639328297</v>
      </c>
      <c r="E334" s="47"/>
      <c r="F334" s="48">
        <v>75.2</v>
      </c>
      <c r="G334" s="48">
        <v>12.0</v>
      </c>
      <c r="H334" s="49">
        <f t="shared" si="3"/>
        <v>77.37791474</v>
      </c>
      <c r="I334" s="49">
        <f t="shared" si="4"/>
        <v>2.177914737</v>
      </c>
      <c r="J334" s="49"/>
      <c r="K334" s="50">
        <v>75.2</v>
      </c>
      <c r="L334" s="51">
        <v>49.4</v>
      </c>
      <c r="M334" s="52">
        <f t="shared" si="5"/>
        <v>72.36347962</v>
      </c>
      <c r="N334" s="52">
        <f t="shared" si="6"/>
        <v>2.836520376</v>
      </c>
      <c r="O334" s="53"/>
      <c r="P334" s="54">
        <v>75.2</v>
      </c>
      <c r="Q334" s="54">
        <v>0.1</v>
      </c>
      <c r="R334" s="55">
        <f t="shared" si="7"/>
        <v>70.84370993</v>
      </c>
      <c r="S334" s="55">
        <f t="shared" si="8"/>
        <v>4.356290075</v>
      </c>
      <c r="T334" s="55"/>
    </row>
    <row r="335">
      <c r="A335" s="45">
        <v>75.4</v>
      </c>
      <c r="B335" s="45">
        <v>11.9</v>
      </c>
      <c r="C335" s="46">
        <f t="shared" si="1"/>
        <v>69.13998108</v>
      </c>
      <c r="D335" s="35">
        <f t="shared" si="2"/>
        <v>6.260018918</v>
      </c>
      <c r="E335" s="47"/>
      <c r="F335" s="48">
        <v>75.4</v>
      </c>
      <c r="G335" s="48">
        <v>11.0</v>
      </c>
      <c r="H335" s="49">
        <f t="shared" si="3"/>
        <v>77.4312732</v>
      </c>
      <c r="I335" s="49">
        <f t="shared" si="4"/>
        <v>2.031273197</v>
      </c>
      <c r="J335" s="49"/>
      <c r="K335" s="50">
        <v>75.4</v>
      </c>
      <c r="L335" s="51">
        <v>48.8</v>
      </c>
      <c r="M335" s="52">
        <f t="shared" si="5"/>
        <v>72.20156484</v>
      </c>
      <c r="N335" s="52">
        <f t="shared" si="6"/>
        <v>3.198435162</v>
      </c>
      <c r="O335" s="53"/>
      <c r="P335" s="54">
        <v>75.4</v>
      </c>
      <c r="Q335" s="54">
        <v>0.1</v>
      </c>
      <c r="R335" s="55">
        <f t="shared" si="7"/>
        <v>70.84370993</v>
      </c>
      <c r="S335" s="55">
        <f t="shared" si="8"/>
        <v>4.556290075</v>
      </c>
      <c r="T335" s="55"/>
    </row>
    <row r="336">
      <c r="A336" s="45">
        <v>74.9</v>
      </c>
      <c r="B336" s="45">
        <v>11.6</v>
      </c>
      <c r="C336" s="46">
        <f t="shared" si="1"/>
        <v>68.50894515</v>
      </c>
      <c r="D336" s="35">
        <f t="shared" si="2"/>
        <v>6.39105485</v>
      </c>
      <c r="E336" s="47"/>
      <c r="F336" s="48">
        <v>74.9</v>
      </c>
      <c r="G336" s="48">
        <v>113.0</v>
      </c>
      <c r="H336" s="49">
        <f t="shared" si="3"/>
        <v>71.98871036</v>
      </c>
      <c r="I336" s="49">
        <f t="shared" si="4"/>
        <v>2.911289643</v>
      </c>
      <c r="J336" s="49"/>
      <c r="K336" s="50">
        <v>74.9</v>
      </c>
      <c r="L336" s="51">
        <v>48.2</v>
      </c>
      <c r="M336" s="52">
        <f t="shared" si="5"/>
        <v>72.03965005</v>
      </c>
      <c r="N336" s="52">
        <f t="shared" si="6"/>
        <v>2.860349948</v>
      </c>
      <c r="O336" s="53"/>
      <c r="P336" s="54">
        <v>74.9</v>
      </c>
      <c r="Q336" s="54">
        <v>0.1</v>
      </c>
      <c r="R336" s="55">
        <f t="shared" si="7"/>
        <v>70.84370993</v>
      </c>
      <c r="S336" s="55">
        <f t="shared" si="8"/>
        <v>4.056290075</v>
      </c>
      <c r="T336" s="55"/>
    </row>
    <row r="337">
      <c r="A337" s="45">
        <v>74.6</v>
      </c>
      <c r="B337" s="45">
        <v>0.0</v>
      </c>
      <c r="C337" s="46">
        <f t="shared" si="1"/>
        <v>44.10888913</v>
      </c>
      <c r="D337" s="35">
        <f t="shared" si="2"/>
        <v>30.49111087</v>
      </c>
      <c r="E337" s="47"/>
      <c r="F337" s="48">
        <v>74.6</v>
      </c>
      <c r="G337" s="48">
        <v>116.0</v>
      </c>
      <c r="H337" s="49">
        <f t="shared" si="3"/>
        <v>71.82863498</v>
      </c>
      <c r="I337" s="49">
        <f t="shared" si="4"/>
        <v>2.771365021</v>
      </c>
      <c r="J337" s="49"/>
      <c r="K337" s="50">
        <v>74.6</v>
      </c>
      <c r="L337" s="51">
        <v>47.6</v>
      </c>
      <c r="M337" s="52">
        <f t="shared" si="5"/>
        <v>71.87773527</v>
      </c>
      <c r="N337" s="52">
        <f t="shared" si="6"/>
        <v>2.722264733</v>
      </c>
      <c r="O337" s="53"/>
      <c r="P337" s="54">
        <v>74.6</v>
      </c>
      <c r="Q337" s="54">
        <v>0.1</v>
      </c>
      <c r="R337" s="55">
        <f t="shared" si="7"/>
        <v>70.84370993</v>
      </c>
      <c r="S337" s="55">
        <f t="shared" si="8"/>
        <v>3.756290075</v>
      </c>
      <c r="T337" s="55"/>
    </row>
    <row r="338">
      <c r="A338" s="45">
        <v>65.7</v>
      </c>
      <c r="B338" s="45">
        <v>12.6</v>
      </c>
      <c r="C338" s="46">
        <f t="shared" si="1"/>
        <v>70.61239825</v>
      </c>
      <c r="D338" s="35">
        <f t="shared" si="2"/>
        <v>4.912398255</v>
      </c>
      <c r="E338" s="47"/>
      <c r="F338" s="48">
        <v>65.7</v>
      </c>
      <c r="G338" s="48">
        <v>256.0</v>
      </c>
      <c r="H338" s="49">
        <f t="shared" si="3"/>
        <v>64.35845069</v>
      </c>
      <c r="I338" s="49">
        <f t="shared" si="4"/>
        <v>1.341549311</v>
      </c>
      <c r="J338" s="49"/>
      <c r="K338" s="50">
        <v>65.7</v>
      </c>
      <c r="L338" s="51">
        <v>37.9</v>
      </c>
      <c r="M338" s="52">
        <f t="shared" si="5"/>
        <v>69.2601129</v>
      </c>
      <c r="N338" s="52">
        <f t="shared" si="6"/>
        <v>3.560112896</v>
      </c>
      <c r="O338" s="53"/>
      <c r="P338" s="54">
        <v>65.7</v>
      </c>
      <c r="Q338" s="54">
        <v>2.2</v>
      </c>
      <c r="R338" s="55">
        <f t="shared" si="7"/>
        <v>68.8006548</v>
      </c>
      <c r="S338" s="55">
        <f t="shared" si="8"/>
        <v>3.100654801</v>
      </c>
      <c r="T338" s="55"/>
    </row>
    <row r="339">
      <c r="A339" s="45">
        <v>65.1</v>
      </c>
      <c r="B339" s="45">
        <v>12.6</v>
      </c>
      <c r="C339" s="46">
        <f t="shared" si="1"/>
        <v>70.61239825</v>
      </c>
      <c r="D339" s="35">
        <f t="shared" si="2"/>
        <v>5.512398255</v>
      </c>
      <c r="E339" s="47"/>
      <c r="F339" s="48">
        <v>65.1</v>
      </c>
      <c r="G339" s="48">
        <v>268.0</v>
      </c>
      <c r="H339" s="49">
        <f t="shared" si="3"/>
        <v>63.71814918</v>
      </c>
      <c r="I339" s="49">
        <f t="shared" si="4"/>
        <v>1.381850822</v>
      </c>
      <c r="J339" s="49"/>
      <c r="K339" s="50">
        <v>65.1</v>
      </c>
      <c r="L339" s="51">
        <v>37.3</v>
      </c>
      <c r="M339" s="52">
        <f t="shared" si="5"/>
        <v>69.09819811</v>
      </c>
      <c r="N339" s="52">
        <f t="shared" si="6"/>
        <v>3.99819811</v>
      </c>
      <c r="O339" s="53"/>
      <c r="P339" s="54">
        <v>65.1</v>
      </c>
      <c r="Q339" s="54">
        <v>2.3</v>
      </c>
      <c r="R339" s="55">
        <f t="shared" si="7"/>
        <v>68.70336646</v>
      </c>
      <c r="S339" s="55">
        <f t="shared" si="8"/>
        <v>3.603366461</v>
      </c>
      <c r="T339" s="55"/>
    </row>
    <row r="340">
      <c r="A340" s="45">
        <v>64.2</v>
      </c>
      <c r="B340" s="45">
        <v>12.6</v>
      </c>
      <c r="C340" s="46">
        <f t="shared" si="1"/>
        <v>70.61239825</v>
      </c>
      <c r="D340" s="35">
        <f t="shared" si="2"/>
        <v>6.412398255</v>
      </c>
      <c r="E340" s="47"/>
      <c r="F340" s="48">
        <v>64.2</v>
      </c>
      <c r="G340" s="48">
        <v>286.0</v>
      </c>
      <c r="H340" s="49">
        <f t="shared" si="3"/>
        <v>62.75769691</v>
      </c>
      <c r="I340" s="49">
        <f t="shared" si="4"/>
        <v>1.442303087</v>
      </c>
      <c r="J340" s="49"/>
      <c r="K340" s="50">
        <v>64.2</v>
      </c>
      <c r="L340" s="51">
        <v>36.8</v>
      </c>
      <c r="M340" s="52">
        <f t="shared" si="5"/>
        <v>68.96326912</v>
      </c>
      <c r="N340" s="52">
        <f t="shared" si="6"/>
        <v>4.763269122</v>
      </c>
      <c r="O340" s="53"/>
      <c r="P340" s="54">
        <v>64.2</v>
      </c>
      <c r="Q340" s="54">
        <v>2.8</v>
      </c>
      <c r="R340" s="55">
        <f t="shared" si="7"/>
        <v>68.21692477</v>
      </c>
      <c r="S340" s="55">
        <f t="shared" si="8"/>
        <v>4.016924765</v>
      </c>
      <c r="T340" s="55"/>
    </row>
    <row r="341">
      <c r="A341" s="45">
        <v>63.4</v>
      </c>
      <c r="B341" s="45">
        <v>12.5</v>
      </c>
      <c r="C341" s="46">
        <f t="shared" si="1"/>
        <v>70.40205294</v>
      </c>
      <c r="D341" s="35">
        <f t="shared" si="2"/>
        <v>7.002052944</v>
      </c>
      <c r="E341" s="47"/>
      <c r="F341" s="48">
        <v>63.4</v>
      </c>
      <c r="G341" s="48">
        <v>3.0</v>
      </c>
      <c r="H341" s="49">
        <f t="shared" si="3"/>
        <v>77.85814087</v>
      </c>
      <c r="I341" s="49">
        <f t="shared" si="4"/>
        <v>14.45814087</v>
      </c>
      <c r="J341" s="49"/>
      <c r="K341" s="50">
        <v>63.4</v>
      </c>
      <c r="L341" s="51">
        <v>36.2</v>
      </c>
      <c r="M341" s="52">
        <f t="shared" si="5"/>
        <v>68.80135434</v>
      </c>
      <c r="N341" s="52">
        <f t="shared" si="6"/>
        <v>5.401354337</v>
      </c>
      <c r="O341" s="53"/>
      <c r="P341" s="54">
        <v>63.4</v>
      </c>
      <c r="Q341" s="54">
        <v>4.4</v>
      </c>
      <c r="R341" s="55">
        <f t="shared" si="7"/>
        <v>66.66031134</v>
      </c>
      <c r="S341" s="55">
        <f t="shared" si="8"/>
        <v>3.260311337</v>
      </c>
      <c r="T341" s="55"/>
    </row>
    <row r="342">
      <c r="A342" s="45">
        <v>62.2</v>
      </c>
      <c r="B342" s="45">
        <v>12.4</v>
      </c>
      <c r="C342" s="46">
        <f t="shared" si="1"/>
        <v>70.19170763</v>
      </c>
      <c r="D342" s="35">
        <f t="shared" si="2"/>
        <v>7.991707634</v>
      </c>
      <c r="E342" s="47"/>
      <c r="F342" s="48">
        <v>62.2</v>
      </c>
      <c r="G342" s="48">
        <v>325.0</v>
      </c>
      <c r="H342" s="49">
        <f t="shared" si="3"/>
        <v>60.676717</v>
      </c>
      <c r="I342" s="49">
        <f t="shared" si="4"/>
        <v>1.523282997</v>
      </c>
      <c r="J342" s="49"/>
      <c r="K342" s="50">
        <v>62.2</v>
      </c>
      <c r="L342" s="51">
        <v>35.7</v>
      </c>
      <c r="M342" s="52">
        <f t="shared" si="5"/>
        <v>68.66642535</v>
      </c>
      <c r="N342" s="52">
        <f t="shared" si="6"/>
        <v>6.466425348</v>
      </c>
      <c r="O342" s="53"/>
      <c r="P342" s="54">
        <v>62.2</v>
      </c>
      <c r="Q342" s="54">
        <v>5.5</v>
      </c>
      <c r="R342" s="55">
        <f t="shared" si="7"/>
        <v>65.59013961</v>
      </c>
      <c r="S342" s="55">
        <f t="shared" si="8"/>
        <v>3.390139605</v>
      </c>
      <c r="T342" s="55"/>
    </row>
    <row r="343">
      <c r="A343" s="45">
        <v>61.1</v>
      </c>
      <c r="B343" s="45">
        <v>12.3</v>
      </c>
      <c r="C343" s="46">
        <f t="shared" si="1"/>
        <v>69.98136232</v>
      </c>
      <c r="D343" s="35">
        <f t="shared" si="2"/>
        <v>8.881362323</v>
      </c>
      <c r="E343" s="47"/>
      <c r="F343" s="48">
        <v>61.1</v>
      </c>
      <c r="G343" s="48">
        <v>349.0</v>
      </c>
      <c r="H343" s="49">
        <f t="shared" si="3"/>
        <v>59.39611398</v>
      </c>
      <c r="I343" s="49">
        <f t="shared" si="4"/>
        <v>1.703886018</v>
      </c>
      <c r="J343" s="49"/>
      <c r="K343" s="50">
        <v>61.1</v>
      </c>
      <c r="L343" s="51">
        <v>35.2</v>
      </c>
      <c r="M343" s="52">
        <f t="shared" si="5"/>
        <v>68.53149636</v>
      </c>
      <c r="N343" s="52">
        <f t="shared" si="6"/>
        <v>7.43149636</v>
      </c>
      <c r="O343" s="53"/>
      <c r="P343" s="54">
        <v>61.1</v>
      </c>
      <c r="Q343" s="54">
        <v>6.2</v>
      </c>
      <c r="R343" s="55">
        <f t="shared" si="7"/>
        <v>64.90912123</v>
      </c>
      <c r="S343" s="55">
        <f t="shared" si="8"/>
        <v>3.80912123</v>
      </c>
      <c r="T343" s="55"/>
    </row>
    <row r="344">
      <c r="A344" s="45">
        <v>59.2</v>
      </c>
      <c r="B344" s="45">
        <v>12.2</v>
      </c>
      <c r="C344" s="46">
        <f t="shared" si="1"/>
        <v>69.77101701</v>
      </c>
      <c r="D344" s="35">
        <f t="shared" si="2"/>
        <v>10.57101701</v>
      </c>
      <c r="E344" s="47"/>
      <c r="F344" s="48">
        <v>59.2</v>
      </c>
      <c r="G344" s="48">
        <v>393.0</v>
      </c>
      <c r="H344" s="49">
        <f t="shared" si="3"/>
        <v>57.04834178</v>
      </c>
      <c r="I344" s="49">
        <f t="shared" si="4"/>
        <v>2.151658223</v>
      </c>
      <c r="J344" s="49"/>
      <c r="K344" s="50">
        <v>59.2</v>
      </c>
      <c r="L344" s="51">
        <v>34.7</v>
      </c>
      <c r="M344" s="52">
        <f t="shared" si="5"/>
        <v>68.39656737</v>
      </c>
      <c r="N344" s="52">
        <f t="shared" si="6"/>
        <v>9.196567372</v>
      </c>
      <c r="O344" s="53"/>
      <c r="P344" s="54">
        <v>59.2</v>
      </c>
      <c r="Q344" s="54">
        <v>9.0</v>
      </c>
      <c r="R344" s="55">
        <f t="shared" si="7"/>
        <v>62.18504773</v>
      </c>
      <c r="S344" s="55">
        <f t="shared" si="8"/>
        <v>2.985047731</v>
      </c>
      <c r="T344" s="55"/>
    </row>
    <row r="345">
      <c r="A345" s="45">
        <v>57.5</v>
      </c>
      <c r="B345" s="45">
        <v>12.1</v>
      </c>
      <c r="C345" s="46">
        <f t="shared" si="1"/>
        <v>69.5606717</v>
      </c>
      <c r="D345" s="35">
        <f t="shared" si="2"/>
        <v>12.0606717</v>
      </c>
      <c r="E345" s="47"/>
      <c r="F345" s="48">
        <v>57.5</v>
      </c>
      <c r="G345" s="48">
        <v>427.0</v>
      </c>
      <c r="H345" s="49">
        <f t="shared" si="3"/>
        <v>55.23415416</v>
      </c>
      <c r="I345" s="49">
        <f t="shared" si="4"/>
        <v>2.265845837</v>
      </c>
      <c r="J345" s="49"/>
      <c r="K345" s="50">
        <v>57.5</v>
      </c>
      <c r="L345" s="51">
        <v>34.2</v>
      </c>
      <c r="M345" s="52">
        <f t="shared" si="5"/>
        <v>68.26163838</v>
      </c>
      <c r="N345" s="52">
        <f t="shared" si="6"/>
        <v>10.76163838</v>
      </c>
      <c r="O345" s="53"/>
      <c r="P345" s="54">
        <v>57.5</v>
      </c>
      <c r="Q345" s="54">
        <v>12.7</v>
      </c>
      <c r="R345" s="55">
        <f t="shared" si="7"/>
        <v>58.58537918</v>
      </c>
      <c r="S345" s="55">
        <f t="shared" si="8"/>
        <v>1.085379178</v>
      </c>
      <c r="T345" s="55"/>
    </row>
    <row r="346">
      <c r="A346" s="45">
        <v>56.9</v>
      </c>
      <c r="B346" s="45">
        <v>12.1</v>
      </c>
      <c r="C346" s="46">
        <f t="shared" si="1"/>
        <v>69.5606717</v>
      </c>
      <c r="D346" s="35">
        <f t="shared" si="2"/>
        <v>12.6606717</v>
      </c>
      <c r="E346" s="47"/>
      <c r="F346" s="48">
        <v>56.9</v>
      </c>
      <c r="G346" s="48">
        <v>436.0</v>
      </c>
      <c r="H346" s="49">
        <f t="shared" si="3"/>
        <v>54.75392803</v>
      </c>
      <c r="I346" s="49">
        <f t="shared" si="4"/>
        <v>2.14607197</v>
      </c>
      <c r="J346" s="49"/>
      <c r="K346" s="50">
        <v>56.9</v>
      </c>
      <c r="L346" s="51">
        <v>33.7</v>
      </c>
      <c r="M346" s="52">
        <f t="shared" si="5"/>
        <v>68.1267094</v>
      </c>
      <c r="N346" s="52">
        <f t="shared" si="6"/>
        <v>11.2267094</v>
      </c>
      <c r="O346" s="53"/>
      <c r="P346" s="54">
        <v>56.9</v>
      </c>
      <c r="Q346" s="54">
        <v>13.4</v>
      </c>
      <c r="R346" s="55">
        <f t="shared" si="7"/>
        <v>57.9043608</v>
      </c>
      <c r="S346" s="55">
        <f t="shared" si="8"/>
        <v>1.004360803</v>
      </c>
      <c r="T346" s="55"/>
    </row>
    <row r="347">
      <c r="A347" s="45">
        <v>54.8</v>
      </c>
      <c r="B347" s="45">
        <v>11.9</v>
      </c>
      <c r="C347" s="46">
        <f t="shared" si="1"/>
        <v>69.13998108</v>
      </c>
      <c r="D347" s="35">
        <f t="shared" si="2"/>
        <v>14.33998108</v>
      </c>
      <c r="E347" s="47"/>
      <c r="F347" s="48">
        <v>54.8</v>
      </c>
      <c r="G347" s="48">
        <v>491.0</v>
      </c>
      <c r="H347" s="49">
        <f t="shared" si="3"/>
        <v>51.81921277</v>
      </c>
      <c r="I347" s="49">
        <f t="shared" si="4"/>
        <v>2.980787227</v>
      </c>
      <c r="J347" s="49"/>
      <c r="K347" s="50">
        <v>54.8</v>
      </c>
      <c r="L347" s="51">
        <v>33.2</v>
      </c>
      <c r="M347" s="52">
        <f t="shared" si="5"/>
        <v>67.99178041</v>
      </c>
      <c r="N347" s="52">
        <f t="shared" si="6"/>
        <v>13.19178041</v>
      </c>
      <c r="O347" s="53"/>
      <c r="P347" s="54">
        <v>54.8</v>
      </c>
      <c r="Q347" s="54">
        <v>14.4</v>
      </c>
      <c r="R347" s="55">
        <f t="shared" si="7"/>
        <v>56.93147741</v>
      </c>
      <c r="S347" s="55">
        <f t="shared" si="8"/>
        <v>2.131477411</v>
      </c>
      <c r="T347" s="55"/>
    </row>
    <row r="348">
      <c r="A348" s="45">
        <v>51.7</v>
      </c>
      <c r="B348" s="45">
        <v>11.9</v>
      </c>
      <c r="C348" s="46">
        <f t="shared" si="1"/>
        <v>69.13998108</v>
      </c>
      <c r="D348" s="35">
        <f t="shared" si="2"/>
        <v>17.43998108</v>
      </c>
      <c r="E348" s="47"/>
      <c r="F348" s="48">
        <v>51.7</v>
      </c>
      <c r="G348" s="48">
        <v>566.0</v>
      </c>
      <c r="H348" s="49">
        <f t="shared" si="3"/>
        <v>47.81732833</v>
      </c>
      <c r="I348" s="49">
        <f t="shared" si="4"/>
        <v>3.882671668</v>
      </c>
      <c r="J348" s="49"/>
      <c r="K348" s="50">
        <v>51.7</v>
      </c>
      <c r="L348" s="51">
        <v>32.7</v>
      </c>
      <c r="M348" s="52">
        <f t="shared" si="5"/>
        <v>67.85685142</v>
      </c>
      <c r="N348" s="52">
        <f t="shared" si="6"/>
        <v>16.15685142</v>
      </c>
      <c r="O348" s="53"/>
      <c r="P348" s="54">
        <v>51.7</v>
      </c>
      <c r="Q348" s="54">
        <v>20.6</v>
      </c>
      <c r="R348" s="55">
        <f t="shared" si="7"/>
        <v>50.89960038</v>
      </c>
      <c r="S348" s="55">
        <f t="shared" si="8"/>
        <v>0.8003996232</v>
      </c>
      <c r="T348" s="55"/>
    </row>
    <row r="349">
      <c r="A349" s="45">
        <v>48.1</v>
      </c>
      <c r="B349" s="45">
        <v>11.8</v>
      </c>
      <c r="C349" s="46">
        <f t="shared" si="1"/>
        <v>68.92963577</v>
      </c>
      <c r="D349" s="35">
        <f t="shared" si="2"/>
        <v>20.82963577</v>
      </c>
      <c r="E349" s="47"/>
      <c r="F349" s="48">
        <v>48.1</v>
      </c>
      <c r="G349" s="48">
        <v>652.0</v>
      </c>
      <c r="H349" s="49">
        <f t="shared" si="3"/>
        <v>43.22850084</v>
      </c>
      <c r="I349" s="49">
        <f t="shared" si="4"/>
        <v>4.87149916</v>
      </c>
      <c r="J349" s="49"/>
      <c r="K349" s="50">
        <v>48.1</v>
      </c>
      <c r="L349" s="51">
        <v>32.2</v>
      </c>
      <c r="M349" s="52">
        <f t="shared" si="5"/>
        <v>67.72192243</v>
      </c>
      <c r="N349" s="52">
        <f t="shared" si="6"/>
        <v>19.62192243</v>
      </c>
      <c r="O349" s="53"/>
      <c r="P349" s="54">
        <v>48.1</v>
      </c>
      <c r="Q349" s="54">
        <v>28.4</v>
      </c>
      <c r="R349" s="55">
        <f t="shared" si="7"/>
        <v>43.31110991</v>
      </c>
      <c r="S349" s="55">
        <f t="shared" si="8"/>
        <v>4.788890085</v>
      </c>
      <c r="T349" s="55"/>
    </row>
    <row r="350">
      <c r="A350" s="45">
        <v>46.4</v>
      </c>
      <c r="B350" s="45">
        <v>11.8</v>
      </c>
      <c r="C350" s="46">
        <f t="shared" si="1"/>
        <v>68.92963577</v>
      </c>
      <c r="D350" s="35">
        <f t="shared" si="2"/>
        <v>22.52963577</v>
      </c>
      <c r="E350" s="47"/>
      <c r="F350" s="48">
        <v>46.4</v>
      </c>
      <c r="G350" s="48">
        <v>693.0</v>
      </c>
      <c r="H350" s="49">
        <f t="shared" si="3"/>
        <v>41.04080401</v>
      </c>
      <c r="I350" s="49">
        <f t="shared" si="4"/>
        <v>5.359195988</v>
      </c>
      <c r="J350" s="49"/>
      <c r="K350" s="50">
        <v>46.4</v>
      </c>
      <c r="L350" s="51">
        <v>31.6</v>
      </c>
      <c r="M350" s="52">
        <f t="shared" si="5"/>
        <v>67.56000765</v>
      </c>
      <c r="N350" s="52">
        <f t="shared" si="6"/>
        <v>21.16000765</v>
      </c>
      <c r="O350" s="53"/>
      <c r="P350" s="54">
        <v>46.4</v>
      </c>
      <c r="Q350" s="54">
        <v>31.9</v>
      </c>
      <c r="R350" s="55">
        <f t="shared" si="7"/>
        <v>39.90601804</v>
      </c>
      <c r="S350" s="55">
        <f t="shared" si="8"/>
        <v>6.49398196</v>
      </c>
      <c r="T350" s="55"/>
    </row>
    <row r="351">
      <c r="A351" s="45">
        <v>46.0</v>
      </c>
      <c r="B351" s="45">
        <v>11.9</v>
      </c>
      <c r="C351" s="46">
        <f t="shared" si="1"/>
        <v>69.13998108</v>
      </c>
      <c r="D351" s="35">
        <f t="shared" si="2"/>
        <v>23.13998108</v>
      </c>
      <c r="E351" s="47"/>
      <c r="F351" s="48">
        <v>46.0</v>
      </c>
      <c r="G351" s="48">
        <v>699.0</v>
      </c>
      <c r="H351" s="49">
        <f t="shared" si="3"/>
        <v>40.72065326</v>
      </c>
      <c r="I351" s="49">
        <f t="shared" si="4"/>
        <v>5.279346743</v>
      </c>
      <c r="J351" s="49"/>
      <c r="K351" s="50">
        <v>46.0</v>
      </c>
      <c r="L351" s="51">
        <v>31.1</v>
      </c>
      <c r="M351" s="52">
        <f t="shared" si="5"/>
        <v>67.42507866</v>
      </c>
      <c r="N351" s="52">
        <f t="shared" si="6"/>
        <v>21.42507866</v>
      </c>
      <c r="O351" s="53"/>
      <c r="P351" s="54">
        <v>46.0</v>
      </c>
      <c r="Q351" s="54">
        <v>34.6</v>
      </c>
      <c r="R351" s="55">
        <f t="shared" si="7"/>
        <v>37.27923288</v>
      </c>
      <c r="S351" s="55">
        <f t="shared" si="8"/>
        <v>8.72076712</v>
      </c>
      <c r="T351" s="55"/>
    </row>
    <row r="352">
      <c r="A352" s="45">
        <v>46.7</v>
      </c>
      <c r="B352" s="45">
        <v>11.8</v>
      </c>
      <c r="C352" s="46">
        <f t="shared" si="1"/>
        <v>68.92963577</v>
      </c>
      <c r="D352" s="35">
        <f t="shared" si="2"/>
        <v>22.22963577</v>
      </c>
      <c r="E352" s="47"/>
      <c r="F352" s="48">
        <v>46.7</v>
      </c>
      <c r="G352" s="48">
        <v>679.0</v>
      </c>
      <c r="H352" s="49">
        <f t="shared" si="3"/>
        <v>41.78782244</v>
      </c>
      <c r="I352" s="49">
        <f t="shared" si="4"/>
        <v>4.912177559</v>
      </c>
      <c r="J352" s="49"/>
      <c r="K352" s="50">
        <v>46.7</v>
      </c>
      <c r="L352" s="51">
        <v>3.5</v>
      </c>
      <c r="M352" s="52">
        <f t="shared" si="5"/>
        <v>59.97699851</v>
      </c>
      <c r="N352" s="52">
        <f t="shared" si="6"/>
        <v>13.27699851</v>
      </c>
      <c r="O352" s="53"/>
      <c r="P352" s="54">
        <v>46.7</v>
      </c>
      <c r="Q352" s="54">
        <v>37.2</v>
      </c>
      <c r="R352" s="55">
        <f t="shared" si="7"/>
        <v>34.74973606</v>
      </c>
      <c r="S352" s="55">
        <f t="shared" si="8"/>
        <v>11.95026394</v>
      </c>
      <c r="T352" s="55"/>
    </row>
    <row r="353">
      <c r="A353" s="45">
        <v>47.8</v>
      </c>
      <c r="B353" s="45">
        <v>11.7</v>
      </c>
      <c r="C353" s="46">
        <f t="shared" si="1"/>
        <v>68.71929046</v>
      </c>
      <c r="D353" s="35">
        <f t="shared" si="2"/>
        <v>20.91929046</v>
      </c>
      <c r="E353" s="47"/>
      <c r="F353" s="48">
        <v>47.8</v>
      </c>
      <c r="G353" s="48">
        <v>647.0</v>
      </c>
      <c r="H353" s="49">
        <f t="shared" si="3"/>
        <v>43.49529314</v>
      </c>
      <c r="I353" s="49">
        <f t="shared" si="4"/>
        <v>4.304706864</v>
      </c>
      <c r="J353" s="49"/>
      <c r="K353" s="50">
        <v>47.8</v>
      </c>
      <c r="L353" s="51">
        <v>29.9</v>
      </c>
      <c r="M353" s="52">
        <f t="shared" si="5"/>
        <v>67.10124909</v>
      </c>
      <c r="N353" s="52">
        <f t="shared" si="6"/>
        <v>19.30124909</v>
      </c>
      <c r="O353" s="53"/>
      <c r="P353" s="54">
        <v>47.8</v>
      </c>
      <c r="Q353" s="54">
        <v>38.8</v>
      </c>
      <c r="R353" s="55">
        <f t="shared" si="7"/>
        <v>33.19312263</v>
      </c>
      <c r="S353" s="55">
        <f t="shared" si="8"/>
        <v>14.60687737</v>
      </c>
      <c r="T353" s="55"/>
    </row>
    <row r="354">
      <c r="A354" s="45">
        <v>75.0</v>
      </c>
      <c r="B354" s="45">
        <v>15.2</v>
      </c>
      <c r="C354" s="46">
        <f t="shared" si="1"/>
        <v>76.08137633</v>
      </c>
      <c r="D354" s="35">
        <f t="shared" si="2"/>
        <v>1.081376328</v>
      </c>
      <c r="E354" s="47"/>
      <c r="F354" s="48">
        <v>75.0</v>
      </c>
      <c r="G354" s="48">
        <v>142.0</v>
      </c>
      <c r="H354" s="49">
        <f t="shared" si="3"/>
        <v>70.44131504</v>
      </c>
      <c r="I354" s="49">
        <f t="shared" si="4"/>
        <v>4.55868496</v>
      </c>
      <c r="J354" s="49"/>
      <c r="K354" s="50">
        <v>75.0</v>
      </c>
      <c r="L354" s="51">
        <v>56.1</v>
      </c>
      <c r="M354" s="52">
        <f t="shared" si="5"/>
        <v>74.17152807</v>
      </c>
      <c r="N354" s="52">
        <f t="shared" si="6"/>
        <v>0.8284719346</v>
      </c>
      <c r="O354" s="53"/>
      <c r="P354" s="54">
        <v>75.0</v>
      </c>
      <c r="Q354" s="54">
        <v>0.1</v>
      </c>
      <c r="R354" s="55">
        <f t="shared" si="7"/>
        <v>70.84370993</v>
      </c>
      <c r="S354" s="55">
        <f t="shared" si="8"/>
        <v>4.156290075</v>
      </c>
      <c r="T354" s="55"/>
    </row>
    <row r="355">
      <c r="A355" s="45">
        <v>74.8</v>
      </c>
      <c r="B355" s="45">
        <v>15.2</v>
      </c>
      <c r="C355" s="46">
        <f t="shared" si="1"/>
        <v>76.08137633</v>
      </c>
      <c r="D355" s="35">
        <f t="shared" si="2"/>
        <v>1.281376328</v>
      </c>
      <c r="E355" s="47"/>
      <c r="F355" s="48">
        <v>74.8</v>
      </c>
      <c r="G355" s="48">
        <v>144.0</v>
      </c>
      <c r="H355" s="49">
        <f t="shared" si="3"/>
        <v>70.33459812</v>
      </c>
      <c r="I355" s="49">
        <f t="shared" si="4"/>
        <v>4.465401879</v>
      </c>
      <c r="J355" s="49"/>
      <c r="K355" s="50">
        <v>74.8</v>
      </c>
      <c r="L355" s="51">
        <v>55.3</v>
      </c>
      <c r="M355" s="52">
        <f t="shared" si="5"/>
        <v>73.95564168</v>
      </c>
      <c r="N355" s="52">
        <f t="shared" si="6"/>
        <v>0.8443583156</v>
      </c>
      <c r="O355" s="53"/>
      <c r="P355" s="54">
        <v>74.8</v>
      </c>
      <c r="Q355" s="54">
        <v>0.1</v>
      </c>
      <c r="R355" s="55">
        <f t="shared" si="7"/>
        <v>70.84370993</v>
      </c>
      <c r="S355" s="55">
        <f t="shared" si="8"/>
        <v>3.956290075</v>
      </c>
      <c r="T355" s="55"/>
    </row>
    <row r="356">
      <c r="A356" s="45">
        <v>74.7</v>
      </c>
      <c r="B356" s="45">
        <v>14.2</v>
      </c>
      <c r="C356" s="46">
        <f t="shared" si="1"/>
        <v>73.97792322</v>
      </c>
      <c r="D356" s="35">
        <f t="shared" si="2"/>
        <v>0.7220767771</v>
      </c>
      <c r="E356" s="47"/>
      <c r="F356" s="48">
        <v>74.7</v>
      </c>
      <c r="G356" s="48">
        <v>146.0</v>
      </c>
      <c r="H356" s="49">
        <f t="shared" si="3"/>
        <v>70.2278812</v>
      </c>
      <c r="I356" s="49">
        <f t="shared" si="4"/>
        <v>4.472118797</v>
      </c>
      <c r="J356" s="49"/>
      <c r="K356" s="50">
        <v>74.7</v>
      </c>
      <c r="L356" s="51">
        <v>54.5</v>
      </c>
      <c r="M356" s="52">
        <f t="shared" si="5"/>
        <v>73.7397553</v>
      </c>
      <c r="N356" s="52">
        <f t="shared" si="6"/>
        <v>0.9602446967</v>
      </c>
      <c r="O356" s="53"/>
      <c r="P356" s="54">
        <v>74.7</v>
      </c>
      <c r="Q356" s="54">
        <v>0.1</v>
      </c>
      <c r="R356" s="55">
        <f t="shared" si="7"/>
        <v>70.84370993</v>
      </c>
      <c r="S356" s="55">
        <f t="shared" si="8"/>
        <v>3.856290075</v>
      </c>
      <c r="T356" s="55"/>
    </row>
    <row r="357">
      <c r="A357" s="45">
        <v>74.5</v>
      </c>
      <c r="B357" s="45">
        <v>14.2</v>
      </c>
      <c r="C357" s="46">
        <f t="shared" si="1"/>
        <v>73.97792322</v>
      </c>
      <c r="D357" s="35">
        <f t="shared" si="2"/>
        <v>0.5220767771</v>
      </c>
      <c r="E357" s="47"/>
      <c r="F357" s="48">
        <v>74.5</v>
      </c>
      <c r="G357" s="48">
        <v>148.0</v>
      </c>
      <c r="H357" s="49">
        <f t="shared" si="3"/>
        <v>70.12116428</v>
      </c>
      <c r="I357" s="49">
        <f t="shared" si="4"/>
        <v>4.378835716</v>
      </c>
      <c r="J357" s="49"/>
      <c r="K357" s="50">
        <v>74.5</v>
      </c>
      <c r="L357" s="51">
        <v>53.6</v>
      </c>
      <c r="M357" s="52">
        <f t="shared" si="5"/>
        <v>73.49688312</v>
      </c>
      <c r="N357" s="52">
        <f t="shared" si="6"/>
        <v>1.003116875</v>
      </c>
      <c r="O357" s="53"/>
      <c r="P357" s="54">
        <v>74.5</v>
      </c>
      <c r="Q357" s="54">
        <v>0.1</v>
      </c>
      <c r="R357" s="55">
        <f t="shared" si="7"/>
        <v>70.84370993</v>
      </c>
      <c r="S357" s="55">
        <f t="shared" si="8"/>
        <v>3.656290075</v>
      </c>
      <c r="T357" s="55"/>
    </row>
    <row r="358">
      <c r="A358" s="45">
        <v>74.1</v>
      </c>
      <c r="B358" s="45">
        <v>14.0</v>
      </c>
      <c r="C358" s="46">
        <f t="shared" si="1"/>
        <v>73.5572326</v>
      </c>
      <c r="D358" s="35">
        <f t="shared" si="2"/>
        <v>0.5427673981</v>
      </c>
      <c r="E358" s="47"/>
      <c r="F358" s="48">
        <v>74.1</v>
      </c>
      <c r="G358" s="48">
        <v>152.0</v>
      </c>
      <c r="H358" s="49">
        <f t="shared" si="3"/>
        <v>69.90773045</v>
      </c>
      <c r="I358" s="49">
        <f t="shared" si="4"/>
        <v>4.192269553</v>
      </c>
      <c r="J358" s="49"/>
      <c r="K358" s="50">
        <v>74.1</v>
      </c>
      <c r="L358" s="51">
        <v>52.8</v>
      </c>
      <c r="M358" s="52">
        <f t="shared" si="5"/>
        <v>73.28099674</v>
      </c>
      <c r="N358" s="52">
        <f t="shared" si="6"/>
        <v>0.8190032565</v>
      </c>
      <c r="O358" s="53"/>
      <c r="P358" s="54">
        <v>74.1</v>
      </c>
      <c r="Q358" s="54">
        <v>0.1</v>
      </c>
      <c r="R358" s="55">
        <f t="shared" si="7"/>
        <v>70.84370993</v>
      </c>
      <c r="S358" s="55">
        <f t="shared" si="8"/>
        <v>3.256290075</v>
      </c>
      <c r="T358" s="55"/>
    </row>
    <row r="359">
      <c r="A359" s="45">
        <v>73.8</v>
      </c>
      <c r="B359" s="45">
        <v>13.8</v>
      </c>
      <c r="C359" s="46">
        <f t="shared" si="1"/>
        <v>73.13654198</v>
      </c>
      <c r="D359" s="35">
        <f t="shared" si="2"/>
        <v>0.6634580191</v>
      </c>
      <c r="E359" s="47"/>
      <c r="F359" s="48">
        <v>73.8</v>
      </c>
      <c r="G359" s="48">
        <v>154.0</v>
      </c>
      <c r="H359" s="49">
        <f t="shared" si="3"/>
        <v>69.80101353</v>
      </c>
      <c r="I359" s="49">
        <f t="shared" si="4"/>
        <v>3.998986471</v>
      </c>
      <c r="J359" s="49"/>
      <c r="K359" s="50">
        <v>73.8</v>
      </c>
      <c r="L359" s="51">
        <v>52.0</v>
      </c>
      <c r="M359" s="52">
        <f t="shared" si="5"/>
        <v>73.06511036</v>
      </c>
      <c r="N359" s="52">
        <f t="shared" si="6"/>
        <v>0.7348896375</v>
      </c>
      <c r="O359" s="53"/>
      <c r="P359" s="54">
        <v>73.8</v>
      </c>
      <c r="Q359" s="54">
        <v>0.1</v>
      </c>
      <c r="R359" s="55">
        <f t="shared" si="7"/>
        <v>70.84370993</v>
      </c>
      <c r="S359" s="55">
        <f t="shared" si="8"/>
        <v>2.956290075</v>
      </c>
      <c r="T359" s="55"/>
    </row>
    <row r="360">
      <c r="A360" s="45">
        <v>73.6</v>
      </c>
      <c r="B360" s="45">
        <v>13.8</v>
      </c>
      <c r="C360" s="46">
        <f t="shared" si="1"/>
        <v>73.13654198</v>
      </c>
      <c r="D360" s="35">
        <f t="shared" si="2"/>
        <v>0.4634580191</v>
      </c>
      <c r="E360" s="47"/>
      <c r="F360" s="48">
        <v>73.6</v>
      </c>
      <c r="G360" s="48">
        <v>157.0</v>
      </c>
      <c r="H360" s="49">
        <f t="shared" si="3"/>
        <v>69.64093815</v>
      </c>
      <c r="I360" s="49">
        <f t="shared" si="4"/>
        <v>3.959061849</v>
      </c>
      <c r="J360" s="49"/>
      <c r="K360" s="50">
        <v>73.6</v>
      </c>
      <c r="L360" s="51">
        <v>51.1</v>
      </c>
      <c r="M360" s="52">
        <f t="shared" si="5"/>
        <v>72.82223818</v>
      </c>
      <c r="N360" s="52">
        <f t="shared" si="6"/>
        <v>0.7777618162</v>
      </c>
      <c r="O360" s="53"/>
      <c r="P360" s="54">
        <v>73.6</v>
      </c>
      <c r="Q360" s="54">
        <v>0.1</v>
      </c>
      <c r="R360" s="55">
        <f t="shared" si="7"/>
        <v>70.84370993</v>
      </c>
      <c r="S360" s="55">
        <f t="shared" si="8"/>
        <v>2.756290075</v>
      </c>
      <c r="T360" s="55"/>
    </row>
    <row r="361">
      <c r="A361" s="45">
        <v>73.4</v>
      </c>
      <c r="B361" s="45">
        <v>13.3</v>
      </c>
      <c r="C361" s="46">
        <f t="shared" si="1"/>
        <v>72.08481543</v>
      </c>
      <c r="D361" s="35">
        <f t="shared" si="2"/>
        <v>1.315184572</v>
      </c>
      <c r="E361" s="47"/>
      <c r="F361" s="48">
        <v>73.4</v>
      </c>
      <c r="G361" s="48">
        <v>158.0</v>
      </c>
      <c r="H361" s="49">
        <f t="shared" si="3"/>
        <v>69.58757969</v>
      </c>
      <c r="I361" s="49">
        <f t="shared" si="4"/>
        <v>3.812420308</v>
      </c>
      <c r="J361" s="49"/>
      <c r="K361" s="50">
        <v>73.4</v>
      </c>
      <c r="L361" s="51">
        <v>5.3</v>
      </c>
      <c r="M361" s="52">
        <f t="shared" si="5"/>
        <v>60.46274287</v>
      </c>
      <c r="N361" s="52">
        <f t="shared" si="6"/>
        <v>12.93725713</v>
      </c>
      <c r="O361" s="53"/>
      <c r="P361" s="54">
        <v>73.4</v>
      </c>
      <c r="Q361" s="54">
        <v>0.1</v>
      </c>
      <c r="R361" s="55">
        <f t="shared" si="7"/>
        <v>70.84370993</v>
      </c>
      <c r="S361" s="55">
        <f t="shared" si="8"/>
        <v>2.556290075</v>
      </c>
      <c r="T361" s="55"/>
    </row>
    <row r="362">
      <c r="A362" s="45">
        <v>73.3</v>
      </c>
      <c r="B362" s="45">
        <v>13.5</v>
      </c>
      <c r="C362" s="46">
        <f t="shared" si="1"/>
        <v>72.50550605</v>
      </c>
      <c r="D362" s="35">
        <f t="shared" si="2"/>
        <v>0.7944939506</v>
      </c>
      <c r="E362" s="47"/>
      <c r="F362" s="48">
        <v>73.3</v>
      </c>
      <c r="G362" s="48">
        <v>159.0</v>
      </c>
      <c r="H362" s="49">
        <f t="shared" si="3"/>
        <v>69.53422123</v>
      </c>
      <c r="I362" s="49">
        <f t="shared" si="4"/>
        <v>3.765778767</v>
      </c>
      <c r="J362" s="49"/>
      <c r="K362" s="50">
        <v>73.3</v>
      </c>
      <c r="L362" s="51">
        <v>49.4</v>
      </c>
      <c r="M362" s="52">
        <f t="shared" si="5"/>
        <v>72.36347962</v>
      </c>
      <c r="N362" s="52">
        <f t="shared" si="6"/>
        <v>0.936520376</v>
      </c>
      <c r="O362" s="53"/>
      <c r="P362" s="54">
        <v>73.3</v>
      </c>
      <c r="Q362" s="54">
        <v>0.1</v>
      </c>
      <c r="R362" s="55">
        <f t="shared" si="7"/>
        <v>70.84370993</v>
      </c>
      <c r="S362" s="55">
        <f t="shared" si="8"/>
        <v>2.456290075</v>
      </c>
      <c r="T362" s="55"/>
    </row>
    <row r="363">
      <c r="A363" s="45">
        <v>73.0</v>
      </c>
      <c r="B363" s="45">
        <v>13.8</v>
      </c>
      <c r="C363" s="46">
        <f t="shared" si="1"/>
        <v>73.13654198</v>
      </c>
      <c r="D363" s="35">
        <f t="shared" si="2"/>
        <v>0.1365419809</v>
      </c>
      <c r="E363" s="47"/>
      <c r="F363" s="48">
        <v>73.0</v>
      </c>
      <c r="G363" s="48">
        <v>161.0</v>
      </c>
      <c r="H363" s="49">
        <f t="shared" si="3"/>
        <v>69.42750431</v>
      </c>
      <c r="I363" s="49">
        <f t="shared" si="4"/>
        <v>3.572495686</v>
      </c>
      <c r="J363" s="49"/>
      <c r="K363" s="50">
        <v>73.0</v>
      </c>
      <c r="L363" s="51">
        <v>48.6</v>
      </c>
      <c r="M363" s="52">
        <f t="shared" si="5"/>
        <v>72.14759324</v>
      </c>
      <c r="N363" s="52">
        <f t="shared" si="6"/>
        <v>0.852406757</v>
      </c>
      <c r="O363" s="53"/>
      <c r="P363" s="54">
        <v>73.0</v>
      </c>
      <c r="Q363" s="54">
        <v>0.1</v>
      </c>
      <c r="R363" s="55">
        <f t="shared" si="7"/>
        <v>70.84370993</v>
      </c>
      <c r="S363" s="55">
        <f t="shared" si="8"/>
        <v>2.156290075</v>
      </c>
      <c r="T363" s="55"/>
    </row>
    <row r="364">
      <c r="A364" s="45">
        <v>72.7</v>
      </c>
      <c r="B364" s="45">
        <v>13.8</v>
      </c>
      <c r="C364" s="46">
        <f t="shared" si="1"/>
        <v>73.13654198</v>
      </c>
      <c r="D364" s="35">
        <f t="shared" si="2"/>
        <v>0.4365419809</v>
      </c>
      <c r="E364" s="47"/>
      <c r="F364" s="48">
        <v>72.7</v>
      </c>
      <c r="G364" s="48">
        <v>163.0</v>
      </c>
      <c r="H364" s="49">
        <f t="shared" si="3"/>
        <v>69.3207874</v>
      </c>
      <c r="I364" s="49">
        <f t="shared" si="4"/>
        <v>3.379212604</v>
      </c>
      <c r="J364" s="49"/>
      <c r="K364" s="50">
        <v>72.7</v>
      </c>
      <c r="L364" s="51">
        <v>47.8</v>
      </c>
      <c r="M364" s="52">
        <f t="shared" si="5"/>
        <v>71.93170686</v>
      </c>
      <c r="N364" s="52">
        <f t="shared" si="6"/>
        <v>0.7682931381</v>
      </c>
      <c r="O364" s="53"/>
      <c r="P364" s="54">
        <v>72.7</v>
      </c>
      <c r="Q364" s="54">
        <v>0.1</v>
      </c>
      <c r="R364" s="55">
        <f t="shared" si="7"/>
        <v>70.84370993</v>
      </c>
      <c r="S364" s="55">
        <f t="shared" si="8"/>
        <v>1.856290075</v>
      </c>
      <c r="T364" s="55"/>
    </row>
    <row r="365">
      <c r="A365" s="45">
        <v>72.0</v>
      </c>
      <c r="B365" s="45">
        <v>14.0</v>
      </c>
      <c r="C365" s="46">
        <f t="shared" si="1"/>
        <v>73.5572326</v>
      </c>
      <c r="D365" s="35">
        <f t="shared" si="2"/>
        <v>1.557232602</v>
      </c>
      <c r="E365" s="47"/>
      <c r="F365" s="48">
        <v>72.0</v>
      </c>
      <c r="G365" s="48">
        <v>17.0</v>
      </c>
      <c r="H365" s="49">
        <f t="shared" si="3"/>
        <v>77.11112244</v>
      </c>
      <c r="I365" s="49">
        <f t="shared" si="4"/>
        <v>5.111122441</v>
      </c>
      <c r="J365" s="49"/>
      <c r="K365" s="50">
        <v>72.0</v>
      </c>
      <c r="L365" s="51">
        <v>46.9</v>
      </c>
      <c r="M365" s="52">
        <f t="shared" si="5"/>
        <v>71.68883468</v>
      </c>
      <c r="N365" s="52">
        <f t="shared" si="6"/>
        <v>0.3111653168</v>
      </c>
      <c r="O365" s="53"/>
      <c r="P365" s="54">
        <v>72.0</v>
      </c>
      <c r="Q365" s="54">
        <v>0.1</v>
      </c>
      <c r="R365" s="55">
        <f t="shared" si="7"/>
        <v>70.84370993</v>
      </c>
      <c r="S365" s="55">
        <f t="shared" si="8"/>
        <v>1.156290075</v>
      </c>
      <c r="T365" s="55"/>
    </row>
    <row r="366">
      <c r="A366" s="45">
        <v>71.8</v>
      </c>
      <c r="B366" s="45">
        <v>14.8</v>
      </c>
      <c r="C366" s="46">
        <f t="shared" si="1"/>
        <v>75.23999509</v>
      </c>
      <c r="D366" s="35">
        <f t="shared" si="2"/>
        <v>3.439995086</v>
      </c>
      <c r="E366" s="47"/>
      <c r="F366" s="48">
        <v>71.8</v>
      </c>
      <c r="G366" s="48">
        <v>172.0</v>
      </c>
      <c r="H366" s="49">
        <f t="shared" si="3"/>
        <v>68.84056126</v>
      </c>
      <c r="I366" s="49">
        <f t="shared" si="4"/>
        <v>2.959438737</v>
      </c>
      <c r="J366" s="49"/>
      <c r="K366" s="50">
        <v>71.8</v>
      </c>
      <c r="L366" s="51">
        <v>46.1</v>
      </c>
      <c r="M366" s="52">
        <f t="shared" si="5"/>
        <v>71.4729483</v>
      </c>
      <c r="N366" s="52">
        <f t="shared" si="6"/>
        <v>0.3270516978</v>
      </c>
      <c r="O366" s="53"/>
      <c r="P366" s="54">
        <v>71.8</v>
      </c>
      <c r="Q366" s="54">
        <v>0.1</v>
      </c>
      <c r="R366" s="55">
        <f t="shared" si="7"/>
        <v>70.84370993</v>
      </c>
      <c r="S366" s="55">
        <f t="shared" si="8"/>
        <v>0.956290075</v>
      </c>
      <c r="T366" s="55"/>
    </row>
    <row r="367">
      <c r="A367" s="45">
        <v>71.4</v>
      </c>
      <c r="B367" s="45">
        <v>14.6</v>
      </c>
      <c r="C367" s="46">
        <f t="shared" si="1"/>
        <v>74.81930446</v>
      </c>
      <c r="D367" s="35">
        <f t="shared" si="2"/>
        <v>3.419304465</v>
      </c>
      <c r="E367" s="47"/>
      <c r="F367" s="48">
        <v>71.4</v>
      </c>
      <c r="G367" s="48">
        <v>176.0</v>
      </c>
      <c r="H367" s="49">
        <f t="shared" si="3"/>
        <v>68.62712743</v>
      </c>
      <c r="I367" s="49">
        <f t="shared" si="4"/>
        <v>2.772872574</v>
      </c>
      <c r="J367" s="49"/>
      <c r="K367" s="50">
        <v>71.4</v>
      </c>
      <c r="L367" s="51">
        <v>45.3</v>
      </c>
      <c r="M367" s="52">
        <f t="shared" si="5"/>
        <v>71.25706192</v>
      </c>
      <c r="N367" s="52">
        <f t="shared" si="6"/>
        <v>0.1429380789</v>
      </c>
      <c r="O367" s="53"/>
      <c r="P367" s="54">
        <v>71.4</v>
      </c>
      <c r="Q367" s="54">
        <v>0.1</v>
      </c>
      <c r="R367" s="55">
        <f t="shared" si="7"/>
        <v>70.84370993</v>
      </c>
      <c r="S367" s="55">
        <f t="shared" si="8"/>
        <v>0.556290075</v>
      </c>
      <c r="T367" s="55"/>
    </row>
    <row r="368">
      <c r="A368" s="45">
        <v>71.0</v>
      </c>
      <c r="B368" s="45">
        <v>14.3</v>
      </c>
      <c r="C368" s="46">
        <f t="shared" si="1"/>
        <v>74.18826853</v>
      </c>
      <c r="D368" s="35">
        <f t="shared" si="2"/>
        <v>3.188268533</v>
      </c>
      <c r="E368" s="47"/>
      <c r="F368" s="48">
        <v>71.0</v>
      </c>
      <c r="G368" s="48">
        <v>179.0</v>
      </c>
      <c r="H368" s="49">
        <f t="shared" si="3"/>
        <v>68.46705205</v>
      </c>
      <c r="I368" s="49">
        <f t="shared" si="4"/>
        <v>2.532947951</v>
      </c>
      <c r="J368" s="49"/>
      <c r="K368" s="50">
        <v>71.0</v>
      </c>
      <c r="L368" s="51">
        <v>44.5</v>
      </c>
      <c r="M368" s="52">
        <f t="shared" si="5"/>
        <v>71.04117554</v>
      </c>
      <c r="N368" s="52">
        <f t="shared" si="6"/>
        <v>0.04117554003</v>
      </c>
      <c r="O368" s="53"/>
      <c r="P368" s="54">
        <v>71.0</v>
      </c>
      <c r="Q368" s="54">
        <v>0.1</v>
      </c>
      <c r="R368" s="55">
        <f t="shared" si="7"/>
        <v>70.84370993</v>
      </c>
      <c r="S368" s="55">
        <f t="shared" si="8"/>
        <v>0.156290075</v>
      </c>
      <c r="T368" s="55"/>
    </row>
    <row r="369">
      <c r="A369" s="45">
        <v>75.0</v>
      </c>
      <c r="B369" s="45">
        <v>14.1</v>
      </c>
      <c r="C369" s="46">
        <f t="shared" si="1"/>
        <v>73.76757791</v>
      </c>
      <c r="D369" s="35">
        <f t="shared" si="2"/>
        <v>1.232422088</v>
      </c>
      <c r="E369" s="47"/>
      <c r="F369" s="48">
        <v>75.0</v>
      </c>
      <c r="G369" s="48">
        <v>183.0</v>
      </c>
      <c r="H369" s="49">
        <f t="shared" si="3"/>
        <v>68.25361821</v>
      </c>
      <c r="I369" s="49">
        <f t="shared" si="4"/>
        <v>6.746381788</v>
      </c>
      <c r="J369" s="49"/>
      <c r="K369" s="50">
        <v>75.0</v>
      </c>
      <c r="L369" s="51">
        <v>43.7</v>
      </c>
      <c r="M369" s="52">
        <f t="shared" si="5"/>
        <v>70.82528916</v>
      </c>
      <c r="N369" s="52">
        <f t="shared" si="6"/>
        <v>4.174710841</v>
      </c>
      <c r="O369" s="53"/>
      <c r="P369" s="54">
        <v>75.0</v>
      </c>
      <c r="Q369" s="54">
        <v>0.1</v>
      </c>
      <c r="R369" s="55">
        <f t="shared" si="7"/>
        <v>70.84370993</v>
      </c>
      <c r="S369" s="55">
        <f t="shared" si="8"/>
        <v>4.156290075</v>
      </c>
      <c r="T369" s="55"/>
    </row>
    <row r="370">
      <c r="A370" s="45">
        <v>77.7</v>
      </c>
      <c r="B370" s="45">
        <v>14.9</v>
      </c>
      <c r="C370" s="46">
        <f t="shared" si="1"/>
        <v>75.4503404</v>
      </c>
      <c r="D370" s="35">
        <f t="shared" si="2"/>
        <v>2.249659604</v>
      </c>
      <c r="E370" s="47"/>
      <c r="F370" s="48">
        <v>77.7</v>
      </c>
      <c r="G370" s="48">
        <v>78.0</v>
      </c>
      <c r="H370" s="49">
        <f t="shared" si="3"/>
        <v>73.85625643</v>
      </c>
      <c r="I370" s="49">
        <f t="shared" si="4"/>
        <v>3.843743571</v>
      </c>
      <c r="J370" s="49"/>
      <c r="K370" s="50">
        <v>77.7</v>
      </c>
      <c r="L370" s="51">
        <v>41.2</v>
      </c>
      <c r="M370" s="52">
        <f t="shared" si="5"/>
        <v>70.15064422</v>
      </c>
      <c r="N370" s="52">
        <f t="shared" si="6"/>
        <v>7.549355782</v>
      </c>
      <c r="O370" s="53"/>
      <c r="P370" s="54">
        <v>77.7</v>
      </c>
      <c r="Q370" s="54">
        <v>0.1</v>
      </c>
      <c r="R370" s="55">
        <f t="shared" si="7"/>
        <v>70.84370993</v>
      </c>
      <c r="S370" s="55">
        <f t="shared" si="8"/>
        <v>6.856290075</v>
      </c>
      <c r="T370" s="55"/>
    </row>
    <row r="371">
      <c r="A371" s="45">
        <v>77.6</v>
      </c>
      <c r="B371" s="45">
        <v>15.0</v>
      </c>
      <c r="C371" s="46">
        <f t="shared" si="1"/>
        <v>75.66068571</v>
      </c>
      <c r="D371" s="35">
        <f t="shared" si="2"/>
        <v>1.939314293</v>
      </c>
      <c r="E371" s="47"/>
      <c r="F371" s="48">
        <v>77.6</v>
      </c>
      <c r="G371" s="48">
        <v>8.0</v>
      </c>
      <c r="H371" s="49">
        <f t="shared" si="3"/>
        <v>77.59134857</v>
      </c>
      <c r="I371" s="49">
        <f t="shared" si="4"/>
        <v>0.008651425673</v>
      </c>
      <c r="J371" s="49"/>
      <c r="K371" s="50">
        <v>77.6</v>
      </c>
      <c r="L371" s="51">
        <v>4.2</v>
      </c>
      <c r="M371" s="52">
        <f t="shared" si="5"/>
        <v>60.16589909</v>
      </c>
      <c r="N371" s="52">
        <f t="shared" si="6"/>
        <v>17.43410091</v>
      </c>
      <c r="O371" s="53"/>
      <c r="P371" s="54">
        <v>77.6</v>
      </c>
      <c r="Q371" s="54">
        <v>0.1</v>
      </c>
      <c r="R371" s="55">
        <f t="shared" si="7"/>
        <v>70.84370993</v>
      </c>
      <c r="S371" s="55">
        <f t="shared" si="8"/>
        <v>6.756290075</v>
      </c>
      <c r="T371" s="55"/>
    </row>
    <row r="372">
      <c r="A372" s="45">
        <v>77.1</v>
      </c>
      <c r="B372" s="45">
        <v>14.9</v>
      </c>
      <c r="C372" s="46">
        <f t="shared" si="1"/>
        <v>75.4503404</v>
      </c>
      <c r="D372" s="35">
        <f t="shared" si="2"/>
        <v>1.649659604</v>
      </c>
      <c r="E372" s="47"/>
      <c r="F372" s="48">
        <v>77.1</v>
      </c>
      <c r="G372" s="48">
        <v>84.0</v>
      </c>
      <c r="H372" s="49">
        <f t="shared" si="3"/>
        <v>73.53610567</v>
      </c>
      <c r="I372" s="49">
        <f t="shared" si="4"/>
        <v>3.563894326</v>
      </c>
      <c r="J372" s="49"/>
      <c r="K372" s="50">
        <v>77.1</v>
      </c>
      <c r="L372" s="51">
        <v>39.2</v>
      </c>
      <c r="M372" s="52">
        <f t="shared" si="5"/>
        <v>69.61092827</v>
      </c>
      <c r="N372" s="52">
        <f t="shared" si="6"/>
        <v>7.489071735</v>
      </c>
      <c r="O372" s="53"/>
      <c r="P372" s="54">
        <v>77.1</v>
      </c>
      <c r="Q372" s="54">
        <v>0.1</v>
      </c>
      <c r="R372" s="55">
        <f t="shared" si="7"/>
        <v>70.84370993</v>
      </c>
      <c r="S372" s="55">
        <f t="shared" si="8"/>
        <v>6.256290075</v>
      </c>
      <c r="T372" s="55"/>
    </row>
    <row r="373">
      <c r="A373" s="45">
        <v>78.3</v>
      </c>
      <c r="B373" s="45">
        <v>14.4</v>
      </c>
      <c r="C373" s="46">
        <f t="shared" si="1"/>
        <v>74.39861384</v>
      </c>
      <c r="D373" s="35">
        <f t="shared" si="2"/>
        <v>3.901386156</v>
      </c>
      <c r="E373" s="47"/>
      <c r="F373" s="48">
        <v>78.3</v>
      </c>
      <c r="G373" s="48">
        <v>79.0</v>
      </c>
      <c r="H373" s="49">
        <f t="shared" si="3"/>
        <v>73.80289797</v>
      </c>
      <c r="I373" s="49">
        <f t="shared" si="4"/>
        <v>4.49710203</v>
      </c>
      <c r="J373" s="49"/>
      <c r="K373" s="50">
        <v>78.3</v>
      </c>
      <c r="L373" s="51">
        <v>38.2</v>
      </c>
      <c r="M373" s="52">
        <f t="shared" si="5"/>
        <v>69.34107029</v>
      </c>
      <c r="N373" s="52">
        <f t="shared" si="6"/>
        <v>8.958929711</v>
      </c>
      <c r="O373" s="53"/>
      <c r="P373" s="54">
        <v>78.3</v>
      </c>
      <c r="Q373" s="54">
        <v>0.1</v>
      </c>
      <c r="R373" s="55">
        <f t="shared" si="7"/>
        <v>70.84370993</v>
      </c>
      <c r="S373" s="55">
        <f t="shared" si="8"/>
        <v>7.456290075</v>
      </c>
      <c r="T373" s="55"/>
    </row>
    <row r="374">
      <c r="A374" s="45">
        <v>77.4</v>
      </c>
      <c r="B374" s="45">
        <v>14.1</v>
      </c>
      <c r="C374" s="46">
        <f t="shared" si="1"/>
        <v>73.76757791</v>
      </c>
      <c r="D374" s="35">
        <f t="shared" si="2"/>
        <v>3.632422088</v>
      </c>
      <c r="E374" s="47"/>
      <c r="F374" s="48">
        <v>77.4</v>
      </c>
      <c r="G374" s="48">
        <v>79.0</v>
      </c>
      <c r="H374" s="49">
        <f t="shared" si="3"/>
        <v>73.80289797</v>
      </c>
      <c r="I374" s="49">
        <f t="shared" si="4"/>
        <v>3.59710203</v>
      </c>
      <c r="J374" s="49"/>
      <c r="K374" s="50">
        <v>77.4</v>
      </c>
      <c r="L374" s="51">
        <v>37.2</v>
      </c>
      <c r="M374" s="52">
        <f t="shared" si="5"/>
        <v>69.07121231</v>
      </c>
      <c r="N374" s="52">
        <f t="shared" si="6"/>
        <v>8.328787687</v>
      </c>
      <c r="O374" s="53"/>
      <c r="P374" s="54">
        <v>77.4</v>
      </c>
      <c r="Q374" s="54">
        <v>0.1</v>
      </c>
      <c r="R374" s="55">
        <f t="shared" si="7"/>
        <v>70.84370993</v>
      </c>
      <c r="S374" s="55">
        <f t="shared" si="8"/>
        <v>6.556290075</v>
      </c>
      <c r="T374" s="55"/>
    </row>
    <row r="375">
      <c r="A375" s="45">
        <v>76.9</v>
      </c>
      <c r="B375" s="45">
        <v>14.2</v>
      </c>
      <c r="C375" s="46">
        <f t="shared" si="1"/>
        <v>73.97792322</v>
      </c>
      <c r="D375" s="35">
        <f t="shared" si="2"/>
        <v>2.922076777</v>
      </c>
      <c r="E375" s="47"/>
      <c r="F375" s="48">
        <v>76.9</v>
      </c>
      <c r="G375" s="48">
        <v>79.0</v>
      </c>
      <c r="H375" s="49">
        <f t="shared" si="3"/>
        <v>73.80289797</v>
      </c>
      <c r="I375" s="49">
        <f t="shared" si="4"/>
        <v>3.09710203</v>
      </c>
      <c r="J375" s="49"/>
      <c r="K375" s="50">
        <v>76.9</v>
      </c>
      <c r="L375" s="51">
        <v>36.2</v>
      </c>
      <c r="M375" s="52">
        <f t="shared" si="5"/>
        <v>68.80135434</v>
      </c>
      <c r="N375" s="52">
        <f t="shared" si="6"/>
        <v>8.098645663</v>
      </c>
      <c r="O375" s="53"/>
      <c r="P375" s="54">
        <v>76.9</v>
      </c>
      <c r="Q375" s="54">
        <v>0.1</v>
      </c>
      <c r="R375" s="55">
        <f t="shared" si="7"/>
        <v>70.84370993</v>
      </c>
      <c r="S375" s="55">
        <f t="shared" si="8"/>
        <v>6.056290075</v>
      </c>
      <c r="T375" s="55"/>
    </row>
    <row r="376">
      <c r="A376" s="45">
        <v>76.8</v>
      </c>
      <c r="B376" s="45">
        <v>14.1</v>
      </c>
      <c r="C376" s="46">
        <f t="shared" si="1"/>
        <v>73.76757791</v>
      </c>
      <c r="D376" s="35">
        <f t="shared" si="2"/>
        <v>3.032422088</v>
      </c>
      <c r="E376" s="47"/>
      <c r="F376" s="48">
        <v>76.8</v>
      </c>
      <c r="G376" s="48">
        <v>88.0</v>
      </c>
      <c r="H376" s="49">
        <f t="shared" si="3"/>
        <v>73.32267184</v>
      </c>
      <c r="I376" s="49">
        <f t="shared" si="4"/>
        <v>3.477328163</v>
      </c>
      <c r="J376" s="49"/>
      <c r="K376" s="50">
        <v>76.8</v>
      </c>
      <c r="L376" s="51">
        <v>35.2</v>
      </c>
      <c r="M376" s="52">
        <f t="shared" si="5"/>
        <v>68.53149636</v>
      </c>
      <c r="N376" s="52">
        <f t="shared" si="6"/>
        <v>8.26850364</v>
      </c>
      <c r="O376" s="53"/>
      <c r="P376" s="54">
        <v>76.8</v>
      </c>
      <c r="Q376" s="54">
        <v>0.1</v>
      </c>
      <c r="R376" s="55">
        <f t="shared" si="7"/>
        <v>70.84370993</v>
      </c>
      <c r="S376" s="55">
        <f t="shared" si="8"/>
        <v>5.956290075</v>
      </c>
      <c r="T376" s="55"/>
    </row>
    <row r="377">
      <c r="A377" s="45">
        <v>77.2</v>
      </c>
      <c r="B377" s="45">
        <v>14.2</v>
      </c>
      <c r="C377" s="46">
        <f t="shared" si="1"/>
        <v>73.97792322</v>
      </c>
      <c r="D377" s="35">
        <f t="shared" si="2"/>
        <v>3.222076777</v>
      </c>
      <c r="E377" s="47"/>
      <c r="F377" s="48">
        <v>77.2</v>
      </c>
      <c r="G377" s="48">
        <v>84.0</v>
      </c>
      <c r="H377" s="49">
        <f t="shared" si="3"/>
        <v>73.53610567</v>
      </c>
      <c r="I377" s="49">
        <f t="shared" si="4"/>
        <v>3.663894326</v>
      </c>
      <c r="J377" s="49"/>
      <c r="K377" s="50">
        <v>77.2</v>
      </c>
      <c r="L377" s="51">
        <v>34.2</v>
      </c>
      <c r="M377" s="52">
        <f t="shared" si="5"/>
        <v>68.26163838</v>
      </c>
      <c r="N377" s="52">
        <f t="shared" si="6"/>
        <v>8.938361616</v>
      </c>
      <c r="O377" s="53"/>
      <c r="P377" s="54">
        <v>77.2</v>
      </c>
      <c r="Q377" s="54">
        <v>0.1</v>
      </c>
      <c r="R377" s="55">
        <f t="shared" si="7"/>
        <v>70.84370993</v>
      </c>
      <c r="S377" s="55">
        <f t="shared" si="8"/>
        <v>6.356290075</v>
      </c>
      <c r="T377" s="55"/>
    </row>
    <row r="378">
      <c r="A378" s="45">
        <v>76.0</v>
      </c>
      <c r="B378" s="45">
        <v>14.3</v>
      </c>
      <c r="C378" s="46">
        <f t="shared" si="1"/>
        <v>74.18826853</v>
      </c>
      <c r="D378" s="35">
        <f t="shared" si="2"/>
        <v>1.811731467</v>
      </c>
      <c r="E378" s="47"/>
      <c r="F378" s="48">
        <v>76.0</v>
      </c>
      <c r="G378" s="48">
        <v>1.0</v>
      </c>
      <c r="H378" s="49">
        <f t="shared" si="3"/>
        <v>77.96485779</v>
      </c>
      <c r="I378" s="49">
        <f t="shared" si="4"/>
        <v>1.964857789</v>
      </c>
      <c r="J378" s="49"/>
      <c r="K378" s="50">
        <v>76.0</v>
      </c>
      <c r="L378" s="51">
        <v>33.2</v>
      </c>
      <c r="M378" s="52">
        <f t="shared" si="5"/>
        <v>67.99178041</v>
      </c>
      <c r="N378" s="52">
        <f t="shared" si="6"/>
        <v>8.008219592</v>
      </c>
      <c r="O378" s="53"/>
      <c r="P378" s="54">
        <v>76.0</v>
      </c>
      <c r="Q378" s="54">
        <v>0.1</v>
      </c>
      <c r="R378" s="55">
        <f t="shared" si="7"/>
        <v>70.84370993</v>
      </c>
      <c r="S378" s="55">
        <f t="shared" si="8"/>
        <v>5.156290075</v>
      </c>
      <c r="T378" s="55"/>
    </row>
    <row r="379">
      <c r="A379" s="45">
        <v>76.3</v>
      </c>
      <c r="B379" s="45">
        <v>14.3</v>
      </c>
      <c r="C379" s="46">
        <f t="shared" si="1"/>
        <v>74.18826853</v>
      </c>
      <c r="D379" s="35">
        <f t="shared" si="2"/>
        <v>2.111731467</v>
      </c>
      <c r="E379" s="47"/>
      <c r="F379" s="48">
        <v>76.3</v>
      </c>
      <c r="G379" s="48">
        <v>93.0</v>
      </c>
      <c r="H379" s="49">
        <f t="shared" si="3"/>
        <v>73.05587954</v>
      </c>
      <c r="I379" s="49">
        <f t="shared" si="4"/>
        <v>3.244120459</v>
      </c>
      <c r="J379" s="49"/>
      <c r="K379" s="50">
        <v>76.3</v>
      </c>
      <c r="L379" s="51">
        <v>32.2</v>
      </c>
      <c r="M379" s="52">
        <f t="shared" si="5"/>
        <v>67.72192243</v>
      </c>
      <c r="N379" s="52">
        <f t="shared" si="6"/>
        <v>8.578077569</v>
      </c>
      <c r="O379" s="53"/>
      <c r="P379" s="54">
        <v>76.3</v>
      </c>
      <c r="Q379" s="54">
        <v>0.1</v>
      </c>
      <c r="R379" s="55">
        <f t="shared" si="7"/>
        <v>70.84370993</v>
      </c>
      <c r="S379" s="55">
        <f t="shared" si="8"/>
        <v>5.456290075</v>
      </c>
      <c r="T379" s="55"/>
    </row>
    <row r="380">
      <c r="A380" s="45">
        <v>76.2</v>
      </c>
      <c r="B380" s="45">
        <v>14.1</v>
      </c>
      <c r="C380" s="46">
        <f t="shared" si="1"/>
        <v>73.76757791</v>
      </c>
      <c r="D380" s="35">
        <f t="shared" si="2"/>
        <v>2.432422088</v>
      </c>
      <c r="E380" s="47"/>
      <c r="F380" s="48">
        <v>76.2</v>
      </c>
      <c r="G380" s="48">
        <v>92.0</v>
      </c>
      <c r="H380" s="49">
        <f t="shared" si="3"/>
        <v>73.109238</v>
      </c>
      <c r="I380" s="49">
        <f t="shared" si="4"/>
        <v>3.090762</v>
      </c>
      <c r="J380" s="49"/>
      <c r="K380" s="50">
        <v>76.2</v>
      </c>
      <c r="L380" s="51">
        <v>31.2</v>
      </c>
      <c r="M380" s="52">
        <f t="shared" si="5"/>
        <v>67.45206445</v>
      </c>
      <c r="N380" s="52">
        <f t="shared" si="6"/>
        <v>8.747935545</v>
      </c>
      <c r="O380" s="53"/>
      <c r="P380" s="54">
        <v>76.2</v>
      </c>
      <c r="Q380" s="54">
        <v>0.1</v>
      </c>
      <c r="R380" s="55">
        <f t="shared" si="7"/>
        <v>70.84370993</v>
      </c>
      <c r="S380" s="55">
        <f t="shared" si="8"/>
        <v>5.356290075</v>
      </c>
      <c r="T380" s="55"/>
    </row>
    <row r="381">
      <c r="A381" s="45">
        <v>76.4</v>
      </c>
      <c r="B381" s="45">
        <v>13.7</v>
      </c>
      <c r="C381" s="46">
        <f t="shared" si="1"/>
        <v>72.92619667</v>
      </c>
      <c r="D381" s="35">
        <f t="shared" si="2"/>
        <v>3.47380333</v>
      </c>
      <c r="E381" s="47"/>
      <c r="F381" s="48">
        <v>76.4</v>
      </c>
      <c r="G381" s="48">
        <v>89.0</v>
      </c>
      <c r="H381" s="49">
        <f t="shared" si="3"/>
        <v>73.26931338</v>
      </c>
      <c r="I381" s="49">
        <f t="shared" si="4"/>
        <v>3.130686622</v>
      </c>
      <c r="J381" s="49"/>
      <c r="K381" s="50">
        <v>76.4</v>
      </c>
      <c r="L381" s="51">
        <v>3.1</v>
      </c>
      <c r="M381" s="52">
        <f t="shared" si="5"/>
        <v>59.86905532</v>
      </c>
      <c r="N381" s="52">
        <f t="shared" si="6"/>
        <v>16.53094468</v>
      </c>
      <c r="O381" s="53"/>
      <c r="P381" s="54">
        <v>76.4</v>
      </c>
      <c r="Q381" s="54">
        <v>0.1</v>
      </c>
      <c r="R381" s="55">
        <f t="shared" si="7"/>
        <v>70.84370993</v>
      </c>
      <c r="S381" s="55">
        <f t="shared" si="8"/>
        <v>5.556290075</v>
      </c>
      <c r="T381" s="55"/>
    </row>
    <row r="382">
      <c r="A382" s="45">
        <v>76.0</v>
      </c>
      <c r="B382" s="45">
        <v>13.4</v>
      </c>
      <c r="C382" s="46">
        <f t="shared" si="1"/>
        <v>72.29516074</v>
      </c>
      <c r="D382" s="35">
        <f t="shared" si="2"/>
        <v>3.704839261</v>
      </c>
      <c r="E382" s="47"/>
      <c r="F382" s="48">
        <v>76.0</v>
      </c>
      <c r="G382" s="48">
        <v>89.0</v>
      </c>
      <c r="H382" s="49">
        <f t="shared" si="3"/>
        <v>73.26931338</v>
      </c>
      <c r="I382" s="49">
        <f t="shared" si="4"/>
        <v>2.730686622</v>
      </c>
      <c r="J382" s="49"/>
      <c r="K382" s="50">
        <v>76.0</v>
      </c>
      <c r="L382" s="51">
        <v>29.1</v>
      </c>
      <c r="M382" s="52">
        <f t="shared" si="5"/>
        <v>66.8853627</v>
      </c>
      <c r="N382" s="52">
        <f t="shared" si="6"/>
        <v>9.114637295</v>
      </c>
      <c r="O382" s="53"/>
      <c r="P382" s="54">
        <v>76.0</v>
      </c>
      <c r="Q382" s="54">
        <v>0.1</v>
      </c>
      <c r="R382" s="55">
        <f t="shared" si="7"/>
        <v>70.84370993</v>
      </c>
      <c r="S382" s="55">
        <f t="shared" si="8"/>
        <v>5.156290075</v>
      </c>
      <c r="T382" s="55"/>
    </row>
    <row r="383">
      <c r="A383" s="45">
        <v>74.8</v>
      </c>
      <c r="B383" s="45">
        <v>13.3</v>
      </c>
      <c r="C383" s="46">
        <f t="shared" si="1"/>
        <v>72.08481543</v>
      </c>
      <c r="D383" s="35">
        <f t="shared" si="2"/>
        <v>2.715184572</v>
      </c>
      <c r="E383" s="47"/>
      <c r="F383" s="48">
        <v>74.8</v>
      </c>
      <c r="G383" s="48">
        <v>95.0</v>
      </c>
      <c r="H383" s="49">
        <f t="shared" si="3"/>
        <v>72.94916262</v>
      </c>
      <c r="I383" s="49">
        <f t="shared" si="4"/>
        <v>1.850837377</v>
      </c>
      <c r="J383" s="49"/>
      <c r="K383" s="50">
        <v>74.8</v>
      </c>
      <c r="L383" s="51">
        <v>28.0</v>
      </c>
      <c r="M383" s="52">
        <f t="shared" si="5"/>
        <v>66.58851893</v>
      </c>
      <c r="N383" s="52">
        <f t="shared" si="6"/>
        <v>8.211481069</v>
      </c>
      <c r="O383" s="53"/>
      <c r="P383" s="54">
        <v>74.8</v>
      </c>
      <c r="Q383" s="54">
        <v>0.1</v>
      </c>
      <c r="R383" s="55">
        <f t="shared" si="7"/>
        <v>70.84370993</v>
      </c>
      <c r="S383" s="55">
        <f t="shared" si="8"/>
        <v>3.956290075</v>
      </c>
      <c r="T383" s="55"/>
    </row>
    <row r="384">
      <c r="A384" s="45">
        <v>74.7</v>
      </c>
      <c r="B384" s="45">
        <v>13.4</v>
      </c>
      <c r="C384" s="46">
        <f t="shared" si="1"/>
        <v>72.29516074</v>
      </c>
      <c r="D384" s="35">
        <f t="shared" si="2"/>
        <v>2.404839261</v>
      </c>
      <c r="E384" s="47"/>
      <c r="F384" s="48">
        <v>74.7</v>
      </c>
      <c r="G384" s="48">
        <v>19.0</v>
      </c>
      <c r="H384" s="49">
        <f t="shared" si="3"/>
        <v>77.00440552</v>
      </c>
      <c r="I384" s="49">
        <f t="shared" si="4"/>
        <v>2.304405523</v>
      </c>
      <c r="J384" s="49"/>
      <c r="K384" s="50">
        <v>74.7</v>
      </c>
      <c r="L384" s="51">
        <v>27.0</v>
      </c>
      <c r="M384" s="52">
        <f t="shared" si="5"/>
        <v>66.31866095</v>
      </c>
      <c r="N384" s="52">
        <f t="shared" si="6"/>
        <v>8.381339046</v>
      </c>
      <c r="O384" s="53"/>
      <c r="P384" s="54">
        <v>74.7</v>
      </c>
      <c r="Q384" s="54">
        <v>0.1</v>
      </c>
      <c r="R384" s="55">
        <f t="shared" si="7"/>
        <v>70.84370993</v>
      </c>
      <c r="S384" s="55">
        <f t="shared" si="8"/>
        <v>3.856290075</v>
      </c>
      <c r="T384" s="55"/>
    </row>
    <row r="385">
      <c r="A385" s="45">
        <v>74.4</v>
      </c>
      <c r="B385" s="45">
        <v>13.4</v>
      </c>
      <c r="C385" s="46">
        <f t="shared" si="1"/>
        <v>72.29516074</v>
      </c>
      <c r="D385" s="35">
        <f t="shared" si="2"/>
        <v>2.104839261</v>
      </c>
      <c r="E385" s="47"/>
      <c r="F385" s="48">
        <v>74.4</v>
      </c>
      <c r="G385" s="48">
        <v>16.0</v>
      </c>
      <c r="H385" s="49">
        <f t="shared" si="3"/>
        <v>77.1644809</v>
      </c>
      <c r="I385" s="49">
        <f t="shared" si="4"/>
        <v>2.764480901</v>
      </c>
      <c r="J385" s="49"/>
      <c r="K385" s="50">
        <v>74.4</v>
      </c>
      <c r="L385" s="51">
        <v>26.1</v>
      </c>
      <c r="M385" s="52">
        <f t="shared" si="5"/>
        <v>66.07578878</v>
      </c>
      <c r="N385" s="52">
        <f t="shared" si="6"/>
        <v>8.324211224</v>
      </c>
      <c r="O385" s="53"/>
      <c r="P385" s="54">
        <v>74.4</v>
      </c>
      <c r="Q385" s="54">
        <v>0.1</v>
      </c>
      <c r="R385" s="55">
        <f t="shared" si="7"/>
        <v>70.84370993</v>
      </c>
      <c r="S385" s="55">
        <f t="shared" si="8"/>
        <v>3.556290075</v>
      </c>
      <c r="T385" s="55"/>
    </row>
    <row r="386">
      <c r="A386" s="45">
        <v>74.5</v>
      </c>
      <c r="B386" s="45">
        <v>15.0</v>
      </c>
      <c r="C386" s="46">
        <f t="shared" si="1"/>
        <v>75.66068571</v>
      </c>
      <c r="D386" s="35">
        <f t="shared" si="2"/>
        <v>1.160685707</v>
      </c>
      <c r="E386" s="47"/>
      <c r="F386" s="48">
        <v>74.5</v>
      </c>
      <c r="G386" s="48">
        <v>137.0</v>
      </c>
      <c r="H386" s="49">
        <f t="shared" si="3"/>
        <v>70.70810734</v>
      </c>
      <c r="I386" s="49">
        <f t="shared" si="4"/>
        <v>3.791892664</v>
      </c>
      <c r="J386" s="49"/>
      <c r="K386" s="50">
        <v>74.5</v>
      </c>
      <c r="L386" s="51">
        <v>65.7</v>
      </c>
      <c r="M386" s="52">
        <f t="shared" si="5"/>
        <v>76.76216464</v>
      </c>
      <c r="N386" s="52">
        <f t="shared" si="6"/>
        <v>2.262164638</v>
      </c>
      <c r="O386" s="53"/>
      <c r="P386" s="54">
        <v>74.5</v>
      </c>
      <c r="Q386" s="54">
        <v>0.1</v>
      </c>
      <c r="R386" s="55">
        <f t="shared" si="7"/>
        <v>70.84370993</v>
      </c>
      <c r="S386" s="55">
        <f t="shared" si="8"/>
        <v>3.656290075</v>
      </c>
      <c r="T386" s="55"/>
    </row>
    <row r="387">
      <c r="A387" s="45">
        <v>74.3</v>
      </c>
      <c r="B387" s="45">
        <v>14.8</v>
      </c>
      <c r="C387" s="46">
        <f t="shared" si="1"/>
        <v>75.23999509</v>
      </c>
      <c r="D387" s="35">
        <f t="shared" si="2"/>
        <v>0.9399950858</v>
      </c>
      <c r="E387" s="47"/>
      <c r="F387" s="48">
        <v>74.3</v>
      </c>
      <c r="G387" s="48">
        <v>138.0</v>
      </c>
      <c r="H387" s="49">
        <f t="shared" si="3"/>
        <v>70.65474888</v>
      </c>
      <c r="I387" s="49">
        <f t="shared" si="4"/>
        <v>3.645251124</v>
      </c>
      <c r="J387" s="49"/>
      <c r="K387" s="50">
        <v>74.3</v>
      </c>
      <c r="L387" s="51">
        <v>65.1</v>
      </c>
      <c r="M387" s="52">
        <f t="shared" si="5"/>
        <v>76.60024985</v>
      </c>
      <c r="N387" s="52">
        <f t="shared" si="6"/>
        <v>2.300249852</v>
      </c>
      <c r="O387" s="53"/>
      <c r="P387" s="54">
        <v>74.3</v>
      </c>
      <c r="Q387" s="54">
        <v>0.1</v>
      </c>
      <c r="R387" s="55">
        <f t="shared" si="7"/>
        <v>70.84370993</v>
      </c>
      <c r="S387" s="55">
        <f t="shared" si="8"/>
        <v>3.456290075</v>
      </c>
      <c r="T387" s="55"/>
    </row>
    <row r="388">
      <c r="A388" s="45">
        <v>74.1</v>
      </c>
      <c r="B388" s="45">
        <v>14.4</v>
      </c>
      <c r="C388" s="46">
        <f t="shared" si="1"/>
        <v>74.39861384</v>
      </c>
      <c r="D388" s="35">
        <f t="shared" si="2"/>
        <v>0.2986138438</v>
      </c>
      <c r="E388" s="47"/>
      <c r="F388" s="48">
        <v>74.1</v>
      </c>
      <c r="G388" s="48">
        <v>14.0</v>
      </c>
      <c r="H388" s="49">
        <f t="shared" si="3"/>
        <v>77.27119782</v>
      </c>
      <c r="I388" s="49">
        <f t="shared" si="4"/>
        <v>3.171197819</v>
      </c>
      <c r="J388" s="49"/>
      <c r="K388" s="50">
        <v>74.1</v>
      </c>
      <c r="L388" s="51">
        <v>64.5</v>
      </c>
      <c r="M388" s="52">
        <f t="shared" si="5"/>
        <v>76.43833507</v>
      </c>
      <c r="N388" s="52">
        <f t="shared" si="6"/>
        <v>2.338335067</v>
      </c>
      <c r="O388" s="53"/>
      <c r="P388" s="54">
        <v>74.1</v>
      </c>
      <c r="Q388" s="54">
        <v>0.1</v>
      </c>
      <c r="R388" s="55">
        <f t="shared" si="7"/>
        <v>70.84370993</v>
      </c>
      <c r="S388" s="55">
        <f t="shared" si="8"/>
        <v>3.256290075</v>
      </c>
      <c r="T388" s="55"/>
    </row>
    <row r="389">
      <c r="A389" s="45">
        <v>73.9</v>
      </c>
      <c r="B389" s="45">
        <v>14.3</v>
      </c>
      <c r="C389" s="46">
        <f t="shared" si="1"/>
        <v>74.18826853</v>
      </c>
      <c r="D389" s="35">
        <f t="shared" si="2"/>
        <v>0.2882685333</v>
      </c>
      <c r="E389" s="47"/>
      <c r="F389" s="48">
        <v>73.9</v>
      </c>
      <c r="G389" s="48">
        <v>139.0</v>
      </c>
      <c r="H389" s="49">
        <f t="shared" si="3"/>
        <v>70.60139042</v>
      </c>
      <c r="I389" s="49">
        <f t="shared" si="4"/>
        <v>3.298609583</v>
      </c>
      <c r="J389" s="49"/>
      <c r="K389" s="50">
        <v>73.9</v>
      </c>
      <c r="L389" s="51">
        <v>63.9</v>
      </c>
      <c r="M389" s="52">
        <f t="shared" si="5"/>
        <v>76.27642028</v>
      </c>
      <c r="N389" s="52">
        <f t="shared" si="6"/>
        <v>2.376420281</v>
      </c>
      <c r="O389" s="53"/>
      <c r="P389" s="54">
        <v>73.9</v>
      </c>
      <c r="Q389" s="54">
        <v>0.1</v>
      </c>
      <c r="R389" s="55">
        <f t="shared" si="7"/>
        <v>70.84370993</v>
      </c>
      <c r="S389" s="55">
        <f t="shared" si="8"/>
        <v>3.056290075</v>
      </c>
      <c r="T389" s="55"/>
    </row>
    <row r="390">
      <c r="A390" s="45">
        <v>73.7</v>
      </c>
      <c r="B390" s="45">
        <v>14.2</v>
      </c>
      <c r="C390" s="46">
        <f t="shared" si="1"/>
        <v>73.97792322</v>
      </c>
      <c r="D390" s="35">
        <f t="shared" si="2"/>
        <v>0.2779232229</v>
      </c>
      <c r="E390" s="47"/>
      <c r="F390" s="48">
        <v>73.7</v>
      </c>
      <c r="G390" s="48">
        <v>144.0</v>
      </c>
      <c r="H390" s="49">
        <f t="shared" si="3"/>
        <v>70.33459812</v>
      </c>
      <c r="I390" s="49">
        <f t="shared" si="4"/>
        <v>3.365401879</v>
      </c>
      <c r="J390" s="49"/>
      <c r="K390" s="50">
        <v>73.7</v>
      </c>
      <c r="L390" s="51">
        <v>63.3</v>
      </c>
      <c r="M390" s="52">
        <f t="shared" si="5"/>
        <v>76.11450549</v>
      </c>
      <c r="N390" s="52">
        <f t="shared" si="6"/>
        <v>2.414505495</v>
      </c>
      <c r="O390" s="53"/>
      <c r="P390" s="54">
        <v>73.7</v>
      </c>
      <c r="Q390" s="54">
        <v>0.1</v>
      </c>
      <c r="R390" s="55">
        <f t="shared" si="7"/>
        <v>70.84370993</v>
      </c>
      <c r="S390" s="55">
        <f t="shared" si="8"/>
        <v>2.856290075</v>
      </c>
      <c r="T390" s="55"/>
    </row>
    <row r="391">
      <c r="A391" s="45">
        <v>73.4</v>
      </c>
      <c r="B391" s="45">
        <v>13.9</v>
      </c>
      <c r="C391" s="46">
        <f t="shared" si="1"/>
        <v>73.34688729</v>
      </c>
      <c r="D391" s="35">
        <f t="shared" si="2"/>
        <v>0.05311270862</v>
      </c>
      <c r="E391" s="47"/>
      <c r="F391" s="48">
        <v>73.4</v>
      </c>
      <c r="G391" s="48">
        <v>147.0</v>
      </c>
      <c r="H391" s="49">
        <f t="shared" si="3"/>
        <v>70.17452274</v>
      </c>
      <c r="I391" s="49">
        <f t="shared" si="4"/>
        <v>3.225477257</v>
      </c>
      <c r="J391" s="49"/>
      <c r="K391" s="50">
        <v>73.4</v>
      </c>
      <c r="L391" s="51">
        <v>62.7</v>
      </c>
      <c r="M391" s="52">
        <f t="shared" si="5"/>
        <v>75.95259071</v>
      </c>
      <c r="N391" s="52">
        <f t="shared" si="6"/>
        <v>2.552590709</v>
      </c>
      <c r="O391" s="53"/>
      <c r="P391" s="54">
        <v>73.4</v>
      </c>
      <c r="Q391" s="54">
        <v>0.1</v>
      </c>
      <c r="R391" s="55">
        <f t="shared" si="7"/>
        <v>70.84370993</v>
      </c>
      <c r="S391" s="55">
        <f t="shared" si="8"/>
        <v>2.556290075</v>
      </c>
      <c r="T391" s="55"/>
    </row>
    <row r="392">
      <c r="A392" s="45">
        <v>73.2</v>
      </c>
      <c r="B392" s="45">
        <v>13.8</v>
      </c>
      <c r="C392" s="46">
        <f t="shared" si="1"/>
        <v>73.13654198</v>
      </c>
      <c r="D392" s="35">
        <f t="shared" si="2"/>
        <v>0.06345801912</v>
      </c>
      <c r="E392" s="47"/>
      <c r="F392" s="48">
        <v>73.2</v>
      </c>
      <c r="G392" s="48">
        <v>152.0</v>
      </c>
      <c r="H392" s="49">
        <f t="shared" si="3"/>
        <v>69.90773045</v>
      </c>
      <c r="I392" s="49">
        <f t="shared" si="4"/>
        <v>3.292269553</v>
      </c>
      <c r="J392" s="49"/>
      <c r="K392" s="50">
        <v>73.2</v>
      </c>
      <c r="L392" s="51">
        <v>62.1</v>
      </c>
      <c r="M392" s="52">
        <f t="shared" si="5"/>
        <v>75.79067592</v>
      </c>
      <c r="N392" s="52">
        <f t="shared" si="6"/>
        <v>2.590675923</v>
      </c>
      <c r="O392" s="53"/>
      <c r="P392" s="54">
        <v>73.2</v>
      </c>
      <c r="Q392" s="54">
        <v>0.1</v>
      </c>
      <c r="R392" s="55">
        <f t="shared" si="7"/>
        <v>70.84370993</v>
      </c>
      <c r="S392" s="55">
        <f t="shared" si="8"/>
        <v>2.356290075</v>
      </c>
      <c r="T392" s="55"/>
    </row>
    <row r="393">
      <c r="A393" s="45">
        <v>72.9</v>
      </c>
      <c r="B393" s="45">
        <v>13.8</v>
      </c>
      <c r="C393" s="46">
        <f t="shared" si="1"/>
        <v>73.13654198</v>
      </c>
      <c r="D393" s="35">
        <f t="shared" si="2"/>
        <v>0.2365419809</v>
      </c>
      <c r="E393" s="47"/>
      <c r="F393" s="48">
        <v>72.9</v>
      </c>
      <c r="G393" s="48">
        <v>155.0</v>
      </c>
      <c r="H393" s="49">
        <f t="shared" si="3"/>
        <v>69.74765507</v>
      </c>
      <c r="I393" s="49">
        <f t="shared" si="4"/>
        <v>3.15234493</v>
      </c>
      <c r="J393" s="49"/>
      <c r="K393" s="50">
        <v>72.9</v>
      </c>
      <c r="L393" s="51">
        <v>61.5</v>
      </c>
      <c r="M393" s="52">
        <f t="shared" si="5"/>
        <v>75.62876114</v>
      </c>
      <c r="N393" s="52">
        <f t="shared" si="6"/>
        <v>2.728761138</v>
      </c>
      <c r="O393" s="53"/>
      <c r="P393" s="54">
        <v>72.9</v>
      </c>
      <c r="Q393" s="54">
        <v>0.1</v>
      </c>
      <c r="R393" s="55">
        <f t="shared" si="7"/>
        <v>70.84370993</v>
      </c>
      <c r="S393" s="55">
        <f t="shared" si="8"/>
        <v>2.056290075</v>
      </c>
      <c r="T393" s="55"/>
    </row>
    <row r="394">
      <c r="A394" s="45">
        <v>72.6</v>
      </c>
      <c r="B394" s="45">
        <v>13.5</v>
      </c>
      <c r="C394" s="46">
        <f t="shared" si="1"/>
        <v>72.50550605</v>
      </c>
      <c r="D394" s="35">
        <f t="shared" si="2"/>
        <v>0.09449395059</v>
      </c>
      <c r="E394" s="47"/>
      <c r="F394" s="48">
        <v>72.6</v>
      </c>
      <c r="G394" s="48">
        <v>157.0</v>
      </c>
      <c r="H394" s="49">
        <f t="shared" si="3"/>
        <v>69.64093815</v>
      </c>
      <c r="I394" s="49">
        <f t="shared" si="4"/>
        <v>2.959061849</v>
      </c>
      <c r="J394" s="49"/>
      <c r="K394" s="50">
        <v>72.6</v>
      </c>
      <c r="L394" s="51">
        <v>6.9</v>
      </c>
      <c r="M394" s="52">
        <f t="shared" si="5"/>
        <v>60.89451563</v>
      </c>
      <c r="N394" s="52">
        <f t="shared" si="6"/>
        <v>11.70548437</v>
      </c>
      <c r="O394" s="53"/>
      <c r="P394" s="54">
        <v>72.6</v>
      </c>
      <c r="Q394" s="54">
        <v>0.1</v>
      </c>
      <c r="R394" s="55">
        <f t="shared" si="7"/>
        <v>70.84370993</v>
      </c>
      <c r="S394" s="55">
        <f t="shared" si="8"/>
        <v>1.756290075</v>
      </c>
      <c r="T394" s="55"/>
    </row>
    <row r="395">
      <c r="A395" s="45">
        <v>72.2</v>
      </c>
      <c r="B395" s="45">
        <v>13.5</v>
      </c>
      <c r="C395" s="46">
        <f t="shared" si="1"/>
        <v>72.50550605</v>
      </c>
      <c r="D395" s="35">
        <f t="shared" si="2"/>
        <v>0.3055060494</v>
      </c>
      <c r="E395" s="47"/>
      <c r="F395" s="48">
        <v>72.2</v>
      </c>
      <c r="G395" s="48">
        <v>161.0</v>
      </c>
      <c r="H395" s="49">
        <f t="shared" si="3"/>
        <v>69.42750431</v>
      </c>
      <c r="I395" s="49">
        <f t="shared" si="4"/>
        <v>2.772495686</v>
      </c>
      <c r="J395" s="49"/>
      <c r="K395" s="50">
        <v>72.2</v>
      </c>
      <c r="L395" s="51">
        <v>6.3</v>
      </c>
      <c r="M395" s="52">
        <f t="shared" si="5"/>
        <v>60.73260084</v>
      </c>
      <c r="N395" s="52">
        <f t="shared" si="6"/>
        <v>11.46739916</v>
      </c>
      <c r="O395" s="53"/>
      <c r="P395" s="54">
        <v>72.2</v>
      </c>
      <c r="Q395" s="54">
        <v>0.1</v>
      </c>
      <c r="R395" s="55">
        <f t="shared" si="7"/>
        <v>70.84370993</v>
      </c>
      <c r="S395" s="55">
        <f t="shared" si="8"/>
        <v>1.356290075</v>
      </c>
      <c r="T395" s="55"/>
    </row>
    <row r="396">
      <c r="A396" s="45">
        <v>72.1</v>
      </c>
      <c r="B396" s="45">
        <v>13.5</v>
      </c>
      <c r="C396" s="46">
        <f t="shared" si="1"/>
        <v>72.50550605</v>
      </c>
      <c r="D396" s="35">
        <f t="shared" si="2"/>
        <v>0.4055060494</v>
      </c>
      <c r="E396" s="47"/>
      <c r="F396" s="48">
        <v>72.1</v>
      </c>
      <c r="G396" s="48">
        <v>16.0</v>
      </c>
      <c r="H396" s="49">
        <f t="shared" si="3"/>
        <v>77.1644809</v>
      </c>
      <c r="I396" s="49">
        <f t="shared" si="4"/>
        <v>5.064480901</v>
      </c>
      <c r="J396" s="49"/>
      <c r="K396" s="50">
        <v>72.1</v>
      </c>
      <c r="L396" s="51">
        <v>59.7</v>
      </c>
      <c r="M396" s="52">
        <f t="shared" si="5"/>
        <v>75.14301678</v>
      </c>
      <c r="N396" s="52">
        <f t="shared" si="6"/>
        <v>3.04301678</v>
      </c>
      <c r="O396" s="53"/>
      <c r="P396" s="54">
        <v>72.1</v>
      </c>
      <c r="Q396" s="54">
        <v>0.1</v>
      </c>
      <c r="R396" s="55">
        <f t="shared" si="7"/>
        <v>70.84370993</v>
      </c>
      <c r="S396" s="55">
        <f t="shared" si="8"/>
        <v>1.256290075</v>
      </c>
      <c r="T396" s="55"/>
    </row>
    <row r="397">
      <c r="A397" s="45">
        <v>72.2</v>
      </c>
      <c r="B397" s="45">
        <v>13.3</v>
      </c>
      <c r="C397" s="46">
        <f t="shared" si="1"/>
        <v>72.08481543</v>
      </c>
      <c r="D397" s="35">
        <f t="shared" si="2"/>
        <v>0.1151845716</v>
      </c>
      <c r="E397" s="47"/>
      <c r="F397" s="48">
        <v>72.2</v>
      </c>
      <c r="G397" s="48">
        <v>157.0</v>
      </c>
      <c r="H397" s="49">
        <f t="shared" si="3"/>
        <v>69.64093815</v>
      </c>
      <c r="I397" s="49">
        <f t="shared" si="4"/>
        <v>2.559061849</v>
      </c>
      <c r="J397" s="49"/>
      <c r="K397" s="50">
        <v>72.2</v>
      </c>
      <c r="L397" s="51">
        <v>59.1</v>
      </c>
      <c r="M397" s="52">
        <f t="shared" si="5"/>
        <v>74.98110199</v>
      </c>
      <c r="N397" s="52">
        <f t="shared" si="6"/>
        <v>2.781101994</v>
      </c>
      <c r="O397" s="53"/>
      <c r="P397" s="54">
        <v>72.2</v>
      </c>
      <c r="Q397" s="54">
        <v>0.1</v>
      </c>
      <c r="R397" s="55">
        <f t="shared" si="7"/>
        <v>70.84370993</v>
      </c>
      <c r="S397" s="55">
        <f t="shared" si="8"/>
        <v>1.356290075</v>
      </c>
      <c r="T397" s="55"/>
    </row>
    <row r="398">
      <c r="A398" s="45">
        <v>72.0</v>
      </c>
      <c r="B398" s="45">
        <v>12.9</v>
      </c>
      <c r="C398" s="46">
        <f t="shared" si="1"/>
        <v>71.24343419</v>
      </c>
      <c r="D398" s="35">
        <f t="shared" si="2"/>
        <v>0.7565658135</v>
      </c>
      <c r="E398" s="47"/>
      <c r="F398" s="48">
        <v>72.0</v>
      </c>
      <c r="G398" s="48">
        <v>155.0</v>
      </c>
      <c r="H398" s="49">
        <f t="shared" si="3"/>
        <v>69.74765507</v>
      </c>
      <c r="I398" s="49">
        <f t="shared" si="4"/>
        <v>2.25234493</v>
      </c>
      <c r="J398" s="49"/>
      <c r="K398" s="50">
        <v>72.0</v>
      </c>
      <c r="L398" s="51">
        <v>58.6</v>
      </c>
      <c r="M398" s="52">
        <f t="shared" si="5"/>
        <v>74.84617301</v>
      </c>
      <c r="N398" s="52">
        <f t="shared" si="6"/>
        <v>2.846173006</v>
      </c>
      <c r="O398" s="53"/>
      <c r="P398" s="54">
        <v>72.0</v>
      </c>
      <c r="Q398" s="54">
        <v>0.1</v>
      </c>
      <c r="R398" s="55">
        <f t="shared" si="7"/>
        <v>70.84370993</v>
      </c>
      <c r="S398" s="55">
        <f t="shared" si="8"/>
        <v>1.156290075</v>
      </c>
      <c r="T398" s="55"/>
    </row>
    <row r="399">
      <c r="A399" s="45">
        <v>71.8</v>
      </c>
      <c r="B399" s="45">
        <v>12.9</v>
      </c>
      <c r="C399" s="46">
        <f t="shared" si="1"/>
        <v>71.24343419</v>
      </c>
      <c r="D399" s="35">
        <f t="shared" si="2"/>
        <v>0.5565658135</v>
      </c>
      <c r="E399" s="47"/>
      <c r="F399" s="48">
        <v>71.8</v>
      </c>
      <c r="G399" s="48">
        <v>157.0</v>
      </c>
      <c r="H399" s="49">
        <f t="shared" si="3"/>
        <v>69.64093815</v>
      </c>
      <c r="I399" s="49">
        <f t="shared" si="4"/>
        <v>2.159061849</v>
      </c>
      <c r="J399" s="49"/>
      <c r="K399" s="50">
        <v>71.8</v>
      </c>
      <c r="L399" s="51">
        <v>58.1</v>
      </c>
      <c r="M399" s="52">
        <f t="shared" si="5"/>
        <v>74.71124402</v>
      </c>
      <c r="N399" s="52">
        <f t="shared" si="6"/>
        <v>2.911244018</v>
      </c>
      <c r="O399" s="53"/>
      <c r="P399" s="54">
        <v>71.8</v>
      </c>
      <c r="Q399" s="54">
        <v>0.1</v>
      </c>
      <c r="R399" s="55">
        <f t="shared" si="7"/>
        <v>70.84370993</v>
      </c>
      <c r="S399" s="55">
        <f t="shared" si="8"/>
        <v>0.956290075</v>
      </c>
      <c r="T399" s="55"/>
    </row>
    <row r="400">
      <c r="A400" s="45">
        <v>71.6</v>
      </c>
      <c r="B400" s="45">
        <v>12.9</v>
      </c>
      <c r="C400" s="46">
        <f t="shared" si="1"/>
        <v>71.24343419</v>
      </c>
      <c r="D400" s="35">
        <f t="shared" si="2"/>
        <v>0.3565658135</v>
      </c>
      <c r="E400" s="47"/>
      <c r="F400" s="48">
        <v>71.6</v>
      </c>
      <c r="G400" s="48">
        <v>16.0</v>
      </c>
      <c r="H400" s="49">
        <f t="shared" si="3"/>
        <v>77.1644809</v>
      </c>
      <c r="I400" s="49">
        <f t="shared" si="4"/>
        <v>5.564480901</v>
      </c>
      <c r="J400" s="49"/>
      <c r="K400" s="50">
        <v>71.6</v>
      </c>
      <c r="L400" s="51">
        <v>57.5</v>
      </c>
      <c r="M400" s="52">
        <f t="shared" si="5"/>
        <v>74.54932923</v>
      </c>
      <c r="N400" s="52">
        <f t="shared" si="6"/>
        <v>2.949329232</v>
      </c>
      <c r="O400" s="53"/>
      <c r="P400" s="54">
        <v>71.6</v>
      </c>
      <c r="Q400" s="54">
        <v>0.1</v>
      </c>
      <c r="R400" s="55">
        <f t="shared" si="7"/>
        <v>70.84370993</v>
      </c>
      <c r="S400" s="55">
        <f t="shared" si="8"/>
        <v>0.756290075</v>
      </c>
      <c r="T400" s="55"/>
    </row>
    <row r="401">
      <c r="A401" s="45">
        <v>71.1</v>
      </c>
      <c r="B401" s="45">
        <v>12.9</v>
      </c>
      <c r="C401" s="46">
        <f t="shared" si="1"/>
        <v>71.24343419</v>
      </c>
      <c r="D401" s="35">
        <f t="shared" si="2"/>
        <v>0.1434341865</v>
      </c>
      <c r="E401" s="47"/>
      <c r="F401" s="48">
        <v>71.1</v>
      </c>
      <c r="G401" s="48">
        <v>163.0</v>
      </c>
      <c r="H401" s="49">
        <f t="shared" si="3"/>
        <v>69.3207874</v>
      </c>
      <c r="I401" s="49">
        <f t="shared" si="4"/>
        <v>1.779212604</v>
      </c>
      <c r="J401" s="49"/>
      <c r="K401" s="50">
        <v>71.1</v>
      </c>
      <c r="L401" s="51">
        <v>57.0</v>
      </c>
      <c r="M401" s="52">
        <f t="shared" si="5"/>
        <v>74.41440024</v>
      </c>
      <c r="N401" s="52">
        <f t="shared" si="6"/>
        <v>3.314400244</v>
      </c>
      <c r="O401" s="53"/>
      <c r="P401" s="54">
        <v>71.1</v>
      </c>
      <c r="Q401" s="54">
        <v>0.1</v>
      </c>
      <c r="R401" s="55">
        <f t="shared" si="7"/>
        <v>70.84370993</v>
      </c>
      <c r="S401" s="55">
        <f t="shared" si="8"/>
        <v>0.256290075</v>
      </c>
      <c r="T401" s="55"/>
    </row>
    <row r="402">
      <c r="A402" s="45">
        <v>59.9</v>
      </c>
      <c r="B402" s="45">
        <v>7.7</v>
      </c>
      <c r="C402" s="46">
        <f t="shared" si="1"/>
        <v>60.30547804</v>
      </c>
      <c r="D402" s="35">
        <f t="shared" si="2"/>
        <v>0.4054780408</v>
      </c>
      <c r="E402" s="47"/>
      <c r="F402" s="48">
        <v>59.9</v>
      </c>
      <c r="G402" s="48">
        <v>26.0</v>
      </c>
      <c r="H402" s="49">
        <f t="shared" si="3"/>
        <v>76.63089631</v>
      </c>
      <c r="I402" s="49">
        <f t="shared" si="4"/>
        <v>16.73089631</v>
      </c>
      <c r="J402" s="49"/>
      <c r="K402" s="50">
        <v>59.9</v>
      </c>
      <c r="L402" s="51">
        <v>19.4</v>
      </c>
      <c r="M402" s="52">
        <f t="shared" si="5"/>
        <v>64.26774033</v>
      </c>
      <c r="N402" s="52">
        <f t="shared" si="6"/>
        <v>4.367740334</v>
      </c>
      <c r="O402" s="53"/>
      <c r="P402" s="54">
        <v>59.9</v>
      </c>
      <c r="Q402" s="54">
        <v>0.6</v>
      </c>
      <c r="R402" s="55">
        <f t="shared" si="7"/>
        <v>70.35726823</v>
      </c>
      <c r="S402" s="55">
        <f t="shared" si="8"/>
        <v>10.45726823</v>
      </c>
      <c r="T402" s="55"/>
    </row>
    <row r="403">
      <c r="A403" s="45">
        <v>59.3</v>
      </c>
      <c r="B403" s="45">
        <v>7.7</v>
      </c>
      <c r="C403" s="46">
        <f t="shared" si="1"/>
        <v>60.30547804</v>
      </c>
      <c r="D403" s="35">
        <f t="shared" si="2"/>
        <v>1.005478041</v>
      </c>
      <c r="E403" s="47"/>
      <c r="F403" s="48">
        <v>59.3</v>
      </c>
      <c r="G403" s="48">
        <v>268.0</v>
      </c>
      <c r="H403" s="49">
        <f t="shared" si="3"/>
        <v>63.71814918</v>
      </c>
      <c r="I403" s="49">
        <f t="shared" si="4"/>
        <v>4.418149178</v>
      </c>
      <c r="J403" s="49"/>
      <c r="K403" s="50">
        <v>59.3</v>
      </c>
      <c r="L403" s="51">
        <v>18.8</v>
      </c>
      <c r="M403" s="52">
        <f t="shared" si="5"/>
        <v>64.10582555</v>
      </c>
      <c r="N403" s="52">
        <f t="shared" si="6"/>
        <v>4.805825548</v>
      </c>
      <c r="O403" s="53"/>
      <c r="P403" s="54">
        <v>59.3</v>
      </c>
      <c r="Q403" s="54">
        <v>0.6</v>
      </c>
      <c r="R403" s="55">
        <f t="shared" si="7"/>
        <v>70.35726823</v>
      </c>
      <c r="S403" s="55">
        <f t="shared" si="8"/>
        <v>11.05726823</v>
      </c>
      <c r="T403" s="55"/>
    </row>
    <row r="404">
      <c r="A404" s="45">
        <v>59.0</v>
      </c>
      <c r="B404" s="45">
        <v>7.5</v>
      </c>
      <c r="C404" s="46">
        <f t="shared" si="1"/>
        <v>59.88478742</v>
      </c>
      <c r="D404" s="35">
        <f t="shared" si="2"/>
        <v>0.8847874199</v>
      </c>
      <c r="E404" s="47"/>
      <c r="F404" s="48">
        <v>59.0</v>
      </c>
      <c r="G404" s="48">
        <v>27.0</v>
      </c>
      <c r="H404" s="49">
        <f t="shared" si="3"/>
        <v>76.57753785</v>
      </c>
      <c r="I404" s="49">
        <f t="shared" si="4"/>
        <v>17.57753785</v>
      </c>
      <c r="J404" s="49"/>
      <c r="K404" s="50">
        <v>59.0</v>
      </c>
      <c r="L404" s="51">
        <v>18.2</v>
      </c>
      <c r="M404" s="52">
        <f t="shared" si="5"/>
        <v>63.94391076</v>
      </c>
      <c r="N404" s="52">
        <f t="shared" si="6"/>
        <v>4.943910763</v>
      </c>
      <c r="O404" s="53"/>
      <c r="P404" s="54">
        <v>59.0</v>
      </c>
      <c r="Q404" s="54">
        <v>0.7</v>
      </c>
      <c r="R404" s="55">
        <f t="shared" si="7"/>
        <v>70.25997989</v>
      </c>
      <c r="S404" s="55">
        <f t="shared" si="8"/>
        <v>11.25997989</v>
      </c>
      <c r="T404" s="55"/>
    </row>
    <row r="405">
      <c r="A405" s="45">
        <v>58.6</v>
      </c>
      <c r="B405" s="45">
        <v>7.2</v>
      </c>
      <c r="C405" s="46">
        <f t="shared" si="1"/>
        <v>59.25375149</v>
      </c>
      <c r="D405" s="35">
        <f t="shared" si="2"/>
        <v>0.6537514884</v>
      </c>
      <c r="E405" s="47"/>
      <c r="F405" s="48">
        <v>58.6</v>
      </c>
      <c r="G405" s="48">
        <v>271.0</v>
      </c>
      <c r="H405" s="49">
        <f t="shared" si="3"/>
        <v>63.5580738</v>
      </c>
      <c r="I405" s="49">
        <f t="shared" si="4"/>
        <v>4.958073801</v>
      </c>
      <c r="J405" s="49"/>
      <c r="K405" s="50">
        <v>58.6</v>
      </c>
      <c r="L405" s="51">
        <v>17.7</v>
      </c>
      <c r="M405" s="52">
        <f t="shared" si="5"/>
        <v>63.80898177</v>
      </c>
      <c r="N405" s="52">
        <f t="shared" si="6"/>
        <v>5.208981774</v>
      </c>
      <c r="O405" s="53"/>
      <c r="P405" s="54">
        <v>58.6</v>
      </c>
      <c r="Q405" s="54">
        <v>0.8</v>
      </c>
      <c r="R405" s="55">
        <f t="shared" si="7"/>
        <v>70.16269155</v>
      </c>
      <c r="S405" s="55">
        <f t="shared" si="8"/>
        <v>11.56269155</v>
      </c>
      <c r="T405" s="55"/>
    </row>
    <row r="406">
      <c r="A406" s="45">
        <v>58.1</v>
      </c>
      <c r="B406" s="45">
        <v>6.7</v>
      </c>
      <c r="C406" s="46">
        <f t="shared" si="1"/>
        <v>58.20202494</v>
      </c>
      <c r="D406" s="35">
        <f t="shared" si="2"/>
        <v>0.1020249359</v>
      </c>
      <c r="E406" s="47"/>
      <c r="F406" s="48">
        <v>58.1</v>
      </c>
      <c r="G406" s="48">
        <v>275.0</v>
      </c>
      <c r="H406" s="49">
        <f t="shared" si="3"/>
        <v>63.34463996</v>
      </c>
      <c r="I406" s="49">
        <f t="shared" si="4"/>
        <v>5.244639964</v>
      </c>
      <c r="J406" s="49"/>
      <c r="K406" s="50">
        <v>58.1</v>
      </c>
      <c r="L406" s="51">
        <v>17.1</v>
      </c>
      <c r="M406" s="52">
        <f t="shared" si="5"/>
        <v>63.64706699</v>
      </c>
      <c r="N406" s="52">
        <f t="shared" si="6"/>
        <v>5.547066989</v>
      </c>
      <c r="O406" s="53"/>
      <c r="P406" s="54">
        <v>58.1</v>
      </c>
      <c r="Q406" s="54">
        <v>0.9</v>
      </c>
      <c r="R406" s="55">
        <f t="shared" si="7"/>
        <v>70.06540321</v>
      </c>
      <c r="S406" s="55">
        <f t="shared" si="8"/>
        <v>11.96540321</v>
      </c>
      <c r="T406" s="55"/>
    </row>
    <row r="407">
      <c r="A407" s="45">
        <v>57.5</v>
      </c>
      <c r="B407" s="45">
        <v>6.3</v>
      </c>
      <c r="C407" s="46">
        <f t="shared" si="1"/>
        <v>57.36064369</v>
      </c>
      <c r="D407" s="35">
        <f t="shared" si="2"/>
        <v>0.1393563061</v>
      </c>
      <c r="E407" s="47"/>
      <c r="F407" s="48">
        <v>57.5</v>
      </c>
      <c r="G407" s="48">
        <v>279.0</v>
      </c>
      <c r="H407" s="49">
        <f t="shared" si="3"/>
        <v>63.13120613</v>
      </c>
      <c r="I407" s="49">
        <f t="shared" si="4"/>
        <v>5.631206127</v>
      </c>
      <c r="J407" s="49"/>
      <c r="K407" s="50">
        <v>57.5</v>
      </c>
      <c r="L407" s="51">
        <v>16.6</v>
      </c>
      <c r="M407" s="52">
        <f t="shared" si="5"/>
        <v>63.512138</v>
      </c>
      <c r="N407" s="52">
        <f t="shared" si="6"/>
        <v>6.012138</v>
      </c>
      <c r="O407" s="53"/>
      <c r="P407" s="54">
        <v>57.5</v>
      </c>
      <c r="Q407" s="54">
        <v>1.0</v>
      </c>
      <c r="R407" s="55">
        <f t="shared" si="7"/>
        <v>69.96811487</v>
      </c>
      <c r="S407" s="55">
        <f t="shared" si="8"/>
        <v>12.46811487</v>
      </c>
      <c r="T407" s="55"/>
    </row>
    <row r="408">
      <c r="A408" s="45">
        <v>56.9</v>
      </c>
      <c r="B408" s="45">
        <v>5.9</v>
      </c>
      <c r="C408" s="46">
        <f t="shared" si="1"/>
        <v>56.51926245</v>
      </c>
      <c r="D408" s="35">
        <f t="shared" si="2"/>
        <v>0.380737548</v>
      </c>
      <c r="E408" s="47"/>
      <c r="F408" s="48">
        <v>56.9</v>
      </c>
      <c r="G408" s="48">
        <v>283.0</v>
      </c>
      <c r="H408" s="49">
        <f t="shared" si="3"/>
        <v>62.91777229</v>
      </c>
      <c r="I408" s="49">
        <f t="shared" si="4"/>
        <v>6.01777229</v>
      </c>
      <c r="J408" s="49"/>
      <c r="K408" s="50">
        <v>56.9</v>
      </c>
      <c r="L408" s="51">
        <v>16.1</v>
      </c>
      <c r="M408" s="52">
        <f t="shared" si="5"/>
        <v>63.37720901</v>
      </c>
      <c r="N408" s="52">
        <f t="shared" si="6"/>
        <v>6.477209012</v>
      </c>
      <c r="O408" s="53"/>
      <c r="P408" s="54">
        <v>56.9</v>
      </c>
      <c r="Q408" s="54">
        <v>1.1</v>
      </c>
      <c r="R408" s="55">
        <f t="shared" si="7"/>
        <v>69.87082653</v>
      </c>
      <c r="S408" s="55">
        <f t="shared" si="8"/>
        <v>12.97082653</v>
      </c>
      <c r="T408" s="55"/>
    </row>
    <row r="409">
      <c r="A409" s="45">
        <v>56.1</v>
      </c>
      <c r="B409" s="45">
        <v>5.4</v>
      </c>
      <c r="C409" s="46">
        <f t="shared" si="1"/>
        <v>55.4675359</v>
      </c>
      <c r="D409" s="35">
        <f t="shared" si="2"/>
        <v>0.6324641005</v>
      </c>
      <c r="E409" s="47"/>
      <c r="F409" s="48">
        <v>56.1</v>
      </c>
      <c r="G409" s="48">
        <v>288.0</v>
      </c>
      <c r="H409" s="49">
        <f t="shared" si="3"/>
        <v>62.65097999</v>
      </c>
      <c r="I409" s="49">
        <f t="shared" si="4"/>
        <v>6.550979994</v>
      </c>
      <c r="J409" s="49"/>
      <c r="K409" s="50">
        <v>56.1</v>
      </c>
      <c r="L409" s="51">
        <v>15.6</v>
      </c>
      <c r="M409" s="52">
        <f t="shared" si="5"/>
        <v>63.24228002</v>
      </c>
      <c r="N409" s="52">
        <f t="shared" si="6"/>
        <v>7.142280024</v>
      </c>
      <c r="O409" s="53"/>
      <c r="P409" s="54">
        <v>56.1</v>
      </c>
      <c r="Q409" s="54">
        <v>1.5</v>
      </c>
      <c r="R409" s="55">
        <f t="shared" si="7"/>
        <v>69.48167318</v>
      </c>
      <c r="S409" s="55">
        <f t="shared" si="8"/>
        <v>13.38167318</v>
      </c>
      <c r="T409" s="55"/>
    </row>
    <row r="410">
      <c r="A410" s="45">
        <v>55.3</v>
      </c>
      <c r="B410" s="45">
        <v>4.9</v>
      </c>
      <c r="C410" s="46">
        <f t="shared" si="1"/>
        <v>54.41580935</v>
      </c>
      <c r="D410" s="35">
        <f t="shared" si="2"/>
        <v>0.884190653</v>
      </c>
      <c r="E410" s="47"/>
      <c r="F410" s="48">
        <v>55.3</v>
      </c>
      <c r="G410" s="48">
        <v>293.0</v>
      </c>
      <c r="H410" s="49">
        <f t="shared" si="3"/>
        <v>62.3841877</v>
      </c>
      <c r="I410" s="49">
        <f t="shared" si="4"/>
        <v>7.084187698</v>
      </c>
      <c r="J410" s="49"/>
      <c r="K410" s="50">
        <v>55.3</v>
      </c>
      <c r="L410" s="51">
        <v>15.1</v>
      </c>
      <c r="M410" s="52">
        <f t="shared" si="5"/>
        <v>63.10735104</v>
      </c>
      <c r="N410" s="52">
        <f t="shared" si="6"/>
        <v>7.807351036</v>
      </c>
      <c r="O410" s="53"/>
      <c r="P410" s="54">
        <v>55.3</v>
      </c>
      <c r="Q410" s="54">
        <v>1.7</v>
      </c>
      <c r="R410" s="55">
        <f t="shared" si="7"/>
        <v>69.2870965</v>
      </c>
      <c r="S410" s="55">
        <f t="shared" si="8"/>
        <v>13.9870965</v>
      </c>
      <c r="T410" s="55"/>
    </row>
    <row r="411">
      <c r="A411" s="45">
        <v>54.3</v>
      </c>
      <c r="B411" s="45">
        <v>4.7</v>
      </c>
      <c r="C411" s="46">
        <f t="shared" si="1"/>
        <v>53.99511873</v>
      </c>
      <c r="D411" s="35">
        <f t="shared" si="2"/>
        <v>0.3048812739</v>
      </c>
      <c r="E411" s="47"/>
      <c r="F411" s="48">
        <v>54.3</v>
      </c>
      <c r="G411" s="48">
        <v>32.0</v>
      </c>
      <c r="H411" s="49">
        <f t="shared" si="3"/>
        <v>76.31074555</v>
      </c>
      <c r="I411" s="49">
        <f t="shared" si="4"/>
        <v>22.01074555</v>
      </c>
      <c r="J411" s="49"/>
      <c r="K411" s="50">
        <v>54.3</v>
      </c>
      <c r="L411" s="51">
        <v>14.6</v>
      </c>
      <c r="M411" s="52">
        <f t="shared" si="5"/>
        <v>62.97242205</v>
      </c>
      <c r="N411" s="52">
        <f t="shared" si="6"/>
        <v>8.672422048</v>
      </c>
      <c r="O411" s="53"/>
      <c r="P411" s="54">
        <v>54.3</v>
      </c>
      <c r="Q411" s="54">
        <v>2.0</v>
      </c>
      <c r="R411" s="55">
        <f t="shared" si="7"/>
        <v>68.99523148</v>
      </c>
      <c r="S411" s="55">
        <f t="shared" si="8"/>
        <v>14.69523148</v>
      </c>
      <c r="T411" s="55"/>
    </row>
    <row r="412">
      <c r="A412" s="45">
        <v>53.3</v>
      </c>
      <c r="B412" s="45">
        <v>4.3</v>
      </c>
      <c r="C412" s="46">
        <f t="shared" si="1"/>
        <v>53.15373748</v>
      </c>
      <c r="D412" s="35">
        <f t="shared" si="2"/>
        <v>0.1462625159</v>
      </c>
      <c r="E412" s="47"/>
      <c r="F412" s="48">
        <v>53.3</v>
      </c>
      <c r="G412" s="48">
        <v>313.0</v>
      </c>
      <c r="H412" s="49">
        <f t="shared" si="3"/>
        <v>61.31701851</v>
      </c>
      <c r="I412" s="49">
        <f t="shared" si="4"/>
        <v>8.017018514</v>
      </c>
      <c r="J412" s="49"/>
      <c r="K412" s="50">
        <v>53.3</v>
      </c>
      <c r="L412" s="51">
        <v>14.2</v>
      </c>
      <c r="M412" s="52">
        <f t="shared" si="5"/>
        <v>62.86447886</v>
      </c>
      <c r="N412" s="52">
        <f t="shared" si="6"/>
        <v>9.564478857</v>
      </c>
      <c r="O412" s="53"/>
      <c r="P412" s="54">
        <v>53.3</v>
      </c>
      <c r="Q412" s="54">
        <v>2.3</v>
      </c>
      <c r="R412" s="55">
        <f t="shared" si="7"/>
        <v>68.70336646</v>
      </c>
      <c r="S412" s="55">
        <f t="shared" si="8"/>
        <v>15.40336646</v>
      </c>
      <c r="T412" s="55"/>
    </row>
    <row r="413">
      <c r="A413" s="45">
        <v>52.4</v>
      </c>
      <c r="B413" s="45">
        <v>3.9</v>
      </c>
      <c r="C413" s="46">
        <f t="shared" si="1"/>
        <v>52.31235624</v>
      </c>
      <c r="D413" s="35">
        <f t="shared" si="2"/>
        <v>0.08764375788</v>
      </c>
      <c r="E413" s="47"/>
      <c r="F413" s="48">
        <v>52.4</v>
      </c>
      <c r="G413" s="48">
        <v>323.0</v>
      </c>
      <c r="H413" s="49">
        <f t="shared" si="3"/>
        <v>60.78343392</v>
      </c>
      <c r="I413" s="49">
        <f t="shared" si="4"/>
        <v>8.383433922</v>
      </c>
      <c r="J413" s="49"/>
      <c r="K413" s="50">
        <v>52.4</v>
      </c>
      <c r="L413" s="51">
        <v>13.7</v>
      </c>
      <c r="M413" s="52">
        <f t="shared" si="5"/>
        <v>62.72954987</v>
      </c>
      <c r="N413" s="52">
        <f t="shared" si="6"/>
        <v>10.32954987</v>
      </c>
      <c r="O413" s="53"/>
      <c r="P413" s="54">
        <v>52.4</v>
      </c>
      <c r="Q413" s="54">
        <v>2.5</v>
      </c>
      <c r="R413" s="55">
        <f t="shared" si="7"/>
        <v>68.50878978</v>
      </c>
      <c r="S413" s="55">
        <f t="shared" si="8"/>
        <v>16.10878978</v>
      </c>
      <c r="T413" s="55"/>
    </row>
    <row r="414">
      <c r="A414" s="45">
        <v>51.6</v>
      </c>
      <c r="B414" s="45">
        <v>3.8</v>
      </c>
      <c r="C414" s="46">
        <f t="shared" si="1"/>
        <v>52.10201093</v>
      </c>
      <c r="D414" s="35">
        <f t="shared" si="2"/>
        <v>0.5020109316</v>
      </c>
      <c r="E414" s="47"/>
      <c r="F414" s="48">
        <v>51.6</v>
      </c>
      <c r="G414" s="48">
        <v>332.0</v>
      </c>
      <c r="H414" s="49">
        <f t="shared" si="3"/>
        <v>60.30320779</v>
      </c>
      <c r="I414" s="49">
        <f t="shared" si="4"/>
        <v>8.703207789</v>
      </c>
      <c r="J414" s="49"/>
      <c r="K414" s="50">
        <v>51.6</v>
      </c>
      <c r="L414" s="51">
        <v>13.3</v>
      </c>
      <c r="M414" s="52">
        <f t="shared" si="5"/>
        <v>62.62160668</v>
      </c>
      <c r="N414" s="52">
        <f t="shared" si="6"/>
        <v>11.02160668</v>
      </c>
      <c r="O414" s="53"/>
      <c r="P414" s="54">
        <v>51.6</v>
      </c>
      <c r="Q414" s="54">
        <v>2.9</v>
      </c>
      <c r="R414" s="55">
        <f t="shared" si="7"/>
        <v>68.11963643</v>
      </c>
      <c r="S414" s="55">
        <f t="shared" si="8"/>
        <v>16.51963643</v>
      </c>
      <c r="T414" s="55"/>
    </row>
    <row r="415">
      <c r="A415" s="45">
        <v>51.0</v>
      </c>
      <c r="B415" s="45">
        <v>3.6</v>
      </c>
      <c r="C415" s="46">
        <f t="shared" si="1"/>
        <v>51.68132031</v>
      </c>
      <c r="D415" s="35">
        <f t="shared" si="2"/>
        <v>0.6813203106</v>
      </c>
      <c r="E415" s="47"/>
      <c r="F415" s="48">
        <v>51.0</v>
      </c>
      <c r="G415" s="48">
        <v>338.0</v>
      </c>
      <c r="H415" s="49">
        <f t="shared" si="3"/>
        <v>59.98305703</v>
      </c>
      <c r="I415" s="49">
        <f t="shared" si="4"/>
        <v>8.983057033</v>
      </c>
      <c r="J415" s="49"/>
      <c r="K415" s="50">
        <v>51.0</v>
      </c>
      <c r="L415" s="51">
        <v>12.9</v>
      </c>
      <c r="M415" s="52">
        <f t="shared" si="5"/>
        <v>62.51366349</v>
      </c>
      <c r="N415" s="52">
        <f t="shared" si="6"/>
        <v>11.51366349</v>
      </c>
      <c r="O415" s="53"/>
      <c r="P415" s="54">
        <v>51.0</v>
      </c>
      <c r="Q415" s="54">
        <v>3.2</v>
      </c>
      <c r="R415" s="55">
        <f t="shared" si="7"/>
        <v>67.82777141</v>
      </c>
      <c r="S415" s="55">
        <f t="shared" si="8"/>
        <v>16.82777141</v>
      </c>
      <c r="T415" s="55"/>
    </row>
    <row r="416">
      <c r="A416" s="45">
        <v>56.0</v>
      </c>
      <c r="B416" s="45">
        <v>3.5</v>
      </c>
      <c r="C416" s="46">
        <f t="shared" si="1"/>
        <v>51.470975</v>
      </c>
      <c r="D416" s="35">
        <f t="shared" si="2"/>
        <v>4.529025</v>
      </c>
      <c r="E416" s="47"/>
      <c r="F416" s="48">
        <v>56.0</v>
      </c>
      <c r="G416" s="48">
        <v>344.0</v>
      </c>
      <c r="H416" s="49">
        <f t="shared" si="3"/>
        <v>59.66290628</v>
      </c>
      <c r="I416" s="49">
        <f t="shared" si="4"/>
        <v>3.662906278</v>
      </c>
      <c r="J416" s="49"/>
      <c r="K416" s="50">
        <v>56.0</v>
      </c>
      <c r="L416" s="51">
        <v>12.5</v>
      </c>
      <c r="M416" s="52">
        <f t="shared" si="5"/>
        <v>62.4057203</v>
      </c>
      <c r="N416" s="52">
        <f t="shared" si="6"/>
        <v>6.405720298</v>
      </c>
      <c r="O416" s="53"/>
      <c r="P416" s="54">
        <v>56.0</v>
      </c>
      <c r="Q416" s="54">
        <v>3.6</v>
      </c>
      <c r="R416" s="55">
        <f t="shared" si="7"/>
        <v>67.43861805</v>
      </c>
      <c r="S416" s="55">
        <f t="shared" si="8"/>
        <v>11.43861805</v>
      </c>
      <c r="T416" s="55"/>
    </row>
    <row r="417">
      <c r="A417" s="45">
        <v>51.0</v>
      </c>
      <c r="B417" s="45">
        <v>3.4</v>
      </c>
      <c r="C417" s="46">
        <f t="shared" si="1"/>
        <v>51.26062969</v>
      </c>
      <c r="D417" s="35">
        <f t="shared" si="2"/>
        <v>0.2606296897</v>
      </c>
      <c r="E417" s="47"/>
      <c r="F417" s="48">
        <v>51.0</v>
      </c>
      <c r="G417" s="48">
        <v>348.0</v>
      </c>
      <c r="H417" s="49">
        <f t="shared" si="3"/>
        <v>59.44947244</v>
      </c>
      <c r="I417" s="49">
        <f t="shared" si="4"/>
        <v>8.449472441</v>
      </c>
      <c r="J417" s="49"/>
      <c r="K417" s="50">
        <v>51.0</v>
      </c>
      <c r="L417" s="51">
        <v>12.2</v>
      </c>
      <c r="M417" s="52">
        <f t="shared" si="5"/>
        <v>62.3247629</v>
      </c>
      <c r="N417" s="52">
        <f t="shared" si="6"/>
        <v>11.3247629</v>
      </c>
      <c r="O417" s="53"/>
      <c r="P417" s="54">
        <v>51.0</v>
      </c>
      <c r="Q417" s="54">
        <v>4.0</v>
      </c>
      <c r="R417" s="55">
        <f t="shared" si="7"/>
        <v>67.04946469</v>
      </c>
      <c r="S417" s="55">
        <f t="shared" si="8"/>
        <v>16.04946469</v>
      </c>
      <c r="T417" s="55"/>
    </row>
    <row r="418">
      <c r="A418" s="45">
        <v>59.6</v>
      </c>
      <c r="B418" s="45">
        <v>10.6</v>
      </c>
      <c r="C418" s="46">
        <f t="shared" si="1"/>
        <v>66.40549205</v>
      </c>
      <c r="D418" s="35">
        <f t="shared" si="2"/>
        <v>6.805492045</v>
      </c>
      <c r="E418" s="47"/>
      <c r="F418" s="48">
        <v>59.6</v>
      </c>
      <c r="G418" s="48">
        <v>288.0</v>
      </c>
      <c r="H418" s="49">
        <f t="shared" si="3"/>
        <v>62.65097999</v>
      </c>
      <c r="I418" s="49">
        <f t="shared" si="4"/>
        <v>3.050979994</v>
      </c>
      <c r="J418" s="49"/>
      <c r="K418" s="50">
        <v>59.6</v>
      </c>
      <c r="L418" s="51">
        <v>18.7</v>
      </c>
      <c r="M418" s="52">
        <f t="shared" si="5"/>
        <v>64.07883975</v>
      </c>
      <c r="N418" s="52">
        <f t="shared" si="6"/>
        <v>4.478839751</v>
      </c>
      <c r="O418" s="53"/>
      <c r="P418" s="54">
        <v>59.6</v>
      </c>
      <c r="Q418" s="54">
        <v>0.7</v>
      </c>
      <c r="R418" s="55">
        <f t="shared" si="7"/>
        <v>70.25997989</v>
      </c>
      <c r="S418" s="55">
        <f t="shared" si="8"/>
        <v>10.65997989</v>
      </c>
      <c r="T418" s="55"/>
    </row>
    <row r="419">
      <c r="A419" s="45">
        <v>59.1</v>
      </c>
      <c r="B419" s="45">
        <v>10.6</v>
      </c>
      <c r="C419" s="46">
        <f t="shared" si="1"/>
        <v>66.40549205</v>
      </c>
      <c r="D419" s="35">
        <f t="shared" si="2"/>
        <v>7.305492045</v>
      </c>
      <c r="E419" s="47"/>
      <c r="F419" s="48">
        <v>59.1</v>
      </c>
      <c r="G419" s="48">
        <v>297.0</v>
      </c>
      <c r="H419" s="49">
        <f t="shared" si="3"/>
        <v>62.17075386</v>
      </c>
      <c r="I419" s="49">
        <f t="shared" si="4"/>
        <v>3.070753861</v>
      </c>
      <c r="J419" s="49"/>
      <c r="K419" s="50">
        <v>59.1</v>
      </c>
      <c r="L419" s="51">
        <v>18.2</v>
      </c>
      <c r="M419" s="52">
        <f t="shared" si="5"/>
        <v>63.94391076</v>
      </c>
      <c r="N419" s="52">
        <f t="shared" si="6"/>
        <v>4.843910763</v>
      </c>
      <c r="O419" s="53"/>
      <c r="P419" s="54">
        <v>59.1</v>
      </c>
      <c r="Q419" s="54">
        <v>0.7</v>
      </c>
      <c r="R419" s="55">
        <f t="shared" si="7"/>
        <v>70.25997989</v>
      </c>
      <c r="S419" s="55">
        <f t="shared" si="8"/>
        <v>11.15997989</v>
      </c>
      <c r="T419" s="55"/>
    </row>
    <row r="420">
      <c r="A420" s="45">
        <v>58.6</v>
      </c>
      <c r="B420" s="45">
        <v>10.5</v>
      </c>
      <c r="C420" s="46">
        <f t="shared" si="1"/>
        <v>66.19514673</v>
      </c>
      <c r="D420" s="35">
        <f t="shared" si="2"/>
        <v>7.595146735</v>
      </c>
      <c r="E420" s="47"/>
      <c r="F420" s="48">
        <v>58.6</v>
      </c>
      <c r="G420" s="48">
        <v>33.0</v>
      </c>
      <c r="H420" s="49">
        <f t="shared" si="3"/>
        <v>76.25738709</v>
      </c>
      <c r="I420" s="49">
        <f t="shared" si="4"/>
        <v>17.65738709</v>
      </c>
      <c r="J420" s="49"/>
      <c r="K420" s="50">
        <v>58.6</v>
      </c>
      <c r="L420" s="51">
        <v>17.6</v>
      </c>
      <c r="M420" s="52">
        <f t="shared" si="5"/>
        <v>63.78199598</v>
      </c>
      <c r="N420" s="52">
        <f t="shared" si="6"/>
        <v>5.181995977</v>
      </c>
      <c r="O420" s="53"/>
      <c r="P420" s="54">
        <v>58.6</v>
      </c>
      <c r="Q420" s="54">
        <v>1.0</v>
      </c>
      <c r="R420" s="55">
        <f t="shared" si="7"/>
        <v>69.96811487</v>
      </c>
      <c r="S420" s="55">
        <f t="shared" si="8"/>
        <v>11.36811487</v>
      </c>
      <c r="T420" s="55"/>
    </row>
    <row r="421">
      <c r="A421" s="45">
        <v>58.0</v>
      </c>
      <c r="B421" s="45">
        <v>10.3</v>
      </c>
      <c r="C421" s="46">
        <f t="shared" si="1"/>
        <v>65.77445611</v>
      </c>
      <c r="D421" s="35">
        <f t="shared" si="2"/>
        <v>7.774456114</v>
      </c>
      <c r="E421" s="47"/>
      <c r="F421" s="48">
        <v>58.0</v>
      </c>
      <c r="G421" s="48">
        <v>312.0</v>
      </c>
      <c r="H421" s="49">
        <f t="shared" si="3"/>
        <v>61.37037697</v>
      </c>
      <c r="I421" s="49">
        <f t="shared" si="4"/>
        <v>3.370376973</v>
      </c>
      <c r="J421" s="49"/>
      <c r="K421" s="50">
        <v>58.0</v>
      </c>
      <c r="L421" s="51">
        <v>17.1</v>
      </c>
      <c r="M421" s="52">
        <f t="shared" si="5"/>
        <v>63.64706699</v>
      </c>
      <c r="N421" s="52">
        <f t="shared" si="6"/>
        <v>5.647066989</v>
      </c>
      <c r="O421" s="53"/>
      <c r="P421" s="54">
        <v>58.0</v>
      </c>
      <c r="Q421" s="54">
        <v>1.2</v>
      </c>
      <c r="R421" s="55">
        <f t="shared" si="7"/>
        <v>69.77353819</v>
      </c>
      <c r="S421" s="55">
        <f t="shared" si="8"/>
        <v>11.77353819</v>
      </c>
      <c r="T421" s="55"/>
    </row>
    <row r="422">
      <c r="A422" s="45">
        <v>57.4</v>
      </c>
      <c r="B422" s="45">
        <v>9.9</v>
      </c>
      <c r="C422" s="46">
        <f t="shared" si="1"/>
        <v>64.93307487</v>
      </c>
      <c r="D422" s="35">
        <f t="shared" si="2"/>
        <v>7.533074872</v>
      </c>
      <c r="E422" s="47"/>
      <c r="F422" s="48">
        <v>57.4</v>
      </c>
      <c r="G422" s="48">
        <v>321.0</v>
      </c>
      <c r="H422" s="49">
        <f t="shared" si="3"/>
        <v>60.89015084</v>
      </c>
      <c r="I422" s="49">
        <f t="shared" si="4"/>
        <v>3.49015084</v>
      </c>
      <c r="J422" s="49"/>
      <c r="K422" s="50">
        <v>57.4</v>
      </c>
      <c r="L422" s="51">
        <v>16.6</v>
      </c>
      <c r="M422" s="52">
        <f t="shared" si="5"/>
        <v>63.512138</v>
      </c>
      <c r="N422" s="52">
        <f t="shared" si="6"/>
        <v>6.112138</v>
      </c>
      <c r="O422" s="53"/>
      <c r="P422" s="54">
        <v>57.4</v>
      </c>
      <c r="Q422" s="54">
        <v>1.5</v>
      </c>
      <c r="R422" s="55">
        <f t="shared" si="7"/>
        <v>69.48167318</v>
      </c>
      <c r="S422" s="55">
        <f t="shared" si="8"/>
        <v>12.08167318</v>
      </c>
      <c r="T422" s="55"/>
    </row>
    <row r="423">
      <c r="A423" s="45">
        <v>56.8</v>
      </c>
      <c r="B423" s="45">
        <v>9.3</v>
      </c>
      <c r="C423" s="46">
        <f t="shared" si="1"/>
        <v>63.67100301</v>
      </c>
      <c r="D423" s="35">
        <f t="shared" si="2"/>
        <v>6.871003009</v>
      </c>
      <c r="E423" s="47"/>
      <c r="F423" s="48">
        <v>56.8</v>
      </c>
      <c r="G423" s="48">
        <v>33.0</v>
      </c>
      <c r="H423" s="49">
        <f t="shared" si="3"/>
        <v>76.25738709</v>
      </c>
      <c r="I423" s="49">
        <f t="shared" si="4"/>
        <v>19.45738709</v>
      </c>
      <c r="J423" s="49"/>
      <c r="K423" s="50">
        <v>56.8</v>
      </c>
      <c r="L423" s="51">
        <v>16.1</v>
      </c>
      <c r="M423" s="52">
        <f t="shared" si="5"/>
        <v>63.37720901</v>
      </c>
      <c r="N423" s="52">
        <f t="shared" si="6"/>
        <v>6.577209012</v>
      </c>
      <c r="O423" s="53"/>
      <c r="P423" s="54">
        <v>56.8</v>
      </c>
      <c r="Q423" s="54">
        <v>1.9</v>
      </c>
      <c r="R423" s="55">
        <f t="shared" si="7"/>
        <v>69.09251982</v>
      </c>
      <c r="S423" s="55">
        <f t="shared" si="8"/>
        <v>12.29251982</v>
      </c>
      <c r="T423" s="55"/>
    </row>
    <row r="424">
      <c r="A424" s="45">
        <v>56.2</v>
      </c>
      <c r="B424" s="45">
        <v>8.6</v>
      </c>
      <c r="C424" s="46">
        <f t="shared" si="1"/>
        <v>62.19858584</v>
      </c>
      <c r="D424" s="35">
        <f t="shared" si="2"/>
        <v>5.998585835</v>
      </c>
      <c r="E424" s="47"/>
      <c r="F424" s="48">
        <v>56.2</v>
      </c>
      <c r="G424" s="48">
        <v>338.0</v>
      </c>
      <c r="H424" s="49">
        <f t="shared" si="3"/>
        <v>59.98305703</v>
      </c>
      <c r="I424" s="49">
        <f t="shared" si="4"/>
        <v>3.783057033</v>
      </c>
      <c r="J424" s="49"/>
      <c r="K424" s="50">
        <v>56.2</v>
      </c>
      <c r="L424" s="51">
        <v>15.7</v>
      </c>
      <c r="M424" s="52">
        <f t="shared" si="5"/>
        <v>63.26926582</v>
      </c>
      <c r="N424" s="52">
        <f t="shared" si="6"/>
        <v>7.069265822</v>
      </c>
      <c r="O424" s="53"/>
      <c r="P424" s="54">
        <v>56.2</v>
      </c>
      <c r="Q424" s="54">
        <v>2.4</v>
      </c>
      <c r="R424" s="55">
        <f t="shared" si="7"/>
        <v>68.60607812</v>
      </c>
      <c r="S424" s="55">
        <f t="shared" si="8"/>
        <v>12.40607812</v>
      </c>
      <c r="T424" s="55"/>
    </row>
    <row r="425">
      <c r="A425" s="45">
        <v>55.3</v>
      </c>
      <c r="B425" s="45">
        <v>7.9</v>
      </c>
      <c r="C425" s="46">
        <f t="shared" si="1"/>
        <v>60.72616866</v>
      </c>
      <c r="D425" s="35">
        <f t="shared" si="2"/>
        <v>5.426168662</v>
      </c>
      <c r="E425" s="47"/>
      <c r="F425" s="48">
        <v>55.3</v>
      </c>
      <c r="G425" s="48">
        <v>35.0</v>
      </c>
      <c r="H425" s="49">
        <f t="shared" si="3"/>
        <v>76.15067018</v>
      </c>
      <c r="I425" s="49">
        <f t="shared" si="4"/>
        <v>20.85067018</v>
      </c>
      <c r="J425" s="49"/>
      <c r="K425" s="50">
        <v>55.3</v>
      </c>
      <c r="L425" s="51">
        <v>15.2</v>
      </c>
      <c r="M425" s="52">
        <f t="shared" si="5"/>
        <v>63.13433683</v>
      </c>
      <c r="N425" s="52">
        <f t="shared" si="6"/>
        <v>7.834336834</v>
      </c>
      <c r="O425" s="53"/>
      <c r="P425" s="54">
        <v>55.3</v>
      </c>
      <c r="Q425" s="54">
        <v>2.9</v>
      </c>
      <c r="R425" s="55">
        <f t="shared" si="7"/>
        <v>68.11963643</v>
      </c>
      <c r="S425" s="55">
        <f t="shared" si="8"/>
        <v>12.81963643</v>
      </c>
      <c r="T425" s="55"/>
    </row>
    <row r="426">
      <c r="A426" s="45">
        <v>54.8</v>
      </c>
      <c r="B426" s="45">
        <v>7.2</v>
      </c>
      <c r="C426" s="46">
        <f t="shared" si="1"/>
        <v>59.25375149</v>
      </c>
      <c r="D426" s="35">
        <f t="shared" si="2"/>
        <v>4.453751488</v>
      </c>
      <c r="E426" s="47"/>
      <c r="F426" s="48">
        <v>54.8</v>
      </c>
      <c r="G426" s="48">
        <v>355.0</v>
      </c>
      <c r="H426" s="49">
        <f t="shared" si="3"/>
        <v>59.07596323</v>
      </c>
      <c r="I426" s="49">
        <f t="shared" si="4"/>
        <v>4.275963227</v>
      </c>
      <c r="J426" s="49"/>
      <c r="K426" s="50">
        <v>54.8</v>
      </c>
      <c r="L426" s="51">
        <v>14.8</v>
      </c>
      <c r="M426" s="52">
        <f t="shared" si="5"/>
        <v>63.02639364</v>
      </c>
      <c r="N426" s="52">
        <f t="shared" si="6"/>
        <v>8.226393643</v>
      </c>
      <c r="O426" s="53"/>
      <c r="P426" s="54">
        <v>54.8</v>
      </c>
      <c r="Q426" s="54">
        <v>3.4</v>
      </c>
      <c r="R426" s="55">
        <f t="shared" si="7"/>
        <v>67.63319473</v>
      </c>
      <c r="S426" s="55">
        <f t="shared" si="8"/>
        <v>12.83319473</v>
      </c>
      <c r="T426" s="55"/>
    </row>
    <row r="427">
      <c r="A427" s="45">
        <v>54.1</v>
      </c>
      <c r="B427" s="45">
        <v>5.9</v>
      </c>
      <c r="C427" s="46">
        <f t="shared" si="1"/>
        <v>56.51926245</v>
      </c>
      <c r="D427" s="35">
        <f t="shared" si="2"/>
        <v>2.419262452</v>
      </c>
      <c r="E427" s="47"/>
      <c r="F427" s="48">
        <v>54.1</v>
      </c>
      <c r="G427" s="48">
        <v>361.0</v>
      </c>
      <c r="H427" s="49">
        <f t="shared" si="3"/>
        <v>58.75581247</v>
      </c>
      <c r="I427" s="49">
        <f t="shared" si="4"/>
        <v>4.655812471</v>
      </c>
      <c r="J427" s="49"/>
      <c r="K427" s="50">
        <v>54.1</v>
      </c>
      <c r="L427" s="51">
        <v>14.5</v>
      </c>
      <c r="M427" s="52">
        <f t="shared" si="5"/>
        <v>62.94543625</v>
      </c>
      <c r="N427" s="52">
        <f t="shared" si="6"/>
        <v>8.84543625</v>
      </c>
      <c r="O427" s="53"/>
      <c r="P427" s="54">
        <v>54.1</v>
      </c>
      <c r="Q427" s="54">
        <v>3.8</v>
      </c>
      <c r="R427" s="55">
        <f t="shared" si="7"/>
        <v>67.24404137</v>
      </c>
      <c r="S427" s="55">
        <f t="shared" si="8"/>
        <v>13.14404137</v>
      </c>
      <c r="T427" s="55"/>
    </row>
    <row r="428">
      <c r="A428" s="45">
        <v>53.4</v>
      </c>
      <c r="B428" s="45">
        <v>5.6</v>
      </c>
      <c r="C428" s="46">
        <f t="shared" si="1"/>
        <v>55.88822652</v>
      </c>
      <c r="D428" s="35">
        <f t="shared" si="2"/>
        <v>2.48822652</v>
      </c>
      <c r="E428" s="47"/>
      <c r="F428" s="48">
        <v>53.4</v>
      </c>
      <c r="G428" s="48">
        <v>369.0</v>
      </c>
      <c r="H428" s="49">
        <f t="shared" si="3"/>
        <v>58.3289448</v>
      </c>
      <c r="I428" s="49">
        <f t="shared" si="4"/>
        <v>4.928944798</v>
      </c>
      <c r="J428" s="49"/>
      <c r="K428" s="50">
        <v>53.4</v>
      </c>
      <c r="L428" s="51">
        <v>14.1</v>
      </c>
      <c r="M428" s="52">
        <f t="shared" si="5"/>
        <v>62.83749306</v>
      </c>
      <c r="N428" s="52">
        <f t="shared" si="6"/>
        <v>9.43749306</v>
      </c>
      <c r="O428" s="53"/>
      <c r="P428" s="54">
        <v>53.4</v>
      </c>
      <c r="Q428" s="54">
        <v>4.3</v>
      </c>
      <c r="R428" s="55">
        <f t="shared" si="7"/>
        <v>66.75759968</v>
      </c>
      <c r="S428" s="55">
        <f t="shared" si="8"/>
        <v>13.35759968</v>
      </c>
      <c r="T428" s="55"/>
    </row>
    <row r="429">
      <c r="A429" s="45">
        <v>52.6</v>
      </c>
      <c r="B429" s="45">
        <v>5.2</v>
      </c>
      <c r="C429" s="46">
        <f t="shared" si="1"/>
        <v>55.04684528</v>
      </c>
      <c r="D429" s="35">
        <f t="shared" si="2"/>
        <v>2.446845279</v>
      </c>
      <c r="E429" s="47"/>
      <c r="F429" s="48">
        <v>52.6</v>
      </c>
      <c r="G429" s="48">
        <v>378.0</v>
      </c>
      <c r="H429" s="49">
        <f t="shared" si="3"/>
        <v>57.84871866</v>
      </c>
      <c r="I429" s="49">
        <f t="shared" si="4"/>
        <v>5.248718665</v>
      </c>
      <c r="J429" s="49"/>
      <c r="K429" s="50">
        <v>52.6</v>
      </c>
      <c r="L429" s="51">
        <v>13.8</v>
      </c>
      <c r="M429" s="52">
        <f t="shared" si="5"/>
        <v>62.75653567</v>
      </c>
      <c r="N429" s="52">
        <f t="shared" si="6"/>
        <v>10.15653567</v>
      </c>
      <c r="O429" s="53"/>
      <c r="P429" s="54">
        <v>52.6</v>
      </c>
      <c r="Q429" s="54">
        <v>4.8</v>
      </c>
      <c r="R429" s="55">
        <f t="shared" si="7"/>
        <v>66.27115798</v>
      </c>
      <c r="S429" s="55">
        <f t="shared" si="8"/>
        <v>13.67115798</v>
      </c>
      <c r="T429" s="55"/>
    </row>
    <row r="430">
      <c r="A430" s="45">
        <v>51.9</v>
      </c>
      <c r="B430" s="45">
        <v>4.7</v>
      </c>
      <c r="C430" s="46">
        <f t="shared" si="1"/>
        <v>53.99511873</v>
      </c>
      <c r="D430" s="35">
        <f t="shared" si="2"/>
        <v>2.095118726</v>
      </c>
      <c r="E430" s="47"/>
      <c r="F430" s="48">
        <v>51.9</v>
      </c>
      <c r="G430" s="48">
        <v>387.0</v>
      </c>
      <c r="H430" s="49">
        <f t="shared" si="3"/>
        <v>57.36849253</v>
      </c>
      <c r="I430" s="49">
        <f t="shared" si="4"/>
        <v>5.468492532</v>
      </c>
      <c r="J430" s="49"/>
      <c r="K430" s="50">
        <v>51.9</v>
      </c>
      <c r="L430" s="51">
        <v>13.5</v>
      </c>
      <c r="M430" s="52">
        <f t="shared" si="5"/>
        <v>62.67557827</v>
      </c>
      <c r="N430" s="52">
        <f t="shared" si="6"/>
        <v>10.77557827</v>
      </c>
      <c r="O430" s="53"/>
      <c r="P430" s="54">
        <v>51.9</v>
      </c>
      <c r="Q430" s="54">
        <v>5.1</v>
      </c>
      <c r="R430" s="55">
        <f t="shared" si="7"/>
        <v>65.97929296</v>
      </c>
      <c r="S430" s="55">
        <f t="shared" si="8"/>
        <v>14.07929296</v>
      </c>
      <c r="T430" s="55"/>
    </row>
    <row r="431">
      <c r="A431" s="45">
        <v>51.5</v>
      </c>
      <c r="B431" s="45">
        <v>4.4</v>
      </c>
      <c r="C431" s="46">
        <f t="shared" si="1"/>
        <v>53.36408279</v>
      </c>
      <c r="D431" s="35">
        <f t="shared" si="2"/>
        <v>1.864082795</v>
      </c>
      <c r="E431" s="47"/>
      <c r="F431" s="48">
        <v>51.5</v>
      </c>
      <c r="G431" s="48">
        <v>387.0</v>
      </c>
      <c r="H431" s="49">
        <f t="shared" si="3"/>
        <v>57.36849253</v>
      </c>
      <c r="I431" s="49">
        <f t="shared" si="4"/>
        <v>5.868492532</v>
      </c>
      <c r="J431" s="49"/>
      <c r="K431" s="50">
        <v>51.5</v>
      </c>
      <c r="L431" s="51">
        <v>13.3</v>
      </c>
      <c r="M431" s="52">
        <f t="shared" si="5"/>
        <v>62.62160668</v>
      </c>
      <c r="N431" s="52">
        <f t="shared" si="6"/>
        <v>11.12160668</v>
      </c>
      <c r="O431" s="53"/>
      <c r="P431" s="54">
        <v>51.5</v>
      </c>
      <c r="Q431" s="54">
        <v>5.2</v>
      </c>
      <c r="R431" s="55">
        <f t="shared" si="7"/>
        <v>65.88200462</v>
      </c>
      <c r="S431" s="55">
        <f t="shared" si="8"/>
        <v>14.38200462</v>
      </c>
      <c r="T431" s="55"/>
    </row>
    <row r="432">
      <c r="A432" s="45">
        <v>51.3</v>
      </c>
      <c r="B432" s="45">
        <v>4.5</v>
      </c>
      <c r="C432" s="46">
        <f t="shared" si="1"/>
        <v>53.57442811</v>
      </c>
      <c r="D432" s="35">
        <f t="shared" si="2"/>
        <v>2.274428105</v>
      </c>
      <c r="E432" s="47"/>
      <c r="F432" s="48">
        <v>51.3</v>
      </c>
      <c r="G432" s="48">
        <v>385.0</v>
      </c>
      <c r="H432" s="49">
        <f t="shared" si="3"/>
        <v>57.47520945</v>
      </c>
      <c r="I432" s="49">
        <f t="shared" si="4"/>
        <v>6.17520945</v>
      </c>
      <c r="J432" s="49"/>
      <c r="K432" s="50">
        <v>51.3</v>
      </c>
      <c r="L432" s="51">
        <v>13.0</v>
      </c>
      <c r="M432" s="52">
        <f t="shared" si="5"/>
        <v>62.54064929</v>
      </c>
      <c r="N432" s="52">
        <f t="shared" si="6"/>
        <v>11.24064929</v>
      </c>
      <c r="O432" s="53"/>
      <c r="P432" s="54">
        <v>51.3</v>
      </c>
      <c r="Q432" s="54">
        <v>5.3</v>
      </c>
      <c r="R432" s="55">
        <f t="shared" si="7"/>
        <v>65.78471628</v>
      </c>
      <c r="S432" s="55">
        <f t="shared" si="8"/>
        <v>14.48471628</v>
      </c>
      <c r="T432" s="55"/>
    </row>
    <row r="433">
      <c r="A433" s="45">
        <v>58.0</v>
      </c>
      <c r="B433" s="45">
        <v>4.5</v>
      </c>
      <c r="C433" s="46">
        <f t="shared" si="1"/>
        <v>53.57442811</v>
      </c>
      <c r="D433" s="35">
        <f t="shared" si="2"/>
        <v>4.425571895</v>
      </c>
      <c r="E433" s="47"/>
      <c r="F433" s="48">
        <v>58.0</v>
      </c>
      <c r="G433" s="48">
        <v>386.0</v>
      </c>
      <c r="H433" s="49">
        <f t="shared" si="3"/>
        <v>57.42185099</v>
      </c>
      <c r="I433" s="49">
        <f t="shared" si="4"/>
        <v>0.578149009</v>
      </c>
      <c r="J433" s="49"/>
      <c r="K433" s="50">
        <v>58.0</v>
      </c>
      <c r="L433" s="51">
        <v>12.8</v>
      </c>
      <c r="M433" s="52">
        <f t="shared" si="5"/>
        <v>62.48667769</v>
      </c>
      <c r="N433" s="52">
        <f t="shared" si="6"/>
        <v>4.48667769</v>
      </c>
      <c r="O433" s="53"/>
      <c r="P433" s="54">
        <v>58.0</v>
      </c>
      <c r="Q433" s="54">
        <v>5.2</v>
      </c>
      <c r="R433" s="55">
        <f t="shared" si="7"/>
        <v>65.88200462</v>
      </c>
      <c r="S433" s="55">
        <f t="shared" si="8"/>
        <v>7.882004623</v>
      </c>
      <c r="T433" s="55"/>
    </row>
    <row r="434">
      <c r="A434" s="45">
        <v>73.3</v>
      </c>
      <c r="B434" s="45">
        <v>13.5</v>
      </c>
      <c r="C434" s="46">
        <f t="shared" si="1"/>
        <v>72.50550605</v>
      </c>
      <c r="D434" s="35">
        <f t="shared" si="2"/>
        <v>0.7944939506</v>
      </c>
      <c r="E434" s="47"/>
      <c r="F434" s="48">
        <v>53.3</v>
      </c>
      <c r="G434" s="48">
        <v>397.0</v>
      </c>
      <c r="H434" s="49">
        <f t="shared" si="3"/>
        <v>56.83490794</v>
      </c>
      <c r="I434" s="49">
        <f t="shared" si="4"/>
        <v>3.53490794</v>
      </c>
      <c r="J434" s="49"/>
      <c r="K434" s="50">
        <v>53.3</v>
      </c>
      <c r="L434" s="51">
        <v>28.0</v>
      </c>
      <c r="M434" s="52">
        <f t="shared" si="5"/>
        <v>66.58851893</v>
      </c>
      <c r="N434" s="52">
        <f t="shared" si="6"/>
        <v>13.28851893</v>
      </c>
      <c r="O434" s="53"/>
      <c r="P434" s="54">
        <v>53.3</v>
      </c>
      <c r="Q434" s="54">
        <v>1.9</v>
      </c>
      <c r="R434" s="55">
        <f t="shared" si="7"/>
        <v>69.09251982</v>
      </c>
      <c r="S434" s="55">
        <f t="shared" si="8"/>
        <v>15.79251982</v>
      </c>
      <c r="T434" s="55"/>
    </row>
    <row r="435">
      <c r="A435" s="45">
        <v>73.0</v>
      </c>
      <c r="B435" s="45">
        <v>13.5</v>
      </c>
      <c r="C435" s="46">
        <f t="shared" si="1"/>
        <v>72.50550605</v>
      </c>
      <c r="D435" s="35">
        <f t="shared" si="2"/>
        <v>0.4944939506</v>
      </c>
      <c r="E435" s="47"/>
      <c r="F435" s="48">
        <v>52.8</v>
      </c>
      <c r="G435" s="48">
        <v>47.0</v>
      </c>
      <c r="H435" s="49">
        <f t="shared" si="3"/>
        <v>75.51036866</v>
      </c>
      <c r="I435" s="49">
        <f t="shared" si="4"/>
        <v>22.71036866</v>
      </c>
      <c r="J435" s="49"/>
      <c r="K435" s="50">
        <v>52.8</v>
      </c>
      <c r="L435" s="51">
        <v>27.4</v>
      </c>
      <c r="M435" s="52">
        <f t="shared" si="5"/>
        <v>66.42660414</v>
      </c>
      <c r="N435" s="52">
        <f t="shared" si="6"/>
        <v>13.62660414</v>
      </c>
      <c r="O435" s="53"/>
      <c r="P435" s="54">
        <v>52.8</v>
      </c>
      <c r="Q435" s="54">
        <v>2.0</v>
      </c>
      <c r="R435" s="55">
        <f t="shared" si="7"/>
        <v>68.99523148</v>
      </c>
      <c r="S435" s="55">
        <f t="shared" si="8"/>
        <v>16.19523148</v>
      </c>
      <c r="T435" s="55"/>
    </row>
    <row r="436">
      <c r="A436" s="45">
        <v>72.8</v>
      </c>
      <c r="B436" s="45">
        <v>13.6</v>
      </c>
      <c r="C436" s="46">
        <f t="shared" si="1"/>
        <v>72.71585136</v>
      </c>
      <c r="D436" s="35">
        <f t="shared" si="2"/>
        <v>0.0841486401</v>
      </c>
      <c r="E436" s="47"/>
      <c r="F436" s="48">
        <v>52.3</v>
      </c>
      <c r="G436" s="48">
        <v>412.0</v>
      </c>
      <c r="H436" s="49">
        <f t="shared" si="3"/>
        <v>56.03453105</v>
      </c>
      <c r="I436" s="49">
        <f t="shared" si="4"/>
        <v>3.734531051</v>
      </c>
      <c r="J436" s="49"/>
      <c r="K436" s="50">
        <v>52.3</v>
      </c>
      <c r="L436" s="51">
        <v>26.8</v>
      </c>
      <c r="M436" s="52">
        <f t="shared" si="5"/>
        <v>66.26468936</v>
      </c>
      <c r="N436" s="52">
        <f t="shared" si="6"/>
        <v>13.96468936</v>
      </c>
      <c r="O436" s="53"/>
      <c r="P436" s="54">
        <v>52.3</v>
      </c>
      <c r="Q436" s="54">
        <v>2.4</v>
      </c>
      <c r="R436" s="55">
        <f t="shared" si="7"/>
        <v>68.60607812</v>
      </c>
      <c r="S436" s="55">
        <f t="shared" si="8"/>
        <v>16.30607812</v>
      </c>
      <c r="T436" s="55"/>
    </row>
    <row r="437">
      <c r="A437" s="45">
        <v>72.7</v>
      </c>
      <c r="B437" s="45">
        <v>13.2</v>
      </c>
      <c r="C437" s="46">
        <f t="shared" si="1"/>
        <v>71.87447012</v>
      </c>
      <c r="D437" s="35">
        <f t="shared" si="2"/>
        <v>0.8255298821</v>
      </c>
      <c r="E437" s="47"/>
      <c r="F437" s="48">
        <v>52.0</v>
      </c>
      <c r="G437" s="48">
        <v>415.0</v>
      </c>
      <c r="H437" s="49">
        <f t="shared" si="3"/>
        <v>55.87445567</v>
      </c>
      <c r="I437" s="49">
        <f t="shared" si="4"/>
        <v>3.874455674</v>
      </c>
      <c r="J437" s="49"/>
      <c r="K437" s="50">
        <v>52.0</v>
      </c>
      <c r="L437" s="51">
        <v>26.2</v>
      </c>
      <c r="M437" s="52">
        <f t="shared" si="5"/>
        <v>66.10277457</v>
      </c>
      <c r="N437" s="52">
        <f t="shared" si="6"/>
        <v>14.10277457</v>
      </c>
      <c r="O437" s="53"/>
      <c r="P437" s="54">
        <v>52.0</v>
      </c>
      <c r="Q437" s="54">
        <v>2.9</v>
      </c>
      <c r="R437" s="55">
        <f t="shared" si="7"/>
        <v>68.11963643</v>
      </c>
      <c r="S437" s="55">
        <f t="shared" si="8"/>
        <v>16.11963643</v>
      </c>
      <c r="T437" s="55"/>
    </row>
    <row r="438">
      <c r="A438" s="45">
        <v>72.6</v>
      </c>
      <c r="B438" s="45">
        <v>13.1</v>
      </c>
      <c r="C438" s="46">
        <f t="shared" si="1"/>
        <v>71.66412481</v>
      </c>
      <c r="D438" s="35">
        <f t="shared" si="2"/>
        <v>0.9358751926</v>
      </c>
      <c r="E438" s="47"/>
      <c r="F438" s="48">
        <v>51.7</v>
      </c>
      <c r="G438" s="48">
        <v>419.0</v>
      </c>
      <c r="H438" s="49">
        <f t="shared" si="3"/>
        <v>55.66102184</v>
      </c>
      <c r="I438" s="49">
        <f t="shared" si="4"/>
        <v>3.961021837</v>
      </c>
      <c r="J438" s="49"/>
      <c r="K438" s="50">
        <v>51.7</v>
      </c>
      <c r="L438" s="51">
        <v>25.6</v>
      </c>
      <c r="M438" s="52">
        <f t="shared" si="5"/>
        <v>65.94085979</v>
      </c>
      <c r="N438" s="52">
        <f t="shared" si="6"/>
        <v>14.24085979</v>
      </c>
      <c r="O438" s="53"/>
      <c r="P438" s="54">
        <v>51.7</v>
      </c>
      <c r="Q438" s="54">
        <v>3.3</v>
      </c>
      <c r="R438" s="55">
        <f t="shared" si="7"/>
        <v>67.73048307</v>
      </c>
      <c r="S438" s="55">
        <f t="shared" si="8"/>
        <v>16.03048307</v>
      </c>
      <c r="T438" s="55"/>
    </row>
    <row r="439">
      <c r="A439" s="45">
        <v>72.5</v>
      </c>
      <c r="B439" s="45">
        <v>12.7</v>
      </c>
      <c r="C439" s="46">
        <f t="shared" si="1"/>
        <v>70.82274357</v>
      </c>
      <c r="D439" s="35">
        <f t="shared" si="2"/>
        <v>1.677256435</v>
      </c>
      <c r="E439" s="47"/>
      <c r="F439" s="48">
        <v>51.5</v>
      </c>
      <c r="G439" s="48">
        <v>417.0</v>
      </c>
      <c r="H439" s="49">
        <f t="shared" si="3"/>
        <v>55.76773876</v>
      </c>
      <c r="I439" s="49">
        <f t="shared" si="4"/>
        <v>4.267738755</v>
      </c>
      <c r="J439" s="49"/>
      <c r="K439" s="50">
        <v>51.5</v>
      </c>
      <c r="L439" s="51">
        <v>25.0</v>
      </c>
      <c r="M439" s="52">
        <f t="shared" si="5"/>
        <v>65.778945</v>
      </c>
      <c r="N439" s="52">
        <f t="shared" si="6"/>
        <v>14.278945</v>
      </c>
      <c r="O439" s="53"/>
      <c r="P439" s="54">
        <v>51.5</v>
      </c>
      <c r="Q439" s="54">
        <v>3.3</v>
      </c>
      <c r="R439" s="55">
        <f t="shared" si="7"/>
        <v>67.73048307</v>
      </c>
      <c r="S439" s="55">
        <f t="shared" si="8"/>
        <v>16.23048307</v>
      </c>
      <c r="T439" s="55"/>
    </row>
    <row r="440">
      <c r="A440" s="45">
        <v>72.4</v>
      </c>
      <c r="B440" s="45">
        <v>12.4</v>
      </c>
      <c r="C440" s="46">
        <f t="shared" si="1"/>
        <v>70.19170763</v>
      </c>
      <c r="D440" s="35">
        <f t="shared" si="2"/>
        <v>2.208292366</v>
      </c>
      <c r="E440" s="47"/>
      <c r="F440" s="48">
        <v>51.0</v>
      </c>
      <c r="G440" s="48">
        <v>426.0</v>
      </c>
      <c r="H440" s="49">
        <f t="shared" si="3"/>
        <v>55.28751262</v>
      </c>
      <c r="I440" s="49">
        <f t="shared" si="4"/>
        <v>4.287512622</v>
      </c>
      <c r="J440" s="49"/>
      <c r="K440" s="50">
        <v>51.0</v>
      </c>
      <c r="L440" s="51">
        <v>24.4</v>
      </c>
      <c r="M440" s="52">
        <f t="shared" si="5"/>
        <v>65.61703022</v>
      </c>
      <c r="N440" s="52">
        <f t="shared" si="6"/>
        <v>14.61703022</v>
      </c>
      <c r="O440" s="53"/>
      <c r="P440" s="54">
        <v>51.0</v>
      </c>
      <c r="Q440" s="54">
        <v>3.7</v>
      </c>
      <c r="R440" s="55">
        <f t="shared" si="7"/>
        <v>67.34132971</v>
      </c>
      <c r="S440" s="55">
        <f t="shared" si="8"/>
        <v>16.34132971</v>
      </c>
      <c r="T440" s="55"/>
    </row>
    <row r="441">
      <c r="A441" s="45">
        <v>72.4</v>
      </c>
      <c r="B441" s="45">
        <v>12.2</v>
      </c>
      <c r="C441" s="46">
        <f t="shared" si="1"/>
        <v>69.77101701</v>
      </c>
      <c r="D441" s="35">
        <f t="shared" si="2"/>
        <v>2.628982987</v>
      </c>
      <c r="E441" s="47"/>
      <c r="F441" s="48">
        <v>54.0</v>
      </c>
      <c r="G441" s="48">
        <v>437.0</v>
      </c>
      <c r="H441" s="49">
        <f t="shared" si="3"/>
        <v>54.70056957</v>
      </c>
      <c r="I441" s="49">
        <f t="shared" si="4"/>
        <v>0.7005695711</v>
      </c>
      <c r="J441" s="49"/>
      <c r="K441" s="50">
        <v>54.0</v>
      </c>
      <c r="L441" s="51">
        <v>23.8</v>
      </c>
      <c r="M441" s="52">
        <f t="shared" si="5"/>
        <v>65.45511543</v>
      </c>
      <c r="N441" s="52">
        <f t="shared" si="6"/>
        <v>11.45511543</v>
      </c>
      <c r="O441" s="53"/>
      <c r="P441" s="54">
        <v>54.0</v>
      </c>
      <c r="Q441" s="54">
        <v>4.1</v>
      </c>
      <c r="R441" s="55">
        <f t="shared" si="7"/>
        <v>66.95217635</v>
      </c>
      <c r="S441" s="55">
        <f t="shared" si="8"/>
        <v>12.95217635</v>
      </c>
      <c r="T441" s="55"/>
    </row>
    <row r="442">
      <c r="A442" s="45">
        <v>72.3</v>
      </c>
      <c r="B442" s="45">
        <v>11.9</v>
      </c>
      <c r="C442" s="46">
        <f t="shared" si="1"/>
        <v>69.13998108</v>
      </c>
      <c r="D442" s="35">
        <f t="shared" si="2"/>
        <v>3.160018918</v>
      </c>
      <c r="E442" s="47"/>
      <c r="F442" s="48">
        <v>49.9</v>
      </c>
      <c r="G442" s="48">
        <v>443.0</v>
      </c>
      <c r="H442" s="49">
        <f t="shared" si="3"/>
        <v>54.38041882</v>
      </c>
      <c r="I442" s="49">
        <f t="shared" si="4"/>
        <v>4.480418816</v>
      </c>
      <c r="J442" s="49"/>
      <c r="K442" s="50">
        <v>49.9</v>
      </c>
      <c r="L442" s="51">
        <v>23.2</v>
      </c>
      <c r="M442" s="52">
        <f t="shared" si="5"/>
        <v>65.29320064</v>
      </c>
      <c r="N442" s="52">
        <f t="shared" si="6"/>
        <v>15.39320064</v>
      </c>
      <c r="O442" s="53"/>
      <c r="P442" s="54">
        <v>49.9</v>
      </c>
      <c r="Q442" s="54">
        <v>5.3</v>
      </c>
      <c r="R442" s="55">
        <f t="shared" si="7"/>
        <v>65.78471628</v>
      </c>
      <c r="S442" s="55">
        <f t="shared" si="8"/>
        <v>15.88471628</v>
      </c>
      <c r="T442" s="55"/>
    </row>
    <row r="443">
      <c r="A443" s="45">
        <v>72.1</v>
      </c>
      <c r="B443" s="45">
        <v>11.9</v>
      </c>
      <c r="C443" s="46">
        <f t="shared" si="1"/>
        <v>69.13998108</v>
      </c>
      <c r="D443" s="35">
        <f t="shared" si="2"/>
        <v>2.960018918</v>
      </c>
      <c r="E443" s="47"/>
      <c r="F443" s="48">
        <v>49.4</v>
      </c>
      <c r="G443" s="48">
        <v>452.0</v>
      </c>
      <c r="H443" s="49">
        <f t="shared" si="3"/>
        <v>53.90019268</v>
      </c>
      <c r="I443" s="49">
        <f t="shared" si="4"/>
        <v>4.500192683</v>
      </c>
      <c r="J443" s="49"/>
      <c r="K443" s="50">
        <v>49.4</v>
      </c>
      <c r="L443" s="51">
        <v>22.6</v>
      </c>
      <c r="M443" s="52">
        <f t="shared" si="5"/>
        <v>65.13128586</v>
      </c>
      <c r="N443" s="52">
        <f t="shared" si="6"/>
        <v>15.73128586</v>
      </c>
      <c r="O443" s="53"/>
      <c r="P443" s="54">
        <v>49.4</v>
      </c>
      <c r="Q443" s="54">
        <v>5.8</v>
      </c>
      <c r="R443" s="55">
        <f t="shared" si="7"/>
        <v>65.29827459</v>
      </c>
      <c r="S443" s="55">
        <f t="shared" si="8"/>
        <v>15.89827459</v>
      </c>
      <c r="T443" s="55"/>
    </row>
    <row r="444">
      <c r="A444" s="45">
        <v>71.8</v>
      </c>
      <c r="B444" s="45">
        <v>11.2</v>
      </c>
      <c r="C444" s="46">
        <f t="shared" si="1"/>
        <v>67.66756391</v>
      </c>
      <c r="D444" s="35">
        <f t="shared" si="2"/>
        <v>4.132436092</v>
      </c>
      <c r="E444" s="47"/>
      <c r="F444" s="48">
        <v>48.7</v>
      </c>
      <c r="G444" s="48">
        <v>466.0</v>
      </c>
      <c r="H444" s="49">
        <f t="shared" si="3"/>
        <v>53.15317425</v>
      </c>
      <c r="I444" s="49">
        <f t="shared" si="4"/>
        <v>4.453174254</v>
      </c>
      <c r="J444" s="49"/>
      <c r="K444" s="50">
        <v>48.7</v>
      </c>
      <c r="L444" s="51">
        <v>22.1</v>
      </c>
      <c r="M444" s="52">
        <f t="shared" si="5"/>
        <v>64.99635687</v>
      </c>
      <c r="N444" s="52">
        <f t="shared" si="6"/>
        <v>16.29635687</v>
      </c>
      <c r="O444" s="53"/>
      <c r="P444" s="54">
        <v>48.7</v>
      </c>
      <c r="Q444" s="54">
        <v>6.1</v>
      </c>
      <c r="R444" s="55">
        <f t="shared" si="7"/>
        <v>65.00640957</v>
      </c>
      <c r="S444" s="55">
        <f t="shared" si="8"/>
        <v>16.30640957</v>
      </c>
      <c r="T444" s="55"/>
    </row>
    <row r="445">
      <c r="A445" s="45">
        <v>71.4</v>
      </c>
      <c r="B445" s="45">
        <v>11.1</v>
      </c>
      <c r="C445" s="46">
        <f t="shared" si="1"/>
        <v>67.4572186</v>
      </c>
      <c r="D445" s="35">
        <f t="shared" si="2"/>
        <v>3.942781402</v>
      </c>
      <c r="E445" s="47"/>
      <c r="F445" s="48">
        <v>48.2</v>
      </c>
      <c r="G445" s="48">
        <v>472.0</v>
      </c>
      <c r="H445" s="49">
        <f t="shared" si="3"/>
        <v>52.8330235</v>
      </c>
      <c r="I445" s="49">
        <f t="shared" si="4"/>
        <v>4.633023499</v>
      </c>
      <c r="J445" s="49"/>
      <c r="K445" s="50">
        <v>48.2</v>
      </c>
      <c r="L445" s="51">
        <v>21.5</v>
      </c>
      <c r="M445" s="52">
        <f t="shared" si="5"/>
        <v>64.83444208</v>
      </c>
      <c r="N445" s="52">
        <f t="shared" si="6"/>
        <v>16.63444208</v>
      </c>
      <c r="O445" s="53"/>
      <c r="P445" s="54">
        <v>48.2</v>
      </c>
      <c r="Q445" s="54">
        <v>6.5</v>
      </c>
      <c r="R445" s="55">
        <f t="shared" si="7"/>
        <v>64.61725621</v>
      </c>
      <c r="S445" s="55">
        <f t="shared" si="8"/>
        <v>16.41725621</v>
      </c>
      <c r="T445" s="55"/>
    </row>
    <row r="446">
      <c r="A446" s="45">
        <v>71.1</v>
      </c>
      <c r="B446" s="45">
        <v>11.3</v>
      </c>
      <c r="C446" s="46">
        <f t="shared" si="1"/>
        <v>67.87790922</v>
      </c>
      <c r="D446" s="35">
        <f t="shared" si="2"/>
        <v>3.222090781</v>
      </c>
      <c r="E446" s="47"/>
      <c r="F446" s="48">
        <v>48.0</v>
      </c>
      <c r="G446" s="48">
        <v>473.0</v>
      </c>
      <c r="H446" s="49">
        <f t="shared" si="3"/>
        <v>52.77966504</v>
      </c>
      <c r="I446" s="49">
        <f t="shared" si="4"/>
        <v>4.779665039</v>
      </c>
      <c r="J446" s="49"/>
      <c r="K446" s="50">
        <v>48.0</v>
      </c>
      <c r="L446" s="51">
        <v>2.9</v>
      </c>
      <c r="M446" s="52">
        <f t="shared" si="5"/>
        <v>59.81508372</v>
      </c>
      <c r="N446" s="52">
        <f t="shared" si="6"/>
        <v>11.81508372</v>
      </c>
      <c r="O446" s="53"/>
      <c r="P446" s="54">
        <v>48.0</v>
      </c>
      <c r="Q446" s="54">
        <v>6.7</v>
      </c>
      <c r="R446" s="55">
        <f t="shared" si="7"/>
        <v>64.42267953</v>
      </c>
      <c r="S446" s="55">
        <f t="shared" si="8"/>
        <v>16.42267953</v>
      </c>
      <c r="T446" s="55"/>
    </row>
    <row r="447">
      <c r="A447" s="45">
        <v>77.0</v>
      </c>
      <c r="B447" s="45">
        <v>11.3</v>
      </c>
      <c r="C447" s="46">
        <f t="shared" si="1"/>
        <v>67.87790922</v>
      </c>
      <c r="D447" s="35">
        <f t="shared" si="2"/>
        <v>9.122090781</v>
      </c>
      <c r="E447" s="47"/>
      <c r="F447" s="48">
        <v>47.7</v>
      </c>
      <c r="G447" s="48">
        <v>473.0</v>
      </c>
      <c r="H447" s="49">
        <f t="shared" si="3"/>
        <v>52.77966504</v>
      </c>
      <c r="I447" s="49">
        <f t="shared" si="4"/>
        <v>5.079665039</v>
      </c>
      <c r="J447" s="49"/>
      <c r="K447" s="50">
        <v>47.7</v>
      </c>
      <c r="L447" s="51">
        <v>2.4</v>
      </c>
      <c r="M447" s="52">
        <f t="shared" si="5"/>
        <v>59.68015474</v>
      </c>
      <c r="N447" s="52">
        <f t="shared" si="6"/>
        <v>11.98015474</v>
      </c>
      <c r="O447" s="53"/>
      <c r="P447" s="54">
        <v>47.7</v>
      </c>
      <c r="Q447" s="54">
        <v>6.9</v>
      </c>
      <c r="R447" s="55">
        <f t="shared" si="7"/>
        <v>64.22810286</v>
      </c>
      <c r="S447" s="55">
        <f t="shared" si="8"/>
        <v>16.52810286</v>
      </c>
      <c r="T447" s="55"/>
    </row>
    <row r="448">
      <c r="A448" s="45">
        <v>73.0</v>
      </c>
      <c r="B448" s="45">
        <v>11.0</v>
      </c>
      <c r="C448" s="46">
        <f t="shared" si="1"/>
        <v>67.24687329</v>
      </c>
      <c r="D448" s="35">
        <f t="shared" si="2"/>
        <v>5.753126713</v>
      </c>
      <c r="E448" s="47"/>
      <c r="F448" s="48">
        <v>47.8</v>
      </c>
      <c r="G448" s="48">
        <v>467.0</v>
      </c>
      <c r="H448" s="49">
        <f t="shared" si="3"/>
        <v>53.09981579</v>
      </c>
      <c r="I448" s="49">
        <f t="shared" si="4"/>
        <v>5.299815795</v>
      </c>
      <c r="J448" s="49"/>
      <c r="K448" s="50">
        <v>47.8</v>
      </c>
      <c r="L448" s="51">
        <v>19.9</v>
      </c>
      <c r="M448" s="52">
        <f t="shared" si="5"/>
        <v>64.40266932</v>
      </c>
      <c r="N448" s="52">
        <f t="shared" si="6"/>
        <v>16.60266932</v>
      </c>
      <c r="O448" s="53"/>
      <c r="P448" s="54">
        <v>47.8</v>
      </c>
      <c r="Q448" s="54">
        <v>7.0</v>
      </c>
      <c r="R448" s="55">
        <f t="shared" si="7"/>
        <v>64.13081452</v>
      </c>
      <c r="S448" s="55">
        <f t="shared" si="8"/>
        <v>16.33081452</v>
      </c>
      <c r="T448" s="55"/>
    </row>
    <row r="449">
      <c r="A449" s="45">
        <v>69.9</v>
      </c>
      <c r="B449" s="45">
        <v>11.3</v>
      </c>
      <c r="C449" s="46">
        <f t="shared" si="1"/>
        <v>67.87790922</v>
      </c>
      <c r="D449" s="35">
        <f t="shared" si="2"/>
        <v>2.022090781</v>
      </c>
      <c r="E449" s="47"/>
      <c r="F449" s="48">
        <v>47.9</v>
      </c>
      <c r="G449" s="48">
        <v>461.0</v>
      </c>
      <c r="H449" s="49">
        <f t="shared" si="3"/>
        <v>53.41996655</v>
      </c>
      <c r="I449" s="49">
        <f t="shared" si="4"/>
        <v>5.51996655</v>
      </c>
      <c r="J449" s="49"/>
      <c r="K449" s="50">
        <v>47.9</v>
      </c>
      <c r="L449" s="51">
        <v>19.4</v>
      </c>
      <c r="M449" s="52">
        <f t="shared" si="5"/>
        <v>64.26774033</v>
      </c>
      <c r="N449" s="52">
        <f t="shared" si="6"/>
        <v>16.36774033</v>
      </c>
      <c r="O449" s="53"/>
      <c r="P449" s="54">
        <v>47.9</v>
      </c>
      <c r="Q449" s="54">
        <v>7.1</v>
      </c>
      <c r="R449" s="55">
        <f t="shared" si="7"/>
        <v>64.03352618</v>
      </c>
      <c r="S449" s="55">
        <f t="shared" si="8"/>
        <v>16.13352618</v>
      </c>
      <c r="T449" s="55"/>
    </row>
    <row r="450">
      <c r="A450" s="45">
        <v>68.7</v>
      </c>
      <c r="B450" s="45">
        <v>10.9</v>
      </c>
      <c r="C450" s="46">
        <f t="shared" si="1"/>
        <v>67.03652798</v>
      </c>
      <c r="D450" s="35">
        <f t="shared" si="2"/>
        <v>1.663472023</v>
      </c>
      <c r="E450" s="47"/>
      <c r="F450" s="48">
        <v>73.3</v>
      </c>
      <c r="G450" s="48">
        <v>114.0</v>
      </c>
      <c r="H450" s="49">
        <f t="shared" si="3"/>
        <v>71.9353519</v>
      </c>
      <c r="I450" s="49">
        <f t="shared" si="4"/>
        <v>1.364648102</v>
      </c>
      <c r="J450" s="49"/>
      <c r="K450" s="50">
        <v>73.3</v>
      </c>
      <c r="L450" s="51">
        <v>31.3</v>
      </c>
      <c r="M450" s="52">
        <f t="shared" si="5"/>
        <v>67.47905025</v>
      </c>
      <c r="N450" s="52">
        <f t="shared" si="6"/>
        <v>5.820949747</v>
      </c>
      <c r="O450" s="53"/>
      <c r="P450" s="54">
        <v>73.3</v>
      </c>
      <c r="Q450" s="54">
        <v>0.2</v>
      </c>
      <c r="R450" s="55">
        <f t="shared" si="7"/>
        <v>70.74642159</v>
      </c>
      <c r="S450" s="55">
        <f t="shared" si="8"/>
        <v>2.553578414</v>
      </c>
      <c r="T450" s="55"/>
    </row>
    <row r="451">
      <c r="A451" s="45">
        <v>68.3</v>
      </c>
      <c r="B451" s="45">
        <v>10.9</v>
      </c>
      <c r="C451" s="46">
        <f t="shared" si="1"/>
        <v>67.03652798</v>
      </c>
      <c r="D451" s="35">
        <f t="shared" si="2"/>
        <v>1.263472023</v>
      </c>
      <c r="E451" s="47"/>
      <c r="F451" s="48">
        <v>73.0</v>
      </c>
      <c r="G451" s="48">
        <v>117.0</v>
      </c>
      <c r="H451" s="49">
        <f t="shared" si="3"/>
        <v>71.77527652</v>
      </c>
      <c r="I451" s="49">
        <f t="shared" si="4"/>
        <v>1.22472348</v>
      </c>
      <c r="J451" s="49"/>
      <c r="K451" s="50">
        <v>73.0</v>
      </c>
      <c r="L451" s="51">
        <v>3.5</v>
      </c>
      <c r="M451" s="52">
        <f t="shared" si="5"/>
        <v>59.97699851</v>
      </c>
      <c r="N451" s="52">
        <f t="shared" si="6"/>
        <v>13.02300149</v>
      </c>
      <c r="O451" s="53"/>
      <c r="P451" s="54">
        <v>73.0</v>
      </c>
      <c r="Q451" s="54">
        <v>0.2</v>
      </c>
      <c r="R451" s="55">
        <f t="shared" si="7"/>
        <v>70.74642159</v>
      </c>
      <c r="S451" s="55">
        <f t="shared" si="8"/>
        <v>2.253578414</v>
      </c>
      <c r="T451" s="55"/>
    </row>
    <row r="452">
      <c r="A452" s="45">
        <v>67.8</v>
      </c>
      <c r="B452" s="45">
        <v>10.8</v>
      </c>
      <c r="C452" s="46">
        <f t="shared" si="1"/>
        <v>66.82618267</v>
      </c>
      <c r="D452" s="35">
        <f t="shared" si="2"/>
        <v>0.9738173339</v>
      </c>
      <c r="E452" s="47"/>
      <c r="F452" s="48">
        <v>72.8</v>
      </c>
      <c r="G452" s="48">
        <v>12.0</v>
      </c>
      <c r="H452" s="49">
        <f t="shared" si="3"/>
        <v>77.37791474</v>
      </c>
      <c r="I452" s="49">
        <f t="shared" si="4"/>
        <v>4.577914737</v>
      </c>
      <c r="J452" s="49"/>
      <c r="K452" s="50">
        <v>72.8</v>
      </c>
      <c r="L452" s="51">
        <v>29.7</v>
      </c>
      <c r="M452" s="52">
        <f t="shared" si="5"/>
        <v>67.04727749</v>
      </c>
      <c r="N452" s="52">
        <f t="shared" si="6"/>
        <v>5.75272251</v>
      </c>
      <c r="O452" s="53"/>
      <c r="P452" s="54">
        <v>72.8</v>
      </c>
      <c r="Q452" s="54">
        <v>0.2</v>
      </c>
      <c r="R452" s="55">
        <f t="shared" si="7"/>
        <v>70.74642159</v>
      </c>
      <c r="S452" s="55">
        <f t="shared" si="8"/>
        <v>2.053578414</v>
      </c>
      <c r="T452" s="55"/>
    </row>
    <row r="453">
      <c r="A453" s="45">
        <v>67.4</v>
      </c>
      <c r="B453" s="45">
        <v>10.7</v>
      </c>
      <c r="C453" s="46">
        <f t="shared" si="1"/>
        <v>66.61583736</v>
      </c>
      <c r="D453" s="35">
        <f t="shared" si="2"/>
        <v>0.7841626444</v>
      </c>
      <c r="E453" s="47"/>
      <c r="F453" s="48">
        <v>72.7</v>
      </c>
      <c r="G453" s="48">
        <v>121.0</v>
      </c>
      <c r="H453" s="49">
        <f t="shared" si="3"/>
        <v>71.56184268</v>
      </c>
      <c r="I453" s="49">
        <f t="shared" si="4"/>
        <v>1.138157317</v>
      </c>
      <c r="J453" s="49"/>
      <c r="K453" s="50">
        <v>72.7</v>
      </c>
      <c r="L453" s="51">
        <v>29.0</v>
      </c>
      <c r="M453" s="52">
        <f t="shared" si="5"/>
        <v>66.85837691</v>
      </c>
      <c r="N453" s="52">
        <f t="shared" si="6"/>
        <v>5.841623093</v>
      </c>
      <c r="O453" s="53"/>
      <c r="P453" s="54">
        <v>72.7</v>
      </c>
      <c r="Q453" s="54">
        <v>0.3</v>
      </c>
      <c r="R453" s="55">
        <f t="shared" si="7"/>
        <v>70.64913325</v>
      </c>
      <c r="S453" s="55">
        <f t="shared" si="8"/>
        <v>2.050866753</v>
      </c>
      <c r="T453" s="55"/>
    </row>
    <row r="454">
      <c r="A454" s="45">
        <v>67.0</v>
      </c>
      <c r="B454" s="45">
        <v>10.7</v>
      </c>
      <c r="C454" s="46">
        <f t="shared" si="1"/>
        <v>66.61583736</v>
      </c>
      <c r="D454" s="35">
        <f t="shared" si="2"/>
        <v>0.3841626444</v>
      </c>
      <c r="E454" s="47"/>
      <c r="F454" s="48">
        <v>72.6</v>
      </c>
      <c r="G454" s="48">
        <v>122.0</v>
      </c>
      <c r="H454" s="49">
        <f t="shared" si="3"/>
        <v>71.50848422</v>
      </c>
      <c r="I454" s="49">
        <f t="shared" si="4"/>
        <v>1.091515776</v>
      </c>
      <c r="J454" s="49"/>
      <c r="K454" s="50">
        <v>72.6</v>
      </c>
      <c r="L454" s="51">
        <v>28.2</v>
      </c>
      <c r="M454" s="52">
        <f t="shared" si="5"/>
        <v>66.64249053</v>
      </c>
      <c r="N454" s="52">
        <f t="shared" si="6"/>
        <v>5.957509474</v>
      </c>
      <c r="O454" s="53"/>
      <c r="P454" s="54">
        <v>72.6</v>
      </c>
      <c r="Q454" s="54">
        <v>0.3</v>
      </c>
      <c r="R454" s="55">
        <f t="shared" si="7"/>
        <v>70.64913325</v>
      </c>
      <c r="S454" s="55">
        <f t="shared" si="8"/>
        <v>1.950866753</v>
      </c>
      <c r="T454" s="55"/>
    </row>
    <row r="455">
      <c r="A455" s="45">
        <v>66.6</v>
      </c>
      <c r="B455" s="45">
        <v>10.6</v>
      </c>
      <c r="C455" s="46">
        <f t="shared" si="1"/>
        <v>66.40549205</v>
      </c>
      <c r="D455" s="35">
        <f t="shared" si="2"/>
        <v>0.1945079549</v>
      </c>
      <c r="E455" s="47"/>
      <c r="F455" s="48">
        <v>72.5</v>
      </c>
      <c r="G455" s="48">
        <v>123.0</v>
      </c>
      <c r="H455" s="49">
        <f t="shared" si="3"/>
        <v>71.45512576</v>
      </c>
      <c r="I455" s="49">
        <f t="shared" si="4"/>
        <v>1.044874235</v>
      </c>
      <c r="J455" s="49"/>
      <c r="K455" s="50">
        <v>72.5</v>
      </c>
      <c r="L455" s="51">
        <v>27.5</v>
      </c>
      <c r="M455" s="52">
        <f t="shared" si="5"/>
        <v>66.45358994</v>
      </c>
      <c r="N455" s="52">
        <f t="shared" si="6"/>
        <v>6.046410058</v>
      </c>
      <c r="O455" s="53"/>
      <c r="P455" s="54">
        <v>72.5</v>
      </c>
      <c r="Q455" s="54">
        <v>0.4</v>
      </c>
      <c r="R455" s="55">
        <f t="shared" si="7"/>
        <v>70.55184491</v>
      </c>
      <c r="S455" s="55">
        <f t="shared" si="8"/>
        <v>1.948155093</v>
      </c>
      <c r="T455" s="55"/>
    </row>
    <row r="456">
      <c r="A456" s="45">
        <v>66.1</v>
      </c>
      <c r="B456" s="45">
        <v>10.5</v>
      </c>
      <c r="C456" s="46">
        <f t="shared" si="1"/>
        <v>66.19514673</v>
      </c>
      <c r="D456" s="35">
        <f t="shared" si="2"/>
        <v>0.09514673463</v>
      </c>
      <c r="E456" s="47"/>
      <c r="F456" s="48">
        <v>72.4</v>
      </c>
      <c r="G456" s="48">
        <v>124.0</v>
      </c>
      <c r="H456" s="49">
        <f t="shared" si="3"/>
        <v>71.40176731</v>
      </c>
      <c r="I456" s="49">
        <f t="shared" si="4"/>
        <v>0.9982326946</v>
      </c>
      <c r="J456" s="49"/>
      <c r="K456" s="50">
        <v>72.4</v>
      </c>
      <c r="L456" s="51">
        <v>26.8</v>
      </c>
      <c r="M456" s="52">
        <f t="shared" si="5"/>
        <v>66.26468936</v>
      </c>
      <c r="N456" s="52">
        <f t="shared" si="6"/>
        <v>6.135310641</v>
      </c>
      <c r="O456" s="53"/>
      <c r="P456" s="54">
        <v>72.4</v>
      </c>
      <c r="Q456" s="54">
        <v>0.4</v>
      </c>
      <c r="R456" s="55">
        <f t="shared" si="7"/>
        <v>70.55184491</v>
      </c>
      <c r="S456" s="55">
        <f t="shared" si="8"/>
        <v>1.848155093</v>
      </c>
      <c r="T456" s="55"/>
    </row>
    <row r="457">
      <c r="A457" s="45">
        <v>65.6</v>
      </c>
      <c r="B457" s="45">
        <v>10.5</v>
      </c>
      <c r="C457" s="46">
        <f t="shared" si="1"/>
        <v>66.19514673</v>
      </c>
      <c r="D457" s="35">
        <f t="shared" si="2"/>
        <v>0.5951467346</v>
      </c>
      <c r="E457" s="47"/>
      <c r="F457" s="48">
        <v>72.4</v>
      </c>
      <c r="G457" s="48">
        <v>124.0</v>
      </c>
      <c r="H457" s="49">
        <f t="shared" si="3"/>
        <v>71.40176731</v>
      </c>
      <c r="I457" s="49">
        <f t="shared" si="4"/>
        <v>0.9982326946</v>
      </c>
      <c r="J457" s="49"/>
      <c r="K457" s="50">
        <v>72.4</v>
      </c>
      <c r="L457" s="51">
        <v>26.2</v>
      </c>
      <c r="M457" s="52">
        <f t="shared" si="5"/>
        <v>66.10277457</v>
      </c>
      <c r="N457" s="52">
        <f t="shared" si="6"/>
        <v>6.297225427</v>
      </c>
      <c r="O457" s="53"/>
      <c r="P457" s="54">
        <v>72.4</v>
      </c>
      <c r="Q457" s="54">
        <v>0.4</v>
      </c>
      <c r="R457" s="55">
        <f t="shared" si="7"/>
        <v>70.55184491</v>
      </c>
      <c r="S457" s="55">
        <f t="shared" si="8"/>
        <v>1.848155093</v>
      </c>
      <c r="T457" s="55"/>
    </row>
    <row r="458">
      <c r="A458" s="45">
        <v>65.0</v>
      </c>
      <c r="B458" s="45">
        <v>10.3</v>
      </c>
      <c r="C458" s="46">
        <f t="shared" si="1"/>
        <v>65.77445611</v>
      </c>
      <c r="D458" s="35">
        <f t="shared" si="2"/>
        <v>0.7744561136</v>
      </c>
      <c r="E458" s="47"/>
      <c r="F458" s="48">
        <v>72.3</v>
      </c>
      <c r="G458" s="48">
        <v>126.0</v>
      </c>
      <c r="H458" s="49">
        <f t="shared" si="3"/>
        <v>71.29505039</v>
      </c>
      <c r="I458" s="49">
        <f t="shared" si="4"/>
        <v>1.004949613</v>
      </c>
      <c r="J458" s="49"/>
      <c r="K458" s="50">
        <v>72.3</v>
      </c>
      <c r="L458" s="51">
        <v>25.5</v>
      </c>
      <c r="M458" s="52">
        <f t="shared" si="5"/>
        <v>65.91387399</v>
      </c>
      <c r="N458" s="52">
        <f t="shared" si="6"/>
        <v>6.38612601</v>
      </c>
      <c r="O458" s="53"/>
      <c r="P458" s="54">
        <v>72.3</v>
      </c>
      <c r="Q458" s="54">
        <v>0.6</v>
      </c>
      <c r="R458" s="55">
        <f t="shared" si="7"/>
        <v>70.35726823</v>
      </c>
      <c r="S458" s="55">
        <f t="shared" si="8"/>
        <v>1.942731771</v>
      </c>
      <c r="T458" s="55"/>
    </row>
    <row r="459">
      <c r="A459" s="45">
        <v>64.1</v>
      </c>
      <c r="B459" s="45">
        <v>10.1</v>
      </c>
      <c r="C459" s="46">
        <f t="shared" si="1"/>
        <v>65.35376549</v>
      </c>
      <c r="D459" s="35">
        <f t="shared" si="2"/>
        <v>1.253765493</v>
      </c>
      <c r="E459" s="47"/>
      <c r="F459" s="48">
        <v>72.1</v>
      </c>
      <c r="G459" s="48">
        <v>129.0</v>
      </c>
      <c r="H459" s="49">
        <f t="shared" si="3"/>
        <v>71.13497501</v>
      </c>
      <c r="I459" s="49">
        <f t="shared" si="4"/>
        <v>0.9650249907</v>
      </c>
      <c r="J459" s="49"/>
      <c r="K459" s="50">
        <v>72.1</v>
      </c>
      <c r="L459" s="51">
        <v>24.9</v>
      </c>
      <c r="M459" s="52">
        <f t="shared" si="5"/>
        <v>65.7519592</v>
      </c>
      <c r="N459" s="52">
        <f t="shared" si="6"/>
        <v>6.348040796</v>
      </c>
      <c r="O459" s="53"/>
      <c r="P459" s="54">
        <v>72.1</v>
      </c>
      <c r="Q459" s="54">
        <v>0.6</v>
      </c>
      <c r="R459" s="55">
        <f t="shared" si="7"/>
        <v>70.35726823</v>
      </c>
      <c r="S459" s="55">
        <f t="shared" si="8"/>
        <v>1.742731771</v>
      </c>
      <c r="T459" s="55"/>
    </row>
    <row r="460">
      <c r="A460" s="45">
        <v>62.9</v>
      </c>
      <c r="B460" s="45">
        <v>10.0</v>
      </c>
      <c r="C460" s="46">
        <f t="shared" si="1"/>
        <v>65.14342018</v>
      </c>
      <c r="D460" s="35">
        <f t="shared" si="2"/>
        <v>2.243420182</v>
      </c>
      <c r="E460" s="47"/>
      <c r="F460" s="48">
        <v>71.8</v>
      </c>
      <c r="G460" s="48">
        <v>134.0</v>
      </c>
      <c r="H460" s="49">
        <f t="shared" si="3"/>
        <v>70.86818271</v>
      </c>
      <c r="I460" s="49">
        <f t="shared" si="4"/>
        <v>0.9318172868</v>
      </c>
      <c r="J460" s="49"/>
      <c r="K460" s="50">
        <v>71.8</v>
      </c>
      <c r="L460" s="51">
        <v>24.3</v>
      </c>
      <c r="M460" s="52">
        <f t="shared" si="5"/>
        <v>65.59004442</v>
      </c>
      <c r="N460" s="52">
        <f t="shared" si="6"/>
        <v>6.209955582</v>
      </c>
      <c r="O460" s="53"/>
      <c r="P460" s="54">
        <v>71.8</v>
      </c>
      <c r="Q460" s="54">
        <v>0.8</v>
      </c>
      <c r="R460" s="55">
        <f t="shared" si="7"/>
        <v>70.16269155</v>
      </c>
      <c r="S460" s="55">
        <f t="shared" si="8"/>
        <v>1.63730845</v>
      </c>
      <c r="T460" s="55"/>
    </row>
    <row r="461">
      <c r="A461" s="45">
        <v>61.5</v>
      </c>
      <c r="B461" s="45">
        <v>9.7</v>
      </c>
      <c r="C461" s="46">
        <f t="shared" si="1"/>
        <v>64.51238425</v>
      </c>
      <c r="D461" s="35">
        <f t="shared" si="2"/>
        <v>3.012384251</v>
      </c>
      <c r="E461" s="47"/>
      <c r="F461" s="48">
        <v>71.4</v>
      </c>
      <c r="G461" s="48">
        <v>14.0</v>
      </c>
      <c r="H461" s="49">
        <f t="shared" si="3"/>
        <v>77.27119782</v>
      </c>
      <c r="I461" s="49">
        <f t="shared" si="4"/>
        <v>5.871197819</v>
      </c>
      <c r="J461" s="49"/>
      <c r="K461" s="50">
        <v>71.4</v>
      </c>
      <c r="L461" s="51">
        <v>23.7</v>
      </c>
      <c r="M461" s="52">
        <f t="shared" si="5"/>
        <v>65.42812963</v>
      </c>
      <c r="N461" s="52">
        <f t="shared" si="6"/>
        <v>5.971870368</v>
      </c>
      <c r="O461" s="53"/>
      <c r="P461" s="54">
        <v>71.4</v>
      </c>
      <c r="Q461" s="54">
        <v>0.8</v>
      </c>
      <c r="R461" s="55">
        <f t="shared" si="7"/>
        <v>70.16269155</v>
      </c>
      <c r="S461" s="55">
        <f t="shared" si="8"/>
        <v>1.23730845</v>
      </c>
      <c r="T461" s="55"/>
    </row>
    <row r="462">
      <c r="A462" s="45">
        <v>63.0</v>
      </c>
      <c r="B462" s="45">
        <v>9.3</v>
      </c>
      <c r="C462" s="46">
        <f t="shared" si="1"/>
        <v>63.67100301</v>
      </c>
      <c r="D462" s="35">
        <f t="shared" si="2"/>
        <v>0.6710030087</v>
      </c>
      <c r="E462" s="47"/>
      <c r="F462" s="48">
        <v>71.1</v>
      </c>
      <c r="G462" s="48">
        <v>144.0</v>
      </c>
      <c r="H462" s="49">
        <f t="shared" si="3"/>
        <v>70.33459812</v>
      </c>
      <c r="I462" s="49">
        <f t="shared" si="4"/>
        <v>0.7654018789</v>
      </c>
      <c r="J462" s="49"/>
      <c r="K462" s="50">
        <v>71.1</v>
      </c>
      <c r="L462" s="51">
        <v>23.2</v>
      </c>
      <c r="M462" s="52">
        <f t="shared" si="5"/>
        <v>65.29320064</v>
      </c>
      <c r="N462" s="52">
        <f t="shared" si="6"/>
        <v>5.806799356</v>
      </c>
      <c r="O462" s="53"/>
      <c r="P462" s="54">
        <v>71.1</v>
      </c>
      <c r="Q462" s="54">
        <v>0.9</v>
      </c>
      <c r="R462" s="55">
        <f t="shared" si="7"/>
        <v>70.06540321</v>
      </c>
      <c r="S462" s="55">
        <f t="shared" si="8"/>
        <v>1.034596789</v>
      </c>
      <c r="T462" s="55"/>
    </row>
    <row r="463">
      <c r="A463" s="45">
        <v>59.3</v>
      </c>
      <c r="B463" s="45">
        <v>8.2</v>
      </c>
      <c r="C463" s="46">
        <f t="shared" si="1"/>
        <v>61.35720459</v>
      </c>
      <c r="D463" s="35">
        <f t="shared" si="2"/>
        <v>2.057204593</v>
      </c>
      <c r="E463" s="47"/>
      <c r="F463" s="48">
        <v>77.0</v>
      </c>
      <c r="G463" s="48">
        <v>148.0</v>
      </c>
      <c r="H463" s="49">
        <f t="shared" si="3"/>
        <v>70.12116428</v>
      </c>
      <c r="I463" s="49">
        <f t="shared" si="4"/>
        <v>6.878835716</v>
      </c>
      <c r="J463" s="49"/>
      <c r="K463" s="50">
        <v>77.0</v>
      </c>
      <c r="L463" s="51">
        <v>22.6</v>
      </c>
      <c r="M463" s="52">
        <f t="shared" si="5"/>
        <v>65.13128586</v>
      </c>
      <c r="N463" s="52">
        <f t="shared" si="6"/>
        <v>11.86871414</v>
      </c>
      <c r="O463" s="53"/>
      <c r="P463" s="54">
        <v>77.0</v>
      </c>
      <c r="Q463" s="54">
        <v>0.8</v>
      </c>
      <c r="R463" s="55">
        <f t="shared" si="7"/>
        <v>70.16269155</v>
      </c>
      <c r="S463" s="55">
        <f t="shared" si="8"/>
        <v>6.83730845</v>
      </c>
      <c r="T463" s="55"/>
    </row>
    <row r="464">
      <c r="A464" s="45">
        <v>58.5</v>
      </c>
      <c r="B464" s="45">
        <v>7.6</v>
      </c>
      <c r="C464" s="46">
        <f t="shared" si="1"/>
        <v>60.09513273</v>
      </c>
      <c r="D464" s="35">
        <f t="shared" si="2"/>
        <v>1.59513273</v>
      </c>
      <c r="E464" s="47"/>
      <c r="F464" s="48">
        <v>73.0</v>
      </c>
      <c r="G464" s="48">
        <v>152.0</v>
      </c>
      <c r="H464" s="49">
        <f t="shared" si="3"/>
        <v>69.90773045</v>
      </c>
      <c r="I464" s="49">
        <f t="shared" si="4"/>
        <v>3.092269553</v>
      </c>
      <c r="J464" s="49"/>
      <c r="K464" s="50">
        <v>73.0</v>
      </c>
      <c r="L464" s="51">
        <v>22.1</v>
      </c>
      <c r="M464" s="52">
        <f t="shared" si="5"/>
        <v>64.99635687</v>
      </c>
      <c r="N464" s="52">
        <f t="shared" si="6"/>
        <v>8.00364313</v>
      </c>
      <c r="O464" s="53"/>
      <c r="P464" s="54">
        <v>73.0</v>
      </c>
      <c r="Q464" s="54">
        <v>0.8</v>
      </c>
      <c r="R464" s="55">
        <f t="shared" si="7"/>
        <v>70.16269155</v>
      </c>
      <c r="S464" s="55">
        <f t="shared" si="8"/>
        <v>2.83730845</v>
      </c>
      <c r="T464" s="55"/>
    </row>
    <row r="465">
      <c r="A465" s="45">
        <v>57.7</v>
      </c>
      <c r="B465" s="45">
        <v>7.2</v>
      </c>
      <c r="C465" s="46">
        <f t="shared" si="1"/>
        <v>59.25375149</v>
      </c>
      <c r="D465" s="35">
        <f t="shared" si="2"/>
        <v>1.553751488</v>
      </c>
      <c r="E465" s="47"/>
      <c r="F465" s="48">
        <v>69.9</v>
      </c>
      <c r="G465" s="48">
        <v>155.0</v>
      </c>
      <c r="H465" s="49">
        <f t="shared" si="3"/>
        <v>69.74765507</v>
      </c>
      <c r="I465" s="49">
        <f t="shared" si="4"/>
        <v>0.1523449303</v>
      </c>
      <c r="J465" s="49"/>
      <c r="K465" s="50">
        <v>69.9</v>
      </c>
      <c r="L465" s="51">
        <v>21.5</v>
      </c>
      <c r="M465" s="52">
        <f t="shared" si="5"/>
        <v>64.83444208</v>
      </c>
      <c r="N465" s="52">
        <f t="shared" si="6"/>
        <v>5.065557916</v>
      </c>
      <c r="O465" s="53"/>
      <c r="P465" s="54">
        <v>69.9</v>
      </c>
      <c r="Q465" s="54">
        <v>0.8</v>
      </c>
      <c r="R465" s="55">
        <f t="shared" si="7"/>
        <v>70.16269155</v>
      </c>
      <c r="S465" s="55">
        <f t="shared" si="8"/>
        <v>0.2626915502</v>
      </c>
      <c r="T465" s="55"/>
    </row>
    <row r="466">
      <c r="A466" s="45">
        <v>57.3</v>
      </c>
      <c r="B466" s="45">
        <v>10.4</v>
      </c>
      <c r="C466" s="46">
        <f t="shared" si="1"/>
        <v>65.98480142</v>
      </c>
      <c r="D466" s="35">
        <f t="shared" si="2"/>
        <v>8.684801424</v>
      </c>
      <c r="E466" s="47"/>
      <c r="F466" s="48">
        <v>68.7</v>
      </c>
      <c r="G466" s="48">
        <v>174.0</v>
      </c>
      <c r="H466" s="49">
        <f t="shared" si="3"/>
        <v>68.73384434</v>
      </c>
      <c r="I466" s="49">
        <f t="shared" si="4"/>
        <v>0.03384434463</v>
      </c>
      <c r="J466" s="49"/>
      <c r="K466" s="50">
        <v>68.7</v>
      </c>
      <c r="L466" s="51">
        <v>19.6</v>
      </c>
      <c r="M466" s="52">
        <f t="shared" si="5"/>
        <v>64.32171193</v>
      </c>
      <c r="N466" s="52">
        <f t="shared" si="6"/>
        <v>4.378288071</v>
      </c>
      <c r="O466" s="53"/>
      <c r="P466" s="54">
        <v>68.7</v>
      </c>
      <c r="Q466" s="54">
        <v>0.2</v>
      </c>
      <c r="R466" s="55">
        <f t="shared" si="7"/>
        <v>70.74642159</v>
      </c>
      <c r="S466" s="55">
        <f t="shared" si="8"/>
        <v>2.046421586</v>
      </c>
      <c r="T466" s="55"/>
    </row>
    <row r="467">
      <c r="A467" s="45">
        <v>56.7</v>
      </c>
      <c r="B467" s="45">
        <v>10.4</v>
      </c>
      <c r="C467" s="46">
        <f t="shared" si="1"/>
        <v>65.98480142</v>
      </c>
      <c r="D467" s="35">
        <f t="shared" si="2"/>
        <v>9.284801424</v>
      </c>
      <c r="E467" s="47"/>
      <c r="F467" s="48">
        <v>68.3</v>
      </c>
      <c r="G467" s="48">
        <v>179.0</v>
      </c>
      <c r="H467" s="49">
        <f t="shared" si="3"/>
        <v>68.46705205</v>
      </c>
      <c r="I467" s="49">
        <f t="shared" si="4"/>
        <v>0.1670520486</v>
      </c>
      <c r="J467" s="49"/>
      <c r="K467" s="50">
        <v>68.3</v>
      </c>
      <c r="L467" s="51">
        <v>18.9</v>
      </c>
      <c r="M467" s="52">
        <f t="shared" si="5"/>
        <v>64.13281135</v>
      </c>
      <c r="N467" s="52">
        <f t="shared" si="6"/>
        <v>4.167188654</v>
      </c>
      <c r="O467" s="53"/>
      <c r="P467" s="54">
        <v>68.3</v>
      </c>
      <c r="Q467" s="54">
        <v>0.2</v>
      </c>
      <c r="R467" s="55">
        <f t="shared" si="7"/>
        <v>70.74642159</v>
      </c>
      <c r="S467" s="55">
        <f t="shared" si="8"/>
        <v>2.446421586</v>
      </c>
      <c r="T467" s="55"/>
    </row>
    <row r="468">
      <c r="A468" s="45">
        <v>56.4</v>
      </c>
      <c r="B468" s="45">
        <v>10.4</v>
      </c>
      <c r="C468" s="46">
        <f t="shared" si="1"/>
        <v>65.98480142</v>
      </c>
      <c r="D468" s="35">
        <f t="shared" si="2"/>
        <v>9.584801424</v>
      </c>
      <c r="E468" s="47"/>
      <c r="F468" s="48">
        <v>67.8</v>
      </c>
      <c r="G468" s="48">
        <v>183.0</v>
      </c>
      <c r="H468" s="49">
        <f t="shared" si="3"/>
        <v>68.25361821</v>
      </c>
      <c r="I468" s="49">
        <f t="shared" si="4"/>
        <v>0.4536182117</v>
      </c>
      <c r="J468" s="49"/>
      <c r="K468" s="50">
        <v>67.8</v>
      </c>
      <c r="L468" s="51">
        <v>18.2</v>
      </c>
      <c r="M468" s="52">
        <f t="shared" si="5"/>
        <v>63.94391076</v>
      </c>
      <c r="N468" s="52">
        <f t="shared" si="6"/>
        <v>3.856089237</v>
      </c>
      <c r="O468" s="53"/>
      <c r="P468" s="54">
        <v>67.8</v>
      </c>
      <c r="Q468" s="54">
        <v>0.2</v>
      </c>
      <c r="R468" s="55">
        <f t="shared" si="7"/>
        <v>70.74642159</v>
      </c>
      <c r="S468" s="55">
        <f t="shared" si="8"/>
        <v>2.946421586</v>
      </c>
      <c r="T468" s="55"/>
    </row>
    <row r="469">
      <c r="A469" s="45">
        <v>55.9</v>
      </c>
      <c r="B469" s="45">
        <v>10.4</v>
      </c>
      <c r="C469" s="46">
        <f t="shared" si="1"/>
        <v>65.98480142</v>
      </c>
      <c r="D469" s="35">
        <f t="shared" si="2"/>
        <v>10.08480142</v>
      </c>
      <c r="E469" s="47"/>
      <c r="F469" s="48">
        <v>67.4</v>
      </c>
      <c r="G469" s="48">
        <v>186.0</v>
      </c>
      <c r="H469" s="49">
        <f t="shared" si="3"/>
        <v>68.09354283</v>
      </c>
      <c r="I469" s="49">
        <f t="shared" si="4"/>
        <v>0.693542834</v>
      </c>
      <c r="J469" s="49"/>
      <c r="K469" s="50">
        <v>67.4</v>
      </c>
      <c r="L469" s="51">
        <v>17.6</v>
      </c>
      <c r="M469" s="52">
        <f t="shared" si="5"/>
        <v>63.78199598</v>
      </c>
      <c r="N469" s="52">
        <f t="shared" si="6"/>
        <v>3.618004023</v>
      </c>
      <c r="O469" s="53"/>
      <c r="P469" s="54">
        <v>67.4</v>
      </c>
      <c r="Q469" s="54">
        <v>0.3</v>
      </c>
      <c r="R469" s="55">
        <f t="shared" si="7"/>
        <v>70.64913325</v>
      </c>
      <c r="S469" s="55">
        <f t="shared" si="8"/>
        <v>3.249133247</v>
      </c>
      <c r="T469" s="55"/>
    </row>
    <row r="470">
      <c r="A470" s="45">
        <v>55.6</v>
      </c>
      <c r="B470" s="45">
        <v>10.0</v>
      </c>
      <c r="C470" s="46">
        <f t="shared" si="1"/>
        <v>65.14342018</v>
      </c>
      <c r="D470" s="35">
        <f t="shared" si="2"/>
        <v>9.543420182</v>
      </c>
      <c r="E470" s="47"/>
      <c r="F470" s="48">
        <v>67.0</v>
      </c>
      <c r="G470" s="48">
        <v>19.0</v>
      </c>
      <c r="H470" s="49">
        <f t="shared" si="3"/>
        <v>77.00440552</v>
      </c>
      <c r="I470" s="49">
        <f t="shared" si="4"/>
        <v>10.00440552</v>
      </c>
      <c r="J470" s="49"/>
      <c r="K470" s="50">
        <v>67.0</v>
      </c>
      <c r="L470" s="51">
        <v>17.0</v>
      </c>
      <c r="M470" s="52">
        <f t="shared" si="5"/>
        <v>63.62008119</v>
      </c>
      <c r="N470" s="52">
        <f t="shared" si="6"/>
        <v>3.379918809</v>
      </c>
      <c r="O470" s="53"/>
      <c r="P470" s="54">
        <v>67.0</v>
      </c>
      <c r="Q470" s="54">
        <v>0.3</v>
      </c>
      <c r="R470" s="55">
        <f t="shared" si="7"/>
        <v>70.64913325</v>
      </c>
      <c r="S470" s="55">
        <f t="shared" si="8"/>
        <v>3.649133247</v>
      </c>
      <c r="T470" s="55"/>
    </row>
    <row r="471">
      <c r="A471" s="45">
        <v>55.3</v>
      </c>
      <c r="B471" s="45">
        <v>9.7</v>
      </c>
      <c r="C471" s="46">
        <f t="shared" si="1"/>
        <v>64.51238425</v>
      </c>
      <c r="D471" s="35">
        <f t="shared" si="2"/>
        <v>9.212384251</v>
      </c>
      <c r="E471" s="47"/>
      <c r="F471" s="48">
        <v>66.6</v>
      </c>
      <c r="G471" s="48">
        <v>192.0</v>
      </c>
      <c r="H471" s="49">
        <f t="shared" si="3"/>
        <v>67.77339208</v>
      </c>
      <c r="I471" s="49">
        <f t="shared" si="4"/>
        <v>1.173392079</v>
      </c>
      <c r="J471" s="49"/>
      <c r="K471" s="50">
        <v>66.6</v>
      </c>
      <c r="L471" s="51">
        <v>16.4</v>
      </c>
      <c r="M471" s="52">
        <f t="shared" si="5"/>
        <v>63.45816641</v>
      </c>
      <c r="N471" s="52">
        <f t="shared" si="6"/>
        <v>3.141833595</v>
      </c>
      <c r="O471" s="53"/>
      <c r="P471" s="54">
        <v>66.6</v>
      </c>
      <c r="Q471" s="54">
        <v>0.5</v>
      </c>
      <c r="R471" s="55">
        <f t="shared" si="7"/>
        <v>70.45455657</v>
      </c>
      <c r="S471" s="55">
        <f t="shared" si="8"/>
        <v>3.854556568</v>
      </c>
      <c r="T471" s="55"/>
    </row>
    <row r="472">
      <c r="A472" s="45">
        <v>54.8</v>
      </c>
      <c r="B472" s="45">
        <v>9.2</v>
      </c>
      <c r="C472" s="46">
        <f t="shared" si="1"/>
        <v>63.4606577</v>
      </c>
      <c r="D472" s="35">
        <f t="shared" si="2"/>
        <v>8.660657698</v>
      </c>
      <c r="E472" s="47"/>
      <c r="F472" s="48">
        <v>66.1</v>
      </c>
      <c r="G472" s="48">
        <v>195.0</v>
      </c>
      <c r="H472" s="49">
        <f t="shared" si="3"/>
        <v>67.6133167</v>
      </c>
      <c r="I472" s="49">
        <f t="shared" si="4"/>
        <v>1.513316701</v>
      </c>
      <c r="J472" s="49"/>
      <c r="K472" s="50">
        <v>66.1</v>
      </c>
      <c r="L472" s="51">
        <v>15.9</v>
      </c>
      <c r="M472" s="52">
        <f t="shared" si="5"/>
        <v>63.32323742</v>
      </c>
      <c r="N472" s="52">
        <f t="shared" si="6"/>
        <v>2.776762583</v>
      </c>
      <c r="O472" s="53"/>
      <c r="P472" s="54">
        <v>66.1</v>
      </c>
      <c r="Q472" s="54">
        <v>0.6</v>
      </c>
      <c r="R472" s="55">
        <f t="shared" si="7"/>
        <v>70.35726823</v>
      </c>
      <c r="S472" s="55">
        <f t="shared" si="8"/>
        <v>4.257268229</v>
      </c>
      <c r="T472" s="55"/>
    </row>
    <row r="473">
      <c r="A473" s="45">
        <v>54.2</v>
      </c>
      <c r="B473" s="45">
        <v>8.8</v>
      </c>
      <c r="C473" s="46">
        <f t="shared" si="1"/>
        <v>62.61927646</v>
      </c>
      <c r="D473" s="35">
        <f t="shared" si="2"/>
        <v>8.419276456</v>
      </c>
      <c r="E473" s="47"/>
      <c r="F473" s="48">
        <v>65.6</v>
      </c>
      <c r="G473" s="48">
        <v>199.0</v>
      </c>
      <c r="H473" s="49">
        <f t="shared" si="3"/>
        <v>67.39988286</v>
      </c>
      <c r="I473" s="49">
        <f t="shared" si="4"/>
        <v>1.799882864</v>
      </c>
      <c r="J473" s="49"/>
      <c r="K473" s="50">
        <v>65.6</v>
      </c>
      <c r="L473" s="51">
        <v>15.3</v>
      </c>
      <c r="M473" s="52">
        <f t="shared" si="5"/>
        <v>63.16132263</v>
      </c>
      <c r="N473" s="52">
        <f t="shared" si="6"/>
        <v>2.438677369</v>
      </c>
      <c r="O473" s="53"/>
      <c r="P473" s="54">
        <v>65.6</v>
      </c>
      <c r="Q473" s="54">
        <v>0.7</v>
      </c>
      <c r="R473" s="55">
        <f t="shared" si="7"/>
        <v>70.25997989</v>
      </c>
      <c r="S473" s="55">
        <f t="shared" si="8"/>
        <v>4.659979889</v>
      </c>
      <c r="T473" s="55"/>
    </row>
    <row r="474">
      <c r="A474" s="45">
        <v>53.6</v>
      </c>
      <c r="B474" s="45">
        <v>8.0</v>
      </c>
      <c r="C474" s="46">
        <f t="shared" si="1"/>
        <v>60.93651397</v>
      </c>
      <c r="D474" s="35">
        <f t="shared" si="2"/>
        <v>7.336513972</v>
      </c>
      <c r="E474" s="47"/>
      <c r="F474" s="48">
        <v>65.0</v>
      </c>
      <c r="G474" s="48">
        <v>24.0</v>
      </c>
      <c r="H474" s="49">
        <f t="shared" si="3"/>
        <v>76.73761323</v>
      </c>
      <c r="I474" s="49">
        <f t="shared" si="4"/>
        <v>11.73761323</v>
      </c>
      <c r="J474" s="49"/>
      <c r="K474" s="50">
        <v>65.0</v>
      </c>
      <c r="L474" s="51">
        <v>14.8</v>
      </c>
      <c r="M474" s="52">
        <f t="shared" si="5"/>
        <v>63.02639364</v>
      </c>
      <c r="N474" s="52">
        <f t="shared" si="6"/>
        <v>1.973606357</v>
      </c>
      <c r="O474" s="53"/>
      <c r="P474" s="54">
        <v>65.0</v>
      </c>
      <c r="Q474" s="54">
        <v>0.9</v>
      </c>
      <c r="R474" s="55">
        <f t="shared" si="7"/>
        <v>70.06540321</v>
      </c>
      <c r="S474" s="55">
        <f t="shared" si="8"/>
        <v>5.065403211</v>
      </c>
      <c r="T474" s="55"/>
    </row>
    <row r="475">
      <c r="A475" s="45">
        <v>53.3</v>
      </c>
      <c r="B475" s="45">
        <v>8.2</v>
      </c>
      <c r="C475" s="46">
        <f t="shared" si="1"/>
        <v>61.35720459</v>
      </c>
      <c r="D475" s="35">
        <f t="shared" si="2"/>
        <v>8.057204593</v>
      </c>
      <c r="E475" s="47"/>
      <c r="F475" s="48">
        <v>64.1</v>
      </c>
      <c r="G475" s="48">
        <v>216.0</v>
      </c>
      <c r="H475" s="49">
        <f t="shared" si="3"/>
        <v>66.49278906</v>
      </c>
      <c r="I475" s="49">
        <f t="shared" si="4"/>
        <v>2.392789058</v>
      </c>
      <c r="J475" s="49"/>
      <c r="K475" s="50">
        <v>64.1</v>
      </c>
      <c r="L475" s="51">
        <v>14.3</v>
      </c>
      <c r="M475" s="52">
        <f t="shared" si="5"/>
        <v>62.89146465</v>
      </c>
      <c r="N475" s="52">
        <f t="shared" si="6"/>
        <v>1.208535345</v>
      </c>
      <c r="O475" s="53"/>
      <c r="P475" s="54">
        <v>64.1</v>
      </c>
      <c r="Q475" s="54">
        <v>1.1</v>
      </c>
      <c r="R475" s="55">
        <f t="shared" si="7"/>
        <v>69.87082653</v>
      </c>
      <c r="S475" s="55">
        <f t="shared" si="8"/>
        <v>5.770826532</v>
      </c>
      <c r="T475" s="55"/>
    </row>
    <row r="476">
      <c r="A476" s="45">
        <v>52.8</v>
      </c>
      <c r="B476" s="45">
        <v>8.3</v>
      </c>
      <c r="C476" s="46">
        <f t="shared" si="1"/>
        <v>61.5675499</v>
      </c>
      <c r="D476" s="35">
        <f t="shared" si="2"/>
        <v>8.767549904</v>
      </c>
      <c r="E476" s="47"/>
      <c r="F476" s="48">
        <v>62.9</v>
      </c>
      <c r="G476" s="48">
        <v>234.0</v>
      </c>
      <c r="H476" s="49">
        <f t="shared" si="3"/>
        <v>65.53233679</v>
      </c>
      <c r="I476" s="49">
        <f t="shared" si="4"/>
        <v>2.632336792</v>
      </c>
      <c r="J476" s="49"/>
      <c r="K476" s="50">
        <v>62.9</v>
      </c>
      <c r="L476" s="51">
        <v>13.9</v>
      </c>
      <c r="M476" s="52">
        <f t="shared" si="5"/>
        <v>62.78352146</v>
      </c>
      <c r="N476" s="52">
        <f t="shared" si="6"/>
        <v>0.1164785356</v>
      </c>
      <c r="O476" s="53"/>
      <c r="P476" s="54">
        <v>62.9</v>
      </c>
      <c r="Q476" s="54">
        <v>1.4</v>
      </c>
      <c r="R476" s="55">
        <f t="shared" si="7"/>
        <v>69.57896151</v>
      </c>
      <c r="S476" s="55">
        <f t="shared" si="8"/>
        <v>6.678961515</v>
      </c>
      <c r="T476" s="55"/>
    </row>
    <row r="477">
      <c r="A477" s="45">
        <v>52.1</v>
      </c>
      <c r="B477" s="45">
        <v>8.2</v>
      </c>
      <c r="C477" s="46">
        <f t="shared" si="1"/>
        <v>61.35720459</v>
      </c>
      <c r="D477" s="35">
        <f t="shared" si="2"/>
        <v>9.257204593</v>
      </c>
      <c r="E477" s="47"/>
      <c r="F477" s="48">
        <v>61.5</v>
      </c>
      <c r="G477" s="48">
        <v>253.0</v>
      </c>
      <c r="H477" s="49">
        <f t="shared" si="3"/>
        <v>64.51852607</v>
      </c>
      <c r="I477" s="49">
        <f t="shared" si="4"/>
        <v>3.018526067</v>
      </c>
      <c r="J477" s="49"/>
      <c r="K477" s="50">
        <v>61.5</v>
      </c>
      <c r="L477" s="51">
        <v>13.5</v>
      </c>
      <c r="M477" s="52">
        <f t="shared" si="5"/>
        <v>62.67557827</v>
      </c>
      <c r="N477" s="52">
        <f t="shared" si="6"/>
        <v>1.175578274</v>
      </c>
      <c r="O477" s="53"/>
      <c r="P477" s="54">
        <v>61.5</v>
      </c>
      <c r="Q477" s="54">
        <v>1.7</v>
      </c>
      <c r="R477" s="55">
        <f t="shared" si="7"/>
        <v>69.2870965</v>
      </c>
      <c r="S477" s="55">
        <f t="shared" si="8"/>
        <v>7.787096497</v>
      </c>
      <c r="T477" s="55"/>
    </row>
    <row r="478">
      <c r="A478" s="45">
        <v>51.8</v>
      </c>
      <c r="B478" s="45">
        <v>8.1</v>
      </c>
      <c r="C478" s="46">
        <f t="shared" si="1"/>
        <v>61.14685928</v>
      </c>
      <c r="D478" s="35">
        <f t="shared" si="2"/>
        <v>9.346859283</v>
      </c>
      <c r="E478" s="47"/>
      <c r="F478" s="48">
        <v>63.0</v>
      </c>
      <c r="G478" s="48">
        <v>268.0</v>
      </c>
      <c r="H478" s="49">
        <f t="shared" si="3"/>
        <v>63.71814918</v>
      </c>
      <c r="I478" s="49">
        <f t="shared" si="4"/>
        <v>0.7181491784</v>
      </c>
      <c r="J478" s="49"/>
      <c r="K478" s="50">
        <v>63.0</v>
      </c>
      <c r="L478" s="51">
        <v>13.1</v>
      </c>
      <c r="M478" s="52">
        <f t="shared" si="5"/>
        <v>62.56763508</v>
      </c>
      <c r="N478" s="52">
        <f t="shared" si="6"/>
        <v>0.4323649167</v>
      </c>
      <c r="O478" s="53"/>
      <c r="P478" s="54">
        <v>63.0</v>
      </c>
      <c r="Q478" s="54">
        <v>1.9</v>
      </c>
      <c r="R478" s="55">
        <f t="shared" si="7"/>
        <v>69.09251982</v>
      </c>
      <c r="S478" s="55">
        <f t="shared" si="8"/>
        <v>6.092519818</v>
      </c>
      <c r="T478" s="55"/>
    </row>
    <row r="479">
      <c r="A479" s="45">
        <v>51.6</v>
      </c>
      <c r="B479" s="45">
        <v>8.4</v>
      </c>
      <c r="C479" s="46">
        <f t="shared" si="1"/>
        <v>61.77789521</v>
      </c>
      <c r="D479" s="35">
        <f t="shared" si="2"/>
        <v>10.17789521</v>
      </c>
      <c r="E479" s="47"/>
      <c r="F479" s="48">
        <v>59.3</v>
      </c>
      <c r="G479" s="48">
        <v>273.0</v>
      </c>
      <c r="H479" s="49">
        <f t="shared" si="3"/>
        <v>63.45135688</v>
      </c>
      <c r="I479" s="49">
        <f t="shared" si="4"/>
        <v>4.151356882</v>
      </c>
      <c r="J479" s="49"/>
      <c r="K479" s="50">
        <v>59.3</v>
      </c>
      <c r="L479" s="51">
        <v>12.8</v>
      </c>
      <c r="M479" s="52">
        <f t="shared" si="5"/>
        <v>62.48667769</v>
      </c>
      <c r="N479" s="52">
        <f t="shared" si="6"/>
        <v>3.18667769</v>
      </c>
      <c r="O479" s="53"/>
      <c r="P479" s="54">
        <v>59.3</v>
      </c>
      <c r="Q479" s="54">
        <v>2.1</v>
      </c>
      <c r="R479" s="55">
        <f t="shared" si="7"/>
        <v>68.89794314</v>
      </c>
      <c r="S479" s="55">
        <f t="shared" si="8"/>
        <v>9.59794314</v>
      </c>
      <c r="T479" s="55"/>
    </row>
    <row r="480">
      <c r="A480" s="45">
        <v>51.5</v>
      </c>
      <c r="B480" s="45">
        <v>7.1</v>
      </c>
      <c r="C480" s="46">
        <f t="shared" si="1"/>
        <v>59.04340618</v>
      </c>
      <c r="D480" s="35">
        <f t="shared" si="2"/>
        <v>7.543406178</v>
      </c>
      <c r="E480" s="47"/>
      <c r="F480" s="48">
        <v>58.5</v>
      </c>
      <c r="G480" s="48">
        <v>273.0</v>
      </c>
      <c r="H480" s="49">
        <f t="shared" si="3"/>
        <v>63.45135688</v>
      </c>
      <c r="I480" s="49">
        <f t="shared" si="4"/>
        <v>4.951356882</v>
      </c>
      <c r="J480" s="49"/>
      <c r="K480" s="50">
        <v>58.5</v>
      </c>
      <c r="L480" s="51">
        <v>12.4</v>
      </c>
      <c r="M480" s="52">
        <f t="shared" si="5"/>
        <v>62.3787345</v>
      </c>
      <c r="N480" s="52">
        <f t="shared" si="6"/>
        <v>3.8787345</v>
      </c>
      <c r="O480" s="53"/>
      <c r="P480" s="54">
        <v>58.5</v>
      </c>
      <c r="Q480" s="54">
        <v>2.2</v>
      </c>
      <c r="R480" s="55">
        <f t="shared" si="7"/>
        <v>68.8006548</v>
      </c>
      <c r="S480" s="55">
        <f t="shared" si="8"/>
        <v>10.3006548</v>
      </c>
      <c r="T480" s="55"/>
    </row>
    <row r="481">
      <c r="A481" s="45">
        <v>51.4</v>
      </c>
      <c r="B481" s="45">
        <v>6.9</v>
      </c>
      <c r="C481" s="46">
        <f t="shared" si="1"/>
        <v>58.62271556</v>
      </c>
      <c r="D481" s="35">
        <f t="shared" si="2"/>
        <v>7.222715557</v>
      </c>
      <c r="E481" s="47"/>
      <c r="F481" s="48">
        <v>57.7</v>
      </c>
      <c r="G481" s="48">
        <v>274.0</v>
      </c>
      <c r="H481" s="49">
        <f t="shared" si="3"/>
        <v>63.39799842</v>
      </c>
      <c r="I481" s="49">
        <f t="shared" si="4"/>
        <v>5.697998423</v>
      </c>
      <c r="J481" s="49"/>
      <c r="K481" s="50">
        <v>57.7</v>
      </c>
      <c r="L481" s="51">
        <v>12.1</v>
      </c>
      <c r="M481" s="52">
        <f t="shared" si="5"/>
        <v>62.29777711</v>
      </c>
      <c r="N481" s="52">
        <f t="shared" si="6"/>
        <v>4.597777107</v>
      </c>
      <c r="O481" s="53"/>
      <c r="P481" s="54">
        <v>57.7</v>
      </c>
      <c r="Q481" s="54">
        <v>2.1</v>
      </c>
      <c r="R481" s="55">
        <f t="shared" si="7"/>
        <v>68.89794314</v>
      </c>
      <c r="S481" s="55">
        <f t="shared" si="8"/>
        <v>11.19794314</v>
      </c>
      <c r="T481" s="55"/>
    </row>
    <row r="482">
      <c r="A482" s="45">
        <v>82.2</v>
      </c>
      <c r="B482" s="45">
        <v>16.3</v>
      </c>
      <c r="C482" s="46">
        <f t="shared" si="1"/>
        <v>78.39517474</v>
      </c>
      <c r="D482" s="35">
        <f t="shared" si="2"/>
        <v>3.804825257</v>
      </c>
      <c r="E482" s="47"/>
      <c r="F482" s="48">
        <v>57.3</v>
      </c>
      <c r="G482" s="48">
        <v>357.0</v>
      </c>
      <c r="H482" s="49">
        <f t="shared" si="3"/>
        <v>58.96924631</v>
      </c>
      <c r="I482" s="49">
        <f t="shared" si="4"/>
        <v>1.669246308</v>
      </c>
      <c r="J482" s="49"/>
      <c r="K482" s="50">
        <v>57.3</v>
      </c>
      <c r="L482" s="51">
        <v>29.0</v>
      </c>
      <c r="M482" s="52">
        <f t="shared" si="5"/>
        <v>66.85837691</v>
      </c>
      <c r="N482" s="52">
        <f t="shared" si="6"/>
        <v>9.558376907</v>
      </c>
      <c r="O482" s="53"/>
      <c r="P482" s="54">
        <v>57.3</v>
      </c>
      <c r="Q482" s="54">
        <v>3.5</v>
      </c>
      <c r="R482" s="55">
        <f t="shared" si="7"/>
        <v>67.53590639</v>
      </c>
      <c r="S482" s="55">
        <f t="shared" si="8"/>
        <v>10.23590639</v>
      </c>
      <c r="T482" s="55"/>
    </row>
    <row r="483">
      <c r="A483" s="45">
        <v>82.0</v>
      </c>
      <c r="B483" s="45">
        <v>15.9</v>
      </c>
      <c r="C483" s="46">
        <f t="shared" si="1"/>
        <v>77.5537935</v>
      </c>
      <c r="D483" s="35">
        <f t="shared" si="2"/>
        <v>4.446206499</v>
      </c>
      <c r="E483" s="47"/>
      <c r="F483" s="48">
        <v>56.7</v>
      </c>
      <c r="G483" s="48">
        <v>366.0</v>
      </c>
      <c r="H483" s="49">
        <f t="shared" si="3"/>
        <v>58.48902018</v>
      </c>
      <c r="I483" s="49">
        <f t="shared" si="4"/>
        <v>1.789020175</v>
      </c>
      <c r="J483" s="49"/>
      <c r="K483" s="50">
        <v>56.7</v>
      </c>
      <c r="L483" s="51">
        <v>28.4</v>
      </c>
      <c r="M483" s="52">
        <f t="shared" si="5"/>
        <v>66.69646212</v>
      </c>
      <c r="N483" s="52">
        <f t="shared" si="6"/>
        <v>9.996462121</v>
      </c>
      <c r="O483" s="53"/>
      <c r="P483" s="54">
        <v>56.7</v>
      </c>
      <c r="Q483" s="54">
        <v>3.7</v>
      </c>
      <c r="R483" s="55">
        <f t="shared" si="7"/>
        <v>67.34132971</v>
      </c>
      <c r="S483" s="55">
        <f t="shared" si="8"/>
        <v>10.64132971</v>
      </c>
      <c r="T483" s="55"/>
    </row>
    <row r="484">
      <c r="A484" s="45">
        <v>81.8</v>
      </c>
      <c r="B484" s="45">
        <v>15.9</v>
      </c>
      <c r="C484" s="46">
        <f t="shared" si="1"/>
        <v>77.5537935</v>
      </c>
      <c r="D484" s="35">
        <f t="shared" si="2"/>
        <v>4.246206499</v>
      </c>
      <c r="E484" s="47"/>
      <c r="F484" s="48">
        <v>56.4</v>
      </c>
      <c r="G484" s="48">
        <v>364.0</v>
      </c>
      <c r="H484" s="49">
        <f t="shared" si="3"/>
        <v>58.59573709</v>
      </c>
      <c r="I484" s="49">
        <f t="shared" si="4"/>
        <v>2.195737094</v>
      </c>
      <c r="J484" s="49"/>
      <c r="K484" s="50">
        <v>56.4</v>
      </c>
      <c r="L484" s="51">
        <v>27.8</v>
      </c>
      <c r="M484" s="52">
        <f t="shared" si="5"/>
        <v>66.53454734</v>
      </c>
      <c r="N484" s="52">
        <f t="shared" si="6"/>
        <v>10.13454734</v>
      </c>
      <c r="O484" s="53"/>
      <c r="P484" s="54">
        <v>56.4</v>
      </c>
      <c r="Q484" s="54">
        <v>4.0</v>
      </c>
      <c r="R484" s="55">
        <f t="shared" si="7"/>
        <v>67.04946469</v>
      </c>
      <c r="S484" s="55">
        <f t="shared" si="8"/>
        <v>10.64946469</v>
      </c>
      <c r="T484" s="55"/>
    </row>
    <row r="485">
      <c r="A485" s="45">
        <v>81.6</v>
      </c>
      <c r="B485" s="45">
        <v>15.9</v>
      </c>
      <c r="C485" s="46">
        <f t="shared" si="1"/>
        <v>77.5537935</v>
      </c>
      <c r="D485" s="35">
        <f t="shared" si="2"/>
        <v>4.046206499</v>
      </c>
      <c r="E485" s="47"/>
      <c r="F485" s="48">
        <v>55.9</v>
      </c>
      <c r="G485" s="48">
        <v>369.0</v>
      </c>
      <c r="H485" s="49">
        <f t="shared" si="3"/>
        <v>58.3289448</v>
      </c>
      <c r="I485" s="49">
        <f t="shared" si="4"/>
        <v>2.428944798</v>
      </c>
      <c r="J485" s="49"/>
      <c r="K485" s="50">
        <v>55.9</v>
      </c>
      <c r="L485" s="51">
        <v>27.2</v>
      </c>
      <c r="M485" s="52">
        <f t="shared" si="5"/>
        <v>66.37263255</v>
      </c>
      <c r="N485" s="52">
        <f t="shared" si="6"/>
        <v>10.47263255</v>
      </c>
      <c r="O485" s="53"/>
      <c r="P485" s="54">
        <v>55.9</v>
      </c>
      <c r="Q485" s="54">
        <v>4.6</v>
      </c>
      <c r="R485" s="55">
        <f t="shared" si="7"/>
        <v>66.46573466</v>
      </c>
      <c r="S485" s="55">
        <f t="shared" si="8"/>
        <v>10.56573466</v>
      </c>
      <c r="T485" s="55"/>
    </row>
    <row r="486">
      <c r="A486" s="45">
        <v>81.5</v>
      </c>
      <c r="B486" s="45">
        <v>15.9</v>
      </c>
      <c r="C486" s="46">
        <f t="shared" si="1"/>
        <v>77.5537935</v>
      </c>
      <c r="D486" s="35">
        <f t="shared" si="2"/>
        <v>3.946206499</v>
      </c>
      <c r="E486" s="47"/>
      <c r="F486" s="48">
        <v>55.6</v>
      </c>
      <c r="G486" s="48">
        <v>371.0</v>
      </c>
      <c r="H486" s="49">
        <f t="shared" si="3"/>
        <v>58.22222788</v>
      </c>
      <c r="I486" s="49">
        <f t="shared" si="4"/>
        <v>2.622227879</v>
      </c>
      <c r="J486" s="49"/>
      <c r="K486" s="50">
        <v>55.6</v>
      </c>
      <c r="L486" s="51">
        <v>26.6</v>
      </c>
      <c r="M486" s="52">
        <f t="shared" si="5"/>
        <v>66.21071776</v>
      </c>
      <c r="N486" s="52">
        <f t="shared" si="6"/>
        <v>10.61071776</v>
      </c>
      <c r="O486" s="53"/>
      <c r="P486" s="54">
        <v>55.6</v>
      </c>
      <c r="Q486" s="54">
        <v>4.9</v>
      </c>
      <c r="R486" s="55">
        <f t="shared" si="7"/>
        <v>66.17386964</v>
      </c>
      <c r="S486" s="55">
        <f t="shared" si="8"/>
        <v>10.57386964</v>
      </c>
      <c r="T486" s="55"/>
    </row>
    <row r="487">
      <c r="A487" s="45">
        <v>81.2</v>
      </c>
      <c r="B487" s="45">
        <v>15.9</v>
      </c>
      <c r="C487" s="46">
        <f t="shared" si="1"/>
        <v>77.5537935</v>
      </c>
      <c r="D487" s="35">
        <f t="shared" si="2"/>
        <v>3.646206499</v>
      </c>
      <c r="E487" s="47"/>
      <c r="F487" s="48">
        <v>55.3</v>
      </c>
      <c r="G487" s="48">
        <v>37.0</v>
      </c>
      <c r="H487" s="49">
        <f t="shared" si="3"/>
        <v>76.04395326</v>
      </c>
      <c r="I487" s="49">
        <f t="shared" si="4"/>
        <v>20.74395326</v>
      </c>
      <c r="J487" s="49"/>
      <c r="K487" s="50">
        <v>55.3</v>
      </c>
      <c r="L487" s="51">
        <v>26.0</v>
      </c>
      <c r="M487" s="52">
        <f t="shared" si="5"/>
        <v>66.04880298</v>
      </c>
      <c r="N487" s="52">
        <f t="shared" si="6"/>
        <v>10.74880298</v>
      </c>
      <c r="O487" s="53"/>
      <c r="P487" s="54">
        <v>55.3</v>
      </c>
      <c r="Q487" s="54">
        <v>5.5</v>
      </c>
      <c r="R487" s="55">
        <f t="shared" si="7"/>
        <v>65.59013961</v>
      </c>
      <c r="S487" s="55">
        <f t="shared" si="8"/>
        <v>10.29013961</v>
      </c>
      <c r="T487" s="55"/>
    </row>
    <row r="488">
      <c r="A488" s="45">
        <v>81.0</v>
      </c>
      <c r="B488" s="45">
        <v>15.9</v>
      </c>
      <c r="C488" s="46">
        <f t="shared" si="1"/>
        <v>77.5537935</v>
      </c>
      <c r="D488" s="35">
        <f t="shared" si="2"/>
        <v>3.446206499</v>
      </c>
      <c r="E488" s="47"/>
      <c r="F488" s="48">
        <v>54.8</v>
      </c>
      <c r="G488" s="48">
        <v>373.0</v>
      </c>
      <c r="H488" s="49">
        <f t="shared" si="3"/>
        <v>58.11551096</v>
      </c>
      <c r="I488" s="49">
        <f t="shared" si="4"/>
        <v>3.315510961</v>
      </c>
      <c r="J488" s="49"/>
      <c r="K488" s="50">
        <v>54.8</v>
      </c>
      <c r="L488" s="51">
        <v>25.4</v>
      </c>
      <c r="M488" s="52">
        <f t="shared" si="5"/>
        <v>65.88688819</v>
      </c>
      <c r="N488" s="52">
        <f t="shared" si="6"/>
        <v>11.08688819</v>
      </c>
      <c r="O488" s="53"/>
      <c r="P488" s="54">
        <v>54.8</v>
      </c>
      <c r="Q488" s="54">
        <v>6.3</v>
      </c>
      <c r="R488" s="55">
        <f t="shared" si="7"/>
        <v>64.81183289</v>
      </c>
      <c r="S488" s="55">
        <f t="shared" si="8"/>
        <v>10.01183289</v>
      </c>
      <c r="T488" s="55"/>
    </row>
    <row r="489">
      <c r="A489" s="45">
        <v>87.0</v>
      </c>
      <c r="B489" s="45">
        <v>15.8</v>
      </c>
      <c r="C489" s="46">
        <f t="shared" si="1"/>
        <v>77.34344819</v>
      </c>
      <c r="D489" s="35">
        <f t="shared" si="2"/>
        <v>9.656551809</v>
      </c>
      <c r="E489" s="47"/>
      <c r="F489" s="48">
        <v>54.2</v>
      </c>
      <c r="G489" s="48">
        <v>382.0</v>
      </c>
      <c r="H489" s="49">
        <f t="shared" si="3"/>
        <v>57.63528483</v>
      </c>
      <c r="I489" s="49">
        <f t="shared" si="4"/>
        <v>3.435284828</v>
      </c>
      <c r="J489" s="49"/>
      <c r="K489" s="50">
        <v>54.2</v>
      </c>
      <c r="L489" s="51">
        <v>24.9</v>
      </c>
      <c r="M489" s="52">
        <f t="shared" si="5"/>
        <v>65.7519592</v>
      </c>
      <c r="N489" s="52">
        <f t="shared" si="6"/>
        <v>11.5519592</v>
      </c>
      <c r="O489" s="53"/>
      <c r="P489" s="54">
        <v>54.2</v>
      </c>
      <c r="Q489" s="54">
        <v>6.7</v>
      </c>
      <c r="R489" s="55">
        <f t="shared" si="7"/>
        <v>64.42267953</v>
      </c>
      <c r="S489" s="55">
        <f t="shared" si="8"/>
        <v>10.22267953</v>
      </c>
      <c r="T489" s="55"/>
    </row>
    <row r="490">
      <c r="A490" s="45">
        <v>85.0</v>
      </c>
      <c r="B490" s="45">
        <v>15.8</v>
      </c>
      <c r="C490" s="46">
        <f t="shared" si="1"/>
        <v>77.34344819</v>
      </c>
      <c r="D490" s="35">
        <f t="shared" si="2"/>
        <v>7.656551809</v>
      </c>
      <c r="E490" s="47"/>
      <c r="F490" s="48">
        <v>53.6</v>
      </c>
      <c r="G490" s="48">
        <v>395.0</v>
      </c>
      <c r="H490" s="49">
        <f t="shared" si="3"/>
        <v>56.94162486</v>
      </c>
      <c r="I490" s="49">
        <f t="shared" si="4"/>
        <v>3.341624858</v>
      </c>
      <c r="J490" s="49"/>
      <c r="K490" s="50">
        <v>53.6</v>
      </c>
      <c r="L490" s="51">
        <v>24.4</v>
      </c>
      <c r="M490" s="52">
        <f t="shared" si="5"/>
        <v>65.61703022</v>
      </c>
      <c r="N490" s="52">
        <f t="shared" si="6"/>
        <v>12.01703022</v>
      </c>
      <c r="O490" s="53"/>
      <c r="P490" s="54">
        <v>53.6</v>
      </c>
      <c r="Q490" s="54">
        <v>7.0</v>
      </c>
      <c r="R490" s="55">
        <f t="shared" si="7"/>
        <v>64.13081452</v>
      </c>
      <c r="S490" s="55">
        <f t="shared" si="8"/>
        <v>10.53081452</v>
      </c>
      <c r="T490" s="55"/>
    </row>
    <row r="491">
      <c r="A491" s="45">
        <v>85.0</v>
      </c>
      <c r="B491" s="45">
        <v>15.8</v>
      </c>
      <c r="C491" s="46">
        <f t="shared" si="1"/>
        <v>77.34344819</v>
      </c>
      <c r="D491" s="35">
        <f t="shared" si="2"/>
        <v>7.656551809</v>
      </c>
      <c r="E491" s="47"/>
      <c r="F491" s="48">
        <v>53.3</v>
      </c>
      <c r="G491" s="48">
        <v>394.0</v>
      </c>
      <c r="H491" s="49">
        <f t="shared" si="3"/>
        <v>56.99498332</v>
      </c>
      <c r="I491" s="49">
        <f t="shared" si="4"/>
        <v>3.694983317</v>
      </c>
      <c r="J491" s="49"/>
      <c r="K491" s="50">
        <v>53.3</v>
      </c>
      <c r="L491" s="51">
        <v>23.8</v>
      </c>
      <c r="M491" s="52">
        <f t="shared" si="5"/>
        <v>65.45511543</v>
      </c>
      <c r="N491" s="52">
        <f t="shared" si="6"/>
        <v>12.15511543</v>
      </c>
      <c r="O491" s="53"/>
      <c r="P491" s="54">
        <v>53.3</v>
      </c>
      <c r="Q491" s="54">
        <v>7.2</v>
      </c>
      <c r="R491" s="55">
        <f t="shared" si="7"/>
        <v>63.93623784</v>
      </c>
      <c r="S491" s="55">
        <f t="shared" si="8"/>
        <v>10.63623784</v>
      </c>
      <c r="T491" s="55"/>
    </row>
    <row r="492">
      <c r="A492" s="45">
        <v>81.0</v>
      </c>
      <c r="B492" s="45">
        <v>15.8</v>
      </c>
      <c r="C492" s="46">
        <f t="shared" si="1"/>
        <v>77.34344819</v>
      </c>
      <c r="D492" s="35">
        <f t="shared" si="2"/>
        <v>3.656551809</v>
      </c>
      <c r="E492" s="47"/>
      <c r="F492" s="48">
        <v>52.8</v>
      </c>
      <c r="G492" s="48">
        <v>4.0</v>
      </c>
      <c r="H492" s="49">
        <f t="shared" si="3"/>
        <v>77.80478241</v>
      </c>
      <c r="I492" s="49">
        <f t="shared" si="4"/>
        <v>25.00478241</v>
      </c>
      <c r="J492" s="49"/>
      <c r="K492" s="50">
        <v>52.8</v>
      </c>
      <c r="L492" s="51">
        <v>23.3</v>
      </c>
      <c r="M492" s="52">
        <f t="shared" si="5"/>
        <v>65.32018644</v>
      </c>
      <c r="N492" s="52">
        <f t="shared" si="6"/>
        <v>12.52018644</v>
      </c>
      <c r="O492" s="53"/>
      <c r="P492" s="54">
        <v>52.8</v>
      </c>
      <c r="Q492" s="54">
        <v>7.4</v>
      </c>
      <c r="R492" s="55">
        <f t="shared" si="7"/>
        <v>63.74166116</v>
      </c>
      <c r="S492" s="55">
        <f t="shared" si="8"/>
        <v>10.94166116</v>
      </c>
      <c r="T492" s="55"/>
    </row>
    <row r="493">
      <c r="A493" s="45">
        <v>80.0</v>
      </c>
      <c r="B493" s="45">
        <v>15.8</v>
      </c>
      <c r="C493" s="46">
        <f t="shared" si="1"/>
        <v>77.34344819</v>
      </c>
      <c r="D493" s="35">
        <f t="shared" si="2"/>
        <v>2.656551809</v>
      </c>
      <c r="E493" s="47"/>
      <c r="F493" s="48">
        <v>52.1</v>
      </c>
      <c r="G493" s="48">
        <v>412.0</v>
      </c>
      <c r="H493" s="49">
        <f t="shared" si="3"/>
        <v>56.03453105</v>
      </c>
      <c r="I493" s="49">
        <f t="shared" si="4"/>
        <v>3.934531051</v>
      </c>
      <c r="J493" s="49"/>
      <c r="K493" s="50">
        <v>52.1</v>
      </c>
      <c r="L493" s="51">
        <v>22.8</v>
      </c>
      <c r="M493" s="52">
        <f t="shared" si="5"/>
        <v>65.18525745</v>
      </c>
      <c r="N493" s="52">
        <f t="shared" si="6"/>
        <v>13.08525745</v>
      </c>
      <c r="O493" s="53"/>
      <c r="P493" s="54">
        <v>52.1</v>
      </c>
      <c r="Q493" s="54">
        <v>7.5</v>
      </c>
      <c r="R493" s="55">
        <f t="shared" si="7"/>
        <v>63.64437282</v>
      </c>
      <c r="S493" s="55">
        <f t="shared" si="8"/>
        <v>11.54437282</v>
      </c>
      <c r="T493" s="55"/>
    </row>
    <row r="494">
      <c r="A494" s="45">
        <v>79.7</v>
      </c>
      <c r="B494" s="45">
        <v>15.8</v>
      </c>
      <c r="C494" s="46">
        <f t="shared" si="1"/>
        <v>77.34344819</v>
      </c>
      <c r="D494" s="35">
        <f t="shared" si="2"/>
        <v>2.356551809</v>
      </c>
      <c r="E494" s="47"/>
      <c r="F494" s="48">
        <v>51.8</v>
      </c>
      <c r="G494" s="48">
        <v>412.0</v>
      </c>
      <c r="H494" s="49">
        <f t="shared" si="3"/>
        <v>56.03453105</v>
      </c>
      <c r="I494" s="49">
        <f t="shared" si="4"/>
        <v>4.234531051</v>
      </c>
      <c r="J494" s="49"/>
      <c r="K494" s="50">
        <v>51.8</v>
      </c>
      <c r="L494" s="51">
        <v>22.3</v>
      </c>
      <c r="M494" s="52">
        <f t="shared" si="5"/>
        <v>65.05032847</v>
      </c>
      <c r="N494" s="52">
        <f t="shared" si="6"/>
        <v>13.25032847</v>
      </c>
      <c r="O494" s="53"/>
      <c r="P494" s="54">
        <v>51.8</v>
      </c>
      <c r="Q494" s="54">
        <v>7.7</v>
      </c>
      <c r="R494" s="55">
        <f t="shared" si="7"/>
        <v>63.44979614</v>
      </c>
      <c r="S494" s="55">
        <f t="shared" si="8"/>
        <v>11.64979614</v>
      </c>
      <c r="T494" s="55"/>
    </row>
    <row r="495">
      <c r="A495" s="45">
        <v>79.5</v>
      </c>
      <c r="B495" s="45">
        <v>15.8</v>
      </c>
      <c r="C495" s="46">
        <f t="shared" si="1"/>
        <v>77.34344819</v>
      </c>
      <c r="D495" s="35">
        <f t="shared" si="2"/>
        <v>2.156551809</v>
      </c>
      <c r="E495" s="47"/>
      <c r="F495" s="48">
        <v>51.6</v>
      </c>
      <c r="G495" s="48">
        <v>47.0</v>
      </c>
      <c r="H495" s="49">
        <f t="shared" si="3"/>
        <v>75.51036866</v>
      </c>
      <c r="I495" s="49">
        <f t="shared" si="4"/>
        <v>23.91036866</v>
      </c>
      <c r="J495" s="49"/>
      <c r="K495" s="50">
        <v>51.6</v>
      </c>
      <c r="L495" s="51">
        <v>21.8</v>
      </c>
      <c r="M495" s="52">
        <f t="shared" si="5"/>
        <v>64.91539948</v>
      </c>
      <c r="N495" s="52">
        <f t="shared" si="6"/>
        <v>13.31539948</v>
      </c>
      <c r="O495" s="53"/>
      <c r="P495" s="54">
        <v>51.6</v>
      </c>
      <c r="Q495" s="54">
        <v>7.8</v>
      </c>
      <c r="R495" s="55">
        <f t="shared" si="7"/>
        <v>63.3525078</v>
      </c>
      <c r="S495" s="55">
        <f t="shared" si="8"/>
        <v>11.7525078</v>
      </c>
      <c r="T495" s="55"/>
    </row>
    <row r="496">
      <c r="A496" s="45">
        <v>79.4</v>
      </c>
      <c r="B496" s="45">
        <v>15.8</v>
      </c>
      <c r="C496" s="46">
        <f t="shared" si="1"/>
        <v>77.34344819</v>
      </c>
      <c r="D496" s="35">
        <f t="shared" si="2"/>
        <v>2.056551809</v>
      </c>
      <c r="E496" s="47"/>
      <c r="F496" s="48">
        <v>51.5</v>
      </c>
      <c r="G496" s="48">
        <v>41.0</v>
      </c>
      <c r="H496" s="49">
        <f t="shared" si="3"/>
        <v>75.83051942</v>
      </c>
      <c r="I496" s="49">
        <f t="shared" si="4"/>
        <v>24.33051942</v>
      </c>
      <c r="J496" s="49"/>
      <c r="K496" s="50">
        <v>51.5</v>
      </c>
      <c r="L496" s="51">
        <v>21.3</v>
      </c>
      <c r="M496" s="52">
        <f t="shared" si="5"/>
        <v>64.78047049</v>
      </c>
      <c r="N496" s="52">
        <f t="shared" si="6"/>
        <v>13.28047049</v>
      </c>
      <c r="O496" s="53"/>
      <c r="P496" s="54">
        <v>51.5</v>
      </c>
      <c r="Q496" s="54">
        <v>7.9</v>
      </c>
      <c r="R496" s="55">
        <f t="shared" si="7"/>
        <v>63.25521946</v>
      </c>
      <c r="S496" s="55">
        <f t="shared" si="8"/>
        <v>11.75521946</v>
      </c>
      <c r="T496" s="55"/>
    </row>
    <row r="497">
      <c r="A497" s="45">
        <v>79.1</v>
      </c>
      <c r="B497" s="45">
        <v>15.9</v>
      </c>
      <c r="C497" s="46">
        <f t="shared" si="1"/>
        <v>77.5537935</v>
      </c>
      <c r="D497" s="35">
        <f t="shared" si="2"/>
        <v>1.546206499</v>
      </c>
      <c r="E497" s="47"/>
      <c r="F497" s="48">
        <v>51.4</v>
      </c>
      <c r="G497" s="48">
        <v>394.0</v>
      </c>
      <c r="H497" s="49">
        <f t="shared" si="3"/>
        <v>56.99498332</v>
      </c>
      <c r="I497" s="49">
        <f t="shared" si="4"/>
        <v>5.594983317</v>
      </c>
      <c r="J497" s="49"/>
      <c r="K497" s="50">
        <v>51.4</v>
      </c>
      <c r="L497" s="51">
        <v>2.9</v>
      </c>
      <c r="M497" s="52">
        <f t="shared" si="5"/>
        <v>59.81508372</v>
      </c>
      <c r="N497" s="52">
        <f t="shared" si="6"/>
        <v>8.415083725</v>
      </c>
      <c r="O497" s="53"/>
      <c r="P497" s="54">
        <v>51.4</v>
      </c>
      <c r="Q497" s="54">
        <v>7.7</v>
      </c>
      <c r="R497" s="55">
        <f t="shared" si="7"/>
        <v>63.44979614</v>
      </c>
      <c r="S497" s="55">
        <f t="shared" si="8"/>
        <v>12.04979614</v>
      </c>
      <c r="T497" s="55"/>
    </row>
    <row r="498">
      <c r="A498" s="45">
        <v>52.5</v>
      </c>
      <c r="B498" s="45">
        <v>7.1</v>
      </c>
      <c r="C498" s="46">
        <f t="shared" si="1"/>
        <v>59.04340618</v>
      </c>
      <c r="D498" s="35">
        <f t="shared" si="2"/>
        <v>6.543406178</v>
      </c>
      <c r="E498" s="47"/>
      <c r="F498" s="48">
        <v>82.2</v>
      </c>
      <c r="G498" s="48">
        <v>64.0</v>
      </c>
      <c r="H498" s="49">
        <f t="shared" si="3"/>
        <v>74.60327486</v>
      </c>
      <c r="I498" s="49">
        <f t="shared" si="4"/>
        <v>7.596725142</v>
      </c>
      <c r="J498" s="49"/>
      <c r="K498" s="50">
        <v>82.2</v>
      </c>
      <c r="L498" s="51">
        <v>67.0</v>
      </c>
      <c r="M498" s="52">
        <f t="shared" si="5"/>
        <v>77.11298001</v>
      </c>
      <c r="N498" s="52">
        <f t="shared" si="6"/>
        <v>5.087019993</v>
      </c>
      <c r="O498" s="53"/>
      <c r="P498" s="54">
        <v>82.2</v>
      </c>
      <c r="Q498" s="54">
        <v>0.1</v>
      </c>
      <c r="R498" s="55">
        <f t="shared" si="7"/>
        <v>70.84370993</v>
      </c>
      <c r="S498" s="55">
        <f t="shared" si="8"/>
        <v>11.35629007</v>
      </c>
      <c r="T498" s="55"/>
    </row>
    <row r="499">
      <c r="A499" s="45">
        <v>58.0</v>
      </c>
      <c r="B499" s="45">
        <v>7.1</v>
      </c>
      <c r="C499" s="46">
        <f t="shared" si="1"/>
        <v>59.04340618</v>
      </c>
      <c r="D499" s="35">
        <f t="shared" si="2"/>
        <v>1.043406178</v>
      </c>
      <c r="E499" s="47"/>
      <c r="F499" s="48">
        <v>82.0</v>
      </c>
      <c r="G499" s="48">
        <v>65.0</v>
      </c>
      <c r="H499" s="49">
        <f t="shared" si="3"/>
        <v>74.5499164</v>
      </c>
      <c r="I499" s="49">
        <f t="shared" si="4"/>
        <v>7.450083601</v>
      </c>
      <c r="J499" s="49"/>
      <c r="K499" s="50">
        <v>82.0</v>
      </c>
      <c r="L499" s="51">
        <v>66.4</v>
      </c>
      <c r="M499" s="52">
        <f t="shared" si="5"/>
        <v>76.95106522</v>
      </c>
      <c r="N499" s="52">
        <f t="shared" si="6"/>
        <v>5.048934778</v>
      </c>
      <c r="O499" s="53"/>
      <c r="P499" s="54">
        <v>82.0</v>
      </c>
      <c r="Q499" s="54">
        <v>0.1</v>
      </c>
      <c r="R499" s="55">
        <f t="shared" si="7"/>
        <v>70.84370993</v>
      </c>
      <c r="S499" s="55">
        <f t="shared" si="8"/>
        <v>11.15629007</v>
      </c>
      <c r="T499" s="55"/>
    </row>
    <row r="500">
      <c r="A500" s="45">
        <v>49.9</v>
      </c>
      <c r="B500" s="45">
        <v>7.1</v>
      </c>
      <c r="C500" s="46">
        <f t="shared" si="1"/>
        <v>59.04340618</v>
      </c>
      <c r="D500" s="35">
        <f t="shared" si="2"/>
        <v>9.143406178</v>
      </c>
      <c r="E500" s="47"/>
      <c r="F500" s="48">
        <v>81.8</v>
      </c>
      <c r="G500" s="48">
        <v>67.0</v>
      </c>
      <c r="H500" s="49">
        <f t="shared" si="3"/>
        <v>74.44319948</v>
      </c>
      <c r="I500" s="49">
        <f t="shared" si="4"/>
        <v>7.356800519</v>
      </c>
      <c r="J500" s="49"/>
      <c r="K500" s="50">
        <v>81.8</v>
      </c>
      <c r="L500" s="51">
        <v>65.8</v>
      </c>
      <c r="M500" s="52">
        <f t="shared" si="5"/>
        <v>76.78915044</v>
      </c>
      <c r="N500" s="52">
        <f t="shared" si="6"/>
        <v>5.010849564</v>
      </c>
      <c r="O500" s="53"/>
      <c r="P500" s="54">
        <v>81.8</v>
      </c>
      <c r="Q500" s="54">
        <v>0.1</v>
      </c>
      <c r="R500" s="55">
        <f t="shared" si="7"/>
        <v>70.84370993</v>
      </c>
      <c r="S500" s="55">
        <f t="shared" si="8"/>
        <v>10.95629007</v>
      </c>
      <c r="T500" s="55"/>
    </row>
    <row r="501">
      <c r="A501" s="45">
        <v>53.0</v>
      </c>
      <c r="B501" s="45">
        <v>7.1</v>
      </c>
      <c r="C501" s="46">
        <f t="shared" si="1"/>
        <v>59.04340618</v>
      </c>
      <c r="D501" s="35">
        <f t="shared" si="2"/>
        <v>6.043406178</v>
      </c>
      <c r="E501" s="47"/>
      <c r="F501" s="48">
        <v>81.6</v>
      </c>
      <c r="G501" s="48">
        <v>68.0</v>
      </c>
      <c r="H501" s="49">
        <f t="shared" si="3"/>
        <v>74.38984102</v>
      </c>
      <c r="I501" s="49">
        <f t="shared" si="4"/>
        <v>7.210158979</v>
      </c>
      <c r="J501" s="49"/>
      <c r="K501" s="50">
        <v>81.6</v>
      </c>
      <c r="L501" s="51">
        <v>65.3</v>
      </c>
      <c r="M501" s="52">
        <f t="shared" si="5"/>
        <v>76.65422145</v>
      </c>
      <c r="N501" s="52">
        <f t="shared" si="6"/>
        <v>4.945778552</v>
      </c>
      <c r="O501" s="53"/>
      <c r="P501" s="54">
        <v>81.6</v>
      </c>
      <c r="Q501" s="54">
        <v>0.1</v>
      </c>
      <c r="R501" s="55">
        <f t="shared" si="7"/>
        <v>70.84370993</v>
      </c>
      <c r="S501" s="55">
        <f t="shared" si="8"/>
        <v>10.75629007</v>
      </c>
      <c r="T501" s="55"/>
    </row>
    <row r="502">
      <c r="A502" s="45">
        <v>49.8</v>
      </c>
      <c r="B502" s="45">
        <v>6.8</v>
      </c>
      <c r="C502" s="46">
        <f t="shared" si="1"/>
        <v>58.41237025</v>
      </c>
      <c r="D502" s="35">
        <f t="shared" si="2"/>
        <v>8.612370246</v>
      </c>
      <c r="E502" s="47"/>
      <c r="F502" s="48">
        <v>81.5</v>
      </c>
      <c r="G502" s="48">
        <v>68.0</v>
      </c>
      <c r="H502" s="49">
        <f t="shared" si="3"/>
        <v>74.38984102</v>
      </c>
      <c r="I502" s="49">
        <f t="shared" si="4"/>
        <v>7.110158979</v>
      </c>
      <c r="J502" s="49"/>
      <c r="K502" s="50">
        <v>81.5</v>
      </c>
      <c r="L502" s="51">
        <v>64.7</v>
      </c>
      <c r="M502" s="52">
        <f t="shared" si="5"/>
        <v>76.49230666</v>
      </c>
      <c r="N502" s="52">
        <f t="shared" si="6"/>
        <v>5.007693338</v>
      </c>
      <c r="O502" s="53"/>
      <c r="P502" s="54">
        <v>81.5</v>
      </c>
      <c r="Q502" s="54">
        <v>0.1</v>
      </c>
      <c r="R502" s="55">
        <f t="shared" si="7"/>
        <v>70.84370993</v>
      </c>
      <c r="S502" s="55">
        <f t="shared" si="8"/>
        <v>10.65629007</v>
      </c>
      <c r="T502" s="55"/>
    </row>
    <row r="503">
      <c r="A503" s="45">
        <v>49.2</v>
      </c>
      <c r="B503" s="45">
        <v>6.6</v>
      </c>
      <c r="C503" s="46">
        <f t="shared" si="1"/>
        <v>57.99167963</v>
      </c>
      <c r="D503" s="35">
        <f t="shared" si="2"/>
        <v>8.791679625</v>
      </c>
      <c r="E503" s="47"/>
      <c r="F503" s="48">
        <v>81.2</v>
      </c>
      <c r="G503" s="48">
        <v>7.0</v>
      </c>
      <c r="H503" s="49">
        <f t="shared" si="3"/>
        <v>77.64470703</v>
      </c>
      <c r="I503" s="49">
        <f t="shared" si="4"/>
        <v>3.555292966</v>
      </c>
      <c r="J503" s="49"/>
      <c r="K503" s="50">
        <v>81.2</v>
      </c>
      <c r="L503" s="51">
        <v>64.1</v>
      </c>
      <c r="M503" s="52">
        <f t="shared" si="5"/>
        <v>76.33039188</v>
      </c>
      <c r="N503" s="52">
        <f t="shared" si="6"/>
        <v>4.869608124</v>
      </c>
      <c r="O503" s="53"/>
      <c r="P503" s="54">
        <v>81.2</v>
      </c>
      <c r="Q503" s="54">
        <v>0.1</v>
      </c>
      <c r="R503" s="55">
        <f t="shared" si="7"/>
        <v>70.84370993</v>
      </c>
      <c r="S503" s="55">
        <f t="shared" si="8"/>
        <v>10.35629007</v>
      </c>
      <c r="T503" s="55"/>
    </row>
    <row r="504">
      <c r="A504" s="45">
        <v>48.6</v>
      </c>
      <c r="B504" s="45">
        <v>6.4</v>
      </c>
      <c r="C504" s="46">
        <f t="shared" si="1"/>
        <v>57.570989</v>
      </c>
      <c r="D504" s="35">
        <f t="shared" si="2"/>
        <v>8.970989004</v>
      </c>
      <c r="E504" s="47"/>
      <c r="F504" s="48">
        <v>81.0</v>
      </c>
      <c r="G504" s="48">
        <v>72.0</v>
      </c>
      <c r="H504" s="49">
        <f t="shared" si="3"/>
        <v>74.17640718</v>
      </c>
      <c r="I504" s="49">
        <f t="shared" si="4"/>
        <v>6.823592815</v>
      </c>
      <c r="J504" s="49"/>
      <c r="K504" s="50">
        <v>81.0</v>
      </c>
      <c r="L504" s="51">
        <v>63.6</v>
      </c>
      <c r="M504" s="52">
        <f t="shared" si="5"/>
        <v>76.19546289</v>
      </c>
      <c r="N504" s="52">
        <f t="shared" si="6"/>
        <v>4.804537112</v>
      </c>
      <c r="O504" s="53"/>
      <c r="P504" s="54">
        <v>81.0</v>
      </c>
      <c r="Q504" s="54">
        <v>0.1</v>
      </c>
      <c r="R504" s="55">
        <f t="shared" si="7"/>
        <v>70.84370993</v>
      </c>
      <c r="S504" s="55">
        <f t="shared" si="8"/>
        <v>10.15629007</v>
      </c>
      <c r="T504" s="55"/>
    </row>
    <row r="505">
      <c r="A505" s="45">
        <v>47.6</v>
      </c>
      <c r="B505" s="45">
        <v>6.3</v>
      </c>
      <c r="C505" s="46">
        <f t="shared" si="1"/>
        <v>57.36064369</v>
      </c>
      <c r="D505" s="35">
        <f t="shared" si="2"/>
        <v>9.760643694</v>
      </c>
      <c r="E505" s="47"/>
      <c r="F505" s="48">
        <v>87.0</v>
      </c>
      <c r="G505" s="48">
        <v>74.0</v>
      </c>
      <c r="H505" s="49">
        <f t="shared" si="3"/>
        <v>74.06969027</v>
      </c>
      <c r="I505" s="49">
        <f t="shared" si="4"/>
        <v>12.93030973</v>
      </c>
      <c r="J505" s="49"/>
      <c r="K505" s="50">
        <v>87.0</v>
      </c>
      <c r="L505" s="51">
        <v>63.0</v>
      </c>
      <c r="M505" s="52">
        <f t="shared" si="5"/>
        <v>76.0335481</v>
      </c>
      <c r="N505" s="52">
        <f t="shared" si="6"/>
        <v>10.9664519</v>
      </c>
      <c r="O505" s="53"/>
      <c r="P505" s="54">
        <v>87.0</v>
      </c>
      <c r="Q505" s="54">
        <v>0.1</v>
      </c>
      <c r="R505" s="55">
        <f t="shared" si="7"/>
        <v>70.84370993</v>
      </c>
      <c r="S505" s="55">
        <f t="shared" si="8"/>
        <v>16.15629007</v>
      </c>
      <c r="T505" s="55"/>
    </row>
    <row r="506">
      <c r="A506" s="45">
        <v>46.8</v>
      </c>
      <c r="B506" s="45">
        <v>6.2</v>
      </c>
      <c r="C506" s="46">
        <f t="shared" si="1"/>
        <v>57.15029838</v>
      </c>
      <c r="D506" s="35">
        <f t="shared" si="2"/>
        <v>10.35029838</v>
      </c>
      <c r="E506" s="47"/>
      <c r="F506" s="48">
        <v>85.0</v>
      </c>
      <c r="G506" s="48">
        <v>74.0</v>
      </c>
      <c r="H506" s="49">
        <f t="shared" si="3"/>
        <v>74.06969027</v>
      </c>
      <c r="I506" s="49">
        <f t="shared" si="4"/>
        <v>10.93030973</v>
      </c>
      <c r="J506" s="49"/>
      <c r="K506" s="50">
        <v>85.0</v>
      </c>
      <c r="L506" s="51">
        <v>62.5</v>
      </c>
      <c r="M506" s="52">
        <f t="shared" si="5"/>
        <v>75.89861911</v>
      </c>
      <c r="N506" s="52">
        <f t="shared" si="6"/>
        <v>9.101380886</v>
      </c>
      <c r="O506" s="53"/>
      <c r="P506" s="54">
        <v>85.0</v>
      </c>
      <c r="Q506" s="54">
        <v>0.1</v>
      </c>
      <c r="R506" s="55">
        <f t="shared" si="7"/>
        <v>70.84370993</v>
      </c>
      <c r="S506" s="55">
        <f t="shared" si="8"/>
        <v>14.15629007</v>
      </c>
      <c r="T506" s="55"/>
    </row>
    <row r="507">
      <c r="A507" s="45">
        <v>46.3</v>
      </c>
      <c r="B507" s="45">
        <v>6.0</v>
      </c>
      <c r="C507" s="46">
        <f t="shared" si="1"/>
        <v>56.72960776</v>
      </c>
      <c r="D507" s="35">
        <f t="shared" si="2"/>
        <v>10.42960776</v>
      </c>
      <c r="E507" s="47"/>
      <c r="F507" s="48">
        <v>85.0</v>
      </c>
      <c r="G507" s="48">
        <v>75.0</v>
      </c>
      <c r="H507" s="49">
        <f t="shared" si="3"/>
        <v>74.01633181</v>
      </c>
      <c r="I507" s="49">
        <f t="shared" si="4"/>
        <v>10.98366819</v>
      </c>
      <c r="J507" s="49"/>
      <c r="K507" s="50">
        <v>85.0</v>
      </c>
      <c r="L507" s="51">
        <v>61.9</v>
      </c>
      <c r="M507" s="52">
        <f t="shared" si="5"/>
        <v>75.73670433</v>
      </c>
      <c r="N507" s="52">
        <f t="shared" si="6"/>
        <v>9.263295672</v>
      </c>
      <c r="O507" s="53"/>
      <c r="P507" s="54">
        <v>85.0</v>
      </c>
      <c r="Q507" s="54">
        <v>0.1</v>
      </c>
      <c r="R507" s="55">
        <f t="shared" si="7"/>
        <v>70.84370993</v>
      </c>
      <c r="S507" s="55">
        <f t="shared" si="8"/>
        <v>14.15629007</v>
      </c>
      <c r="T507" s="55"/>
    </row>
    <row r="508">
      <c r="A508" s="45">
        <v>45.9</v>
      </c>
      <c r="B508" s="45">
        <v>5.9</v>
      </c>
      <c r="C508" s="46">
        <f t="shared" si="1"/>
        <v>56.51926245</v>
      </c>
      <c r="D508" s="35">
        <f t="shared" si="2"/>
        <v>10.61926245</v>
      </c>
      <c r="E508" s="47"/>
      <c r="F508" s="48">
        <v>81.0</v>
      </c>
      <c r="G508" s="48">
        <v>76.0</v>
      </c>
      <c r="H508" s="49">
        <f t="shared" si="3"/>
        <v>73.96297335</v>
      </c>
      <c r="I508" s="49">
        <f t="shared" si="4"/>
        <v>7.037026652</v>
      </c>
      <c r="J508" s="49"/>
      <c r="K508" s="50">
        <v>81.0</v>
      </c>
      <c r="L508" s="51">
        <v>61.3</v>
      </c>
      <c r="M508" s="52">
        <f t="shared" si="5"/>
        <v>75.57478954</v>
      </c>
      <c r="N508" s="52">
        <f t="shared" si="6"/>
        <v>5.425210458</v>
      </c>
      <c r="O508" s="53"/>
      <c r="P508" s="54">
        <v>81.0</v>
      </c>
      <c r="Q508" s="54">
        <v>0.1</v>
      </c>
      <c r="R508" s="55">
        <f t="shared" si="7"/>
        <v>70.84370993</v>
      </c>
      <c r="S508" s="55">
        <f t="shared" si="8"/>
        <v>10.15629007</v>
      </c>
      <c r="T508" s="55"/>
    </row>
    <row r="509">
      <c r="A509" s="45">
        <v>45.7</v>
      </c>
      <c r="B509" s="45">
        <v>5.7</v>
      </c>
      <c r="C509" s="46">
        <f t="shared" si="1"/>
        <v>56.09857183</v>
      </c>
      <c r="D509" s="35">
        <f t="shared" si="2"/>
        <v>10.39857183</v>
      </c>
      <c r="E509" s="47"/>
      <c r="F509" s="48">
        <v>80.0</v>
      </c>
      <c r="G509" s="48">
        <v>77.0</v>
      </c>
      <c r="H509" s="49">
        <f t="shared" si="3"/>
        <v>73.90961489</v>
      </c>
      <c r="I509" s="49">
        <f t="shared" si="4"/>
        <v>6.090385112</v>
      </c>
      <c r="J509" s="49"/>
      <c r="K509" s="50">
        <v>80.0</v>
      </c>
      <c r="L509" s="51">
        <v>6.6</v>
      </c>
      <c r="M509" s="52">
        <f t="shared" si="5"/>
        <v>60.81355824</v>
      </c>
      <c r="N509" s="52">
        <f t="shared" si="6"/>
        <v>19.18644176</v>
      </c>
      <c r="O509" s="53"/>
      <c r="P509" s="54">
        <v>80.0</v>
      </c>
      <c r="Q509" s="54">
        <v>0.1</v>
      </c>
      <c r="R509" s="55">
        <f t="shared" si="7"/>
        <v>70.84370993</v>
      </c>
      <c r="S509" s="55">
        <f t="shared" si="8"/>
        <v>9.156290075</v>
      </c>
      <c r="T509" s="55"/>
    </row>
    <row r="510">
      <c r="A510" s="45">
        <v>45.7</v>
      </c>
      <c r="B510" s="45">
        <v>5.6</v>
      </c>
      <c r="C510" s="46">
        <f t="shared" si="1"/>
        <v>55.88822652</v>
      </c>
      <c r="D510" s="35">
        <f t="shared" si="2"/>
        <v>10.18822652</v>
      </c>
      <c r="E510" s="47"/>
      <c r="F510" s="48">
        <v>79.7</v>
      </c>
      <c r="G510" s="48">
        <v>78.0</v>
      </c>
      <c r="H510" s="49">
        <f t="shared" si="3"/>
        <v>73.85625643</v>
      </c>
      <c r="I510" s="49">
        <f t="shared" si="4"/>
        <v>5.843743571</v>
      </c>
      <c r="J510" s="49"/>
      <c r="K510" s="50">
        <v>79.7</v>
      </c>
      <c r="L510" s="51">
        <v>6.0</v>
      </c>
      <c r="M510" s="52">
        <f t="shared" si="5"/>
        <v>60.65164345</v>
      </c>
      <c r="N510" s="52">
        <f t="shared" si="6"/>
        <v>19.04835655</v>
      </c>
      <c r="O510" s="53"/>
      <c r="P510" s="54">
        <v>79.7</v>
      </c>
      <c r="Q510" s="54">
        <v>0.1</v>
      </c>
      <c r="R510" s="55">
        <f t="shared" si="7"/>
        <v>70.84370993</v>
      </c>
      <c r="S510" s="55">
        <f t="shared" si="8"/>
        <v>8.856290075</v>
      </c>
      <c r="T510" s="55"/>
    </row>
    <row r="511">
      <c r="A511" s="45">
        <v>45.6</v>
      </c>
      <c r="B511" s="45">
        <v>5.4</v>
      </c>
      <c r="C511" s="46">
        <f t="shared" si="1"/>
        <v>55.4675359</v>
      </c>
      <c r="D511" s="35">
        <f t="shared" si="2"/>
        <v>9.8675359</v>
      </c>
      <c r="E511" s="47"/>
      <c r="F511" s="48">
        <v>79.5</v>
      </c>
      <c r="G511" s="48">
        <v>79.0</v>
      </c>
      <c r="H511" s="49">
        <f t="shared" si="3"/>
        <v>73.80289797</v>
      </c>
      <c r="I511" s="49">
        <f t="shared" si="4"/>
        <v>5.69710203</v>
      </c>
      <c r="J511" s="49"/>
      <c r="K511" s="50">
        <v>79.5</v>
      </c>
      <c r="L511" s="51">
        <v>59.3</v>
      </c>
      <c r="M511" s="52">
        <f t="shared" si="5"/>
        <v>75.03507359</v>
      </c>
      <c r="N511" s="52">
        <f t="shared" si="6"/>
        <v>4.46492641</v>
      </c>
      <c r="O511" s="53"/>
      <c r="P511" s="54">
        <v>79.5</v>
      </c>
      <c r="Q511" s="54">
        <v>0.1</v>
      </c>
      <c r="R511" s="55">
        <f t="shared" si="7"/>
        <v>70.84370993</v>
      </c>
      <c r="S511" s="55">
        <f t="shared" si="8"/>
        <v>8.656290075</v>
      </c>
      <c r="T511" s="55"/>
    </row>
    <row r="512">
      <c r="A512" s="45">
        <v>45.6</v>
      </c>
      <c r="B512" s="45">
        <v>5.3</v>
      </c>
      <c r="C512" s="46">
        <f t="shared" si="1"/>
        <v>55.25719059</v>
      </c>
      <c r="D512" s="35">
        <f t="shared" si="2"/>
        <v>9.657190589</v>
      </c>
      <c r="E512" s="47"/>
      <c r="F512" s="48">
        <v>79.4</v>
      </c>
      <c r="G512" s="48">
        <v>8.0</v>
      </c>
      <c r="H512" s="49">
        <f t="shared" si="3"/>
        <v>77.59134857</v>
      </c>
      <c r="I512" s="49">
        <f t="shared" si="4"/>
        <v>1.808651426</v>
      </c>
      <c r="J512" s="49"/>
      <c r="K512" s="50">
        <v>79.4</v>
      </c>
      <c r="L512" s="51">
        <v>58.5</v>
      </c>
      <c r="M512" s="52">
        <f t="shared" si="5"/>
        <v>74.81918721</v>
      </c>
      <c r="N512" s="52">
        <f t="shared" si="6"/>
        <v>4.580812791</v>
      </c>
      <c r="O512" s="53"/>
      <c r="P512" s="54">
        <v>79.4</v>
      </c>
      <c r="Q512" s="54">
        <v>0.1</v>
      </c>
      <c r="R512" s="55">
        <f t="shared" si="7"/>
        <v>70.84370993</v>
      </c>
      <c r="S512" s="55">
        <f t="shared" si="8"/>
        <v>8.556290075</v>
      </c>
      <c r="T512" s="55"/>
    </row>
    <row r="513">
      <c r="A513" s="45">
        <v>46.0</v>
      </c>
      <c r="B513" s="45">
        <v>5.2</v>
      </c>
      <c r="C513" s="46">
        <f t="shared" si="1"/>
        <v>55.04684528</v>
      </c>
      <c r="D513" s="35">
        <f t="shared" si="2"/>
        <v>9.046845279</v>
      </c>
      <c r="E513" s="47"/>
      <c r="F513" s="48">
        <v>79.1</v>
      </c>
      <c r="G513" s="48">
        <v>82.0</v>
      </c>
      <c r="H513" s="49">
        <f t="shared" si="3"/>
        <v>73.64282259</v>
      </c>
      <c r="I513" s="49">
        <f t="shared" si="4"/>
        <v>5.457177408</v>
      </c>
      <c r="J513" s="49"/>
      <c r="K513" s="50">
        <v>79.1</v>
      </c>
      <c r="L513" s="51">
        <v>57.8</v>
      </c>
      <c r="M513" s="52">
        <f t="shared" si="5"/>
        <v>74.63028663</v>
      </c>
      <c r="N513" s="52">
        <f t="shared" si="6"/>
        <v>4.469713375</v>
      </c>
      <c r="O513" s="53"/>
      <c r="P513" s="54">
        <v>79.1</v>
      </c>
      <c r="Q513" s="54">
        <v>0.1</v>
      </c>
      <c r="R513" s="55">
        <f t="shared" si="7"/>
        <v>70.84370993</v>
      </c>
      <c r="S513" s="55">
        <f t="shared" si="8"/>
        <v>8.256290075</v>
      </c>
      <c r="T513" s="55"/>
    </row>
    <row r="514">
      <c r="A514" s="45">
        <v>53.1</v>
      </c>
      <c r="B514" s="45">
        <v>7.3</v>
      </c>
      <c r="C514" s="46">
        <f t="shared" si="1"/>
        <v>59.4640968</v>
      </c>
      <c r="D514" s="35">
        <f t="shared" si="2"/>
        <v>6.364096799</v>
      </c>
      <c r="E514" s="47"/>
      <c r="F514" s="48">
        <v>52.5</v>
      </c>
      <c r="G514" s="48">
        <v>397.0</v>
      </c>
      <c r="H514" s="49">
        <f t="shared" si="3"/>
        <v>56.83490794</v>
      </c>
      <c r="I514" s="49">
        <f t="shared" si="4"/>
        <v>4.33490794</v>
      </c>
      <c r="J514" s="49"/>
      <c r="K514" s="50">
        <v>52.5</v>
      </c>
      <c r="L514" s="51">
        <v>22.7</v>
      </c>
      <c r="M514" s="52">
        <f t="shared" si="5"/>
        <v>65.15827166</v>
      </c>
      <c r="N514" s="52">
        <f t="shared" si="6"/>
        <v>12.65827166</v>
      </c>
      <c r="O514" s="53"/>
      <c r="P514" s="54">
        <v>52.5</v>
      </c>
      <c r="Q514" s="54">
        <v>4.4</v>
      </c>
      <c r="R514" s="55">
        <f t="shared" si="7"/>
        <v>66.66031134</v>
      </c>
      <c r="S514" s="55">
        <f t="shared" si="8"/>
        <v>14.16031134</v>
      </c>
      <c r="T514" s="55"/>
    </row>
    <row r="515">
      <c r="A515" s="45">
        <v>52.6</v>
      </c>
      <c r="B515" s="45">
        <v>7.3</v>
      </c>
      <c r="C515" s="46">
        <f t="shared" si="1"/>
        <v>59.4640968</v>
      </c>
      <c r="D515" s="35">
        <f t="shared" si="2"/>
        <v>6.864096799</v>
      </c>
      <c r="E515" s="47"/>
      <c r="F515" s="48">
        <v>58.0</v>
      </c>
      <c r="G515" s="48">
        <v>437.0</v>
      </c>
      <c r="H515" s="49">
        <f t="shared" si="3"/>
        <v>54.70056957</v>
      </c>
      <c r="I515" s="49">
        <f t="shared" si="4"/>
        <v>3.299430429</v>
      </c>
      <c r="J515" s="49"/>
      <c r="K515" s="50">
        <v>58.0</v>
      </c>
      <c r="L515" s="51">
        <v>22.1</v>
      </c>
      <c r="M515" s="52">
        <f t="shared" si="5"/>
        <v>64.99635687</v>
      </c>
      <c r="N515" s="52">
        <f t="shared" si="6"/>
        <v>6.99635687</v>
      </c>
      <c r="O515" s="53"/>
      <c r="P515" s="54">
        <v>58.0</v>
      </c>
      <c r="Q515" s="54">
        <v>4.5</v>
      </c>
      <c r="R515" s="55">
        <f t="shared" si="7"/>
        <v>66.563023</v>
      </c>
      <c r="S515" s="55">
        <f t="shared" si="8"/>
        <v>8.563022998</v>
      </c>
      <c r="T515" s="55"/>
    </row>
    <row r="516">
      <c r="A516" s="45">
        <v>52.2</v>
      </c>
      <c r="B516" s="45">
        <v>7.3</v>
      </c>
      <c r="C516" s="46">
        <f t="shared" si="1"/>
        <v>59.4640968</v>
      </c>
      <c r="D516" s="35">
        <f t="shared" si="2"/>
        <v>7.264096799</v>
      </c>
      <c r="E516" s="47"/>
      <c r="F516" s="48">
        <v>49.9</v>
      </c>
      <c r="G516" s="48">
        <v>451.0</v>
      </c>
      <c r="H516" s="49">
        <f t="shared" si="3"/>
        <v>53.95355114</v>
      </c>
      <c r="I516" s="49">
        <f t="shared" si="4"/>
        <v>4.053551142</v>
      </c>
      <c r="J516" s="49"/>
      <c r="K516" s="50">
        <v>49.9</v>
      </c>
      <c r="L516" s="51">
        <v>21.6</v>
      </c>
      <c r="M516" s="52">
        <f t="shared" si="5"/>
        <v>64.86142788</v>
      </c>
      <c r="N516" s="52">
        <f t="shared" si="6"/>
        <v>14.96142788</v>
      </c>
      <c r="O516" s="53"/>
      <c r="P516" s="54">
        <v>49.9</v>
      </c>
      <c r="Q516" s="54">
        <v>5.1</v>
      </c>
      <c r="R516" s="55">
        <f t="shared" si="7"/>
        <v>65.97929296</v>
      </c>
      <c r="S516" s="55">
        <f t="shared" si="8"/>
        <v>16.07929296</v>
      </c>
      <c r="T516" s="55"/>
    </row>
    <row r="517">
      <c r="A517" s="45">
        <v>51.8</v>
      </c>
      <c r="B517" s="45">
        <v>7.3</v>
      </c>
      <c r="C517" s="46">
        <f t="shared" si="1"/>
        <v>59.4640968</v>
      </c>
      <c r="D517" s="35">
        <f t="shared" si="2"/>
        <v>7.664096799</v>
      </c>
      <c r="E517" s="47"/>
      <c r="F517" s="48">
        <v>53.0</v>
      </c>
      <c r="G517" s="48">
        <v>439.0</v>
      </c>
      <c r="H517" s="49">
        <f t="shared" si="3"/>
        <v>54.59385265</v>
      </c>
      <c r="I517" s="49">
        <f t="shared" si="4"/>
        <v>1.593852653</v>
      </c>
      <c r="J517" s="49"/>
      <c r="K517" s="50">
        <v>53.0</v>
      </c>
      <c r="L517" s="51">
        <v>21.2</v>
      </c>
      <c r="M517" s="52">
        <f t="shared" si="5"/>
        <v>64.75348469</v>
      </c>
      <c r="N517" s="52">
        <f t="shared" si="6"/>
        <v>11.75348469</v>
      </c>
      <c r="O517" s="53"/>
      <c r="P517" s="54">
        <v>53.0</v>
      </c>
      <c r="Q517" s="54">
        <v>5.1</v>
      </c>
      <c r="R517" s="55">
        <f t="shared" si="7"/>
        <v>65.97929296</v>
      </c>
      <c r="S517" s="55">
        <f t="shared" si="8"/>
        <v>12.97929296</v>
      </c>
      <c r="T517" s="55"/>
    </row>
    <row r="518">
      <c r="A518" s="45">
        <v>51.6</v>
      </c>
      <c r="B518" s="45">
        <v>6.7</v>
      </c>
      <c r="C518" s="46">
        <f t="shared" si="1"/>
        <v>58.20202494</v>
      </c>
      <c r="D518" s="35">
        <f t="shared" si="2"/>
        <v>6.602024936</v>
      </c>
      <c r="E518" s="47"/>
      <c r="F518" s="48">
        <v>49.8</v>
      </c>
      <c r="G518" s="48">
        <v>443.0</v>
      </c>
      <c r="H518" s="49">
        <f t="shared" si="3"/>
        <v>54.38041882</v>
      </c>
      <c r="I518" s="49">
        <f t="shared" si="4"/>
        <v>4.580418816</v>
      </c>
      <c r="J518" s="49"/>
      <c r="K518" s="50">
        <v>49.8</v>
      </c>
      <c r="L518" s="51">
        <v>2.7</v>
      </c>
      <c r="M518" s="52">
        <f t="shared" si="5"/>
        <v>59.76111213</v>
      </c>
      <c r="N518" s="52">
        <f t="shared" si="6"/>
        <v>9.96111213</v>
      </c>
      <c r="O518" s="53"/>
      <c r="P518" s="54">
        <v>49.8</v>
      </c>
      <c r="Q518" s="54">
        <v>5.8</v>
      </c>
      <c r="R518" s="55">
        <f t="shared" si="7"/>
        <v>65.29827459</v>
      </c>
      <c r="S518" s="55">
        <f t="shared" si="8"/>
        <v>15.49827459</v>
      </c>
      <c r="T518" s="55"/>
    </row>
    <row r="519">
      <c r="A519" s="45">
        <v>51.2</v>
      </c>
      <c r="B519" s="45">
        <v>6.7</v>
      </c>
      <c r="C519" s="46">
        <f t="shared" si="1"/>
        <v>58.20202494</v>
      </c>
      <c r="D519" s="35">
        <f t="shared" si="2"/>
        <v>7.002024936</v>
      </c>
      <c r="E519" s="47"/>
      <c r="F519" s="48">
        <v>49.2</v>
      </c>
      <c r="G519" s="48">
        <v>446.0</v>
      </c>
      <c r="H519" s="49">
        <f t="shared" si="3"/>
        <v>54.22034344</v>
      </c>
      <c r="I519" s="49">
        <f t="shared" si="4"/>
        <v>5.020343438</v>
      </c>
      <c r="J519" s="49"/>
      <c r="K519" s="50">
        <v>49.2</v>
      </c>
      <c r="L519" s="51">
        <v>2.2</v>
      </c>
      <c r="M519" s="52">
        <f t="shared" si="5"/>
        <v>59.62618314</v>
      </c>
      <c r="N519" s="52">
        <f t="shared" si="6"/>
        <v>10.42618314</v>
      </c>
      <c r="O519" s="53"/>
      <c r="P519" s="54">
        <v>49.2</v>
      </c>
      <c r="Q519" s="54">
        <v>6.6</v>
      </c>
      <c r="R519" s="55">
        <f t="shared" si="7"/>
        <v>64.51996787</v>
      </c>
      <c r="S519" s="55">
        <f t="shared" si="8"/>
        <v>15.31996787</v>
      </c>
      <c r="T519" s="55"/>
    </row>
    <row r="520">
      <c r="A520" s="45">
        <v>57.0</v>
      </c>
      <c r="B520" s="45">
        <v>6.3</v>
      </c>
      <c r="C520" s="46">
        <f t="shared" si="1"/>
        <v>57.36064369</v>
      </c>
      <c r="D520" s="35">
        <f t="shared" si="2"/>
        <v>0.3606436939</v>
      </c>
      <c r="E520" s="47"/>
      <c r="F520" s="48">
        <v>48.6</v>
      </c>
      <c r="G520" s="48">
        <v>453.0</v>
      </c>
      <c r="H520" s="49">
        <f t="shared" si="3"/>
        <v>53.84683422</v>
      </c>
      <c r="I520" s="49">
        <f t="shared" si="4"/>
        <v>5.246834224</v>
      </c>
      <c r="J520" s="49"/>
      <c r="K520" s="50">
        <v>48.6</v>
      </c>
      <c r="L520" s="51">
        <v>19.8</v>
      </c>
      <c r="M520" s="52">
        <f t="shared" si="5"/>
        <v>64.37568352</v>
      </c>
      <c r="N520" s="52">
        <f t="shared" si="6"/>
        <v>15.77568352</v>
      </c>
      <c r="O520" s="53"/>
      <c r="P520" s="54">
        <v>48.6</v>
      </c>
      <c r="Q520" s="54">
        <v>7.3</v>
      </c>
      <c r="R520" s="55">
        <f t="shared" si="7"/>
        <v>63.8389495</v>
      </c>
      <c r="S520" s="55">
        <f t="shared" si="8"/>
        <v>15.2389495</v>
      </c>
      <c r="T520" s="55"/>
    </row>
    <row r="521">
      <c r="A521" s="45">
        <v>49.6</v>
      </c>
      <c r="B521" s="45">
        <v>6.0</v>
      </c>
      <c r="C521" s="46">
        <f t="shared" si="1"/>
        <v>56.72960776</v>
      </c>
      <c r="D521" s="35">
        <f t="shared" si="2"/>
        <v>7.129607762</v>
      </c>
      <c r="E521" s="47"/>
      <c r="F521" s="48">
        <v>47.6</v>
      </c>
      <c r="G521" s="48">
        <v>477.0</v>
      </c>
      <c r="H521" s="49">
        <f t="shared" si="3"/>
        <v>52.5662312</v>
      </c>
      <c r="I521" s="49">
        <f t="shared" si="4"/>
        <v>4.966231202</v>
      </c>
      <c r="J521" s="49"/>
      <c r="K521" s="50">
        <v>47.6</v>
      </c>
      <c r="L521" s="51">
        <v>19.4</v>
      </c>
      <c r="M521" s="52">
        <f t="shared" si="5"/>
        <v>64.26774033</v>
      </c>
      <c r="N521" s="52">
        <f t="shared" si="6"/>
        <v>16.66774033</v>
      </c>
      <c r="O521" s="53"/>
      <c r="P521" s="54">
        <v>47.6</v>
      </c>
      <c r="Q521" s="54">
        <v>8.3</v>
      </c>
      <c r="R521" s="55">
        <f t="shared" si="7"/>
        <v>62.86606611</v>
      </c>
      <c r="S521" s="55">
        <f t="shared" si="8"/>
        <v>15.26606611</v>
      </c>
      <c r="T521" s="55"/>
    </row>
    <row r="522">
      <c r="A522" s="45">
        <v>49.4</v>
      </c>
      <c r="B522" s="45">
        <v>5.7</v>
      </c>
      <c r="C522" s="46">
        <f t="shared" si="1"/>
        <v>56.09857183</v>
      </c>
      <c r="D522" s="35">
        <f t="shared" si="2"/>
        <v>6.698571831</v>
      </c>
      <c r="E522" s="47"/>
      <c r="F522" s="48">
        <v>46.8</v>
      </c>
      <c r="G522" s="48">
        <v>495.0</v>
      </c>
      <c r="H522" s="49">
        <f t="shared" si="3"/>
        <v>51.60577894</v>
      </c>
      <c r="I522" s="49">
        <f t="shared" si="4"/>
        <v>4.805778937</v>
      </c>
      <c r="J522" s="49"/>
      <c r="K522" s="50">
        <v>46.8</v>
      </c>
      <c r="L522" s="51">
        <v>19.0</v>
      </c>
      <c r="M522" s="52">
        <f t="shared" si="5"/>
        <v>64.15979714</v>
      </c>
      <c r="N522" s="52">
        <f t="shared" si="6"/>
        <v>17.35979714</v>
      </c>
      <c r="O522" s="53"/>
      <c r="P522" s="54">
        <v>46.8</v>
      </c>
      <c r="Q522" s="54">
        <v>9.0</v>
      </c>
      <c r="R522" s="55">
        <f t="shared" si="7"/>
        <v>62.18504773</v>
      </c>
      <c r="S522" s="55">
        <f t="shared" si="8"/>
        <v>15.38504773</v>
      </c>
      <c r="T522" s="55"/>
    </row>
    <row r="523">
      <c r="A523" s="45">
        <v>48.5</v>
      </c>
      <c r="B523" s="45">
        <v>5.5</v>
      </c>
      <c r="C523" s="46">
        <f t="shared" si="1"/>
        <v>55.67788121</v>
      </c>
      <c r="D523" s="35">
        <f t="shared" si="2"/>
        <v>7.17788121</v>
      </c>
      <c r="E523" s="47"/>
      <c r="F523" s="48">
        <v>46.3</v>
      </c>
      <c r="G523" s="48">
        <v>56.0</v>
      </c>
      <c r="H523" s="49">
        <f t="shared" si="3"/>
        <v>75.03014253</v>
      </c>
      <c r="I523" s="49">
        <f t="shared" si="4"/>
        <v>28.73014253</v>
      </c>
      <c r="J523" s="49"/>
      <c r="K523" s="50">
        <v>46.3</v>
      </c>
      <c r="L523" s="51">
        <v>18.6</v>
      </c>
      <c r="M523" s="52">
        <f t="shared" si="5"/>
        <v>64.05185395</v>
      </c>
      <c r="N523" s="52">
        <f t="shared" si="6"/>
        <v>17.75185395</v>
      </c>
      <c r="O523" s="53"/>
      <c r="P523" s="54">
        <v>46.3</v>
      </c>
      <c r="Q523" s="54">
        <v>10.0</v>
      </c>
      <c r="R523" s="55">
        <f t="shared" si="7"/>
        <v>61.21216434</v>
      </c>
      <c r="S523" s="55">
        <f t="shared" si="8"/>
        <v>14.91216434</v>
      </c>
      <c r="T523" s="55"/>
    </row>
    <row r="524">
      <c r="A524" s="45">
        <v>48.6</v>
      </c>
      <c r="B524" s="45">
        <v>5.6</v>
      </c>
      <c r="C524" s="46">
        <f t="shared" si="1"/>
        <v>55.88822652</v>
      </c>
      <c r="D524" s="35">
        <f t="shared" si="2"/>
        <v>7.28822652</v>
      </c>
      <c r="E524" s="47"/>
      <c r="F524" s="48">
        <v>45.9</v>
      </c>
      <c r="G524" s="48">
        <v>511.0</v>
      </c>
      <c r="H524" s="49">
        <f t="shared" si="3"/>
        <v>50.75204359</v>
      </c>
      <c r="I524" s="49">
        <f t="shared" si="4"/>
        <v>4.852043589</v>
      </c>
      <c r="J524" s="49"/>
      <c r="K524" s="50">
        <v>45.9</v>
      </c>
      <c r="L524" s="51">
        <v>18.2</v>
      </c>
      <c r="M524" s="52">
        <f t="shared" si="5"/>
        <v>63.94391076</v>
      </c>
      <c r="N524" s="52">
        <f t="shared" si="6"/>
        <v>18.04391076</v>
      </c>
      <c r="O524" s="53"/>
      <c r="P524" s="54">
        <v>45.9</v>
      </c>
      <c r="Q524" s="54">
        <v>11.2</v>
      </c>
      <c r="R524" s="55">
        <f t="shared" si="7"/>
        <v>60.04470427</v>
      </c>
      <c r="S524" s="55">
        <f t="shared" si="8"/>
        <v>14.14470427</v>
      </c>
      <c r="T524" s="55"/>
    </row>
    <row r="525">
      <c r="A525" s="45">
        <v>48.5</v>
      </c>
      <c r="B525" s="45">
        <v>5.6</v>
      </c>
      <c r="C525" s="46">
        <f t="shared" si="1"/>
        <v>55.88822652</v>
      </c>
      <c r="D525" s="35">
        <f t="shared" si="2"/>
        <v>7.38822652</v>
      </c>
      <c r="E525" s="47"/>
      <c r="F525" s="48">
        <v>45.7</v>
      </c>
      <c r="G525" s="48">
        <v>512.0</v>
      </c>
      <c r="H525" s="49">
        <f t="shared" si="3"/>
        <v>50.69868513</v>
      </c>
      <c r="I525" s="49">
        <f t="shared" si="4"/>
        <v>4.99868513</v>
      </c>
      <c r="J525" s="49"/>
      <c r="K525" s="50">
        <v>45.7</v>
      </c>
      <c r="L525" s="51">
        <v>17.9</v>
      </c>
      <c r="M525" s="52">
        <f t="shared" si="5"/>
        <v>63.86295337</v>
      </c>
      <c r="N525" s="52">
        <f t="shared" si="6"/>
        <v>18.16295337</v>
      </c>
      <c r="O525" s="53"/>
      <c r="P525" s="54">
        <v>45.7</v>
      </c>
      <c r="Q525" s="54">
        <v>12.0</v>
      </c>
      <c r="R525" s="55">
        <f t="shared" si="7"/>
        <v>59.26639755</v>
      </c>
      <c r="S525" s="55">
        <f t="shared" si="8"/>
        <v>13.56639755</v>
      </c>
      <c r="T525" s="55"/>
    </row>
    <row r="526">
      <c r="A526" s="45">
        <v>48.4</v>
      </c>
      <c r="B526" s="45">
        <v>5.4</v>
      </c>
      <c r="C526" s="46">
        <f t="shared" si="1"/>
        <v>55.4675359</v>
      </c>
      <c r="D526" s="35">
        <f t="shared" si="2"/>
        <v>7.0675359</v>
      </c>
      <c r="E526" s="47"/>
      <c r="F526" s="48">
        <v>45.7</v>
      </c>
      <c r="G526" s="48">
        <v>51.0</v>
      </c>
      <c r="H526" s="49">
        <f t="shared" si="3"/>
        <v>75.29693483</v>
      </c>
      <c r="I526" s="49">
        <f t="shared" si="4"/>
        <v>29.59693483</v>
      </c>
      <c r="J526" s="49"/>
      <c r="K526" s="50">
        <v>45.7</v>
      </c>
      <c r="L526" s="51">
        <v>17.5</v>
      </c>
      <c r="M526" s="52">
        <f t="shared" si="5"/>
        <v>63.75501018</v>
      </c>
      <c r="N526" s="52">
        <f t="shared" si="6"/>
        <v>18.05501018</v>
      </c>
      <c r="O526" s="53"/>
      <c r="P526" s="54">
        <v>45.7</v>
      </c>
      <c r="Q526" s="54">
        <v>12.8</v>
      </c>
      <c r="R526" s="55">
        <f t="shared" si="7"/>
        <v>58.48809084</v>
      </c>
      <c r="S526" s="55">
        <f t="shared" si="8"/>
        <v>12.78809084</v>
      </c>
      <c r="T526" s="55"/>
    </row>
    <row r="527">
      <c r="A527" s="45">
        <v>48.1</v>
      </c>
      <c r="B527" s="45">
        <v>5.1</v>
      </c>
      <c r="C527" s="46">
        <f t="shared" si="1"/>
        <v>54.83649997</v>
      </c>
      <c r="D527" s="35">
        <f t="shared" si="2"/>
        <v>6.736499968</v>
      </c>
      <c r="E527" s="47"/>
      <c r="F527" s="48">
        <v>45.6</v>
      </c>
      <c r="G527" s="48">
        <v>58.0</v>
      </c>
      <c r="H527" s="49">
        <f t="shared" si="3"/>
        <v>74.92342561</v>
      </c>
      <c r="I527" s="49">
        <f t="shared" si="4"/>
        <v>29.32342561</v>
      </c>
      <c r="J527" s="49"/>
      <c r="K527" s="50">
        <v>45.6</v>
      </c>
      <c r="L527" s="51">
        <v>17.2</v>
      </c>
      <c r="M527" s="52">
        <f t="shared" si="5"/>
        <v>63.67405279</v>
      </c>
      <c r="N527" s="52">
        <f t="shared" si="6"/>
        <v>18.07405279</v>
      </c>
      <c r="O527" s="53"/>
      <c r="P527" s="54">
        <v>45.6</v>
      </c>
      <c r="Q527" s="54">
        <v>13.4</v>
      </c>
      <c r="R527" s="55">
        <f t="shared" si="7"/>
        <v>57.9043608</v>
      </c>
      <c r="S527" s="55">
        <f t="shared" si="8"/>
        <v>12.3043608</v>
      </c>
      <c r="T527" s="55"/>
    </row>
    <row r="528">
      <c r="A528" s="45">
        <v>48.0</v>
      </c>
      <c r="B528" s="45">
        <v>4.9</v>
      </c>
      <c r="C528" s="46">
        <f t="shared" si="1"/>
        <v>54.41580935</v>
      </c>
      <c r="D528" s="35">
        <f t="shared" si="2"/>
        <v>6.415809347</v>
      </c>
      <c r="E528" s="47"/>
      <c r="F528" s="48">
        <v>45.6</v>
      </c>
      <c r="G528" s="48">
        <v>54.0</v>
      </c>
      <c r="H528" s="49">
        <f t="shared" si="3"/>
        <v>75.13685945</v>
      </c>
      <c r="I528" s="49">
        <f t="shared" si="4"/>
        <v>29.53685945</v>
      </c>
      <c r="J528" s="49"/>
      <c r="K528" s="50">
        <v>45.6</v>
      </c>
      <c r="L528" s="51">
        <v>16.8</v>
      </c>
      <c r="M528" s="52">
        <f t="shared" si="5"/>
        <v>63.5661096</v>
      </c>
      <c r="N528" s="52">
        <f t="shared" si="6"/>
        <v>17.9661096</v>
      </c>
      <c r="O528" s="53"/>
      <c r="P528" s="54">
        <v>45.6</v>
      </c>
      <c r="Q528" s="54">
        <v>13.9</v>
      </c>
      <c r="R528" s="55">
        <f t="shared" si="7"/>
        <v>57.41791911</v>
      </c>
      <c r="S528" s="55">
        <f t="shared" si="8"/>
        <v>11.81791911</v>
      </c>
      <c r="T528" s="55"/>
    </row>
    <row r="529">
      <c r="A529" s="45">
        <v>47.6</v>
      </c>
      <c r="B529" s="45">
        <v>4.7</v>
      </c>
      <c r="C529" s="46">
        <f t="shared" si="1"/>
        <v>53.99511873</v>
      </c>
      <c r="D529" s="35">
        <f t="shared" si="2"/>
        <v>6.395118726</v>
      </c>
      <c r="E529" s="47"/>
      <c r="F529" s="48">
        <v>46.0</v>
      </c>
      <c r="G529" s="48">
        <v>49.0</v>
      </c>
      <c r="H529" s="49">
        <f t="shared" si="3"/>
        <v>75.40365175</v>
      </c>
      <c r="I529" s="49">
        <f t="shared" si="4"/>
        <v>29.40365175</v>
      </c>
      <c r="J529" s="49"/>
      <c r="K529" s="50">
        <v>46.0</v>
      </c>
      <c r="L529" s="51">
        <v>16.5</v>
      </c>
      <c r="M529" s="52">
        <f t="shared" si="5"/>
        <v>63.4851522</v>
      </c>
      <c r="N529" s="52">
        <f t="shared" si="6"/>
        <v>17.4851522</v>
      </c>
      <c r="O529" s="53"/>
      <c r="P529" s="54">
        <v>46.0</v>
      </c>
      <c r="Q529" s="54">
        <v>14.3</v>
      </c>
      <c r="R529" s="55">
        <f t="shared" si="7"/>
        <v>57.02876575</v>
      </c>
      <c r="S529" s="55">
        <f t="shared" si="8"/>
        <v>11.02876575</v>
      </c>
      <c r="T529" s="55"/>
    </row>
    <row r="530">
      <c r="A530" s="45">
        <v>85.0</v>
      </c>
      <c r="B530" s="45">
        <v>16.3</v>
      </c>
      <c r="C530" s="46">
        <f t="shared" si="1"/>
        <v>78.39517474</v>
      </c>
      <c r="D530" s="35">
        <f t="shared" si="2"/>
        <v>6.604825257</v>
      </c>
      <c r="E530" s="47"/>
      <c r="F530" s="48">
        <v>53.1</v>
      </c>
      <c r="G530" s="48">
        <v>356.0</v>
      </c>
      <c r="H530" s="49">
        <f t="shared" si="3"/>
        <v>59.02260477</v>
      </c>
      <c r="I530" s="49">
        <f t="shared" si="4"/>
        <v>5.922604767</v>
      </c>
      <c r="J530" s="49"/>
      <c r="K530" s="50">
        <v>53.1</v>
      </c>
      <c r="L530" s="51">
        <v>19.1</v>
      </c>
      <c r="M530" s="52">
        <f t="shared" si="5"/>
        <v>64.18678294</v>
      </c>
      <c r="N530" s="52">
        <f t="shared" si="6"/>
        <v>11.08678294</v>
      </c>
      <c r="O530" s="53"/>
      <c r="P530" s="54">
        <v>53.1</v>
      </c>
      <c r="Q530" s="54">
        <v>2.8</v>
      </c>
      <c r="R530" s="55">
        <f t="shared" si="7"/>
        <v>68.21692477</v>
      </c>
      <c r="S530" s="55">
        <f t="shared" si="8"/>
        <v>15.11692477</v>
      </c>
      <c r="T530" s="55"/>
    </row>
    <row r="531">
      <c r="A531" s="45">
        <v>83.0</v>
      </c>
      <c r="B531" s="45">
        <v>16.2</v>
      </c>
      <c r="C531" s="46">
        <f t="shared" si="1"/>
        <v>78.18482943</v>
      </c>
      <c r="D531" s="35">
        <f t="shared" si="2"/>
        <v>4.815170567</v>
      </c>
      <c r="E531" s="47"/>
      <c r="F531" s="48">
        <v>52.6</v>
      </c>
      <c r="G531" s="48">
        <v>362.0</v>
      </c>
      <c r="H531" s="49">
        <f t="shared" si="3"/>
        <v>58.70245401</v>
      </c>
      <c r="I531" s="49">
        <f t="shared" si="4"/>
        <v>6.102454012</v>
      </c>
      <c r="J531" s="49"/>
      <c r="K531" s="50">
        <v>52.6</v>
      </c>
      <c r="L531" s="51">
        <v>18.7</v>
      </c>
      <c r="M531" s="52">
        <f t="shared" si="5"/>
        <v>64.07883975</v>
      </c>
      <c r="N531" s="52">
        <f t="shared" si="6"/>
        <v>11.47883975</v>
      </c>
      <c r="O531" s="53"/>
      <c r="P531" s="54">
        <v>52.6</v>
      </c>
      <c r="Q531" s="54">
        <v>2.9</v>
      </c>
      <c r="R531" s="55">
        <f t="shared" si="7"/>
        <v>68.11963643</v>
      </c>
      <c r="S531" s="55">
        <f t="shared" si="8"/>
        <v>15.51963643</v>
      </c>
      <c r="T531" s="55"/>
    </row>
    <row r="532">
      <c r="A532" s="45">
        <v>81.0</v>
      </c>
      <c r="B532" s="45">
        <v>15.6</v>
      </c>
      <c r="C532" s="46">
        <f t="shared" si="1"/>
        <v>76.92275757</v>
      </c>
      <c r="D532" s="35">
        <f t="shared" si="2"/>
        <v>4.07724243</v>
      </c>
      <c r="E532" s="47"/>
      <c r="F532" s="48">
        <v>52.2</v>
      </c>
      <c r="G532" s="48">
        <v>366.0</v>
      </c>
      <c r="H532" s="49">
        <f t="shared" si="3"/>
        <v>58.48902018</v>
      </c>
      <c r="I532" s="49">
        <f t="shared" si="4"/>
        <v>6.289020175</v>
      </c>
      <c r="J532" s="49"/>
      <c r="K532" s="50">
        <v>52.2</v>
      </c>
      <c r="L532" s="51">
        <v>18.2</v>
      </c>
      <c r="M532" s="52">
        <f t="shared" si="5"/>
        <v>63.94391076</v>
      </c>
      <c r="N532" s="52">
        <f t="shared" si="6"/>
        <v>11.74391076</v>
      </c>
      <c r="O532" s="53"/>
      <c r="P532" s="54">
        <v>52.2</v>
      </c>
      <c r="Q532" s="54">
        <v>3.1</v>
      </c>
      <c r="R532" s="55">
        <f t="shared" si="7"/>
        <v>67.92505975</v>
      </c>
      <c r="S532" s="55">
        <f t="shared" si="8"/>
        <v>15.72505975</v>
      </c>
      <c r="T532" s="55"/>
    </row>
    <row r="533">
      <c r="A533" s="45">
        <v>79.9</v>
      </c>
      <c r="B533" s="45">
        <v>15.5</v>
      </c>
      <c r="C533" s="46">
        <f t="shared" si="1"/>
        <v>76.71241226</v>
      </c>
      <c r="D533" s="35">
        <f t="shared" si="2"/>
        <v>3.187587741</v>
      </c>
      <c r="E533" s="47"/>
      <c r="F533" s="48">
        <v>51.8</v>
      </c>
      <c r="G533" s="48">
        <v>367.0</v>
      </c>
      <c r="H533" s="49">
        <f t="shared" si="3"/>
        <v>58.43566172</v>
      </c>
      <c r="I533" s="49">
        <f t="shared" si="4"/>
        <v>6.635661716</v>
      </c>
      <c r="J533" s="49"/>
      <c r="K533" s="50">
        <v>51.8</v>
      </c>
      <c r="L533" s="51">
        <v>17.9</v>
      </c>
      <c r="M533" s="52">
        <f t="shared" si="5"/>
        <v>63.86295337</v>
      </c>
      <c r="N533" s="52">
        <f t="shared" si="6"/>
        <v>12.06295337</v>
      </c>
      <c r="O533" s="53"/>
      <c r="P533" s="54">
        <v>51.8</v>
      </c>
      <c r="Q533" s="54">
        <v>3.6</v>
      </c>
      <c r="R533" s="55">
        <f t="shared" si="7"/>
        <v>67.43861805</v>
      </c>
      <c r="S533" s="55">
        <f t="shared" si="8"/>
        <v>15.63861805</v>
      </c>
      <c r="T533" s="55"/>
    </row>
    <row r="534">
      <c r="A534" s="45">
        <v>79.8</v>
      </c>
      <c r="B534" s="45">
        <v>15.4</v>
      </c>
      <c r="C534" s="46">
        <f t="shared" si="1"/>
        <v>76.50206695</v>
      </c>
      <c r="D534" s="35">
        <f t="shared" si="2"/>
        <v>3.297933051</v>
      </c>
      <c r="E534" s="47"/>
      <c r="F534" s="48">
        <v>51.6</v>
      </c>
      <c r="G534" s="48">
        <v>365.0</v>
      </c>
      <c r="H534" s="49">
        <f t="shared" si="3"/>
        <v>58.54237863</v>
      </c>
      <c r="I534" s="49">
        <f t="shared" si="4"/>
        <v>6.942378635</v>
      </c>
      <c r="J534" s="49"/>
      <c r="K534" s="50">
        <v>51.6</v>
      </c>
      <c r="L534" s="51">
        <v>17.5</v>
      </c>
      <c r="M534" s="52">
        <f t="shared" si="5"/>
        <v>63.75501018</v>
      </c>
      <c r="N534" s="52">
        <f t="shared" si="6"/>
        <v>12.15501018</v>
      </c>
      <c r="O534" s="53"/>
      <c r="P534" s="54">
        <v>51.6</v>
      </c>
      <c r="Q534" s="54">
        <v>3.9</v>
      </c>
      <c r="R534" s="55">
        <f t="shared" si="7"/>
        <v>67.14675303</v>
      </c>
      <c r="S534" s="55">
        <f t="shared" si="8"/>
        <v>15.54675303</v>
      </c>
      <c r="T534" s="55"/>
    </row>
    <row r="535">
      <c r="A535" s="45">
        <v>79.1</v>
      </c>
      <c r="B535" s="45">
        <v>15.2</v>
      </c>
      <c r="C535" s="46">
        <f t="shared" si="1"/>
        <v>76.08137633</v>
      </c>
      <c r="D535" s="35">
        <f t="shared" si="2"/>
        <v>3.018623672</v>
      </c>
      <c r="E535" s="47"/>
      <c r="F535" s="48">
        <v>51.2</v>
      </c>
      <c r="G535" s="48">
        <v>364.0</v>
      </c>
      <c r="H535" s="49">
        <f t="shared" si="3"/>
        <v>58.59573709</v>
      </c>
      <c r="I535" s="49">
        <f t="shared" si="4"/>
        <v>7.395737094</v>
      </c>
      <c r="J535" s="49"/>
      <c r="K535" s="50">
        <v>51.2</v>
      </c>
      <c r="L535" s="51">
        <v>17.1</v>
      </c>
      <c r="M535" s="52">
        <f t="shared" si="5"/>
        <v>63.64706699</v>
      </c>
      <c r="N535" s="52">
        <f t="shared" si="6"/>
        <v>12.44706699</v>
      </c>
      <c r="O535" s="53"/>
      <c r="P535" s="54">
        <v>51.2</v>
      </c>
      <c r="Q535" s="54">
        <v>4.1</v>
      </c>
      <c r="R535" s="55">
        <f t="shared" si="7"/>
        <v>66.95217635</v>
      </c>
      <c r="S535" s="55">
        <f t="shared" si="8"/>
        <v>15.75217635</v>
      </c>
      <c r="T535" s="55"/>
    </row>
    <row r="536">
      <c r="A536" s="45">
        <v>79.3</v>
      </c>
      <c r="B536" s="45">
        <v>15.3</v>
      </c>
      <c r="C536" s="46">
        <f t="shared" si="1"/>
        <v>76.29172164</v>
      </c>
      <c r="D536" s="35">
        <f t="shared" si="2"/>
        <v>3.008278362</v>
      </c>
      <c r="E536" s="47"/>
      <c r="F536" s="48">
        <v>57.0</v>
      </c>
      <c r="G536" s="48">
        <v>37.0</v>
      </c>
      <c r="H536" s="49">
        <f t="shared" si="3"/>
        <v>76.04395326</v>
      </c>
      <c r="I536" s="49">
        <f t="shared" si="4"/>
        <v>19.04395326</v>
      </c>
      <c r="J536" s="49"/>
      <c r="K536" s="50">
        <v>57.0</v>
      </c>
      <c r="L536" s="51">
        <v>16.7</v>
      </c>
      <c r="M536" s="52">
        <f t="shared" si="5"/>
        <v>63.5391238</v>
      </c>
      <c r="N536" s="52">
        <f t="shared" si="6"/>
        <v>6.539123798</v>
      </c>
      <c r="O536" s="53"/>
      <c r="P536" s="54">
        <v>57.0</v>
      </c>
      <c r="Q536" s="54">
        <v>4.4</v>
      </c>
      <c r="R536" s="55">
        <f t="shared" si="7"/>
        <v>66.66031134</v>
      </c>
      <c r="S536" s="55">
        <f t="shared" si="8"/>
        <v>9.660311337</v>
      </c>
      <c r="T536" s="55"/>
    </row>
    <row r="537">
      <c r="A537" s="45">
        <v>79.6</v>
      </c>
      <c r="B537" s="45">
        <v>15.2</v>
      </c>
      <c r="C537" s="46">
        <f t="shared" si="1"/>
        <v>76.08137633</v>
      </c>
      <c r="D537" s="35">
        <f t="shared" si="2"/>
        <v>3.518623672</v>
      </c>
      <c r="E537" s="47"/>
      <c r="F537" s="48">
        <v>49.6</v>
      </c>
      <c r="G537" s="48">
        <v>394.0</v>
      </c>
      <c r="H537" s="49">
        <f t="shared" si="3"/>
        <v>56.99498332</v>
      </c>
      <c r="I537" s="49">
        <f t="shared" si="4"/>
        <v>7.394983317</v>
      </c>
      <c r="J537" s="49"/>
      <c r="K537" s="50">
        <v>49.6</v>
      </c>
      <c r="L537" s="51">
        <v>16.4</v>
      </c>
      <c r="M537" s="52">
        <f t="shared" si="5"/>
        <v>63.45816641</v>
      </c>
      <c r="N537" s="52">
        <f t="shared" si="6"/>
        <v>13.85816641</v>
      </c>
      <c r="O537" s="53"/>
      <c r="P537" s="54">
        <v>49.6</v>
      </c>
      <c r="Q537" s="54">
        <v>4.7</v>
      </c>
      <c r="R537" s="55">
        <f t="shared" si="7"/>
        <v>66.36844632</v>
      </c>
      <c r="S537" s="55">
        <f t="shared" si="8"/>
        <v>16.76844632</v>
      </c>
      <c r="T537" s="55"/>
    </row>
    <row r="538">
      <c r="A538" s="45">
        <v>78.9</v>
      </c>
      <c r="B538" s="45">
        <v>14.8</v>
      </c>
      <c r="C538" s="46">
        <f t="shared" si="1"/>
        <v>75.23999509</v>
      </c>
      <c r="D538" s="35">
        <f t="shared" si="2"/>
        <v>3.660004914</v>
      </c>
      <c r="E538" s="47"/>
      <c r="F538" s="48">
        <v>49.4</v>
      </c>
      <c r="G538" s="48">
        <v>394.0</v>
      </c>
      <c r="H538" s="49">
        <f t="shared" si="3"/>
        <v>56.99498332</v>
      </c>
      <c r="I538" s="49">
        <f t="shared" si="4"/>
        <v>7.594983317</v>
      </c>
      <c r="J538" s="49"/>
      <c r="K538" s="50">
        <v>49.4</v>
      </c>
      <c r="L538" s="51">
        <v>16.1</v>
      </c>
      <c r="M538" s="52">
        <f t="shared" si="5"/>
        <v>63.37720901</v>
      </c>
      <c r="N538" s="52">
        <f t="shared" si="6"/>
        <v>13.97720901</v>
      </c>
      <c r="O538" s="53"/>
      <c r="P538" s="54">
        <v>49.4</v>
      </c>
      <c r="Q538" s="54">
        <v>4.9</v>
      </c>
      <c r="R538" s="55">
        <f t="shared" si="7"/>
        <v>66.17386964</v>
      </c>
      <c r="S538" s="55">
        <f t="shared" si="8"/>
        <v>16.77386964</v>
      </c>
      <c r="T538" s="55"/>
    </row>
    <row r="539">
      <c r="A539" s="45">
        <v>78.9</v>
      </c>
      <c r="B539" s="45">
        <v>14.9</v>
      </c>
      <c r="C539" s="46">
        <f t="shared" si="1"/>
        <v>75.4503404</v>
      </c>
      <c r="D539" s="35">
        <f t="shared" si="2"/>
        <v>3.449659604</v>
      </c>
      <c r="E539" s="47"/>
      <c r="F539" s="48">
        <v>48.5</v>
      </c>
      <c r="G539" s="48">
        <v>414.0</v>
      </c>
      <c r="H539" s="49">
        <f t="shared" si="3"/>
        <v>55.92781413</v>
      </c>
      <c r="I539" s="49">
        <f t="shared" si="4"/>
        <v>7.427814133</v>
      </c>
      <c r="J539" s="49"/>
      <c r="K539" s="50">
        <v>48.5</v>
      </c>
      <c r="L539" s="51">
        <v>15.7</v>
      </c>
      <c r="M539" s="52">
        <f t="shared" si="5"/>
        <v>63.26926582</v>
      </c>
      <c r="N539" s="52">
        <f t="shared" si="6"/>
        <v>14.76926582</v>
      </c>
      <c r="O539" s="53"/>
      <c r="P539" s="54">
        <v>48.5</v>
      </c>
      <c r="Q539" s="54">
        <v>5.1</v>
      </c>
      <c r="R539" s="55">
        <f t="shared" si="7"/>
        <v>65.97929296</v>
      </c>
      <c r="S539" s="55">
        <f t="shared" si="8"/>
        <v>17.47929296</v>
      </c>
      <c r="T539" s="55"/>
    </row>
    <row r="540">
      <c r="A540" s="45">
        <v>78.4</v>
      </c>
      <c r="B540" s="45">
        <v>14.6</v>
      </c>
      <c r="C540" s="46">
        <f t="shared" si="1"/>
        <v>74.81930446</v>
      </c>
      <c r="D540" s="35">
        <f t="shared" si="2"/>
        <v>3.580695535</v>
      </c>
      <c r="E540" s="47"/>
      <c r="F540" s="48">
        <v>48.6</v>
      </c>
      <c r="G540" s="48">
        <v>46.0</v>
      </c>
      <c r="H540" s="49">
        <f t="shared" si="3"/>
        <v>75.56372712</v>
      </c>
      <c r="I540" s="49">
        <f t="shared" si="4"/>
        <v>26.96372712</v>
      </c>
      <c r="J540" s="49"/>
      <c r="K540" s="50">
        <v>48.6</v>
      </c>
      <c r="L540" s="51">
        <v>15.4</v>
      </c>
      <c r="M540" s="52">
        <f t="shared" si="5"/>
        <v>63.18830843</v>
      </c>
      <c r="N540" s="52">
        <f t="shared" si="6"/>
        <v>14.58830843</v>
      </c>
      <c r="O540" s="53"/>
      <c r="P540" s="54">
        <v>48.6</v>
      </c>
      <c r="Q540" s="54">
        <v>5.2</v>
      </c>
      <c r="R540" s="55">
        <f t="shared" si="7"/>
        <v>65.88200462</v>
      </c>
      <c r="S540" s="55">
        <f t="shared" si="8"/>
        <v>17.28200462</v>
      </c>
      <c r="T540" s="55"/>
    </row>
    <row r="541">
      <c r="A541" s="45">
        <v>78.0</v>
      </c>
      <c r="B541" s="45">
        <v>14.3</v>
      </c>
      <c r="C541" s="46">
        <f t="shared" si="1"/>
        <v>74.18826853</v>
      </c>
      <c r="D541" s="35">
        <f t="shared" si="2"/>
        <v>3.811731467</v>
      </c>
      <c r="E541" s="47"/>
      <c r="F541" s="48">
        <v>48.5</v>
      </c>
      <c r="G541" s="48">
        <v>45.0</v>
      </c>
      <c r="H541" s="49">
        <f t="shared" si="3"/>
        <v>75.61708558</v>
      </c>
      <c r="I541" s="49">
        <f t="shared" si="4"/>
        <v>27.11708558</v>
      </c>
      <c r="J541" s="49"/>
      <c r="K541" s="50">
        <v>48.5</v>
      </c>
      <c r="L541" s="51">
        <v>15.1</v>
      </c>
      <c r="M541" s="52">
        <f t="shared" si="5"/>
        <v>63.10735104</v>
      </c>
      <c r="N541" s="52">
        <f t="shared" si="6"/>
        <v>14.60735104</v>
      </c>
      <c r="O541" s="53"/>
      <c r="P541" s="54">
        <v>48.5</v>
      </c>
      <c r="Q541" s="54">
        <v>5.2</v>
      </c>
      <c r="R541" s="55">
        <f t="shared" si="7"/>
        <v>65.88200462</v>
      </c>
      <c r="S541" s="55">
        <f t="shared" si="8"/>
        <v>17.38200462</v>
      </c>
      <c r="T541" s="55"/>
    </row>
    <row r="542">
      <c r="A542" s="45">
        <v>77.9</v>
      </c>
      <c r="B542" s="45">
        <v>14.0</v>
      </c>
      <c r="C542" s="46">
        <f t="shared" si="1"/>
        <v>73.5572326</v>
      </c>
      <c r="D542" s="35">
        <f t="shared" si="2"/>
        <v>4.342767398</v>
      </c>
      <c r="E542" s="47"/>
      <c r="F542" s="48">
        <v>48.4</v>
      </c>
      <c r="G542" s="48">
        <v>43.0</v>
      </c>
      <c r="H542" s="49">
        <f t="shared" si="3"/>
        <v>75.7238025</v>
      </c>
      <c r="I542" s="49">
        <f t="shared" si="4"/>
        <v>27.3238025</v>
      </c>
      <c r="J542" s="49"/>
      <c r="K542" s="50">
        <v>48.4</v>
      </c>
      <c r="L542" s="51">
        <v>14.8</v>
      </c>
      <c r="M542" s="52">
        <f t="shared" si="5"/>
        <v>63.02639364</v>
      </c>
      <c r="N542" s="52">
        <f t="shared" si="6"/>
        <v>14.62639364</v>
      </c>
      <c r="O542" s="53"/>
      <c r="P542" s="54">
        <v>48.4</v>
      </c>
      <c r="Q542" s="54">
        <v>5.1</v>
      </c>
      <c r="R542" s="55">
        <f t="shared" si="7"/>
        <v>65.97929296</v>
      </c>
      <c r="S542" s="55">
        <f t="shared" si="8"/>
        <v>17.57929296</v>
      </c>
      <c r="T542" s="55"/>
    </row>
    <row r="543">
      <c r="A543" s="45">
        <v>77.8</v>
      </c>
      <c r="B543" s="45">
        <v>13.9</v>
      </c>
      <c r="C543" s="46">
        <f t="shared" si="1"/>
        <v>73.34688729</v>
      </c>
      <c r="D543" s="35">
        <f t="shared" si="2"/>
        <v>4.453112709</v>
      </c>
      <c r="E543" s="47"/>
      <c r="F543" s="48">
        <v>48.1</v>
      </c>
      <c r="G543" s="48">
        <v>43.0</v>
      </c>
      <c r="H543" s="49">
        <f t="shared" si="3"/>
        <v>75.7238025</v>
      </c>
      <c r="I543" s="49">
        <f t="shared" si="4"/>
        <v>27.6238025</v>
      </c>
      <c r="J543" s="49"/>
      <c r="K543" s="50">
        <v>48.1</v>
      </c>
      <c r="L543" s="51">
        <v>14.4</v>
      </c>
      <c r="M543" s="52">
        <f t="shared" si="5"/>
        <v>62.91845045</v>
      </c>
      <c r="N543" s="52">
        <f t="shared" si="6"/>
        <v>14.81845045</v>
      </c>
      <c r="O543" s="53"/>
      <c r="P543" s="54">
        <v>48.1</v>
      </c>
      <c r="Q543" s="54">
        <v>5.0</v>
      </c>
      <c r="R543" s="55">
        <f t="shared" si="7"/>
        <v>66.0765813</v>
      </c>
      <c r="S543" s="55">
        <f t="shared" si="8"/>
        <v>17.9765813</v>
      </c>
      <c r="T543" s="55"/>
    </row>
    <row r="544">
      <c r="A544" s="45">
        <v>77.3</v>
      </c>
      <c r="B544" s="45">
        <v>13.7</v>
      </c>
      <c r="C544" s="46">
        <f t="shared" si="1"/>
        <v>72.92619667</v>
      </c>
      <c r="D544" s="35">
        <f t="shared" si="2"/>
        <v>4.37380333</v>
      </c>
      <c r="E544" s="47"/>
      <c r="F544" s="48">
        <v>48.0</v>
      </c>
      <c r="G544" s="48">
        <v>4.0</v>
      </c>
      <c r="H544" s="49">
        <f t="shared" si="3"/>
        <v>77.80478241</v>
      </c>
      <c r="I544" s="49">
        <f t="shared" si="4"/>
        <v>29.80478241</v>
      </c>
      <c r="J544" s="49"/>
      <c r="K544" s="50">
        <v>48.0</v>
      </c>
      <c r="L544" s="51">
        <v>14.1</v>
      </c>
      <c r="M544" s="52">
        <f t="shared" si="5"/>
        <v>62.83749306</v>
      </c>
      <c r="N544" s="52">
        <f t="shared" si="6"/>
        <v>14.83749306</v>
      </c>
      <c r="O544" s="53"/>
      <c r="P544" s="54">
        <v>48.0</v>
      </c>
      <c r="Q544" s="54">
        <v>4.8</v>
      </c>
      <c r="R544" s="55">
        <f t="shared" si="7"/>
        <v>66.27115798</v>
      </c>
      <c r="S544" s="55">
        <f t="shared" si="8"/>
        <v>18.27115798</v>
      </c>
      <c r="T544" s="55"/>
    </row>
    <row r="545">
      <c r="A545" s="45">
        <v>77.3</v>
      </c>
      <c r="B545" s="45">
        <v>13.5</v>
      </c>
      <c r="C545" s="46">
        <f t="shared" si="1"/>
        <v>72.50550605</v>
      </c>
      <c r="D545" s="35">
        <f t="shared" si="2"/>
        <v>4.794493951</v>
      </c>
      <c r="E545" s="47"/>
      <c r="F545" s="48">
        <v>47.6</v>
      </c>
      <c r="G545" s="48">
        <v>44.0</v>
      </c>
      <c r="H545" s="49">
        <f t="shared" si="3"/>
        <v>75.67044404</v>
      </c>
      <c r="I545" s="49">
        <f t="shared" si="4"/>
        <v>28.07044404</v>
      </c>
      <c r="J545" s="49"/>
      <c r="K545" s="50">
        <v>47.6</v>
      </c>
      <c r="L545" s="51">
        <v>13.9</v>
      </c>
      <c r="M545" s="52">
        <f t="shared" si="5"/>
        <v>62.78352146</v>
      </c>
      <c r="N545" s="52">
        <f t="shared" si="6"/>
        <v>15.18352146</v>
      </c>
      <c r="O545" s="53"/>
      <c r="P545" s="54">
        <v>47.6</v>
      </c>
      <c r="Q545" s="54">
        <v>4.6</v>
      </c>
      <c r="R545" s="55">
        <f t="shared" si="7"/>
        <v>66.46573466</v>
      </c>
      <c r="S545" s="55">
        <f t="shared" si="8"/>
        <v>18.86573466</v>
      </c>
      <c r="T545" s="55"/>
    </row>
    <row r="546">
      <c r="A546" s="45">
        <v>76.1</v>
      </c>
      <c r="B546" s="45">
        <v>13.5</v>
      </c>
      <c r="C546" s="46">
        <f t="shared" si="1"/>
        <v>72.50550605</v>
      </c>
      <c r="D546" s="35">
        <f t="shared" si="2"/>
        <v>3.594493951</v>
      </c>
      <c r="E546" s="47"/>
      <c r="F546" s="48">
        <v>85.0</v>
      </c>
      <c r="G546" s="48">
        <v>82.0</v>
      </c>
      <c r="H546" s="49">
        <f t="shared" si="3"/>
        <v>73.64282259</v>
      </c>
      <c r="I546" s="49">
        <f t="shared" si="4"/>
        <v>11.35717741</v>
      </c>
      <c r="J546" s="49"/>
      <c r="K546" s="50">
        <v>85.0</v>
      </c>
      <c r="L546" s="51">
        <v>63.8</v>
      </c>
      <c r="M546" s="52">
        <f t="shared" si="5"/>
        <v>76.24943448</v>
      </c>
      <c r="N546" s="52">
        <f t="shared" si="6"/>
        <v>8.750565517</v>
      </c>
      <c r="O546" s="53"/>
      <c r="P546" s="54">
        <v>85.0</v>
      </c>
      <c r="Q546" s="54">
        <v>0.1</v>
      </c>
      <c r="R546" s="55">
        <f t="shared" si="7"/>
        <v>70.84370993</v>
      </c>
      <c r="S546" s="55">
        <f t="shared" si="8"/>
        <v>14.15629007</v>
      </c>
      <c r="T546" s="55"/>
    </row>
    <row r="547">
      <c r="A547" s="45">
        <v>75.8</v>
      </c>
      <c r="B547" s="45">
        <v>13.1</v>
      </c>
      <c r="C547" s="46">
        <f t="shared" si="1"/>
        <v>71.66412481</v>
      </c>
      <c r="D547" s="35">
        <f t="shared" si="2"/>
        <v>4.135875193</v>
      </c>
      <c r="E547" s="47"/>
      <c r="F547" s="48">
        <v>83.0</v>
      </c>
      <c r="G547" s="48">
        <v>83.0</v>
      </c>
      <c r="H547" s="49">
        <f t="shared" si="3"/>
        <v>73.58946413</v>
      </c>
      <c r="I547" s="49">
        <f t="shared" si="4"/>
        <v>9.410535867</v>
      </c>
      <c r="J547" s="49"/>
      <c r="K547" s="50">
        <v>83.0</v>
      </c>
      <c r="L547" s="51">
        <v>63.1</v>
      </c>
      <c r="M547" s="52">
        <f t="shared" si="5"/>
        <v>76.0605339</v>
      </c>
      <c r="N547" s="52">
        <f t="shared" si="6"/>
        <v>6.9394661</v>
      </c>
      <c r="O547" s="53"/>
      <c r="P547" s="54">
        <v>83.0</v>
      </c>
      <c r="Q547" s="54">
        <v>0.1</v>
      </c>
      <c r="R547" s="55">
        <f t="shared" si="7"/>
        <v>70.84370993</v>
      </c>
      <c r="S547" s="55">
        <f t="shared" si="8"/>
        <v>12.15629007</v>
      </c>
      <c r="T547" s="55"/>
    </row>
    <row r="548">
      <c r="A548" s="45">
        <v>75.6</v>
      </c>
      <c r="B548" s="45">
        <v>12.7</v>
      </c>
      <c r="C548" s="46">
        <f t="shared" si="1"/>
        <v>70.82274357</v>
      </c>
      <c r="D548" s="35">
        <f t="shared" si="2"/>
        <v>4.777256435</v>
      </c>
      <c r="E548" s="47"/>
      <c r="F548" s="48">
        <v>81.0</v>
      </c>
      <c r="G548" s="48">
        <v>84.0</v>
      </c>
      <c r="H548" s="49">
        <f t="shared" si="3"/>
        <v>73.53610567</v>
      </c>
      <c r="I548" s="49">
        <f t="shared" si="4"/>
        <v>7.463894326</v>
      </c>
      <c r="J548" s="49"/>
      <c r="K548" s="50">
        <v>81.0</v>
      </c>
      <c r="L548" s="51">
        <v>62.5</v>
      </c>
      <c r="M548" s="52">
        <f t="shared" si="5"/>
        <v>75.89861911</v>
      </c>
      <c r="N548" s="52">
        <f t="shared" si="6"/>
        <v>5.101380886</v>
      </c>
      <c r="O548" s="53"/>
      <c r="P548" s="54">
        <v>81.0</v>
      </c>
      <c r="Q548" s="54">
        <v>0.1</v>
      </c>
      <c r="R548" s="55">
        <f t="shared" si="7"/>
        <v>70.84370993</v>
      </c>
      <c r="S548" s="55">
        <f t="shared" si="8"/>
        <v>10.15629007</v>
      </c>
      <c r="T548" s="55"/>
    </row>
    <row r="549">
      <c r="A549" s="45">
        <v>75.4</v>
      </c>
      <c r="B549" s="45">
        <v>12.4</v>
      </c>
      <c r="C549" s="46">
        <f t="shared" si="1"/>
        <v>70.19170763</v>
      </c>
      <c r="D549" s="35">
        <f t="shared" si="2"/>
        <v>5.208292366</v>
      </c>
      <c r="E549" s="47"/>
      <c r="F549" s="48">
        <v>79.9</v>
      </c>
      <c r="G549" s="48">
        <v>84.0</v>
      </c>
      <c r="H549" s="49">
        <f t="shared" si="3"/>
        <v>73.53610567</v>
      </c>
      <c r="I549" s="49">
        <f t="shared" si="4"/>
        <v>6.363894326</v>
      </c>
      <c r="J549" s="49"/>
      <c r="K549" s="50">
        <v>79.9</v>
      </c>
      <c r="L549" s="51">
        <v>61.8</v>
      </c>
      <c r="M549" s="52">
        <f t="shared" si="5"/>
        <v>75.70971853</v>
      </c>
      <c r="N549" s="52">
        <f t="shared" si="6"/>
        <v>4.19028147</v>
      </c>
      <c r="O549" s="53"/>
      <c r="P549" s="54">
        <v>79.9</v>
      </c>
      <c r="Q549" s="54">
        <v>0.1</v>
      </c>
      <c r="R549" s="55">
        <f t="shared" si="7"/>
        <v>70.84370993</v>
      </c>
      <c r="S549" s="55">
        <f t="shared" si="8"/>
        <v>9.056290075</v>
      </c>
      <c r="T549" s="55"/>
    </row>
    <row r="550">
      <c r="A550" s="45">
        <v>75.2</v>
      </c>
      <c r="B550" s="45">
        <v>12.8</v>
      </c>
      <c r="C550" s="46">
        <f t="shared" si="1"/>
        <v>71.03308888</v>
      </c>
      <c r="D550" s="35">
        <f t="shared" si="2"/>
        <v>4.166911124</v>
      </c>
      <c r="E550" s="47"/>
      <c r="F550" s="48">
        <v>79.8</v>
      </c>
      <c r="G550" s="48">
        <v>86.0</v>
      </c>
      <c r="H550" s="49">
        <f t="shared" si="3"/>
        <v>73.42938876</v>
      </c>
      <c r="I550" s="49">
        <f t="shared" si="4"/>
        <v>6.370611244</v>
      </c>
      <c r="J550" s="49"/>
      <c r="K550" s="50">
        <v>79.8</v>
      </c>
      <c r="L550" s="51">
        <v>61.2</v>
      </c>
      <c r="M550" s="52">
        <f t="shared" si="5"/>
        <v>75.54780374</v>
      </c>
      <c r="N550" s="52">
        <f t="shared" si="6"/>
        <v>4.252196255</v>
      </c>
      <c r="O550" s="53"/>
      <c r="P550" s="54">
        <v>79.8</v>
      </c>
      <c r="Q550" s="54">
        <v>0.1</v>
      </c>
      <c r="R550" s="55">
        <f t="shared" si="7"/>
        <v>70.84370993</v>
      </c>
      <c r="S550" s="55">
        <f t="shared" si="8"/>
        <v>8.956290075</v>
      </c>
      <c r="T550" s="55"/>
    </row>
    <row r="551">
      <c r="A551" s="45">
        <v>75.0</v>
      </c>
      <c r="B551" s="45">
        <v>12.5</v>
      </c>
      <c r="C551" s="46">
        <f t="shared" si="1"/>
        <v>70.40205294</v>
      </c>
      <c r="D551" s="35">
        <f t="shared" si="2"/>
        <v>4.597947056</v>
      </c>
      <c r="E551" s="47"/>
      <c r="F551" s="48">
        <v>79.1</v>
      </c>
      <c r="G551" s="48">
        <v>89.0</v>
      </c>
      <c r="H551" s="49">
        <f t="shared" si="3"/>
        <v>73.26931338</v>
      </c>
      <c r="I551" s="49">
        <f t="shared" si="4"/>
        <v>5.830686622</v>
      </c>
      <c r="J551" s="49"/>
      <c r="K551" s="50">
        <v>79.1</v>
      </c>
      <c r="L551" s="51">
        <v>6.6</v>
      </c>
      <c r="M551" s="52">
        <f t="shared" si="5"/>
        <v>60.81355824</v>
      </c>
      <c r="N551" s="52">
        <f t="shared" si="6"/>
        <v>18.28644176</v>
      </c>
      <c r="O551" s="53"/>
      <c r="P551" s="54">
        <v>79.1</v>
      </c>
      <c r="Q551" s="54">
        <v>0.1</v>
      </c>
      <c r="R551" s="55">
        <f t="shared" si="7"/>
        <v>70.84370993</v>
      </c>
      <c r="S551" s="55">
        <f t="shared" si="8"/>
        <v>8.256290075</v>
      </c>
      <c r="T551" s="55"/>
    </row>
    <row r="552">
      <c r="A552" s="45">
        <v>74.9</v>
      </c>
      <c r="B552" s="45">
        <v>12.2</v>
      </c>
      <c r="C552" s="46">
        <f t="shared" si="1"/>
        <v>69.77101701</v>
      </c>
      <c r="D552" s="35">
        <f t="shared" si="2"/>
        <v>5.128982987</v>
      </c>
      <c r="E552" s="47"/>
      <c r="F552" s="48">
        <v>79.3</v>
      </c>
      <c r="G552" s="48">
        <v>91.0</v>
      </c>
      <c r="H552" s="49">
        <f t="shared" si="3"/>
        <v>73.16259646</v>
      </c>
      <c r="I552" s="49">
        <f t="shared" si="4"/>
        <v>6.137403541</v>
      </c>
      <c r="J552" s="49"/>
      <c r="K552" s="50">
        <v>79.3</v>
      </c>
      <c r="L552" s="51">
        <v>59.9</v>
      </c>
      <c r="M552" s="52">
        <f t="shared" si="5"/>
        <v>75.19698838</v>
      </c>
      <c r="N552" s="52">
        <f t="shared" si="6"/>
        <v>4.103011625</v>
      </c>
      <c r="O552" s="53"/>
      <c r="P552" s="54">
        <v>79.3</v>
      </c>
      <c r="Q552" s="54">
        <v>0.1</v>
      </c>
      <c r="R552" s="55">
        <f t="shared" si="7"/>
        <v>70.84370993</v>
      </c>
      <c r="S552" s="55">
        <f t="shared" si="8"/>
        <v>8.456290075</v>
      </c>
      <c r="T552" s="55"/>
    </row>
    <row r="553">
      <c r="A553" s="45">
        <v>74.5</v>
      </c>
      <c r="B553" s="45">
        <v>11.9</v>
      </c>
      <c r="C553" s="46">
        <f t="shared" si="1"/>
        <v>69.13998108</v>
      </c>
      <c r="D553" s="35">
        <f t="shared" si="2"/>
        <v>5.360018918</v>
      </c>
      <c r="E553" s="47"/>
      <c r="F553" s="48">
        <v>79.6</v>
      </c>
      <c r="G553" s="48">
        <v>88.0</v>
      </c>
      <c r="H553" s="49">
        <f t="shared" si="3"/>
        <v>73.32267184</v>
      </c>
      <c r="I553" s="49">
        <f t="shared" si="4"/>
        <v>6.277328163</v>
      </c>
      <c r="J553" s="49"/>
      <c r="K553" s="50">
        <v>79.6</v>
      </c>
      <c r="L553" s="51">
        <v>59.3</v>
      </c>
      <c r="M553" s="52">
        <f t="shared" si="5"/>
        <v>75.03507359</v>
      </c>
      <c r="N553" s="52">
        <f t="shared" si="6"/>
        <v>4.56492641</v>
      </c>
      <c r="O553" s="53"/>
      <c r="P553" s="54">
        <v>79.6</v>
      </c>
      <c r="Q553" s="54">
        <v>0.1</v>
      </c>
      <c r="R553" s="55">
        <f t="shared" si="7"/>
        <v>70.84370993</v>
      </c>
      <c r="S553" s="55">
        <f t="shared" si="8"/>
        <v>8.756290075</v>
      </c>
      <c r="T553" s="55"/>
    </row>
    <row r="554">
      <c r="A554" s="45">
        <v>74.4</v>
      </c>
      <c r="B554" s="45">
        <v>11.4</v>
      </c>
      <c r="C554" s="46">
        <f t="shared" si="1"/>
        <v>68.08825453</v>
      </c>
      <c r="D554" s="35">
        <f t="shared" si="2"/>
        <v>6.311745471</v>
      </c>
      <c r="E554" s="47"/>
      <c r="F554" s="48">
        <v>78.9</v>
      </c>
      <c r="G554" s="48">
        <v>9.0</v>
      </c>
      <c r="H554" s="49">
        <f t="shared" si="3"/>
        <v>77.53799012</v>
      </c>
      <c r="I554" s="49">
        <f t="shared" si="4"/>
        <v>1.362009885</v>
      </c>
      <c r="J554" s="49"/>
      <c r="K554" s="50">
        <v>78.9</v>
      </c>
      <c r="L554" s="51">
        <v>58.7</v>
      </c>
      <c r="M554" s="52">
        <f t="shared" si="5"/>
        <v>74.8731588</v>
      </c>
      <c r="N554" s="52">
        <f t="shared" si="6"/>
        <v>4.026841196</v>
      </c>
      <c r="O554" s="53"/>
      <c r="P554" s="54">
        <v>78.9</v>
      </c>
      <c r="Q554" s="54">
        <v>0.1</v>
      </c>
      <c r="R554" s="55">
        <f t="shared" si="7"/>
        <v>70.84370993</v>
      </c>
      <c r="S554" s="55">
        <f t="shared" si="8"/>
        <v>8.056290075</v>
      </c>
      <c r="T554" s="55"/>
    </row>
    <row r="555">
      <c r="A555" s="45">
        <v>74.2</v>
      </c>
      <c r="B555" s="45">
        <v>11.0</v>
      </c>
      <c r="C555" s="46">
        <f t="shared" si="1"/>
        <v>67.24687329</v>
      </c>
      <c r="D555" s="35">
        <f t="shared" si="2"/>
        <v>6.953126713</v>
      </c>
      <c r="E555" s="47"/>
      <c r="F555" s="48">
        <v>78.9</v>
      </c>
      <c r="G555" s="48">
        <v>91.0</v>
      </c>
      <c r="H555" s="49">
        <f t="shared" si="3"/>
        <v>73.16259646</v>
      </c>
      <c r="I555" s="49">
        <f t="shared" si="4"/>
        <v>5.737403541</v>
      </c>
      <c r="J555" s="49"/>
      <c r="K555" s="50">
        <v>78.9</v>
      </c>
      <c r="L555" s="51">
        <v>58.1</v>
      </c>
      <c r="M555" s="52">
        <f t="shared" si="5"/>
        <v>74.71124402</v>
      </c>
      <c r="N555" s="52">
        <f t="shared" si="6"/>
        <v>4.188755982</v>
      </c>
      <c r="O555" s="53"/>
      <c r="P555" s="54">
        <v>78.9</v>
      </c>
      <c r="Q555" s="54">
        <v>0.1</v>
      </c>
      <c r="R555" s="55">
        <f t="shared" si="7"/>
        <v>70.84370993</v>
      </c>
      <c r="S555" s="55">
        <f t="shared" si="8"/>
        <v>8.056290075</v>
      </c>
      <c r="T555" s="55"/>
    </row>
    <row r="556">
      <c r="A556" s="45">
        <v>73.9</v>
      </c>
      <c r="B556" s="45">
        <v>10.6</v>
      </c>
      <c r="C556" s="46">
        <f t="shared" si="1"/>
        <v>66.40549205</v>
      </c>
      <c r="D556" s="35">
        <f t="shared" si="2"/>
        <v>7.494507955</v>
      </c>
      <c r="E556" s="47"/>
      <c r="F556" s="48">
        <v>78.4</v>
      </c>
      <c r="G556" s="48">
        <v>93.0</v>
      </c>
      <c r="H556" s="49">
        <f t="shared" si="3"/>
        <v>73.05587954</v>
      </c>
      <c r="I556" s="49">
        <f t="shared" si="4"/>
        <v>5.344120459</v>
      </c>
      <c r="J556" s="49"/>
      <c r="K556" s="50">
        <v>78.4</v>
      </c>
      <c r="L556" s="51">
        <v>57.4</v>
      </c>
      <c r="M556" s="52">
        <f t="shared" si="5"/>
        <v>74.52234343</v>
      </c>
      <c r="N556" s="52">
        <f t="shared" si="6"/>
        <v>3.877656565</v>
      </c>
      <c r="O556" s="53"/>
      <c r="P556" s="54">
        <v>78.4</v>
      </c>
      <c r="Q556" s="54">
        <v>0.1</v>
      </c>
      <c r="R556" s="55">
        <f t="shared" si="7"/>
        <v>70.84370993</v>
      </c>
      <c r="S556" s="55">
        <f t="shared" si="8"/>
        <v>7.556290075</v>
      </c>
      <c r="T556" s="55"/>
    </row>
    <row r="557">
      <c r="A557" s="45">
        <v>73.5</v>
      </c>
      <c r="B557" s="45">
        <v>10.2</v>
      </c>
      <c r="C557" s="46">
        <f t="shared" si="1"/>
        <v>65.5641108</v>
      </c>
      <c r="D557" s="35">
        <f t="shared" si="2"/>
        <v>7.935889197</v>
      </c>
      <c r="E557" s="47"/>
      <c r="F557" s="48">
        <v>78.0</v>
      </c>
      <c r="G557" s="48">
        <v>97.0</v>
      </c>
      <c r="H557" s="49">
        <f t="shared" si="3"/>
        <v>72.8424457</v>
      </c>
      <c r="I557" s="49">
        <f t="shared" si="4"/>
        <v>5.157554296</v>
      </c>
      <c r="J557" s="49"/>
      <c r="K557" s="50">
        <v>78.0</v>
      </c>
      <c r="L557" s="51">
        <v>56.8</v>
      </c>
      <c r="M557" s="52">
        <f t="shared" si="5"/>
        <v>74.36042865</v>
      </c>
      <c r="N557" s="52">
        <f t="shared" si="6"/>
        <v>3.639571351</v>
      </c>
      <c r="O557" s="53"/>
      <c r="P557" s="54">
        <v>78.0</v>
      </c>
      <c r="Q557" s="54">
        <v>0.1</v>
      </c>
      <c r="R557" s="55">
        <f t="shared" si="7"/>
        <v>70.84370993</v>
      </c>
      <c r="S557" s="55">
        <f t="shared" si="8"/>
        <v>7.156290075</v>
      </c>
      <c r="T557" s="55"/>
    </row>
    <row r="558">
      <c r="A558" s="45">
        <v>73.1</v>
      </c>
      <c r="B558" s="45">
        <v>9.9</v>
      </c>
      <c r="C558" s="46">
        <f t="shared" si="1"/>
        <v>64.93307487</v>
      </c>
      <c r="D558" s="35">
        <f t="shared" si="2"/>
        <v>8.166925128</v>
      </c>
      <c r="E558" s="47"/>
      <c r="F558" s="48">
        <v>77.9</v>
      </c>
      <c r="G558" s="48">
        <v>1.0</v>
      </c>
      <c r="H558" s="49">
        <f t="shared" si="3"/>
        <v>77.96485779</v>
      </c>
      <c r="I558" s="49">
        <f t="shared" si="4"/>
        <v>0.06485778883</v>
      </c>
      <c r="J558" s="49"/>
      <c r="K558" s="50">
        <v>77.9</v>
      </c>
      <c r="L558" s="51">
        <v>56.1</v>
      </c>
      <c r="M558" s="52">
        <f t="shared" si="5"/>
        <v>74.17152807</v>
      </c>
      <c r="N558" s="52">
        <f t="shared" si="6"/>
        <v>3.728471935</v>
      </c>
      <c r="O558" s="53"/>
      <c r="P558" s="54">
        <v>77.9</v>
      </c>
      <c r="Q558" s="54">
        <v>0.1</v>
      </c>
      <c r="R558" s="55">
        <f t="shared" si="7"/>
        <v>70.84370993</v>
      </c>
      <c r="S558" s="55">
        <f t="shared" si="8"/>
        <v>7.056290075</v>
      </c>
      <c r="T558" s="55"/>
    </row>
    <row r="559">
      <c r="A559" s="45">
        <v>72.7</v>
      </c>
      <c r="B559" s="45">
        <v>9.7</v>
      </c>
      <c r="C559" s="46">
        <f t="shared" si="1"/>
        <v>64.51238425</v>
      </c>
      <c r="D559" s="35">
        <f t="shared" si="2"/>
        <v>8.187615749</v>
      </c>
      <c r="E559" s="47"/>
      <c r="F559" s="48">
        <v>77.8</v>
      </c>
      <c r="G559" s="48">
        <v>11.0</v>
      </c>
      <c r="H559" s="49">
        <f t="shared" si="3"/>
        <v>77.4312732</v>
      </c>
      <c r="I559" s="49">
        <f t="shared" si="4"/>
        <v>0.3687268033</v>
      </c>
      <c r="J559" s="49"/>
      <c r="K559" s="50">
        <v>77.8</v>
      </c>
      <c r="L559" s="51">
        <v>55.4</v>
      </c>
      <c r="M559" s="52">
        <f t="shared" si="5"/>
        <v>73.98262748</v>
      </c>
      <c r="N559" s="52">
        <f t="shared" si="6"/>
        <v>3.817372518</v>
      </c>
      <c r="O559" s="53"/>
      <c r="P559" s="54">
        <v>77.8</v>
      </c>
      <c r="Q559" s="54">
        <v>0.1</v>
      </c>
      <c r="R559" s="55">
        <f t="shared" si="7"/>
        <v>70.84370993</v>
      </c>
      <c r="S559" s="55">
        <f t="shared" si="8"/>
        <v>6.956290075</v>
      </c>
      <c r="T559" s="55"/>
    </row>
    <row r="560">
      <c r="A560" s="45">
        <v>72.2</v>
      </c>
      <c r="B560" s="45">
        <v>9.6</v>
      </c>
      <c r="C560" s="46">
        <f t="shared" si="1"/>
        <v>64.30203894</v>
      </c>
      <c r="D560" s="35">
        <f t="shared" si="2"/>
        <v>7.89796106</v>
      </c>
      <c r="E560" s="47"/>
      <c r="F560" s="48">
        <v>77.3</v>
      </c>
      <c r="G560" s="48">
        <v>16.0</v>
      </c>
      <c r="H560" s="49">
        <f t="shared" si="3"/>
        <v>77.1644809</v>
      </c>
      <c r="I560" s="49">
        <f t="shared" si="4"/>
        <v>0.1355190994</v>
      </c>
      <c r="J560" s="49"/>
      <c r="K560" s="50">
        <v>77.3</v>
      </c>
      <c r="L560" s="51">
        <v>54.7</v>
      </c>
      <c r="M560" s="52">
        <f t="shared" si="5"/>
        <v>73.7937269</v>
      </c>
      <c r="N560" s="52">
        <f t="shared" si="6"/>
        <v>3.506273101</v>
      </c>
      <c r="O560" s="53"/>
      <c r="P560" s="54">
        <v>77.3</v>
      </c>
      <c r="Q560" s="54">
        <v>0.1</v>
      </c>
      <c r="R560" s="55">
        <f t="shared" si="7"/>
        <v>70.84370993</v>
      </c>
      <c r="S560" s="55">
        <f t="shared" si="8"/>
        <v>6.456290075</v>
      </c>
      <c r="T560" s="55"/>
    </row>
    <row r="561">
      <c r="A561" s="45">
        <v>71.7</v>
      </c>
      <c r="B561" s="45">
        <v>9.5</v>
      </c>
      <c r="C561" s="46">
        <f t="shared" si="1"/>
        <v>64.09169363</v>
      </c>
      <c r="D561" s="35">
        <f t="shared" si="2"/>
        <v>7.60830637</v>
      </c>
      <c r="E561" s="47"/>
      <c r="F561" s="48">
        <v>77.3</v>
      </c>
      <c r="G561" s="48">
        <v>13.0</v>
      </c>
      <c r="H561" s="49">
        <f t="shared" si="3"/>
        <v>77.32455628</v>
      </c>
      <c r="I561" s="49">
        <f t="shared" si="4"/>
        <v>0.02455627825</v>
      </c>
      <c r="J561" s="49"/>
      <c r="K561" s="50">
        <v>77.3</v>
      </c>
      <c r="L561" s="51">
        <v>54.0</v>
      </c>
      <c r="M561" s="52">
        <f t="shared" si="5"/>
        <v>73.60482632</v>
      </c>
      <c r="N561" s="52">
        <f t="shared" si="6"/>
        <v>3.695173685</v>
      </c>
      <c r="O561" s="53"/>
      <c r="P561" s="54">
        <v>77.3</v>
      </c>
      <c r="Q561" s="54">
        <v>0.1</v>
      </c>
      <c r="R561" s="55">
        <f t="shared" si="7"/>
        <v>70.84370993</v>
      </c>
      <c r="S561" s="55">
        <f t="shared" si="8"/>
        <v>6.456290075</v>
      </c>
      <c r="T561" s="55"/>
    </row>
    <row r="562">
      <c r="A562" s="45">
        <v>74.8</v>
      </c>
      <c r="B562" s="45">
        <v>13.6</v>
      </c>
      <c r="C562" s="46">
        <f t="shared" si="1"/>
        <v>72.71585136</v>
      </c>
      <c r="D562" s="35">
        <f t="shared" si="2"/>
        <v>2.08414864</v>
      </c>
      <c r="E562" s="47"/>
      <c r="F562" s="48">
        <v>76.1</v>
      </c>
      <c r="G562" s="48">
        <v>85.0</v>
      </c>
      <c r="H562" s="49">
        <f t="shared" si="3"/>
        <v>73.48274721</v>
      </c>
      <c r="I562" s="49">
        <f t="shared" si="4"/>
        <v>2.617252785</v>
      </c>
      <c r="J562" s="49"/>
      <c r="K562" s="50">
        <v>76.1</v>
      </c>
      <c r="L562" s="51">
        <v>32.9</v>
      </c>
      <c r="M562" s="52">
        <f t="shared" si="5"/>
        <v>67.91082301</v>
      </c>
      <c r="N562" s="52">
        <f t="shared" si="6"/>
        <v>8.189176985</v>
      </c>
      <c r="O562" s="53"/>
      <c r="P562" s="54">
        <v>76.1</v>
      </c>
      <c r="Q562" s="54">
        <v>0.1</v>
      </c>
      <c r="R562" s="55">
        <f t="shared" si="7"/>
        <v>70.84370993</v>
      </c>
      <c r="S562" s="55">
        <f t="shared" si="8"/>
        <v>5.256290075</v>
      </c>
      <c r="T562" s="55"/>
    </row>
    <row r="563">
      <c r="A563" s="45">
        <v>74.6</v>
      </c>
      <c r="B563" s="45">
        <v>13.6</v>
      </c>
      <c r="C563" s="46">
        <f t="shared" si="1"/>
        <v>72.71585136</v>
      </c>
      <c r="D563" s="35">
        <f t="shared" si="2"/>
        <v>1.88414864</v>
      </c>
      <c r="E563" s="47"/>
      <c r="F563" s="48">
        <v>75.8</v>
      </c>
      <c r="G563" s="48">
        <v>86.0</v>
      </c>
      <c r="H563" s="49">
        <f t="shared" si="3"/>
        <v>73.42938876</v>
      </c>
      <c r="I563" s="49">
        <f t="shared" si="4"/>
        <v>2.370611244</v>
      </c>
      <c r="J563" s="49"/>
      <c r="K563" s="50">
        <v>75.8</v>
      </c>
      <c r="L563" s="51">
        <v>31.9</v>
      </c>
      <c r="M563" s="52">
        <f t="shared" si="5"/>
        <v>67.64096504</v>
      </c>
      <c r="N563" s="52">
        <f t="shared" si="6"/>
        <v>8.159034962</v>
      </c>
      <c r="O563" s="53"/>
      <c r="P563" s="54">
        <v>75.8</v>
      </c>
      <c r="Q563" s="54">
        <v>0.1</v>
      </c>
      <c r="R563" s="55">
        <f t="shared" si="7"/>
        <v>70.84370993</v>
      </c>
      <c r="S563" s="55">
        <f t="shared" si="8"/>
        <v>4.956290075</v>
      </c>
      <c r="T563" s="55"/>
    </row>
    <row r="564">
      <c r="A564" s="45">
        <v>74.4</v>
      </c>
      <c r="B564" s="45">
        <v>13.3</v>
      </c>
      <c r="C564" s="46">
        <f t="shared" si="1"/>
        <v>72.08481543</v>
      </c>
      <c r="D564" s="35">
        <f t="shared" si="2"/>
        <v>2.315184572</v>
      </c>
      <c r="E564" s="47"/>
      <c r="F564" s="48">
        <v>75.6</v>
      </c>
      <c r="G564" s="48">
        <v>88.0</v>
      </c>
      <c r="H564" s="49">
        <f t="shared" si="3"/>
        <v>73.32267184</v>
      </c>
      <c r="I564" s="49">
        <f t="shared" si="4"/>
        <v>2.277328163</v>
      </c>
      <c r="J564" s="49"/>
      <c r="K564" s="50">
        <v>75.6</v>
      </c>
      <c r="L564" s="51">
        <v>3.9</v>
      </c>
      <c r="M564" s="52">
        <f t="shared" si="5"/>
        <v>60.0849417</v>
      </c>
      <c r="N564" s="52">
        <f t="shared" si="6"/>
        <v>15.5150583</v>
      </c>
      <c r="O564" s="53"/>
      <c r="P564" s="54">
        <v>75.6</v>
      </c>
      <c r="Q564" s="54">
        <v>0.1</v>
      </c>
      <c r="R564" s="55">
        <f t="shared" si="7"/>
        <v>70.84370993</v>
      </c>
      <c r="S564" s="55">
        <f t="shared" si="8"/>
        <v>4.756290075</v>
      </c>
      <c r="T564" s="55"/>
    </row>
    <row r="565">
      <c r="A565" s="45">
        <v>74.3</v>
      </c>
      <c r="B565" s="45">
        <v>13.2</v>
      </c>
      <c r="C565" s="46">
        <f t="shared" si="1"/>
        <v>71.87447012</v>
      </c>
      <c r="D565" s="35">
        <f t="shared" si="2"/>
        <v>2.425529882</v>
      </c>
      <c r="E565" s="47"/>
      <c r="F565" s="48">
        <v>75.4</v>
      </c>
      <c r="G565" s="48">
        <v>89.0</v>
      </c>
      <c r="H565" s="49">
        <f t="shared" si="3"/>
        <v>73.26931338</v>
      </c>
      <c r="I565" s="49">
        <f t="shared" si="4"/>
        <v>2.130686622</v>
      </c>
      <c r="J565" s="49"/>
      <c r="K565" s="50">
        <v>75.4</v>
      </c>
      <c r="L565" s="51">
        <v>3.0</v>
      </c>
      <c r="M565" s="52">
        <f t="shared" si="5"/>
        <v>59.84206952</v>
      </c>
      <c r="N565" s="52">
        <f t="shared" si="6"/>
        <v>15.55793048</v>
      </c>
      <c r="O565" s="53"/>
      <c r="P565" s="54">
        <v>75.4</v>
      </c>
      <c r="Q565" s="54">
        <v>0.1</v>
      </c>
      <c r="R565" s="55">
        <f t="shared" si="7"/>
        <v>70.84370993</v>
      </c>
      <c r="S565" s="55">
        <f t="shared" si="8"/>
        <v>4.556290075</v>
      </c>
      <c r="T565" s="55"/>
    </row>
    <row r="566">
      <c r="A566" s="45">
        <v>74.2</v>
      </c>
      <c r="B566" s="45">
        <v>13.0</v>
      </c>
      <c r="C566" s="46">
        <f t="shared" si="1"/>
        <v>71.4537795</v>
      </c>
      <c r="D566" s="35">
        <f t="shared" si="2"/>
        <v>2.746220503</v>
      </c>
      <c r="E566" s="47"/>
      <c r="F566" s="48">
        <v>75.2</v>
      </c>
      <c r="G566" s="48">
        <v>91.0</v>
      </c>
      <c r="H566" s="49">
        <f t="shared" si="3"/>
        <v>73.16259646</v>
      </c>
      <c r="I566" s="49">
        <f t="shared" si="4"/>
        <v>2.037403541</v>
      </c>
      <c r="J566" s="49"/>
      <c r="K566" s="50">
        <v>75.2</v>
      </c>
      <c r="L566" s="51">
        <v>29.0</v>
      </c>
      <c r="M566" s="52">
        <f t="shared" si="5"/>
        <v>66.85837691</v>
      </c>
      <c r="N566" s="52">
        <f t="shared" si="6"/>
        <v>8.341623093</v>
      </c>
      <c r="O566" s="53"/>
      <c r="P566" s="54">
        <v>75.2</v>
      </c>
      <c r="Q566" s="54">
        <v>0.1</v>
      </c>
      <c r="R566" s="55">
        <f t="shared" si="7"/>
        <v>70.84370993</v>
      </c>
      <c r="S566" s="55">
        <f t="shared" si="8"/>
        <v>4.356290075</v>
      </c>
      <c r="T566" s="55"/>
    </row>
    <row r="567">
      <c r="A567" s="45">
        <v>73.6</v>
      </c>
      <c r="B567" s="45">
        <v>12.8</v>
      </c>
      <c r="C567" s="46">
        <f t="shared" si="1"/>
        <v>71.03308888</v>
      </c>
      <c r="D567" s="35">
        <f t="shared" si="2"/>
        <v>2.566911124</v>
      </c>
      <c r="E567" s="47"/>
      <c r="F567" s="48">
        <v>75.0</v>
      </c>
      <c r="G567" s="48">
        <v>92.0</v>
      </c>
      <c r="H567" s="49">
        <f t="shared" si="3"/>
        <v>73.109238</v>
      </c>
      <c r="I567" s="49">
        <f t="shared" si="4"/>
        <v>1.890762</v>
      </c>
      <c r="J567" s="49"/>
      <c r="K567" s="50">
        <v>75.0</v>
      </c>
      <c r="L567" s="51">
        <v>28.1</v>
      </c>
      <c r="M567" s="52">
        <f t="shared" si="5"/>
        <v>66.61550473</v>
      </c>
      <c r="N567" s="52">
        <f t="shared" si="6"/>
        <v>8.384495272</v>
      </c>
      <c r="O567" s="53"/>
      <c r="P567" s="54">
        <v>75.0</v>
      </c>
      <c r="Q567" s="54">
        <v>0.1</v>
      </c>
      <c r="R567" s="55">
        <f t="shared" si="7"/>
        <v>70.84370993</v>
      </c>
      <c r="S567" s="55">
        <f t="shared" si="8"/>
        <v>4.156290075</v>
      </c>
      <c r="T567" s="55"/>
    </row>
    <row r="568">
      <c r="A568" s="45">
        <v>73.6</v>
      </c>
      <c r="B568" s="45">
        <v>12.4</v>
      </c>
      <c r="C568" s="46">
        <f t="shared" si="1"/>
        <v>70.19170763</v>
      </c>
      <c r="D568" s="35">
        <f t="shared" si="2"/>
        <v>3.408292366</v>
      </c>
      <c r="E568" s="47"/>
      <c r="F568" s="48">
        <v>74.9</v>
      </c>
      <c r="G568" s="48">
        <v>93.0</v>
      </c>
      <c r="H568" s="49">
        <f t="shared" si="3"/>
        <v>73.05587954</v>
      </c>
      <c r="I568" s="49">
        <f t="shared" si="4"/>
        <v>1.844120459</v>
      </c>
      <c r="J568" s="49"/>
      <c r="K568" s="50">
        <v>74.9</v>
      </c>
      <c r="L568" s="51">
        <v>27.3</v>
      </c>
      <c r="M568" s="52">
        <f t="shared" si="5"/>
        <v>66.39961835</v>
      </c>
      <c r="N568" s="52">
        <f t="shared" si="6"/>
        <v>8.500381653</v>
      </c>
      <c r="O568" s="53"/>
      <c r="P568" s="54">
        <v>74.9</v>
      </c>
      <c r="Q568" s="54">
        <v>0.1</v>
      </c>
      <c r="R568" s="55">
        <f t="shared" si="7"/>
        <v>70.84370993</v>
      </c>
      <c r="S568" s="55">
        <f t="shared" si="8"/>
        <v>4.056290075</v>
      </c>
      <c r="T568" s="55"/>
    </row>
    <row r="569">
      <c r="A569" s="45">
        <v>73.5</v>
      </c>
      <c r="B569" s="45">
        <v>12.2</v>
      </c>
      <c r="C569" s="46">
        <f t="shared" si="1"/>
        <v>69.77101701</v>
      </c>
      <c r="D569" s="35">
        <f t="shared" si="2"/>
        <v>3.728982987</v>
      </c>
      <c r="E569" s="47"/>
      <c r="F569" s="48">
        <v>74.5</v>
      </c>
      <c r="G569" s="48">
        <v>97.0</v>
      </c>
      <c r="H569" s="49">
        <f t="shared" si="3"/>
        <v>72.8424457</v>
      </c>
      <c r="I569" s="49">
        <f t="shared" si="4"/>
        <v>1.657554296</v>
      </c>
      <c r="J569" s="49"/>
      <c r="K569" s="50">
        <v>74.5</v>
      </c>
      <c r="L569" s="51">
        <v>26.5</v>
      </c>
      <c r="M569" s="52">
        <f t="shared" si="5"/>
        <v>66.18373197</v>
      </c>
      <c r="N569" s="52">
        <f t="shared" si="6"/>
        <v>8.316268034</v>
      </c>
      <c r="O569" s="53"/>
      <c r="P569" s="54">
        <v>74.5</v>
      </c>
      <c r="Q569" s="54">
        <v>0.1</v>
      </c>
      <c r="R569" s="55">
        <f t="shared" si="7"/>
        <v>70.84370993</v>
      </c>
      <c r="S569" s="55">
        <f t="shared" si="8"/>
        <v>3.656290075</v>
      </c>
      <c r="T569" s="55"/>
    </row>
    <row r="570">
      <c r="A570" s="45">
        <v>73.5</v>
      </c>
      <c r="B570" s="45">
        <v>11.9</v>
      </c>
      <c r="C570" s="46">
        <f t="shared" si="1"/>
        <v>69.13998108</v>
      </c>
      <c r="D570" s="35">
        <f t="shared" si="2"/>
        <v>4.360018918</v>
      </c>
      <c r="E570" s="47"/>
      <c r="F570" s="48">
        <v>74.4</v>
      </c>
      <c r="G570" s="48">
        <v>96.0</v>
      </c>
      <c r="H570" s="49">
        <f t="shared" si="3"/>
        <v>72.89580416</v>
      </c>
      <c r="I570" s="49">
        <f t="shared" si="4"/>
        <v>1.504195837</v>
      </c>
      <c r="J570" s="49"/>
      <c r="K570" s="50">
        <v>74.4</v>
      </c>
      <c r="L570" s="51">
        <v>25.7</v>
      </c>
      <c r="M570" s="52">
        <f t="shared" si="5"/>
        <v>65.96784559</v>
      </c>
      <c r="N570" s="52">
        <f t="shared" si="6"/>
        <v>8.432154415</v>
      </c>
      <c r="O570" s="53"/>
      <c r="P570" s="54">
        <v>74.4</v>
      </c>
      <c r="Q570" s="54">
        <v>0.1</v>
      </c>
      <c r="R570" s="55">
        <f t="shared" si="7"/>
        <v>70.84370993</v>
      </c>
      <c r="S570" s="55">
        <f t="shared" si="8"/>
        <v>3.556290075</v>
      </c>
      <c r="T570" s="55"/>
    </row>
    <row r="571">
      <c r="A571" s="45">
        <v>73.1</v>
      </c>
      <c r="B571" s="45">
        <v>11.5</v>
      </c>
      <c r="C571" s="46">
        <f t="shared" si="1"/>
        <v>68.29859984</v>
      </c>
      <c r="D571" s="35">
        <f t="shared" si="2"/>
        <v>4.80140016</v>
      </c>
      <c r="E571" s="47"/>
      <c r="F571" s="48">
        <v>74.2</v>
      </c>
      <c r="G571" s="48">
        <v>98.0</v>
      </c>
      <c r="H571" s="49">
        <f t="shared" si="3"/>
        <v>72.78908724</v>
      </c>
      <c r="I571" s="49">
        <f t="shared" si="4"/>
        <v>1.410912755</v>
      </c>
      <c r="J571" s="49"/>
      <c r="K571" s="50">
        <v>74.2</v>
      </c>
      <c r="L571" s="51">
        <v>24.9</v>
      </c>
      <c r="M571" s="52">
        <f t="shared" si="5"/>
        <v>65.7519592</v>
      </c>
      <c r="N571" s="52">
        <f t="shared" si="6"/>
        <v>8.448040796</v>
      </c>
      <c r="O571" s="53"/>
      <c r="P571" s="54">
        <v>74.2</v>
      </c>
      <c r="Q571" s="54">
        <v>0.1</v>
      </c>
      <c r="R571" s="55">
        <f t="shared" si="7"/>
        <v>70.84370993</v>
      </c>
      <c r="S571" s="55">
        <f t="shared" si="8"/>
        <v>3.356290075</v>
      </c>
      <c r="T571" s="55"/>
    </row>
    <row r="572">
      <c r="A572" s="45">
        <v>73.1</v>
      </c>
      <c r="B572" s="45">
        <v>11.1</v>
      </c>
      <c r="C572" s="46">
        <f t="shared" si="1"/>
        <v>67.4572186</v>
      </c>
      <c r="D572" s="35">
        <f t="shared" si="2"/>
        <v>5.642781402</v>
      </c>
      <c r="E572" s="47"/>
      <c r="F572" s="48">
        <v>73.9</v>
      </c>
      <c r="G572" s="48">
        <v>99.0</v>
      </c>
      <c r="H572" s="49">
        <f t="shared" si="3"/>
        <v>72.73572879</v>
      </c>
      <c r="I572" s="49">
        <f t="shared" si="4"/>
        <v>1.164271214</v>
      </c>
      <c r="J572" s="49"/>
      <c r="K572" s="50">
        <v>73.9</v>
      </c>
      <c r="L572" s="51">
        <v>24.1</v>
      </c>
      <c r="M572" s="52">
        <f t="shared" si="5"/>
        <v>65.53607282</v>
      </c>
      <c r="N572" s="52">
        <f t="shared" si="6"/>
        <v>8.363927177</v>
      </c>
      <c r="O572" s="53"/>
      <c r="P572" s="54">
        <v>73.9</v>
      </c>
      <c r="Q572" s="54">
        <v>0.1</v>
      </c>
      <c r="R572" s="55">
        <f t="shared" si="7"/>
        <v>70.84370993</v>
      </c>
      <c r="S572" s="55">
        <f t="shared" si="8"/>
        <v>3.056290075</v>
      </c>
      <c r="T572" s="55"/>
    </row>
    <row r="573">
      <c r="A573" s="45">
        <v>72.8</v>
      </c>
      <c r="B573" s="45">
        <v>11.3</v>
      </c>
      <c r="C573" s="46">
        <f t="shared" si="1"/>
        <v>67.87790922</v>
      </c>
      <c r="D573" s="35">
        <f t="shared" si="2"/>
        <v>4.922090781</v>
      </c>
      <c r="E573" s="47"/>
      <c r="F573" s="48">
        <v>73.5</v>
      </c>
      <c r="G573" s="48">
        <v>11.0</v>
      </c>
      <c r="H573" s="49">
        <f t="shared" si="3"/>
        <v>77.4312732</v>
      </c>
      <c r="I573" s="49">
        <f t="shared" si="4"/>
        <v>3.931273197</v>
      </c>
      <c r="J573" s="49"/>
      <c r="K573" s="50">
        <v>73.5</v>
      </c>
      <c r="L573" s="51">
        <v>23.4</v>
      </c>
      <c r="M573" s="52">
        <f t="shared" si="5"/>
        <v>65.34717224</v>
      </c>
      <c r="N573" s="52">
        <f t="shared" si="6"/>
        <v>8.15282776</v>
      </c>
      <c r="O573" s="53"/>
      <c r="P573" s="54">
        <v>73.5</v>
      </c>
      <c r="Q573" s="54">
        <v>0.1</v>
      </c>
      <c r="R573" s="55">
        <f t="shared" si="7"/>
        <v>70.84370993</v>
      </c>
      <c r="S573" s="55">
        <f t="shared" si="8"/>
        <v>2.656290075</v>
      </c>
      <c r="T573" s="55"/>
    </row>
    <row r="574">
      <c r="A574" s="45">
        <v>72.4</v>
      </c>
      <c r="B574" s="45">
        <v>11.6</v>
      </c>
      <c r="C574" s="46">
        <f t="shared" si="1"/>
        <v>68.50894515</v>
      </c>
      <c r="D574" s="35">
        <f t="shared" si="2"/>
        <v>3.89105485</v>
      </c>
      <c r="E574" s="47"/>
      <c r="F574" s="48">
        <v>73.1</v>
      </c>
      <c r="G574" s="48">
        <v>13.0</v>
      </c>
      <c r="H574" s="49">
        <f t="shared" si="3"/>
        <v>77.32455628</v>
      </c>
      <c r="I574" s="49">
        <f t="shared" si="4"/>
        <v>4.224556278</v>
      </c>
      <c r="J574" s="49"/>
      <c r="K574" s="50">
        <v>73.1</v>
      </c>
      <c r="L574" s="51">
        <v>22.6</v>
      </c>
      <c r="M574" s="52">
        <f t="shared" si="5"/>
        <v>65.13128586</v>
      </c>
      <c r="N574" s="52">
        <f t="shared" si="6"/>
        <v>7.968714142</v>
      </c>
      <c r="O574" s="53"/>
      <c r="P574" s="54">
        <v>73.1</v>
      </c>
      <c r="Q574" s="54">
        <v>0.1</v>
      </c>
      <c r="R574" s="55">
        <f t="shared" si="7"/>
        <v>70.84370993</v>
      </c>
      <c r="S574" s="55">
        <f t="shared" si="8"/>
        <v>2.256290075</v>
      </c>
      <c r="T574" s="55"/>
    </row>
    <row r="575">
      <c r="A575" s="45">
        <v>71.8</v>
      </c>
      <c r="B575" s="45">
        <v>11.5</v>
      </c>
      <c r="C575" s="46">
        <f t="shared" si="1"/>
        <v>68.29859984</v>
      </c>
      <c r="D575" s="35">
        <f t="shared" si="2"/>
        <v>3.50140016</v>
      </c>
      <c r="E575" s="47"/>
      <c r="F575" s="48">
        <v>72.7</v>
      </c>
      <c r="G575" s="48">
        <v>16.0</v>
      </c>
      <c r="H575" s="49">
        <f t="shared" si="3"/>
        <v>77.1644809</v>
      </c>
      <c r="I575" s="49">
        <f t="shared" si="4"/>
        <v>4.464480901</v>
      </c>
      <c r="J575" s="49"/>
      <c r="K575" s="50">
        <v>72.7</v>
      </c>
      <c r="L575" s="51">
        <v>21.9</v>
      </c>
      <c r="M575" s="52">
        <f t="shared" si="5"/>
        <v>64.94238528</v>
      </c>
      <c r="N575" s="52">
        <f t="shared" si="6"/>
        <v>7.757614725</v>
      </c>
      <c r="O575" s="53"/>
      <c r="P575" s="54">
        <v>72.7</v>
      </c>
      <c r="Q575" s="54">
        <v>0.1</v>
      </c>
      <c r="R575" s="55">
        <f t="shared" si="7"/>
        <v>70.84370993</v>
      </c>
      <c r="S575" s="55">
        <f t="shared" si="8"/>
        <v>1.856290075</v>
      </c>
      <c r="T575" s="55"/>
    </row>
    <row r="576">
      <c r="A576" s="45">
        <v>71.5</v>
      </c>
      <c r="B576" s="45">
        <v>11.4</v>
      </c>
      <c r="C576" s="46">
        <f t="shared" si="1"/>
        <v>68.08825453</v>
      </c>
      <c r="D576" s="35">
        <f t="shared" si="2"/>
        <v>3.411745471</v>
      </c>
      <c r="E576" s="47"/>
      <c r="F576" s="48">
        <v>72.2</v>
      </c>
      <c r="G576" s="48">
        <v>11.0</v>
      </c>
      <c r="H576" s="49">
        <f t="shared" si="3"/>
        <v>77.4312732</v>
      </c>
      <c r="I576" s="49">
        <f t="shared" si="4"/>
        <v>5.231273197</v>
      </c>
      <c r="J576" s="49"/>
      <c r="K576" s="50">
        <v>72.2</v>
      </c>
      <c r="L576" s="51">
        <v>21.2</v>
      </c>
      <c r="M576" s="52">
        <f t="shared" si="5"/>
        <v>64.75348469</v>
      </c>
      <c r="N576" s="52">
        <f t="shared" si="6"/>
        <v>7.446515308</v>
      </c>
      <c r="O576" s="53"/>
      <c r="P576" s="54">
        <v>72.2</v>
      </c>
      <c r="Q576" s="54">
        <v>0.1</v>
      </c>
      <c r="R576" s="55">
        <f t="shared" si="7"/>
        <v>70.84370993</v>
      </c>
      <c r="S576" s="55">
        <f t="shared" si="8"/>
        <v>1.356290075</v>
      </c>
      <c r="T576" s="55"/>
    </row>
    <row r="577">
      <c r="A577" s="45">
        <v>71.4</v>
      </c>
      <c r="B577" s="45">
        <v>11.3</v>
      </c>
      <c r="C577" s="46">
        <f t="shared" si="1"/>
        <v>67.87790922</v>
      </c>
      <c r="D577" s="35">
        <f t="shared" si="2"/>
        <v>3.522090781</v>
      </c>
      <c r="E577" s="47"/>
      <c r="F577" s="48">
        <v>71.7</v>
      </c>
      <c r="G577" s="48">
        <v>115.0</v>
      </c>
      <c r="H577" s="49">
        <f t="shared" si="3"/>
        <v>71.88199344</v>
      </c>
      <c r="I577" s="49">
        <f t="shared" si="4"/>
        <v>0.1819934383</v>
      </c>
      <c r="J577" s="49"/>
      <c r="K577" s="50">
        <v>71.7</v>
      </c>
      <c r="L577" s="51">
        <v>2.5</v>
      </c>
      <c r="M577" s="52">
        <f t="shared" si="5"/>
        <v>59.70714053</v>
      </c>
      <c r="N577" s="52">
        <f t="shared" si="6"/>
        <v>11.99285947</v>
      </c>
      <c r="O577" s="53"/>
      <c r="P577" s="54">
        <v>71.7</v>
      </c>
      <c r="Q577" s="54">
        <v>0.1</v>
      </c>
      <c r="R577" s="55">
        <f t="shared" si="7"/>
        <v>70.84370993</v>
      </c>
      <c r="S577" s="55">
        <f t="shared" si="8"/>
        <v>0.856290075</v>
      </c>
      <c r="T577" s="55"/>
    </row>
    <row r="578">
      <c r="A578" s="45">
        <v>63.5</v>
      </c>
      <c r="B578" s="45">
        <v>11.1</v>
      </c>
      <c r="C578" s="46">
        <f t="shared" si="1"/>
        <v>67.4572186</v>
      </c>
      <c r="D578" s="35">
        <f t="shared" si="2"/>
        <v>3.957218598</v>
      </c>
      <c r="E578" s="47"/>
      <c r="F578" s="48">
        <v>74.8</v>
      </c>
      <c r="G578" s="48">
        <v>143.0</v>
      </c>
      <c r="H578" s="49">
        <f t="shared" si="3"/>
        <v>70.38795658</v>
      </c>
      <c r="I578" s="49">
        <f t="shared" si="4"/>
        <v>4.41204342</v>
      </c>
      <c r="J578" s="49"/>
      <c r="K578" s="50">
        <v>74.8</v>
      </c>
      <c r="L578" s="51">
        <v>57.9</v>
      </c>
      <c r="M578" s="52">
        <f t="shared" si="5"/>
        <v>74.65727242</v>
      </c>
      <c r="N578" s="52">
        <f t="shared" si="6"/>
        <v>0.1427275772</v>
      </c>
      <c r="O578" s="53"/>
      <c r="P578" s="54">
        <v>74.8</v>
      </c>
      <c r="Q578" s="54">
        <v>0.1</v>
      </c>
      <c r="R578" s="55">
        <f t="shared" si="7"/>
        <v>70.84370993</v>
      </c>
      <c r="S578" s="55">
        <f t="shared" si="8"/>
        <v>3.956290075</v>
      </c>
      <c r="T578" s="55"/>
    </row>
    <row r="579">
      <c r="A579" s="45">
        <v>63.2</v>
      </c>
      <c r="B579" s="45">
        <v>11.1</v>
      </c>
      <c r="C579" s="46">
        <f t="shared" si="1"/>
        <v>67.4572186</v>
      </c>
      <c r="D579" s="35">
        <f t="shared" si="2"/>
        <v>4.257218598</v>
      </c>
      <c r="E579" s="47"/>
      <c r="F579" s="48">
        <v>74.6</v>
      </c>
      <c r="G579" s="48">
        <v>144.0</v>
      </c>
      <c r="H579" s="49">
        <f t="shared" si="3"/>
        <v>70.33459812</v>
      </c>
      <c r="I579" s="49">
        <f t="shared" si="4"/>
        <v>4.265401879</v>
      </c>
      <c r="J579" s="49"/>
      <c r="K579" s="50">
        <v>74.6</v>
      </c>
      <c r="L579" s="51">
        <v>57.2</v>
      </c>
      <c r="M579" s="52">
        <f t="shared" si="5"/>
        <v>74.46837184</v>
      </c>
      <c r="N579" s="52">
        <f t="shared" si="6"/>
        <v>0.1316281606</v>
      </c>
      <c r="O579" s="53"/>
      <c r="P579" s="54">
        <v>74.6</v>
      </c>
      <c r="Q579" s="54">
        <v>0.1</v>
      </c>
      <c r="R579" s="55">
        <f t="shared" si="7"/>
        <v>70.84370993</v>
      </c>
      <c r="S579" s="55">
        <f t="shared" si="8"/>
        <v>3.756290075</v>
      </c>
      <c r="T579" s="55"/>
    </row>
    <row r="580">
      <c r="A580" s="45">
        <v>62.9</v>
      </c>
      <c r="B580" s="45">
        <v>10.9</v>
      </c>
      <c r="C580" s="46">
        <f t="shared" si="1"/>
        <v>67.03652798</v>
      </c>
      <c r="D580" s="35">
        <f t="shared" si="2"/>
        <v>4.136527977</v>
      </c>
      <c r="E580" s="47"/>
      <c r="F580" s="48">
        <v>74.4</v>
      </c>
      <c r="G580" s="48">
        <v>145.0</v>
      </c>
      <c r="H580" s="49">
        <f t="shared" si="3"/>
        <v>70.28123966</v>
      </c>
      <c r="I580" s="49">
        <f t="shared" si="4"/>
        <v>4.118760338</v>
      </c>
      <c r="J580" s="49"/>
      <c r="K580" s="50">
        <v>74.4</v>
      </c>
      <c r="L580" s="51">
        <v>56.4</v>
      </c>
      <c r="M580" s="52">
        <f t="shared" si="5"/>
        <v>74.25248546</v>
      </c>
      <c r="N580" s="52">
        <f t="shared" si="6"/>
        <v>0.1475145417</v>
      </c>
      <c r="O580" s="53"/>
      <c r="P580" s="54">
        <v>74.4</v>
      </c>
      <c r="Q580" s="54">
        <v>0.1</v>
      </c>
      <c r="R580" s="55">
        <f t="shared" si="7"/>
        <v>70.84370993</v>
      </c>
      <c r="S580" s="55">
        <f t="shared" si="8"/>
        <v>3.556290075</v>
      </c>
      <c r="T580" s="55"/>
    </row>
    <row r="581">
      <c r="A581" s="45">
        <v>62.5</v>
      </c>
      <c r="B581" s="45">
        <v>10.8</v>
      </c>
      <c r="C581" s="46">
        <f t="shared" si="1"/>
        <v>66.82618267</v>
      </c>
      <c r="D581" s="35">
        <f t="shared" si="2"/>
        <v>4.326182666</v>
      </c>
      <c r="E581" s="47"/>
      <c r="F581" s="48">
        <v>74.3</v>
      </c>
      <c r="G581" s="48">
        <v>143.0</v>
      </c>
      <c r="H581" s="49">
        <f t="shared" si="3"/>
        <v>70.38795658</v>
      </c>
      <c r="I581" s="49">
        <f t="shared" si="4"/>
        <v>3.91204342</v>
      </c>
      <c r="J581" s="49"/>
      <c r="K581" s="50">
        <v>74.3</v>
      </c>
      <c r="L581" s="51">
        <v>55.7</v>
      </c>
      <c r="M581" s="52">
        <f t="shared" si="5"/>
        <v>74.06358487</v>
      </c>
      <c r="N581" s="52">
        <f t="shared" si="6"/>
        <v>0.2364151251</v>
      </c>
      <c r="O581" s="53"/>
      <c r="P581" s="54">
        <v>74.3</v>
      </c>
      <c r="Q581" s="54">
        <v>0.1</v>
      </c>
      <c r="R581" s="55">
        <f t="shared" si="7"/>
        <v>70.84370993</v>
      </c>
      <c r="S581" s="55">
        <f t="shared" si="8"/>
        <v>3.456290075</v>
      </c>
      <c r="T581" s="55"/>
    </row>
    <row r="582">
      <c r="A582" s="45">
        <v>62.2</v>
      </c>
      <c r="B582" s="45">
        <v>10.6</v>
      </c>
      <c r="C582" s="46">
        <f t="shared" si="1"/>
        <v>66.40549205</v>
      </c>
      <c r="D582" s="35">
        <f t="shared" si="2"/>
        <v>4.205492045</v>
      </c>
      <c r="E582" s="47"/>
      <c r="F582" s="48">
        <v>74.2</v>
      </c>
      <c r="G582" s="48">
        <v>144.0</v>
      </c>
      <c r="H582" s="49">
        <f t="shared" si="3"/>
        <v>70.33459812</v>
      </c>
      <c r="I582" s="49">
        <f t="shared" si="4"/>
        <v>3.865401879</v>
      </c>
      <c r="J582" s="49"/>
      <c r="K582" s="50">
        <v>74.2</v>
      </c>
      <c r="L582" s="51">
        <v>55.0</v>
      </c>
      <c r="M582" s="52">
        <f t="shared" si="5"/>
        <v>73.87468429</v>
      </c>
      <c r="N582" s="52">
        <f t="shared" si="6"/>
        <v>0.3253157085</v>
      </c>
      <c r="O582" s="53"/>
      <c r="P582" s="54">
        <v>74.2</v>
      </c>
      <c r="Q582" s="54">
        <v>0.1</v>
      </c>
      <c r="R582" s="55">
        <f t="shared" si="7"/>
        <v>70.84370993</v>
      </c>
      <c r="S582" s="55">
        <f t="shared" si="8"/>
        <v>3.356290075</v>
      </c>
      <c r="T582" s="55"/>
    </row>
    <row r="583">
      <c r="A583" s="45">
        <v>61.8</v>
      </c>
      <c r="B583" s="45">
        <v>10.5</v>
      </c>
      <c r="C583" s="46">
        <f t="shared" si="1"/>
        <v>66.19514673</v>
      </c>
      <c r="D583" s="35">
        <f t="shared" si="2"/>
        <v>4.395146735</v>
      </c>
      <c r="E583" s="47"/>
      <c r="F583" s="48">
        <v>73.6</v>
      </c>
      <c r="G583" s="48">
        <v>15.0</v>
      </c>
      <c r="H583" s="49">
        <f t="shared" si="3"/>
        <v>77.21783936</v>
      </c>
      <c r="I583" s="49">
        <f t="shared" si="4"/>
        <v>3.61783936</v>
      </c>
      <c r="J583" s="49"/>
      <c r="K583" s="50">
        <v>73.6</v>
      </c>
      <c r="L583" s="51">
        <v>54.2</v>
      </c>
      <c r="M583" s="52">
        <f t="shared" si="5"/>
        <v>73.65879791</v>
      </c>
      <c r="N583" s="52">
        <f t="shared" si="6"/>
        <v>0.05879791041</v>
      </c>
      <c r="O583" s="53"/>
      <c r="P583" s="54">
        <v>73.6</v>
      </c>
      <c r="Q583" s="54">
        <v>0.1</v>
      </c>
      <c r="R583" s="55">
        <f t="shared" si="7"/>
        <v>70.84370993</v>
      </c>
      <c r="S583" s="55">
        <f t="shared" si="8"/>
        <v>2.756290075</v>
      </c>
      <c r="T583" s="55"/>
    </row>
    <row r="584">
      <c r="A584" s="45">
        <v>61.3</v>
      </c>
      <c r="B584" s="45">
        <v>10.3</v>
      </c>
      <c r="C584" s="46">
        <f t="shared" si="1"/>
        <v>65.77445611</v>
      </c>
      <c r="D584" s="35">
        <f t="shared" si="2"/>
        <v>4.474456114</v>
      </c>
      <c r="E584" s="47"/>
      <c r="F584" s="48">
        <v>73.6</v>
      </c>
      <c r="G584" s="48">
        <v>15.0</v>
      </c>
      <c r="H584" s="49">
        <f t="shared" si="3"/>
        <v>77.21783936</v>
      </c>
      <c r="I584" s="49">
        <f t="shared" si="4"/>
        <v>3.61783936</v>
      </c>
      <c r="J584" s="49"/>
      <c r="K584" s="50">
        <v>73.6</v>
      </c>
      <c r="L584" s="51">
        <v>53.5</v>
      </c>
      <c r="M584" s="52">
        <f t="shared" si="5"/>
        <v>73.46989733</v>
      </c>
      <c r="N584" s="52">
        <f t="shared" si="6"/>
        <v>0.130102673</v>
      </c>
      <c r="O584" s="53"/>
      <c r="P584" s="54">
        <v>73.6</v>
      </c>
      <c r="Q584" s="54">
        <v>0.1</v>
      </c>
      <c r="R584" s="55">
        <f t="shared" si="7"/>
        <v>70.84370993</v>
      </c>
      <c r="S584" s="55">
        <f t="shared" si="8"/>
        <v>2.756290075</v>
      </c>
      <c r="T584" s="55"/>
    </row>
    <row r="585">
      <c r="A585" s="45">
        <v>61.0</v>
      </c>
      <c r="B585" s="45">
        <v>10.2</v>
      </c>
      <c r="C585" s="46">
        <f t="shared" si="1"/>
        <v>65.5641108</v>
      </c>
      <c r="D585" s="35">
        <f t="shared" si="2"/>
        <v>4.564110803</v>
      </c>
      <c r="E585" s="47"/>
      <c r="F585" s="48">
        <v>73.5</v>
      </c>
      <c r="G585" s="48">
        <v>146.0</v>
      </c>
      <c r="H585" s="49">
        <f t="shared" si="3"/>
        <v>70.2278812</v>
      </c>
      <c r="I585" s="49">
        <f t="shared" si="4"/>
        <v>3.272118797</v>
      </c>
      <c r="J585" s="49"/>
      <c r="K585" s="50">
        <v>73.5</v>
      </c>
      <c r="L585" s="51">
        <v>52.8</v>
      </c>
      <c r="M585" s="52">
        <f t="shared" si="5"/>
        <v>73.28099674</v>
      </c>
      <c r="N585" s="52">
        <f t="shared" si="6"/>
        <v>0.2190032565</v>
      </c>
      <c r="O585" s="53"/>
      <c r="P585" s="54">
        <v>73.5</v>
      </c>
      <c r="Q585" s="54">
        <v>0.1</v>
      </c>
      <c r="R585" s="55">
        <f t="shared" si="7"/>
        <v>70.84370993</v>
      </c>
      <c r="S585" s="55">
        <f t="shared" si="8"/>
        <v>2.656290075</v>
      </c>
      <c r="T585" s="55"/>
    </row>
    <row r="586">
      <c r="A586" s="45">
        <v>66.0</v>
      </c>
      <c r="B586" s="45">
        <v>10.0</v>
      </c>
      <c r="C586" s="46">
        <f t="shared" si="1"/>
        <v>65.14342018</v>
      </c>
      <c r="D586" s="35">
        <f t="shared" si="2"/>
        <v>0.8565798178</v>
      </c>
      <c r="E586" s="47"/>
      <c r="F586" s="48">
        <v>73.5</v>
      </c>
      <c r="G586" s="48">
        <v>144.0</v>
      </c>
      <c r="H586" s="49">
        <f t="shared" si="3"/>
        <v>70.33459812</v>
      </c>
      <c r="I586" s="49">
        <f t="shared" si="4"/>
        <v>3.165401879</v>
      </c>
      <c r="J586" s="49"/>
      <c r="K586" s="50">
        <v>73.5</v>
      </c>
      <c r="L586" s="51">
        <v>52.0</v>
      </c>
      <c r="M586" s="52">
        <f t="shared" si="5"/>
        <v>73.06511036</v>
      </c>
      <c r="N586" s="52">
        <f t="shared" si="6"/>
        <v>0.4348896375</v>
      </c>
      <c r="O586" s="53"/>
      <c r="P586" s="54">
        <v>73.5</v>
      </c>
      <c r="Q586" s="54">
        <v>0.1</v>
      </c>
      <c r="R586" s="55">
        <f t="shared" si="7"/>
        <v>70.84370993</v>
      </c>
      <c r="S586" s="55">
        <f t="shared" si="8"/>
        <v>2.656290075</v>
      </c>
      <c r="T586" s="55"/>
    </row>
    <row r="587">
      <c r="A587" s="45">
        <v>63.0</v>
      </c>
      <c r="B587" s="45">
        <v>9.9</v>
      </c>
      <c r="C587" s="46">
        <f t="shared" si="1"/>
        <v>64.93307487</v>
      </c>
      <c r="D587" s="35">
        <f t="shared" si="2"/>
        <v>1.933074872</v>
      </c>
      <c r="E587" s="47"/>
      <c r="F587" s="48">
        <v>73.1</v>
      </c>
      <c r="G587" s="48">
        <v>147.0</v>
      </c>
      <c r="H587" s="49">
        <f t="shared" si="3"/>
        <v>70.17452274</v>
      </c>
      <c r="I587" s="49">
        <f t="shared" si="4"/>
        <v>2.925477257</v>
      </c>
      <c r="J587" s="49"/>
      <c r="K587" s="50">
        <v>73.1</v>
      </c>
      <c r="L587" s="51">
        <v>51.3</v>
      </c>
      <c r="M587" s="52">
        <f t="shared" si="5"/>
        <v>72.87620978</v>
      </c>
      <c r="N587" s="52">
        <f t="shared" si="6"/>
        <v>0.2237902209</v>
      </c>
      <c r="O587" s="53"/>
      <c r="P587" s="54">
        <v>73.1</v>
      </c>
      <c r="Q587" s="54">
        <v>0.1</v>
      </c>
      <c r="R587" s="55">
        <f t="shared" si="7"/>
        <v>70.84370993</v>
      </c>
      <c r="S587" s="55">
        <f t="shared" si="8"/>
        <v>2.256290075</v>
      </c>
      <c r="T587" s="55"/>
    </row>
    <row r="588">
      <c r="A588" s="45">
        <v>60.0</v>
      </c>
      <c r="B588" s="45">
        <v>9.7</v>
      </c>
      <c r="C588" s="46">
        <f t="shared" si="1"/>
        <v>64.51238425</v>
      </c>
      <c r="D588" s="35">
        <f t="shared" si="2"/>
        <v>4.512384251</v>
      </c>
      <c r="E588" s="47"/>
      <c r="F588" s="48">
        <v>73.1</v>
      </c>
      <c r="G588" s="48">
        <v>144.0</v>
      </c>
      <c r="H588" s="49">
        <f t="shared" si="3"/>
        <v>70.33459812</v>
      </c>
      <c r="I588" s="49">
        <f t="shared" si="4"/>
        <v>2.765401879</v>
      </c>
      <c r="J588" s="49"/>
      <c r="K588" s="50">
        <v>73.1</v>
      </c>
      <c r="L588" s="51">
        <v>5.5</v>
      </c>
      <c r="M588" s="52">
        <f t="shared" si="5"/>
        <v>60.51671446</v>
      </c>
      <c r="N588" s="52">
        <f t="shared" si="6"/>
        <v>12.58328554</v>
      </c>
      <c r="O588" s="53"/>
      <c r="P588" s="54">
        <v>73.1</v>
      </c>
      <c r="Q588" s="54">
        <v>0.1</v>
      </c>
      <c r="R588" s="55">
        <f t="shared" si="7"/>
        <v>70.84370993</v>
      </c>
      <c r="S588" s="55">
        <f t="shared" si="8"/>
        <v>2.256290075</v>
      </c>
      <c r="T588" s="55"/>
    </row>
    <row r="589">
      <c r="A589" s="45">
        <v>59.8</v>
      </c>
      <c r="B589" s="45">
        <v>9.5</v>
      </c>
      <c r="C589" s="46">
        <f t="shared" si="1"/>
        <v>64.09169363</v>
      </c>
      <c r="D589" s="35">
        <f t="shared" si="2"/>
        <v>4.29169363</v>
      </c>
      <c r="E589" s="47"/>
      <c r="F589" s="48">
        <v>72.8</v>
      </c>
      <c r="G589" s="48">
        <v>148.0</v>
      </c>
      <c r="H589" s="49">
        <f t="shared" si="3"/>
        <v>70.12116428</v>
      </c>
      <c r="I589" s="49">
        <f t="shared" si="4"/>
        <v>2.678835716</v>
      </c>
      <c r="J589" s="49"/>
      <c r="K589" s="50">
        <v>72.8</v>
      </c>
      <c r="L589" s="51">
        <v>49.8</v>
      </c>
      <c r="M589" s="52">
        <f t="shared" si="5"/>
        <v>72.47142281</v>
      </c>
      <c r="N589" s="52">
        <f t="shared" si="6"/>
        <v>0.3285771854</v>
      </c>
      <c r="O589" s="53"/>
      <c r="P589" s="54">
        <v>72.8</v>
      </c>
      <c r="Q589" s="54">
        <v>0.1</v>
      </c>
      <c r="R589" s="55">
        <f t="shared" si="7"/>
        <v>70.84370993</v>
      </c>
      <c r="S589" s="55">
        <f t="shared" si="8"/>
        <v>1.956290075</v>
      </c>
      <c r="T589" s="55"/>
    </row>
    <row r="590">
      <c r="A590" s="45">
        <v>59.6</v>
      </c>
      <c r="B590" s="45">
        <v>9.2</v>
      </c>
      <c r="C590" s="46">
        <f t="shared" si="1"/>
        <v>63.4606577</v>
      </c>
      <c r="D590" s="35">
        <f t="shared" si="2"/>
        <v>3.860657698</v>
      </c>
      <c r="E590" s="47"/>
      <c r="F590" s="48">
        <v>72.4</v>
      </c>
      <c r="G590" s="48">
        <v>15.0</v>
      </c>
      <c r="H590" s="49">
        <f t="shared" si="3"/>
        <v>77.21783936</v>
      </c>
      <c r="I590" s="49">
        <f t="shared" si="4"/>
        <v>4.81783936</v>
      </c>
      <c r="J590" s="49"/>
      <c r="K590" s="50">
        <v>72.4</v>
      </c>
      <c r="L590" s="51">
        <v>49.0</v>
      </c>
      <c r="M590" s="52">
        <f t="shared" si="5"/>
        <v>72.25553643</v>
      </c>
      <c r="N590" s="52">
        <f t="shared" si="6"/>
        <v>0.1444635665</v>
      </c>
      <c r="O590" s="53"/>
      <c r="P590" s="54">
        <v>72.4</v>
      </c>
      <c r="Q590" s="54">
        <v>0.1</v>
      </c>
      <c r="R590" s="55">
        <f t="shared" si="7"/>
        <v>70.84370993</v>
      </c>
      <c r="S590" s="55">
        <f t="shared" si="8"/>
        <v>1.556290075</v>
      </c>
      <c r="T590" s="55"/>
    </row>
    <row r="591">
      <c r="A591" s="45">
        <v>59.5</v>
      </c>
      <c r="B591" s="45">
        <v>8.8</v>
      </c>
      <c r="C591" s="46">
        <f t="shared" si="1"/>
        <v>62.61927646</v>
      </c>
      <c r="D591" s="35">
        <f t="shared" si="2"/>
        <v>3.119276456</v>
      </c>
      <c r="E591" s="47"/>
      <c r="F591" s="48">
        <v>71.8</v>
      </c>
      <c r="G591" s="48">
        <v>163.0</v>
      </c>
      <c r="H591" s="49">
        <f t="shared" si="3"/>
        <v>69.3207874</v>
      </c>
      <c r="I591" s="49">
        <f t="shared" si="4"/>
        <v>2.479212604</v>
      </c>
      <c r="J591" s="49"/>
      <c r="K591" s="50">
        <v>71.8</v>
      </c>
      <c r="L591" s="51">
        <v>48.2</v>
      </c>
      <c r="M591" s="52">
        <f t="shared" si="5"/>
        <v>72.03965005</v>
      </c>
      <c r="N591" s="52">
        <f t="shared" si="6"/>
        <v>0.2396500524</v>
      </c>
      <c r="O591" s="53"/>
      <c r="P591" s="54">
        <v>71.8</v>
      </c>
      <c r="Q591" s="54">
        <v>0.1</v>
      </c>
      <c r="R591" s="55">
        <f t="shared" si="7"/>
        <v>70.84370993</v>
      </c>
      <c r="S591" s="55">
        <f t="shared" si="8"/>
        <v>0.956290075</v>
      </c>
      <c r="T591" s="55"/>
    </row>
    <row r="592">
      <c r="A592" s="45">
        <v>59.5</v>
      </c>
      <c r="B592" s="45">
        <v>8.5</v>
      </c>
      <c r="C592" s="46">
        <f t="shared" si="1"/>
        <v>61.98824052</v>
      </c>
      <c r="D592" s="35">
        <f t="shared" si="2"/>
        <v>2.488240525</v>
      </c>
      <c r="E592" s="47"/>
      <c r="F592" s="48">
        <v>71.5</v>
      </c>
      <c r="G592" s="48">
        <v>165.0</v>
      </c>
      <c r="H592" s="49">
        <f t="shared" si="3"/>
        <v>69.21407048</v>
      </c>
      <c r="I592" s="49">
        <f t="shared" si="4"/>
        <v>2.285929522</v>
      </c>
      <c r="J592" s="49"/>
      <c r="K592" s="50">
        <v>71.5</v>
      </c>
      <c r="L592" s="51">
        <v>47.5</v>
      </c>
      <c r="M592" s="52">
        <f t="shared" si="5"/>
        <v>71.85074947</v>
      </c>
      <c r="N592" s="52">
        <f t="shared" si="6"/>
        <v>0.350749469</v>
      </c>
      <c r="O592" s="53"/>
      <c r="P592" s="54">
        <v>71.5</v>
      </c>
      <c r="Q592" s="54">
        <v>0.1</v>
      </c>
      <c r="R592" s="55">
        <f t="shared" si="7"/>
        <v>70.84370993</v>
      </c>
      <c r="S592" s="55">
        <f t="shared" si="8"/>
        <v>0.656290075</v>
      </c>
      <c r="T592" s="55"/>
    </row>
    <row r="593">
      <c r="A593" s="45">
        <v>59.5</v>
      </c>
      <c r="B593" s="45">
        <v>8.2</v>
      </c>
      <c r="C593" s="46">
        <f t="shared" si="1"/>
        <v>61.35720459</v>
      </c>
      <c r="D593" s="35">
        <f t="shared" si="2"/>
        <v>1.857204593</v>
      </c>
      <c r="E593" s="47"/>
      <c r="F593" s="48">
        <v>71.4</v>
      </c>
      <c r="G593" s="48">
        <v>167.0</v>
      </c>
      <c r="H593" s="49">
        <f t="shared" si="3"/>
        <v>69.10735356</v>
      </c>
      <c r="I593" s="49">
        <f t="shared" si="4"/>
        <v>2.292646441</v>
      </c>
      <c r="J593" s="49"/>
      <c r="K593" s="50">
        <v>71.4</v>
      </c>
      <c r="L593" s="51">
        <v>46.7</v>
      </c>
      <c r="M593" s="52">
        <f t="shared" si="5"/>
        <v>71.63486309</v>
      </c>
      <c r="N593" s="52">
        <f t="shared" si="6"/>
        <v>0.2348630879</v>
      </c>
      <c r="O593" s="53"/>
      <c r="P593" s="54">
        <v>71.4</v>
      </c>
      <c r="Q593" s="54">
        <v>0.1</v>
      </c>
      <c r="R593" s="55">
        <f t="shared" si="7"/>
        <v>70.84370993</v>
      </c>
      <c r="S593" s="55">
        <f t="shared" si="8"/>
        <v>0.556290075</v>
      </c>
      <c r="T593" s="55"/>
    </row>
    <row r="594">
      <c r="A594" s="45">
        <v>64.7</v>
      </c>
      <c r="B594" s="45">
        <v>11.1</v>
      </c>
      <c r="C594" s="46">
        <f t="shared" si="1"/>
        <v>67.4572186</v>
      </c>
      <c r="D594" s="35">
        <f t="shared" si="2"/>
        <v>2.757218598</v>
      </c>
      <c r="E594" s="47"/>
      <c r="F594" s="48">
        <v>63.5</v>
      </c>
      <c r="G594" s="48">
        <v>227.0</v>
      </c>
      <c r="H594" s="49">
        <f t="shared" si="3"/>
        <v>65.90584601</v>
      </c>
      <c r="I594" s="49">
        <f t="shared" si="4"/>
        <v>2.405846006</v>
      </c>
      <c r="J594" s="49"/>
      <c r="K594" s="50">
        <v>63.5</v>
      </c>
      <c r="L594" s="51">
        <v>24.2</v>
      </c>
      <c r="M594" s="52">
        <f t="shared" si="5"/>
        <v>65.56305862</v>
      </c>
      <c r="N594" s="52">
        <f t="shared" si="6"/>
        <v>2.063058621</v>
      </c>
      <c r="O594" s="53"/>
      <c r="P594" s="54">
        <v>63.5</v>
      </c>
      <c r="Q594" s="54">
        <v>0.8</v>
      </c>
      <c r="R594" s="55">
        <f t="shared" si="7"/>
        <v>70.16269155</v>
      </c>
      <c r="S594" s="55">
        <f t="shared" si="8"/>
        <v>6.66269155</v>
      </c>
      <c r="T594" s="55"/>
    </row>
    <row r="595">
      <c r="A595" s="45">
        <v>64.2</v>
      </c>
      <c r="B595" s="45">
        <v>11.1</v>
      </c>
      <c r="C595" s="46">
        <f t="shared" si="1"/>
        <v>67.4572186</v>
      </c>
      <c r="D595" s="35">
        <f t="shared" si="2"/>
        <v>3.257218598</v>
      </c>
      <c r="E595" s="47"/>
      <c r="F595" s="48">
        <v>63.2</v>
      </c>
      <c r="G595" s="48">
        <v>23.0</v>
      </c>
      <c r="H595" s="49">
        <f t="shared" si="3"/>
        <v>76.79097169</v>
      </c>
      <c r="I595" s="49">
        <f t="shared" si="4"/>
        <v>13.59097169</v>
      </c>
      <c r="J595" s="49"/>
      <c r="K595" s="50">
        <v>63.2</v>
      </c>
      <c r="L595" s="51">
        <v>23.7</v>
      </c>
      <c r="M595" s="52">
        <f t="shared" si="5"/>
        <v>65.42812963</v>
      </c>
      <c r="N595" s="52">
        <f t="shared" si="6"/>
        <v>2.228129632</v>
      </c>
      <c r="O595" s="53"/>
      <c r="P595" s="54">
        <v>63.2</v>
      </c>
      <c r="Q595" s="54">
        <v>0.8</v>
      </c>
      <c r="R595" s="55">
        <f t="shared" si="7"/>
        <v>70.16269155</v>
      </c>
      <c r="S595" s="55">
        <f t="shared" si="8"/>
        <v>6.96269155</v>
      </c>
      <c r="T595" s="55"/>
    </row>
    <row r="596">
      <c r="A596" s="45">
        <v>63.9</v>
      </c>
      <c r="B596" s="45">
        <v>11.1</v>
      </c>
      <c r="C596" s="46">
        <f t="shared" si="1"/>
        <v>67.4572186</v>
      </c>
      <c r="D596" s="35">
        <f t="shared" si="2"/>
        <v>3.557218598</v>
      </c>
      <c r="E596" s="47"/>
      <c r="F596" s="48">
        <v>62.9</v>
      </c>
      <c r="G596" s="48">
        <v>233.0</v>
      </c>
      <c r="H596" s="49">
        <f t="shared" si="3"/>
        <v>65.58569525</v>
      </c>
      <c r="I596" s="49">
        <f t="shared" si="4"/>
        <v>2.685695251</v>
      </c>
      <c r="J596" s="49"/>
      <c r="K596" s="50">
        <v>62.9</v>
      </c>
      <c r="L596" s="51">
        <v>23.2</v>
      </c>
      <c r="M596" s="52">
        <f t="shared" si="5"/>
        <v>65.29320064</v>
      </c>
      <c r="N596" s="52">
        <f t="shared" si="6"/>
        <v>2.393200644</v>
      </c>
      <c r="O596" s="53"/>
      <c r="P596" s="54">
        <v>62.9</v>
      </c>
      <c r="Q596" s="54">
        <v>0.8</v>
      </c>
      <c r="R596" s="55">
        <f t="shared" si="7"/>
        <v>70.16269155</v>
      </c>
      <c r="S596" s="55">
        <f t="shared" si="8"/>
        <v>7.26269155</v>
      </c>
      <c r="T596" s="55"/>
    </row>
    <row r="597">
      <c r="A597" s="45">
        <v>63.7</v>
      </c>
      <c r="B597" s="45">
        <v>10.2</v>
      </c>
      <c r="C597" s="46">
        <f t="shared" si="1"/>
        <v>65.5641108</v>
      </c>
      <c r="D597" s="35">
        <f t="shared" si="2"/>
        <v>1.864110803</v>
      </c>
      <c r="E597" s="47"/>
      <c r="F597" s="48">
        <v>62.5</v>
      </c>
      <c r="G597" s="48">
        <v>237.0</v>
      </c>
      <c r="H597" s="49">
        <f t="shared" si="3"/>
        <v>65.37226141</v>
      </c>
      <c r="I597" s="49">
        <f t="shared" si="4"/>
        <v>2.872261414</v>
      </c>
      <c r="J597" s="49"/>
      <c r="K597" s="50">
        <v>62.5</v>
      </c>
      <c r="L597" s="51">
        <v>22.6</v>
      </c>
      <c r="M597" s="52">
        <f t="shared" si="5"/>
        <v>65.13128586</v>
      </c>
      <c r="N597" s="52">
        <f t="shared" si="6"/>
        <v>2.631285858</v>
      </c>
      <c r="O597" s="53"/>
      <c r="P597" s="54">
        <v>62.5</v>
      </c>
      <c r="Q597" s="54">
        <v>0.8</v>
      </c>
      <c r="R597" s="55">
        <f t="shared" si="7"/>
        <v>70.16269155</v>
      </c>
      <c r="S597" s="55">
        <f t="shared" si="8"/>
        <v>7.66269155</v>
      </c>
      <c r="T597" s="55"/>
    </row>
    <row r="598">
      <c r="A598" s="45">
        <v>62.9</v>
      </c>
      <c r="B598" s="45">
        <v>10.7</v>
      </c>
      <c r="C598" s="46">
        <f t="shared" si="1"/>
        <v>66.61583736</v>
      </c>
      <c r="D598" s="35">
        <f t="shared" si="2"/>
        <v>3.715837356</v>
      </c>
      <c r="E598" s="47"/>
      <c r="F598" s="48">
        <v>62.2</v>
      </c>
      <c r="G598" s="48">
        <v>241.0</v>
      </c>
      <c r="H598" s="49">
        <f t="shared" si="3"/>
        <v>65.15882758</v>
      </c>
      <c r="I598" s="49">
        <f t="shared" si="4"/>
        <v>2.958827577</v>
      </c>
      <c r="J598" s="49"/>
      <c r="K598" s="50">
        <v>62.2</v>
      </c>
      <c r="L598" s="51">
        <v>22.1</v>
      </c>
      <c r="M598" s="52">
        <f t="shared" si="5"/>
        <v>64.99635687</v>
      </c>
      <c r="N598" s="52">
        <f t="shared" si="6"/>
        <v>2.79635687</v>
      </c>
      <c r="O598" s="53"/>
      <c r="P598" s="54">
        <v>62.2</v>
      </c>
      <c r="Q598" s="54">
        <v>0.2</v>
      </c>
      <c r="R598" s="55">
        <f t="shared" si="7"/>
        <v>70.74642159</v>
      </c>
      <c r="S598" s="55">
        <f t="shared" si="8"/>
        <v>8.546421586</v>
      </c>
      <c r="T598" s="55"/>
    </row>
    <row r="599">
      <c r="A599" s="45">
        <v>62.0</v>
      </c>
      <c r="B599" s="45">
        <v>10.5</v>
      </c>
      <c r="C599" s="46">
        <f t="shared" si="1"/>
        <v>66.19514673</v>
      </c>
      <c r="D599" s="35">
        <f t="shared" si="2"/>
        <v>4.195146735</v>
      </c>
      <c r="E599" s="47"/>
      <c r="F599" s="48">
        <v>61.8</v>
      </c>
      <c r="G599" s="48">
        <v>246.0</v>
      </c>
      <c r="H599" s="49">
        <f t="shared" si="3"/>
        <v>64.89203528</v>
      </c>
      <c r="I599" s="49">
        <f t="shared" si="4"/>
        <v>3.092035281</v>
      </c>
      <c r="J599" s="49"/>
      <c r="K599" s="50">
        <v>61.8</v>
      </c>
      <c r="L599" s="51">
        <v>21.6</v>
      </c>
      <c r="M599" s="52">
        <f t="shared" si="5"/>
        <v>64.86142788</v>
      </c>
      <c r="N599" s="52">
        <f t="shared" si="6"/>
        <v>3.061427882</v>
      </c>
      <c r="O599" s="53"/>
      <c r="P599" s="54">
        <v>61.8</v>
      </c>
      <c r="Q599" s="54">
        <v>0.1</v>
      </c>
      <c r="R599" s="55">
        <f t="shared" si="7"/>
        <v>70.84370993</v>
      </c>
      <c r="S599" s="55">
        <f t="shared" si="8"/>
        <v>9.043709925</v>
      </c>
      <c r="T599" s="55"/>
    </row>
    <row r="600">
      <c r="A600" s="45">
        <v>68.0</v>
      </c>
      <c r="B600" s="45">
        <v>10.3</v>
      </c>
      <c r="C600" s="46">
        <f t="shared" si="1"/>
        <v>65.77445611</v>
      </c>
      <c r="D600" s="35">
        <f t="shared" si="2"/>
        <v>2.225543886</v>
      </c>
      <c r="E600" s="47"/>
      <c r="F600" s="48">
        <v>61.3</v>
      </c>
      <c r="G600" s="48">
        <v>251.0</v>
      </c>
      <c r="H600" s="49">
        <f t="shared" si="3"/>
        <v>64.62524299</v>
      </c>
      <c r="I600" s="49">
        <f t="shared" si="4"/>
        <v>3.325242985</v>
      </c>
      <c r="J600" s="49"/>
      <c r="K600" s="50">
        <v>61.3</v>
      </c>
      <c r="L600" s="51">
        <v>21.1</v>
      </c>
      <c r="M600" s="52">
        <f t="shared" si="5"/>
        <v>64.72649889</v>
      </c>
      <c r="N600" s="52">
        <f t="shared" si="6"/>
        <v>3.426498894</v>
      </c>
      <c r="O600" s="53"/>
      <c r="P600" s="54">
        <v>61.3</v>
      </c>
      <c r="Q600" s="54">
        <v>0.1</v>
      </c>
      <c r="R600" s="55">
        <f t="shared" si="7"/>
        <v>70.84370993</v>
      </c>
      <c r="S600" s="55">
        <f t="shared" si="8"/>
        <v>9.543709925</v>
      </c>
      <c r="T600" s="55"/>
    </row>
    <row r="601">
      <c r="A601" s="45">
        <v>59.4</v>
      </c>
      <c r="B601" s="45">
        <v>10.0</v>
      </c>
      <c r="C601" s="46">
        <f t="shared" si="1"/>
        <v>65.14342018</v>
      </c>
      <c r="D601" s="35">
        <f t="shared" si="2"/>
        <v>5.743420182</v>
      </c>
      <c r="E601" s="47"/>
      <c r="F601" s="48">
        <v>61.0</v>
      </c>
      <c r="G601" s="48">
        <v>255.0</v>
      </c>
      <c r="H601" s="49">
        <f t="shared" si="3"/>
        <v>64.41180915</v>
      </c>
      <c r="I601" s="49">
        <f t="shared" si="4"/>
        <v>3.411809148</v>
      </c>
      <c r="J601" s="49"/>
      <c r="K601" s="50">
        <v>61.0</v>
      </c>
      <c r="L601" s="51">
        <v>2.6</v>
      </c>
      <c r="M601" s="52">
        <f t="shared" si="5"/>
        <v>59.73412633</v>
      </c>
      <c r="N601" s="52">
        <f t="shared" si="6"/>
        <v>1.265873668</v>
      </c>
      <c r="O601" s="53"/>
      <c r="P601" s="54">
        <v>61.0</v>
      </c>
      <c r="Q601" s="54">
        <v>0.1</v>
      </c>
      <c r="R601" s="55">
        <f t="shared" si="7"/>
        <v>70.84370993</v>
      </c>
      <c r="S601" s="55">
        <f t="shared" si="8"/>
        <v>9.843709925</v>
      </c>
      <c r="T601" s="55"/>
    </row>
    <row r="602">
      <c r="A602" s="45">
        <v>58.2</v>
      </c>
      <c r="B602" s="45">
        <v>9.8</v>
      </c>
      <c r="C602" s="46">
        <f t="shared" si="1"/>
        <v>64.72272956</v>
      </c>
      <c r="D602" s="35">
        <f t="shared" si="2"/>
        <v>6.522729561</v>
      </c>
      <c r="E602" s="47"/>
      <c r="F602" s="48">
        <v>66.0</v>
      </c>
      <c r="G602" s="48">
        <v>259.0</v>
      </c>
      <c r="H602" s="49">
        <f t="shared" si="3"/>
        <v>64.19837531</v>
      </c>
      <c r="I602" s="49">
        <f t="shared" si="4"/>
        <v>1.801624689</v>
      </c>
      <c r="J602" s="49"/>
      <c r="K602" s="50">
        <v>66.0</v>
      </c>
      <c r="L602" s="51">
        <v>2.1</v>
      </c>
      <c r="M602" s="52">
        <f t="shared" si="5"/>
        <v>59.59919734</v>
      </c>
      <c r="N602" s="52">
        <f t="shared" si="6"/>
        <v>6.400802656</v>
      </c>
      <c r="O602" s="53"/>
      <c r="P602" s="54">
        <v>66.0</v>
      </c>
      <c r="Q602" s="54">
        <v>0.1</v>
      </c>
      <c r="R602" s="55">
        <f t="shared" si="7"/>
        <v>70.84370993</v>
      </c>
      <c r="S602" s="55">
        <f t="shared" si="8"/>
        <v>4.843709925</v>
      </c>
      <c r="T602" s="55"/>
    </row>
    <row r="603">
      <c r="A603" s="45">
        <v>56.9</v>
      </c>
      <c r="B603" s="45">
        <v>9.6</v>
      </c>
      <c r="C603" s="46">
        <f t="shared" si="1"/>
        <v>64.30203894</v>
      </c>
      <c r="D603" s="35">
        <f t="shared" si="2"/>
        <v>7.40203894</v>
      </c>
      <c r="E603" s="47"/>
      <c r="F603" s="48">
        <v>63.0</v>
      </c>
      <c r="G603" s="48">
        <v>262.0</v>
      </c>
      <c r="H603" s="49">
        <f t="shared" si="3"/>
        <v>64.03829993</v>
      </c>
      <c r="I603" s="49">
        <f t="shared" si="4"/>
        <v>1.038299934</v>
      </c>
      <c r="J603" s="49"/>
      <c r="K603" s="50">
        <v>63.0</v>
      </c>
      <c r="L603" s="51">
        <v>19.6</v>
      </c>
      <c r="M603" s="52">
        <f t="shared" si="5"/>
        <v>64.32171193</v>
      </c>
      <c r="N603" s="52">
        <f t="shared" si="6"/>
        <v>1.321711929</v>
      </c>
      <c r="O603" s="53"/>
      <c r="P603" s="54">
        <v>63.0</v>
      </c>
      <c r="Q603" s="54">
        <v>0.1</v>
      </c>
      <c r="R603" s="55">
        <f t="shared" si="7"/>
        <v>70.84370993</v>
      </c>
      <c r="S603" s="55">
        <f t="shared" si="8"/>
        <v>7.843709925</v>
      </c>
      <c r="T603" s="55"/>
    </row>
    <row r="604">
      <c r="A604" s="45">
        <v>55.3</v>
      </c>
      <c r="B604" s="45">
        <v>9.4</v>
      </c>
      <c r="C604" s="46">
        <f t="shared" si="1"/>
        <v>63.88134832</v>
      </c>
      <c r="D604" s="35">
        <f t="shared" si="2"/>
        <v>8.581348319</v>
      </c>
      <c r="E604" s="47"/>
      <c r="F604" s="48">
        <v>60.0</v>
      </c>
      <c r="G604" s="48">
        <v>266.0</v>
      </c>
      <c r="H604" s="49">
        <f t="shared" si="3"/>
        <v>63.8248661</v>
      </c>
      <c r="I604" s="49">
        <f t="shared" si="4"/>
        <v>3.824866097</v>
      </c>
      <c r="J604" s="49"/>
      <c r="K604" s="50">
        <v>60.0</v>
      </c>
      <c r="L604" s="51">
        <v>19.2</v>
      </c>
      <c r="M604" s="52">
        <f t="shared" si="5"/>
        <v>64.21376874</v>
      </c>
      <c r="N604" s="52">
        <f t="shared" si="6"/>
        <v>4.213768739</v>
      </c>
      <c r="O604" s="53"/>
      <c r="P604" s="54">
        <v>60.0</v>
      </c>
      <c r="Q604" s="54">
        <v>0.1</v>
      </c>
      <c r="R604" s="55">
        <f t="shared" si="7"/>
        <v>70.84370993</v>
      </c>
      <c r="S604" s="55">
        <f t="shared" si="8"/>
        <v>10.84370993</v>
      </c>
      <c r="T604" s="55"/>
    </row>
    <row r="605">
      <c r="A605" s="45">
        <v>54.1</v>
      </c>
      <c r="B605" s="45">
        <v>9.2</v>
      </c>
      <c r="C605" s="46">
        <f t="shared" si="1"/>
        <v>63.4606577</v>
      </c>
      <c r="D605" s="35">
        <f t="shared" si="2"/>
        <v>9.360657698</v>
      </c>
      <c r="E605" s="47"/>
      <c r="F605" s="48">
        <v>59.8</v>
      </c>
      <c r="G605" s="48">
        <v>269.0</v>
      </c>
      <c r="H605" s="49">
        <f t="shared" si="3"/>
        <v>63.66479072</v>
      </c>
      <c r="I605" s="49">
        <f t="shared" si="4"/>
        <v>3.864790719</v>
      </c>
      <c r="J605" s="49"/>
      <c r="K605" s="50">
        <v>59.8</v>
      </c>
      <c r="L605" s="51">
        <v>18.8</v>
      </c>
      <c r="M605" s="52">
        <f t="shared" si="5"/>
        <v>64.10582555</v>
      </c>
      <c r="N605" s="52">
        <f t="shared" si="6"/>
        <v>4.305825548</v>
      </c>
      <c r="O605" s="53"/>
      <c r="P605" s="54">
        <v>59.8</v>
      </c>
      <c r="Q605" s="54">
        <v>0.1</v>
      </c>
      <c r="R605" s="55">
        <f t="shared" si="7"/>
        <v>70.84370993</v>
      </c>
      <c r="S605" s="55">
        <f t="shared" si="8"/>
        <v>11.04370993</v>
      </c>
      <c r="T605" s="55"/>
    </row>
    <row r="606">
      <c r="A606" s="45">
        <v>53.2</v>
      </c>
      <c r="B606" s="45">
        <v>9.4</v>
      </c>
      <c r="C606" s="46">
        <f t="shared" si="1"/>
        <v>63.88134832</v>
      </c>
      <c r="D606" s="35">
        <f t="shared" si="2"/>
        <v>10.68134832</v>
      </c>
      <c r="E606" s="47"/>
      <c r="F606" s="48">
        <v>59.6</v>
      </c>
      <c r="G606" s="48">
        <v>271.0</v>
      </c>
      <c r="H606" s="49">
        <f t="shared" si="3"/>
        <v>63.5580738</v>
      </c>
      <c r="I606" s="49">
        <f t="shared" si="4"/>
        <v>3.958073801</v>
      </c>
      <c r="J606" s="49"/>
      <c r="K606" s="50">
        <v>59.6</v>
      </c>
      <c r="L606" s="51">
        <v>18.4</v>
      </c>
      <c r="M606" s="52">
        <f t="shared" si="5"/>
        <v>63.99788236</v>
      </c>
      <c r="N606" s="52">
        <f t="shared" si="6"/>
        <v>4.397882358</v>
      </c>
      <c r="O606" s="53"/>
      <c r="P606" s="54">
        <v>59.6</v>
      </c>
      <c r="Q606" s="54">
        <v>0.1</v>
      </c>
      <c r="R606" s="55">
        <f t="shared" si="7"/>
        <v>70.84370993</v>
      </c>
      <c r="S606" s="55">
        <f t="shared" si="8"/>
        <v>11.24370993</v>
      </c>
      <c r="T606" s="55"/>
    </row>
    <row r="607">
      <c r="A607" s="45">
        <v>52.6</v>
      </c>
      <c r="B607" s="45">
        <v>9.5</v>
      </c>
      <c r="C607" s="46">
        <f t="shared" si="1"/>
        <v>64.09169363</v>
      </c>
      <c r="D607" s="35">
        <f t="shared" si="2"/>
        <v>11.49169363</v>
      </c>
      <c r="E607" s="47"/>
      <c r="F607" s="48">
        <v>59.5</v>
      </c>
      <c r="G607" s="48">
        <v>271.0</v>
      </c>
      <c r="H607" s="49">
        <f t="shared" si="3"/>
        <v>63.5580738</v>
      </c>
      <c r="I607" s="49">
        <f t="shared" si="4"/>
        <v>4.058073801</v>
      </c>
      <c r="J607" s="49"/>
      <c r="K607" s="50">
        <v>59.5</v>
      </c>
      <c r="L607" s="51">
        <v>18.0</v>
      </c>
      <c r="M607" s="52">
        <f t="shared" si="5"/>
        <v>63.88993917</v>
      </c>
      <c r="N607" s="52">
        <f t="shared" si="6"/>
        <v>4.389939167</v>
      </c>
      <c r="O607" s="53"/>
      <c r="P607" s="54">
        <v>59.5</v>
      </c>
      <c r="Q607" s="54">
        <v>0.1</v>
      </c>
      <c r="R607" s="55">
        <f t="shared" si="7"/>
        <v>70.84370993</v>
      </c>
      <c r="S607" s="55">
        <f t="shared" si="8"/>
        <v>11.34370993</v>
      </c>
      <c r="T607" s="55"/>
    </row>
    <row r="608">
      <c r="A608" s="45">
        <v>52.7</v>
      </c>
      <c r="B608" s="45">
        <v>9.7</v>
      </c>
      <c r="C608" s="46">
        <f t="shared" si="1"/>
        <v>64.51238425</v>
      </c>
      <c r="D608" s="35">
        <f t="shared" si="2"/>
        <v>11.81238425</v>
      </c>
      <c r="E608" s="47"/>
      <c r="F608" s="48">
        <v>59.5</v>
      </c>
      <c r="G608" s="48">
        <v>272.0</v>
      </c>
      <c r="H608" s="49">
        <f t="shared" si="3"/>
        <v>63.50471534</v>
      </c>
      <c r="I608" s="49">
        <f t="shared" si="4"/>
        <v>4.004715342</v>
      </c>
      <c r="J608" s="49"/>
      <c r="K608" s="50">
        <v>59.5</v>
      </c>
      <c r="L608" s="51">
        <v>17.6</v>
      </c>
      <c r="M608" s="52">
        <f t="shared" si="5"/>
        <v>63.78199598</v>
      </c>
      <c r="N608" s="52">
        <f t="shared" si="6"/>
        <v>4.281995977</v>
      </c>
      <c r="O608" s="53"/>
      <c r="P608" s="54">
        <v>59.5</v>
      </c>
      <c r="Q608" s="54">
        <v>0.1</v>
      </c>
      <c r="R608" s="55">
        <f t="shared" si="7"/>
        <v>70.84370993</v>
      </c>
      <c r="S608" s="55">
        <f t="shared" si="8"/>
        <v>11.34370993</v>
      </c>
      <c r="T608" s="55"/>
    </row>
    <row r="609">
      <c r="A609" s="45">
        <v>52.9</v>
      </c>
      <c r="B609" s="45">
        <v>9.8</v>
      </c>
      <c r="C609" s="46">
        <f t="shared" si="1"/>
        <v>64.72272956</v>
      </c>
      <c r="D609" s="35">
        <f t="shared" si="2"/>
        <v>11.82272956</v>
      </c>
      <c r="E609" s="47"/>
      <c r="F609" s="48">
        <v>59.5</v>
      </c>
      <c r="G609" s="48">
        <v>272.0</v>
      </c>
      <c r="H609" s="49">
        <f t="shared" si="3"/>
        <v>63.50471534</v>
      </c>
      <c r="I609" s="49">
        <f t="shared" si="4"/>
        <v>4.004715342</v>
      </c>
      <c r="J609" s="49"/>
      <c r="K609" s="50">
        <v>59.5</v>
      </c>
      <c r="L609" s="51">
        <v>17.3</v>
      </c>
      <c r="M609" s="52">
        <f t="shared" si="5"/>
        <v>63.70103858</v>
      </c>
      <c r="N609" s="52">
        <f t="shared" si="6"/>
        <v>4.201038584</v>
      </c>
      <c r="O609" s="53"/>
      <c r="P609" s="54">
        <v>59.5</v>
      </c>
      <c r="Q609" s="54">
        <v>0.1</v>
      </c>
      <c r="R609" s="55">
        <f t="shared" si="7"/>
        <v>70.84370993</v>
      </c>
      <c r="S609" s="55">
        <f t="shared" si="8"/>
        <v>11.34370993</v>
      </c>
      <c r="T609" s="55"/>
    </row>
    <row r="610">
      <c r="A610" s="45">
        <v>79.6</v>
      </c>
      <c r="B610" s="45">
        <v>14.2</v>
      </c>
      <c r="C610" s="46">
        <f t="shared" si="1"/>
        <v>73.97792322</v>
      </c>
      <c r="D610" s="35">
        <f t="shared" si="2"/>
        <v>5.622076777</v>
      </c>
      <c r="E610" s="47"/>
      <c r="F610" s="48">
        <v>64.7</v>
      </c>
      <c r="G610" s="48">
        <v>267.0</v>
      </c>
      <c r="H610" s="49">
        <f t="shared" si="3"/>
        <v>63.77150764</v>
      </c>
      <c r="I610" s="49">
        <f t="shared" si="4"/>
        <v>0.9284923624</v>
      </c>
      <c r="J610" s="49"/>
      <c r="K610" s="50">
        <v>64.7</v>
      </c>
      <c r="L610" s="51">
        <v>27.4</v>
      </c>
      <c r="M610" s="52">
        <f t="shared" si="5"/>
        <v>66.42660414</v>
      </c>
      <c r="N610" s="52">
        <f t="shared" si="6"/>
        <v>1.726604145</v>
      </c>
      <c r="O610" s="53"/>
      <c r="P610" s="54">
        <v>64.7</v>
      </c>
      <c r="Q610" s="54">
        <v>2.8</v>
      </c>
      <c r="R610" s="55">
        <f t="shared" si="7"/>
        <v>68.21692477</v>
      </c>
      <c r="S610" s="55">
        <f t="shared" si="8"/>
        <v>3.516924765</v>
      </c>
      <c r="T610" s="55"/>
    </row>
    <row r="611">
      <c r="A611" s="45">
        <v>79.5</v>
      </c>
      <c r="B611" s="45">
        <v>13.9</v>
      </c>
      <c r="C611" s="46">
        <f t="shared" si="1"/>
        <v>73.34688729</v>
      </c>
      <c r="D611" s="35">
        <f t="shared" si="2"/>
        <v>6.153112709</v>
      </c>
      <c r="E611" s="47"/>
      <c r="F611" s="48">
        <v>64.2</v>
      </c>
      <c r="G611" s="48">
        <v>275.0</v>
      </c>
      <c r="H611" s="49">
        <f t="shared" si="3"/>
        <v>63.34463996</v>
      </c>
      <c r="I611" s="49">
        <f t="shared" si="4"/>
        <v>0.8553600361</v>
      </c>
      <c r="J611" s="49"/>
      <c r="K611" s="50">
        <v>64.2</v>
      </c>
      <c r="L611" s="51">
        <v>26.8</v>
      </c>
      <c r="M611" s="52">
        <f t="shared" si="5"/>
        <v>66.26468936</v>
      </c>
      <c r="N611" s="52">
        <f t="shared" si="6"/>
        <v>2.064689359</v>
      </c>
      <c r="O611" s="53"/>
      <c r="P611" s="54">
        <v>64.2</v>
      </c>
      <c r="Q611" s="54">
        <v>3.0</v>
      </c>
      <c r="R611" s="55">
        <f t="shared" si="7"/>
        <v>68.02234809</v>
      </c>
      <c r="S611" s="55">
        <f t="shared" si="8"/>
        <v>3.822348087</v>
      </c>
      <c r="T611" s="55"/>
    </row>
    <row r="612">
      <c r="A612" s="45">
        <v>79.4</v>
      </c>
      <c r="B612" s="45">
        <v>13.7</v>
      </c>
      <c r="C612" s="46">
        <f t="shared" si="1"/>
        <v>72.92619667</v>
      </c>
      <c r="D612" s="35">
        <f t="shared" si="2"/>
        <v>6.47380333</v>
      </c>
      <c r="E612" s="47"/>
      <c r="F612" s="48">
        <v>63.9</v>
      </c>
      <c r="G612" s="48">
        <v>274.0</v>
      </c>
      <c r="H612" s="49">
        <f t="shared" si="3"/>
        <v>63.39799842</v>
      </c>
      <c r="I612" s="49">
        <f t="shared" si="4"/>
        <v>0.5020015769</v>
      </c>
      <c r="J612" s="49"/>
      <c r="K612" s="50">
        <v>63.9</v>
      </c>
      <c r="L612" s="51">
        <v>26.2</v>
      </c>
      <c r="M612" s="52">
        <f t="shared" si="5"/>
        <v>66.10277457</v>
      </c>
      <c r="N612" s="52">
        <f t="shared" si="6"/>
        <v>2.202774573</v>
      </c>
      <c r="O612" s="53"/>
      <c r="P612" s="54">
        <v>63.9</v>
      </c>
      <c r="Q612" s="54">
        <v>3.0</v>
      </c>
      <c r="R612" s="55">
        <f t="shared" si="7"/>
        <v>68.02234809</v>
      </c>
      <c r="S612" s="55">
        <f t="shared" si="8"/>
        <v>4.122348087</v>
      </c>
      <c r="T612" s="55"/>
    </row>
    <row r="613">
      <c r="A613" s="45">
        <v>79.2</v>
      </c>
      <c r="B613" s="45">
        <v>13.6</v>
      </c>
      <c r="C613" s="46">
        <f t="shared" si="1"/>
        <v>72.71585136</v>
      </c>
      <c r="D613" s="35">
        <f t="shared" si="2"/>
        <v>6.48414864</v>
      </c>
      <c r="E613" s="47"/>
      <c r="F613" s="48">
        <v>63.7</v>
      </c>
      <c r="G613" s="48">
        <v>273.0</v>
      </c>
      <c r="H613" s="49">
        <f t="shared" si="3"/>
        <v>63.45135688</v>
      </c>
      <c r="I613" s="49">
        <f t="shared" si="4"/>
        <v>0.2486431177</v>
      </c>
      <c r="J613" s="49"/>
      <c r="K613" s="50">
        <v>63.7</v>
      </c>
      <c r="L613" s="51">
        <v>25.6</v>
      </c>
      <c r="M613" s="52">
        <f t="shared" si="5"/>
        <v>65.94085979</v>
      </c>
      <c r="N613" s="52">
        <f t="shared" si="6"/>
        <v>2.240859787</v>
      </c>
      <c r="O613" s="53"/>
      <c r="P613" s="54">
        <v>63.7</v>
      </c>
      <c r="Q613" s="54">
        <v>3.3</v>
      </c>
      <c r="R613" s="55">
        <f t="shared" si="7"/>
        <v>67.73048307</v>
      </c>
      <c r="S613" s="55">
        <f t="shared" si="8"/>
        <v>4.030483069</v>
      </c>
      <c r="T613" s="55"/>
    </row>
    <row r="614">
      <c r="A614" s="45">
        <v>79.0</v>
      </c>
      <c r="B614" s="45">
        <v>13.4</v>
      </c>
      <c r="C614" s="46">
        <f t="shared" si="1"/>
        <v>72.29516074</v>
      </c>
      <c r="D614" s="35">
        <f t="shared" si="2"/>
        <v>6.704839261</v>
      </c>
      <c r="E614" s="47"/>
      <c r="F614" s="48">
        <v>62.9</v>
      </c>
      <c r="G614" s="48">
        <v>285.0</v>
      </c>
      <c r="H614" s="49">
        <f t="shared" si="3"/>
        <v>62.81105537</v>
      </c>
      <c r="I614" s="49">
        <f t="shared" si="4"/>
        <v>0.08894462824</v>
      </c>
      <c r="J614" s="49"/>
      <c r="K614" s="50">
        <v>62.9</v>
      </c>
      <c r="L614" s="51">
        <v>25.0</v>
      </c>
      <c r="M614" s="52">
        <f t="shared" si="5"/>
        <v>65.778945</v>
      </c>
      <c r="N614" s="52">
        <f t="shared" si="6"/>
        <v>2.878945002</v>
      </c>
      <c r="O614" s="53"/>
      <c r="P614" s="54">
        <v>62.9</v>
      </c>
      <c r="Q614" s="54">
        <v>3.5</v>
      </c>
      <c r="R614" s="55">
        <f t="shared" si="7"/>
        <v>67.53590639</v>
      </c>
      <c r="S614" s="55">
        <f t="shared" si="8"/>
        <v>4.63590639</v>
      </c>
      <c r="T614" s="55"/>
    </row>
    <row r="615">
      <c r="A615" s="45">
        <v>78.1</v>
      </c>
      <c r="B615" s="45">
        <v>13.3</v>
      </c>
      <c r="C615" s="46">
        <f t="shared" si="1"/>
        <v>72.08481543</v>
      </c>
      <c r="D615" s="35">
        <f t="shared" si="2"/>
        <v>6.015184572</v>
      </c>
      <c r="E615" s="47"/>
      <c r="F615" s="48">
        <v>62.0</v>
      </c>
      <c r="G615" s="48">
        <v>298.0</v>
      </c>
      <c r="H615" s="49">
        <f t="shared" si="3"/>
        <v>62.1173954</v>
      </c>
      <c r="I615" s="49">
        <f t="shared" si="4"/>
        <v>0.117395402</v>
      </c>
      <c r="J615" s="49"/>
      <c r="K615" s="50">
        <v>62.0</v>
      </c>
      <c r="L615" s="51">
        <v>24.5</v>
      </c>
      <c r="M615" s="52">
        <f t="shared" si="5"/>
        <v>65.64401601</v>
      </c>
      <c r="N615" s="52">
        <f t="shared" si="6"/>
        <v>3.644016013</v>
      </c>
      <c r="O615" s="53"/>
      <c r="P615" s="54">
        <v>62.0</v>
      </c>
      <c r="Q615" s="54">
        <v>3.8</v>
      </c>
      <c r="R615" s="55">
        <f t="shared" si="7"/>
        <v>67.24404137</v>
      </c>
      <c r="S615" s="55">
        <f t="shared" si="8"/>
        <v>5.244041372</v>
      </c>
      <c r="T615" s="55"/>
    </row>
    <row r="616">
      <c r="A616" s="45">
        <v>79.2</v>
      </c>
      <c r="B616" s="45">
        <v>13.1</v>
      </c>
      <c r="C616" s="46">
        <f t="shared" si="1"/>
        <v>71.66412481</v>
      </c>
      <c r="D616" s="35">
        <f t="shared" si="2"/>
        <v>7.535875193</v>
      </c>
      <c r="E616" s="47"/>
      <c r="F616" s="48">
        <v>68.0</v>
      </c>
      <c r="G616" s="48">
        <v>314.0</v>
      </c>
      <c r="H616" s="49">
        <f t="shared" si="3"/>
        <v>61.26366005</v>
      </c>
      <c r="I616" s="49">
        <f t="shared" si="4"/>
        <v>6.736339945</v>
      </c>
      <c r="J616" s="49"/>
      <c r="K616" s="50">
        <v>68.0</v>
      </c>
      <c r="L616" s="51">
        <v>23.9</v>
      </c>
      <c r="M616" s="52">
        <f t="shared" si="5"/>
        <v>65.48210123</v>
      </c>
      <c r="N616" s="52">
        <f t="shared" si="6"/>
        <v>2.517898772</v>
      </c>
      <c r="O616" s="53"/>
      <c r="P616" s="54">
        <v>68.0</v>
      </c>
      <c r="Q616" s="54">
        <v>4.0</v>
      </c>
      <c r="R616" s="55">
        <f t="shared" si="7"/>
        <v>67.04946469</v>
      </c>
      <c r="S616" s="55">
        <f t="shared" si="8"/>
        <v>0.9505353061</v>
      </c>
      <c r="T616" s="55"/>
    </row>
    <row r="617">
      <c r="A617" s="45">
        <v>78.9</v>
      </c>
      <c r="B617" s="45">
        <v>12.9</v>
      </c>
      <c r="C617" s="46">
        <f t="shared" si="1"/>
        <v>71.24343419</v>
      </c>
      <c r="D617" s="35">
        <f t="shared" si="2"/>
        <v>7.656565814</v>
      </c>
      <c r="E617" s="47"/>
      <c r="F617" s="48">
        <v>59.4</v>
      </c>
      <c r="G617" s="48">
        <v>338.0</v>
      </c>
      <c r="H617" s="49">
        <f t="shared" si="3"/>
        <v>59.98305703</v>
      </c>
      <c r="I617" s="49">
        <f t="shared" si="4"/>
        <v>0.5830570334</v>
      </c>
      <c r="J617" s="49"/>
      <c r="K617" s="50">
        <v>59.4</v>
      </c>
      <c r="L617" s="51">
        <v>23.3</v>
      </c>
      <c r="M617" s="52">
        <f t="shared" si="5"/>
        <v>65.32018644</v>
      </c>
      <c r="N617" s="52">
        <f t="shared" si="6"/>
        <v>5.920186442</v>
      </c>
      <c r="O617" s="53"/>
      <c r="P617" s="54">
        <v>59.4</v>
      </c>
      <c r="Q617" s="54">
        <v>4.3</v>
      </c>
      <c r="R617" s="55">
        <f t="shared" si="7"/>
        <v>66.75759968</v>
      </c>
      <c r="S617" s="55">
        <f t="shared" si="8"/>
        <v>7.357599676</v>
      </c>
      <c r="T617" s="55"/>
    </row>
    <row r="618">
      <c r="A618" s="45">
        <v>78.9</v>
      </c>
      <c r="B618" s="45">
        <v>12.8</v>
      </c>
      <c r="C618" s="46">
        <f t="shared" si="1"/>
        <v>71.03308888</v>
      </c>
      <c r="D618" s="35">
        <f t="shared" si="2"/>
        <v>7.866911124</v>
      </c>
      <c r="E618" s="47"/>
      <c r="F618" s="48">
        <v>58.2</v>
      </c>
      <c r="G618" s="48">
        <v>354.0</v>
      </c>
      <c r="H618" s="49">
        <f t="shared" si="3"/>
        <v>59.12932169</v>
      </c>
      <c r="I618" s="49">
        <f t="shared" si="4"/>
        <v>0.9293216859</v>
      </c>
      <c r="J618" s="49"/>
      <c r="K618" s="50">
        <v>58.2</v>
      </c>
      <c r="L618" s="51">
        <v>22.8</v>
      </c>
      <c r="M618" s="52">
        <f t="shared" si="5"/>
        <v>65.18525745</v>
      </c>
      <c r="N618" s="52">
        <f t="shared" si="6"/>
        <v>6.985257454</v>
      </c>
      <c r="O618" s="53"/>
      <c r="P618" s="54">
        <v>58.2</v>
      </c>
      <c r="Q618" s="54">
        <v>5.0</v>
      </c>
      <c r="R618" s="55">
        <f t="shared" si="7"/>
        <v>66.0765813</v>
      </c>
      <c r="S618" s="55">
        <f t="shared" si="8"/>
        <v>7.876581301</v>
      </c>
      <c r="T618" s="55"/>
    </row>
    <row r="619">
      <c r="A619" s="45">
        <v>78.0</v>
      </c>
      <c r="B619" s="45">
        <v>12.6</v>
      </c>
      <c r="C619" s="46">
        <f t="shared" si="1"/>
        <v>70.61239825</v>
      </c>
      <c r="D619" s="35">
        <f t="shared" si="2"/>
        <v>7.387601745</v>
      </c>
      <c r="E619" s="47"/>
      <c r="F619" s="48">
        <v>56.9</v>
      </c>
      <c r="G619" s="48">
        <v>368.0</v>
      </c>
      <c r="H619" s="49">
        <f t="shared" si="3"/>
        <v>58.38230326</v>
      </c>
      <c r="I619" s="49">
        <f t="shared" si="4"/>
        <v>1.482303257</v>
      </c>
      <c r="J619" s="49"/>
      <c r="K619" s="50">
        <v>56.9</v>
      </c>
      <c r="L619" s="51">
        <v>22.3</v>
      </c>
      <c r="M619" s="52">
        <f t="shared" si="5"/>
        <v>65.05032847</v>
      </c>
      <c r="N619" s="52">
        <f t="shared" si="6"/>
        <v>8.150328466</v>
      </c>
      <c r="O619" s="53"/>
      <c r="P619" s="54">
        <v>56.9</v>
      </c>
      <c r="Q619" s="54">
        <v>5.5</v>
      </c>
      <c r="R619" s="55">
        <f t="shared" si="7"/>
        <v>65.59013961</v>
      </c>
      <c r="S619" s="55">
        <f t="shared" si="8"/>
        <v>8.690139605</v>
      </c>
      <c r="T619" s="55"/>
    </row>
    <row r="620">
      <c r="A620" s="45">
        <v>78.6</v>
      </c>
      <c r="B620" s="45">
        <v>12.4</v>
      </c>
      <c r="C620" s="46">
        <f t="shared" si="1"/>
        <v>70.19170763</v>
      </c>
      <c r="D620" s="35">
        <f t="shared" si="2"/>
        <v>8.408292366</v>
      </c>
      <c r="E620" s="47"/>
      <c r="F620" s="48">
        <v>55.3</v>
      </c>
      <c r="G620" s="48">
        <v>394.0</v>
      </c>
      <c r="H620" s="49">
        <f t="shared" si="3"/>
        <v>56.99498332</v>
      </c>
      <c r="I620" s="49">
        <f t="shared" si="4"/>
        <v>1.694983317</v>
      </c>
      <c r="J620" s="49"/>
      <c r="K620" s="50">
        <v>55.3</v>
      </c>
      <c r="L620" s="51">
        <v>21.7</v>
      </c>
      <c r="M620" s="52">
        <f t="shared" si="5"/>
        <v>64.88841368</v>
      </c>
      <c r="N620" s="52">
        <f t="shared" si="6"/>
        <v>9.58841368</v>
      </c>
      <c r="O620" s="53"/>
      <c r="P620" s="54">
        <v>55.3</v>
      </c>
      <c r="Q620" s="54">
        <v>5.9</v>
      </c>
      <c r="R620" s="55">
        <f t="shared" si="7"/>
        <v>65.20098625</v>
      </c>
      <c r="S620" s="55">
        <f t="shared" si="8"/>
        <v>9.900986248</v>
      </c>
      <c r="T620" s="55"/>
    </row>
    <row r="621">
      <c r="A621" s="45">
        <v>77.7</v>
      </c>
      <c r="B621" s="45">
        <v>12.2</v>
      </c>
      <c r="C621" s="46">
        <f t="shared" si="1"/>
        <v>69.77101701</v>
      </c>
      <c r="D621" s="35">
        <f t="shared" si="2"/>
        <v>7.928982987</v>
      </c>
      <c r="E621" s="47"/>
      <c r="F621" s="48">
        <v>54.1</v>
      </c>
      <c r="G621" s="48">
        <v>48.0</v>
      </c>
      <c r="H621" s="49">
        <f t="shared" si="3"/>
        <v>75.45701021</v>
      </c>
      <c r="I621" s="49">
        <f t="shared" si="4"/>
        <v>21.35701021</v>
      </c>
      <c r="J621" s="49"/>
      <c r="K621" s="50">
        <v>54.1</v>
      </c>
      <c r="L621" s="51">
        <v>21.2</v>
      </c>
      <c r="M621" s="52">
        <f t="shared" si="5"/>
        <v>64.75348469</v>
      </c>
      <c r="N621" s="52">
        <f t="shared" si="6"/>
        <v>10.65348469</v>
      </c>
      <c r="O621" s="53"/>
      <c r="P621" s="54">
        <v>54.1</v>
      </c>
      <c r="Q621" s="54">
        <v>6.3</v>
      </c>
      <c r="R621" s="55">
        <f t="shared" si="7"/>
        <v>64.81183289</v>
      </c>
      <c r="S621" s="55">
        <f t="shared" si="8"/>
        <v>10.71183289</v>
      </c>
      <c r="T621" s="55"/>
    </row>
    <row r="622">
      <c r="A622" s="45">
        <v>78.0</v>
      </c>
      <c r="B622" s="45">
        <v>12.1</v>
      </c>
      <c r="C622" s="46">
        <f t="shared" si="1"/>
        <v>69.5606717</v>
      </c>
      <c r="D622" s="35">
        <f t="shared" si="2"/>
        <v>8.439328297</v>
      </c>
      <c r="E622" s="47"/>
      <c r="F622" s="48">
        <v>53.2</v>
      </c>
      <c r="G622" s="48">
        <v>417.0</v>
      </c>
      <c r="H622" s="49">
        <f t="shared" si="3"/>
        <v>55.76773876</v>
      </c>
      <c r="I622" s="49">
        <f t="shared" si="4"/>
        <v>2.567738755</v>
      </c>
      <c r="J622" s="49"/>
      <c r="K622" s="50">
        <v>53.2</v>
      </c>
      <c r="L622" s="51">
        <v>2.7</v>
      </c>
      <c r="M622" s="52">
        <f t="shared" si="5"/>
        <v>59.76111213</v>
      </c>
      <c r="N622" s="52">
        <f t="shared" si="6"/>
        <v>6.56111213</v>
      </c>
      <c r="O622" s="53"/>
      <c r="P622" s="54">
        <v>53.2</v>
      </c>
      <c r="Q622" s="54">
        <v>6.8</v>
      </c>
      <c r="R622" s="55">
        <f t="shared" si="7"/>
        <v>64.32539119</v>
      </c>
      <c r="S622" s="55">
        <f t="shared" si="8"/>
        <v>11.12539119</v>
      </c>
      <c r="T622" s="55"/>
    </row>
    <row r="623">
      <c r="A623" s="45">
        <v>78.3</v>
      </c>
      <c r="B623" s="45">
        <v>11.9</v>
      </c>
      <c r="C623" s="46">
        <f t="shared" si="1"/>
        <v>69.13998108</v>
      </c>
      <c r="D623" s="35">
        <f t="shared" si="2"/>
        <v>9.160018918</v>
      </c>
      <c r="E623" s="47"/>
      <c r="F623" s="48">
        <v>52.6</v>
      </c>
      <c r="G623" s="48">
        <v>424.0</v>
      </c>
      <c r="H623" s="49">
        <f t="shared" si="3"/>
        <v>55.39422954</v>
      </c>
      <c r="I623" s="49">
        <f t="shared" si="4"/>
        <v>2.794229541</v>
      </c>
      <c r="J623" s="49"/>
      <c r="K623" s="50">
        <v>52.6</v>
      </c>
      <c r="L623" s="51">
        <v>2.3</v>
      </c>
      <c r="M623" s="52">
        <f t="shared" si="5"/>
        <v>59.65316894</v>
      </c>
      <c r="N623" s="52">
        <f t="shared" si="6"/>
        <v>7.053168939</v>
      </c>
      <c r="O623" s="53"/>
      <c r="P623" s="54">
        <v>52.6</v>
      </c>
      <c r="Q623" s="54">
        <v>7.2</v>
      </c>
      <c r="R623" s="55">
        <f t="shared" si="7"/>
        <v>63.93623784</v>
      </c>
      <c r="S623" s="55">
        <f t="shared" si="8"/>
        <v>11.33623784</v>
      </c>
      <c r="T623" s="55"/>
    </row>
    <row r="624">
      <c r="A624" s="45">
        <v>77.5</v>
      </c>
      <c r="B624" s="45">
        <v>11.7</v>
      </c>
      <c r="C624" s="46">
        <f t="shared" si="1"/>
        <v>68.71929046</v>
      </c>
      <c r="D624" s="35">
        <f t="shared" si="2"/>
        <v>8.780709539</v>
      </c>
      <c r="E624" s="47"/>
      <c r="F624" s="48">
        <v>52.7</v>
      </c>
      <c r="G624" s="48">
        <v>419.0</v>
      </c>
      <c r="H624" s="49">
        <f t="shared" si="3"/>
        <v>55.66102184</v>
      </c>
      <c r="I624" s="49">
        <f t="shared" si="4"/>
        <v>2.961021837</v>
      </c>
      <c r="J624" s="49"/>
      <c r="K624" s="50">
        <v>52.7</v>
      </c>
      <c r="L624" s="51">
        <v>19.8</v>
      </c>
      <c r="M624" s="52">
        <f t="shared" si="5"/>
        <v>64.37568352</v>
      </c>
      <c r="N624" s="52">
        <f t="shared" si="6"/>
        <v>11.67568352</v>
      </c>
      <c r="O624" s="53"/>
      <c r="P624" s="54">
        <v>52.7</v>
      </c>
      <c r="Q624" s="54">
        <v>7.6</v>
      </c>
      <c r="R624" s="55">
        <f t="shared" si="7"/>
        <v>63.54708448</v>
      </c>
      <c r="S624" s="55">
        <f t="shared" si="8"/>
        <v>10.84708448</v>
      </c>
      <c r="T624" s="55"/>
    </row>
    <row r="625">
      <c r="A625" s="45">
        <v>77.6</v>
      </c>
      <c r="B625" s="45">
        <v>11.6</v>
      </c>
      <c r="C625" s="46">
        <f t="shared" si="1"/>
        <v>68.50894515</v>
      </c>
      <c r="D625" s="35">
        <f t="shared" si="2"/>
        <v>9.09105485</v>
      </c>
      <c r="E625" s="47"/>
      <c r="F625" s="48">
        <v>52.9</v>
      </c>
      <c r="G625" s="48">
        <v>416.0</v>
      </c>
      <c r="H625" s="49">
        <f t="shared" si="3"/>
        <v>55.82109721</v>
      </c>
      <c r="I625" s="49">
        <f t="shared" si="4"/>
        <v>2.921097215</v>
      </c>
      <c r="J625" s="49"/>
      <c r="K625" s="50">
        <v>52.9</v>
      </c>
      <c r="L625" s="51">
        <v>19.3</v>
      </c>
      <c r="M625" s="52">
        <f t="shared" si="5"/>
        <v>64.24075454</v>
      </c>
      <c r="N625" s="52">
        <f t="shared" si="6"/>
        <v>11.34075454</v>
      </c>
      <c r="O625" s="53"/>
      <c r="P625" s="54">
        <v>52.9</v>
      </c>
      <c r="Q625" s="54">
        <v>7.8</v>
      </c>
      <c r="R625" s="55">
        <f t="shared" si="7"/>
        <v>63.3525078</v>
      </c>
      <c r="S625" s="55">
        <f t="shared" si="8"/>
        <v>10.4525078</v>
      </c>
      <c r="T625" s="55"/>
    </row>
    <row r="626">
      <c r="A626" s="45">
        <v>78.0</v>
      </c>
      <c r="B626" s="45">
        <v>15.3</v>
      </c>
      <c r="C626" s="46">
        <f t="shared" si="1"/>
        <v>76.29172164</v>
      </c>
      <c r="D626" s="35">
        <f t="shared" si="2"/>
        <v>1.708278362</v>
      </c>
      <c r="E626" s="47"/>
      <c r="F626" s="48">
        <v>79.6</v>
      </c>
      <c r="G626" s="48">
        <v>95.0</v>
      </c>
      <c r="H626" s="49">
        <f t="shared" si="3"/>
        <v>72.94916262</v>
      </c>
      <c r="I626" s="49">
        <f t="shared" si="4"/>
        <v>6.650837377</v>
      </c>
      <c r="J626" s="49"/>
      <c r="K626" s="50">
        <v>79.6</v>
      </c>
      <c r="L626" s="51">
        <v>6.5</v>
      </c>
      <c r="M626" s="52">
        <f t="shared" si="5"/>
        <v>60.78657244</v>
      </c>
      <c r="N626" s="52">
        <f t="shared" si="6"/>
        <v>18.81342756</v>
      </c>
      <c r="O626" s="53"/>
      <c r="P626" s="54">
        <v>79.6</v>
      </c>
      <c r="Q626" s="54">
        <v>0.1</v>
      </c>
      <c r="R626" s="55">
        <f t="shared" si="7"/>
        <v>70.84370993</v>
      </c>
      <c r="S626" s="55">
        <f t="shared" si="8"/>
        <v>8.756290075</v>
      </c>
      <c r="T626" s="55"/>
    </row>
    <row r="627">
      <c r="A627" s="45">
        <v>77.8</v>
      </c>
      <c r="B627" s="45">
        <v>15.1</v>
      </c>
      <c r="C627" s="46">
        <f t="shared" si="1"/>
        <v>75.87103102</v>
      </c>
      <c r="D627" s="35">
        <f t="shared" si="2"/>
        <v>1.928968983</v>
      </c>
      <c r="E627" s="47"/>
      <c r="F627" s="48">
        <v>79.5</v>
      </c>
      <c r="G627" s="48">
        <v>96.0</v>
      </c>
      <c r="H627" s="49">
        <f t="shared" si="3"/>
        <v>72.89580416</v>
      </c>
      <c r="I627" s="49">
        <f t="shared" si="4"/>
        <v>6.604195837</v>
      </c>
      <c r="J627" s="49"/>
      <c r="K627" s="50">
        <v>79.5</v>
      </c>
      <c r="L627" s="51">
        <v>59.5</v>
      </c>
      <c r="M627" s="52">
        <f t="shared" si="5"/>
        <v>75.08904518</v>
      </c>
      <c r="N627" s="52">
        <f t="shared" si="6"/>
        <v>4.410954815</v>
      </c>
      <c r="O627" s="53"/>
      <c r="P627" s="54">
        <v>79.5</v>
      </c>
      <c r="Q627" s="54">
        <v>0.1</v>
      </c>
      <c r="R627" s="55">
        <f t="shared" si="7"/>
        <v>70.84370993</v>
      </c>
      <c r="S627" s="55">
        <f t="shared" si="8"/>
        <v>8.656290075</v>
      </c>
      <c r="T627" s="55"/>
    </row>
    <row r="628">
      <c r="A628" s="45">
        <v>77.7</v>
      </c>
      <c r="B628" s="45">
        <v>14.9</v>
      </c>
      <c r="C628" s="46">
        <f t="shared" si="1"/>
        <v>75.4503404</v>
      </c>
      <c r="D628" s="35">
        <f t="shared" si="2"/>
        <v>2.249659604</v>
      </c>
      <c r="E628" s="47"/>
      <c r="F628" s="48">
        <v>79.4</v>
      </c>
      <c r="G628" s="48">
        <v>96.0</v>
      </c>
      <c r="H628" s="49">
        <f t="shared" si="3"/>
        <v>72.89580416</v>
      </c>
      <c r="I628" s="49">
        <f t="shared" si="4"/>
        <v>6.504195837</v>
      </c>
      <c r="J628" s="49"/>
      <c r="K628" s="50">
        <v>79.4</v>
      </c>
      <c r="L628" s="51">
        <v>58.5</v>
      </c>
      <c r="M628" s="52">
        <f t="shared" si="5"/>
        <v>74.81918721</v>
      </c>
      <c r="N628" s="52">
        <f t="shared" si="6"/>
        <v>4.580812791</v>
      </c>
      <c r="O628" s="53"/>
      <c r="P628" s="54">
        <v>79.4</v>
      </c>
      <c r="Q628" s="54">
        <v>0.1</v>
      </c>
      <c r="R628" s="55">
        <f t="shared" si="7"/>
        <v>70.84370993</v>
      </c>
      <c r="S628" s="55">
        <f t="shared" si="8"/>
        <v>8.556290075</v>
      </c>
      <c r="T628" s="55"/>
    </row>
    <row r="629">
      <c r="A629" s="45">
        <v>77.1</v>
      </c>
      <c r="B629" s="45">
        <v>14.6</v>
      </c>
      <c r="C629" s="46">
        <f t="shared" si="1"/>
        <v>74.81930446</v>
      </c>
      <c r="D629" s="35">
        <f t="shared" si="2"/>
        <v>2.280695535</v>
      </c>
      <c r="E629" s="47"/>
      <c r="F629" s="48">
        <v>79.2</v>
      </c>
      <c r="G629" s="48">
        <v>97.0</v>
      </c>
      <c r="H629" s="49">
        <f t="shared" si="3"/>
        <v>72.8424457</v>
      </c>
      <c r="I629" s="49">
        <f t="shared" si="4"/>
        <v>6.357554296</v>
      </c>
      <c r="J629" s="49"/>
      <c r="K629" s="50">
        <v>79.2</v>
      </c>
      <c r="L629" s="51">
        <v>57.5</v>
      </c>
      <c r="M629" s="52">
        <f t="shared" si="5"/>
        <v>74.54932923</v>
      </c>
      <c r="N629" s="52">
        <f t="shared" si="6"/>
        <v>4.650670768</v>
      </c>
      <c r="O629" s="53"/>
      <c r="P629" s="54">
        <v>79.2</v>
      </c>
      <c r="Q629" s="54">
        <v>0.1</v>
      </c>
      <c r="R629" s="55">
        <f t="shared" si="7"/>
        <v>70.84370993</v>
      </c>
      <c r="S629" s="55">
        <f t="shared" si="8"/>
        <v>8.356290075</v>
      </c>
      <c r="T629" s="55"/>
    </row>
    <row r="630">
      <c r="A630" s="45">
        <v>77.0</v>
      </c>
      <c r="B630" s="45">
        <v>14.5</v>
      </c>
      <c r="C630" s="46">
        <f t="shared" si="1"/>
        <v>74.60895915</v>
      </c>
      <c r="D630" s="35">
        <f t="shared" si="2"/>
        <v>2.391040846</v>
      </c>
      <c r="E630" s="47"/>
      <c r="F630" s="48">
        <v>79.0</v>
      </c>
      <c r="G630" s="48">
        <v>98.0</v>
      </c>
      <c r="H630" s="49">
        <f t="shared" si="3"/>
        <v>72.78908724</v>
      </c>
      <c r="I630" s="49">
        <f t="shared" si="4"/>
        <v>6.210912755</v>
      </c>
      <c r="J630" s="49"/>
      <c r="K630" s="50">
        <v>79.0</v>
      </c>
      <c r="L630" s="51">
        <v>56.5</v>
      </c>
      <c r="M630" s="52">
        <f t="shared" si="5"/>
        <v>74.27947126</v>
      </c>
      <c r="N630" s="52">
        <f t="shared" si="6"/>
        <v>4.720528744</v>
      </c>
      <c r="O630" s="53"/>
      <c r="P630" s="54">
        <v>79.0</v>
      </c>
      <c r="Q630" s="54">
        <v>0.1</v>
      </c>
      <c r="R630" s="55">
        <f t="shared" si="7"/>
        <v>70.84370993</v>
      </c>
      <c r="S630" s="55">
        <f t="shared" si="8"/>
        <v>8.156290075</v>
      </c>
      <c r="T630" s="55"/>
    </row>
    <row r="631">
      <c r="A631" s="45">
        <v>76.6</v>
      </c>
      <c r="B631" s="45">
        <v>14.2</v>
      </c>
      <c r="C631" s="46">
        <f t="shared" si="1"/>
        <v>73.97792322</v>
      </c>
      <c r="D631" s="35">
        <f t="shared" si="2"/>
        <v>2.622076777</v>
      </c>
      <c r="E631" s="47"/>
      <c r="F631" s="48">
        <v>78.1</v>
      </c>
      <c r="G631" s="48">
        <v>16.0</v>
      </c>
      <c r="H631" s="49">
        <f t="shared" si="3"/>
        <v>77.1644809</v>
      </c>
      <c r="I631" s="49">
        <f t="shared" si="4"/>
        <v>0.9355190994</v>
      </c>
      <c r="J631" s="49"/>
      <c r="K631" s="50">
        <v>78.1</v>
      </c>
      <c r="L631" s="51">
        <v>55.5</v>
      </c>
      <c r="M631" s="52">
        <f t="shared" si="5"/>
        <v>74.00961328</v>
      </c>
      <c r="N631" s="52">
        <f t="shared" si="6"/>
        <v>4.09038672</v>
      </c>
      <c r="O631" s="53"/>
      <c r="P631" s="54">
        <v>78.1</v>
      </c>
      <c r="Q631" s="54">
        <v>0.1</v>
      </c>
      <c r="R631" s="55">
        <f t="shared" si="7"/>
        <v>70.84370993</v>
      </c>
      <c r="S631" s="55">
        <f t="shared" si="8"/>
        <v>7.256290075</v>
      </c>
      <c r="T631" s="55"/>
    </row>
    <row r="632">
      <c r="A632" s="45">
        <v>76.3</v>
      </c>
      <c r="B632" s="45">
        <v>14.2</v>
      </c>
      <c r="C632" s="46">
        <f t="shared" si="1"/>
        <v>73.97792322</v>
      </c>
      <c r="D632" s="35">
        <f t="shared" si="2"/>
        <v>2.322076777</v>
      </c>
      <c r="E632" s="47"/>
      <c r="F632" s="48">
        <v>79.2</v>
      </c>
      <c r="G632" s="48">
        <v>96.0</v>
      </c>
      <c r="H632" s="49">
        <f t="shared" si="3"/>
        <v>72.89580416</v>
      </c>
      <c r="I632" s="49">
        <f t="shared" si="4"/>
        <v>6.304195837</v>
      </c>
      <c r="J632" s="49"/>
      <c r="K632" s="50">
        <v>79.2</v>
      </c>
      <c r="L632" s="51">
        <v>54.4</v>
      </c>
      <c r="M632" s="52">
        <f t="shared" si="5"/>
        <v>73.71276951</v>
      </c>
      <c r="N632" s="52">
        <f t="shared" si="6"/>
        <v>5.487230494</v>
      </c>
      <c r="O632" s="53"/>
      <c r="P632" s="54">
        <v>79.2</v>
      </c>
      <c r="Q632" s="54">
        <v>0.1</v>
      </c>
      <c r="R632" s="55">
        <f t="shared" si="7"/>
        <v>70.84370993</v>
      </c>
      <c r="S632" s="55">
        <f t="shared" si="8"/>
        <v>8.356290075</v>
      </c>
      <c r="T632" s="55"/>
    </row>
    <row r="633">
      <c r="A633" s="45">
        <v>76.0</v>
      </c>
      <c r="B633" s="45">
        <v>14.3</v>
      </c>
      <c r="C633" s="46">
        <f t="shared" si="1"/>
        <v>74.18826853</v>
      </c>
      <c r="D633" s="35">
        <f t="shared" si="2"/>
        <v>1.811731467</v>
      </c>
      <c r="E633" s="47"/>
      <c r="F633" s="48">
        <v>78.9</v>
      </c>
      <c r="G633" s="48">
        <v>99.0</v>
      </c>
      <c r="H633" s="49">
        <f t="shared" si="3"/>
        <v>72.73572879</v>
      </c>
      <c r="I633" s="49">
        <f t="shared" si="4"/>
        <v>6.164271214</v>
      </c>
      <c r="J633" s="49"/>
      <c r="K633" s="50">
        <v>78.9</v>
      </c>
      <c r="L633" s="51">
        <v>53.4</v>
      </c>
      <c r="M633" s="52">
        <f t="shared" si="5"/>
        <v>73.44291153</v>
      </c>
      <c r="N633" s="52">
        <f t="shared" si="6"/>
        <v>5.457088471</v>
      </c>
      <c r="O633" s="53"/>
      <c r="P633" s="54">
        <v>78.9</v>
      </c>
      <c r="Q633" s="54">
        <v>0.1</v>
      </c>
      <c r="R633" s="55">
        <f t="shared" si="7"/>
        <v>70.84370993</v>
      </c>
      <c r="S633" s="55">
        <f t="shared" si="8"/>
        <v>8.056290075</v>
      </c>
      <c r="T633" s="55"/>
    </row>
    <row r="634">
      <c r="A634" s="45">
        <v>75.8</v>
      </c>
      <c r="B634" s="45">
        <v>14.3</v>
      </c>
      <c r="C634" s="46">
        <f t="shared" si="1"/>
        <v>74.18826853</v>
      </c>
      <c r="D634" s="35">
        <f t="shared" si="2"/>
        <v>1.611731467</v>
      </c>
      <c r="E634" s="47"/>
      <c r="F634" s="48">
        <v>78.9</v>
      </c>
      <c r="G634" s="48">
        <v>93.0</v>
      </c>
      <c r="H634" s="49">
        <f t="shared" si="3"/>
        <v>73.05587954</v>
      </c>
      <c r="I634" s="49">
        <f t="shared" si="4"/>
        <v>5.844120459</v>
      </c>
      <c r="J634" s="49"/>
      <c r="K634" s="50">
        <v>78.9</v>
      </c>
      <c r="L634" s="51">
        <v>52.4</v>
      </c>
      <c r="M634" s="52">
        <f t="shared" si="5"/>
        <v>73.17305355</v>
      </c>
      <c r="N634" s="52">
        <f t="shared" si="6"/>
        <v>5.726946447</v>
      </c>
      <c r="O634" s="53"/>
      <c r="P634" s="54">
        <v>78.9</v>
      </c>
      <c r="Q634" s="54">
        <v>0.1</v>
      </c>
      <c r="R634" s="55">
        <f t="shared" si="7"/>
        <v>70.84370993</v>
      </c>
      <c r="S634" s="55">
        <f t="shared" si="8"/>
        <v>8.056290075</v>
      </c>
      <c r="T634" s="55"/>
    </row>
    <row r="635">
      <c r="A635" s="45">
        <v>75.9</v>
      </c>
      <c r="B635" s="45">
        <v>13.9</v>
      </c>
      <c r="C635" s="46">
        <f t="shared" si="1"/>
        <v>73.34688729</v>
      </c>
      <c r="D635" s="35">
        <f t="shared" si="2"/>
        <v>2.553112709</v>
      </c>
      <c r="E635" s="47"/>
      <c r="F635" s="48">
        <v>78.0</v>
      </c>
      <c r="G635" s="48">
        <v>16.0</v>
      </c>
      <c r="H635" s="49">
        <f t="shared" si="3"/>
        <v>77.1644809</v>
      </c>
      <c r="I635" s="49">
        <f t="shared" si="4"/>
        <v>0.8355190994</v>
      </c>
      <c r="J635" s="49"/>
      <c r="K635" s="50">
        <v>78.0</v>
      </c>
      <c r="L635" s="51">
        <v>51.4</v>
      </c>
      <c r="M635" s="52">
        <f t="shared" si="5"/>
        <v>72.90319558</v>
      </c>
      <c r="N635" s="52">
        <f t="shared" si="6"/>
        <v>5.096804423</v>
      </c>
      <c r="O635" s="53"/>
      <c r="P635" s="54">
        <v>78.0</v>
      </c>
      <c r="Q635" s="54">
        <v>0.1</v>
      </c>
      <c r="R635" s="55">
        <f t="shared" si="7"/>
        <v>70.84370993</v>
      </c>
      <c r="S635" s="55">
        <f t="shared" si="8"/>
        <v>7.156290075</v>
      </c>
      <c r="T635" s="55"/>
    </row>
    <row r="636">
      <c r="A636" s="45">
        <v>75.2</v>
      </c>
      <c r="B636" s="45">
        <v>13.6</v>
      </c>
      <c r="C636" s="46">
        <f t="shared" si="1"/>
        <v>72.71585136</v>
      </c>
      <c r="D636" s="35">
        <f t="shared" si="2"/>
        <v>2.48414864</v>
      </c>
      <c r="E636" s="47"/>
      <c r="F636" s="48">
        <v>78.6</v>
      </c>
      <c r="G636" s="48">
        <v>97.0</v>
      </c>
      <c r="H636" s="49">
        <f t="shared" si="3"/>
        <v>72.8424457</v>
      </c>
      <c r="I636" s="49">
        <f t="shared" si="4"/>
        <v>5.757554296</v>
      </c>
      <c r="J636" s="49"/>
      <c r="K636" s="50">
        <v>78.6</v>
      </c>
      <c r="L636" s="51">
        <v>5.3</v>
      </c>
      <c r="M636" s="52">
        <f t="shared" si="5"/>
        <v>60.46274287</v>
      </c>
      <c r="N636" s="52">
        <f t="shared" si="6"/>
        <v>18.13725713</v>
      </c>
      <c r="O636" s="53"/>
      <c r="P636" s="54">
        <v>78.6</v>
      </c>
      <c r="Q636" s="54">
        <v>0.1</v>
      </c>
      <c r="R636" s="55">
        <f t="shared" si="7"/>
        <v>70.84370993</v>
      </c>
      <c r="S636" s="55">
        <f t="shared" si="8"/>
        <v>7.756290075</v>
      </c>
      <c r="T636" s="55"/>
    </row>
    <row r="637">
      <c r="A637" s="45">
        <v>75.4</v>
      </c>
      <c r="B637" s="45">
        <v>13.3</v>
      </c>
      <c r="C637" s="46">
        <f t="shared" si="1"/>
        <v>72.08481543</v>
      </c>
      <c r="D637" s="35">
        <f t="shared" si="2"/>
        <v>3.315184572</v>
      </c>
      <c r="E637" s="47"/>
      <c r="F637" s="48">
        <v>77.7</v>
      </c>
      <c r="G637" s="48">
        <v>12.0</v>
      </c>
      <c r="H637" s="49">
        <f t="shared" si="3"/>
        <v>77.37791474</v>
      </c>
      <c r="I637" s="49">
        <f t="shared" si="4"/>
        <v>0.3220852625</v>
      </c>
      <c r="J637" s="49"/>
      <c r="K637" s="50">
        <v>77.7</v>
      </c>
      <c r="L637" s="51">
        <v>49.3</v>
      </c>
      <c r="M637" s="52">
        <f t="shared" si="5"/>
        <v>72.33649383</v>
      </c>
      <c r="N637" s="52">
        <f t="shared" si="6"/>
        <v>5.363506174</v>
      </c>
      <c r="O637" s="53"/>
      <c r="P637" s="54">
        <v>77.7</v>
      </c>
      <c r="Q637" s="54">
        <v>0.1</v>
      </c>
      <c r="R637" s="55">
        <f t="shared" si="7"/>
        <v>70.84370993</v>
      </c>
      <c r="S637" s="55">
        <f t="shared" si="8"/>
        <v>6.856290075</v>
      </c>
      <c r="T637" s="55"/>
    </row>
    <row r="638">
      <c r="A638" s="45">
        <v>74.7</v>
      </c>
      <c r="B638" s="45">
        <v>12.9</v>
      </c>
      <c r="C638" s="46">
        <f t="shared" si="1"/>
        <v>71.24343419</v>
      </c>
      <c r="D638" s="35">
        <f t="shared" si="2"/>
        <v>3.456565814</v>
      </c>
      <c r="E638" s="47"/>
      <c r="F638" s="48">
        <v>78.0</v>
      </c>
      <c r="G638" s="48">
        <v>1.0</v>
      </c>
      <c r="H638" s="49">
        <f t="shared" si="3"/>
        <v>77.96485779</v>
      </c>
      <c r="I638" s="49">
        <f t="shared" si="4"/>
        <v>0.03514221117</v>
      </c>
      <c r="J638" s="49"/>
      <c r="K638" s="50">
        <v>78.0</v>
      </c>
      <c r="L638" s="51">
        <v>48.3</v>
      </c>
      <c r="M638" s="52">
        <f t="shared" si="5"/>
        <v>72.06663585</v>
      </c>
      <c r="N638" s="52">
        <f t="shared" si="6"/>
        <v>5.93336415</v>
      </c>
      <c r="O638" s="53"/>
      <c r="P638" s="54">
        <v>78.0</v>
      </c>
      <c r="Q638" s="54">
        <v>0.1</v>
      </c>
      <c r="R638" s="55">
        <f t="shared" si="7"/>
        <v>70.84370993</v>
      </c>
      <c r="S638" s="55">
        <f t="shared" si="8"/>
        <v>7.156290075</v>
      </c>
      <c r="T638" s="55"/>
    </row>
    <row r="639">
      <c r="A639" s="45">
        <v>74.8</v>
      </c>
      <c r="B639" s="45">
        <v>12.6</v>
      </c>
      <c r="C639" s="46">
        <f t="shared" si="1"/>
        <v>70.61239825</v>
      </c>
      <c r="D639" s="35">
        <f t="shared" si="2"/>
        <v>4.187601745</v>
      </c>
      <c r="E639" s="47"/>
      <c r="F639" s="48">
        <v>78.3</v>
      </c>
      <c r="G639" s="48">
        <v>99.0</v>
      </c>
      <c r="H639" s="49">
        <f t="shared" si="3"/>
        <v>72.73572879</v>
      </c>
      <c r="I639" s="49">
        <f t="shared" si="4"/>
        <v>5.564271214</v>
      </c>
      <c r="J639" s="49"/>
      <c r="K639" s="50">
        <v>78.3</v>
      </c>
      <c r="L639" s="51">
        <v>47.3</v>
      </c>
      <c r="M639" s="52">
        <f t="shared" si="5"/>
        <v>71.79677787</v>
      </c>
      <c r="N639" s="52">
        <f t="shared" si="6"/>
        <v>6.503222126</v>
      </c>
      <c r="O639" s="53"/>
      <c r="P639" s="54">
        <v>78.3</v>
      </c>
      <c r="Q639" s="54">
        <v>0.1</v>
      </c>
      <c r="R639" s="55">
        <f t="shared" si="7"/>
        <v>70.84370993</v>
      </c>
      <c r="S639" s="55">
        <f t="shared" si="8"/>
        <v>7.456290075</v>
      </c>
      <c r="T639" s="55"/>
    </row>
    <row r="640">
      <c r="A640" s="45">
        <v>74.9</v>
      </c>
      <c r="B640" s="45">
        <v>12.3</v>
      </c>
      <c r="C640" s="46">
        <f t="shared" si="1"/>
        <v>69.98136232</v>
      </c>
      <c r="D640" s="35">
        <f t="shared" si="2"/>
        <v>4.918637677</v>
      </c>
      <c r="E640" s="47"/>
      <c r="F640" s="48">
        <v>77.5</v>
      </c>
      <c r="G640" s="48">
        <v>1.0</v>
      </c>
      <c r="H640" s="49">
        <f t="shared" si="3"/>
        <v>77.96485779</v>
      </c>
      <c r="I640" s="49">
        <f t="shared" si="4"/>
        <v>0.4648577888</v>
      </c>
      <c r="J640" s="49"/>
      <c r="K640" s="50">
        <v>77.5</v>
      </c>
      <c r="L640" s="51">
        <v>46.4</v>
      </c>
      <c r="M640" s="52">
        <f t="shared" si="5"/>
        <v>71.5539057</v>
      </c>
      <c r="N640" s="52">
        <f t="shared" si="6"/>
        <v>5.946094305</v>
      </c>
      <c r="O640" s="53"/>
      <c r="P640" s="54">
        <v>77.5</v>
      </c>
      <c r="Q640" s="54">
        <v>0.1</v>
      </c>
      <c r="R640" s="55">
        <f t="shared" si="7"/>
        <v>70.84370993</v>
      </c>
      <c r="S640" s="55">
        <f t="shared" si="8"/>
        <v>6.656290075</v>
      </c>
      <c r="T640" s="55"/>
    </row>
    <row r="641">
      <c r="A641" s="45">
        <v>74.7</v>
      </c>
      <c r="B641" s="45">
        <v>12.2</v>
      </c>
      <c r="C641" s="46">
        <f t="shared" si="1"/>
        <v>69.77101701</v>
      </c>
      <c r="D641" s="35">
        <f t="shared" si="2"/>
        <v>4.928982987</v>
      </c>
      <c r="E641" s="47"/>
      <c r="F641" s="48">
        <v>77.6</v>
      </c>
      <c r="G641" s="48">
        <v>98.0</v>
      </c>
      <c r="H641" s="49">
        <f t="shared" si="3"/>
        <v>72.78908724</v>
      </c>
      <c r="I641" s="49">
        <f t="shared" si="4"/>
        <v>4.810912755</v>
      </c>
      <c r="J641" s="49"/>
      <c r="K641" s="50">
        <v>77.6</v>
      </c>
      <c r="L641" s="51">
        <v>45.4</v>
      </c>
      <c r="M641" s="52">
        <f t="shared" si="5"/>
        <v>71.28404772</v>
      </c>
      <c r="N641" s="52">
        <f t="shared" si="6"/>
        <v>6.315952281</v>
      </c>
      <c r="O641" s="53"/>
      <c r="P641" s="54">
        <v>77.6</v>
      </c>
      <c r="Q641" s="54">
        <v>0.1</v>
      </c>
      <c r="R641" s="55">
        <f t="shared" si="7"/>
        <v>70.84370993</v>
      </c>
      <c r="S641" s="55">
        <f t="shared" si="8"/>
        <v>6.756290075</v>
      </c>
      <c r="T641" s="55"/>
    </row>
    <row r="642">
      <c r="A642" s="45">
        <v>79.1</v>
      </c>
      <c r="B642" s="45">
        <v>13.9</v>
      </c>
      <c r="C642" s="46">
        <f t="shared" si="1"/>
        <v>73.34688729</v>
      </c>
      <c r="D642" s="35">
        <f t="shared" si="2"/>
        <v>5.753112709</v>
      </c>
      <c r="E642" s="47"/>
      <c r="F642" s="48">
        <v>78.0</v>
      </c>
      <c r="G642" s="48">
        <v>95.0</v>
      </c>
      <c r="H642" s="49">
        <f t="shared" si="3"/>
        <v>72.94916262</v>
      </c>
      <c r="I642" s="49">
        <f t="shared" si="4"/>
        <v>5.050837377</v>
      </c>
      <c r="J642" s="49"/>
      <c r="K642" s="50">
        <v>78.0</v>
      </c>
      <c r="L642" s="51">
        <v>63.7</v>
      </c>
      <c r="M642" s="52">
        <f t="shared" si="5"/>
        <v>76.22244869</v>
      </c>
      <c r="N642" s="52">
        <f t="shared" si="6"/>
        <v>1.777551314</v>
      </c>
      <c r="O642" s="53"/>
      <c r="P642" s="54">
        <v>78.0</v>
      </c>
      <c r="Q642" s="54">
        <v>0.1</v>
      </c>
      <c r="R642" s="55">
        <f t="shared" si="7"/>
        <v>70.84370993</v>
      </c>
      <c r="S642" s="55">
        <f t="shared" si="8"/>
        <v>7.156290075</v>
      </c>
      <c r="T642" s="55"/>
    </row>
    <row r="643">
      <c r="A643" s="45">
        <v>79.0</v>
      </c>
      <c r="B643" s="45">
        <v>14.0</v>
      </c>
      <c r="C643" s="46">
        <f t="shared" si="1"/>
        <v>73.5572326</v>
      </c>
      <c r="D643" s="35">
        <f t="shared" si="2"/>
        <v>5.442767398</v>
      </c>
      <c r="E643" s="47"/>
      <c r="F643" s="48">
        <v>77.8</v>
      </c>
      <c r="G643" s="48">
        <v>97.0</v>
      </c>
      <c r="H643" s="49">
        <f t="shared" si="3"/>
        <v>72.8424457</v>
      </c>
      <c r="I643" s="49">
        <f t="shared" si="4"/>
        <v>4.957554296</v>
      </c>
      <c r="J643" s="49"/>
      <c r="K643" s="50">
        <v>77.8</v>
      </c>
      <c r="L643" s="51">
        <v>63.1</v>
      </c>
      <c r="M643" s="52">
        <f t="shared" si="5"/>
        <v>76.0605339</v>
      </c>
      <c r="N643" s="52">
        <f t="shared" si="6"/>
        <v>1.7394661</v>
      </c>
      <c r="O643" s="53"/>
      <c r="P643" s="54">
        <v>77.8</v>
      </c>
      <c r="Q643" s="54">
        <v>0.1</v>
      </c>
      <c r="R643" s="55">
        <f t="shared" si="7"/>
        <v>70.84370993</v>
      </c>
      <c r="S643" s="55">
        <f t="shared" si="8"/>
        <v>6.956290075</v>
      </c>
      <c r="T643" s="55"/>
    </row>
    <row r="644">
      <c r="A644" s="45">
        <v>78.7</v>
      </c>
      <c r="B644" s="45">
        <v>14.7</v>
      </c>
      <c r="C644" s="46">
        <f t="shared" si="1"/>
        <v>75.02964978</v>
      </c>
      <c r="D644" s="35">
        <f t="shared" si="2"/>
        <v>3.670350225</v>
      </c>
      <c r="E644" s="47"/>
      <c r="F644" s="48">
        <v>77.7</v>
      </c>
      <c r="G644" s="48">
        <v>97.0</v>
      </c>
      <c r="H644" s="49">
        <f t="shared" si="3"/>
        <v>72.8424457</v>
      </c>
      <c r="I644" s="49">
        <f t="shared" si="4"/>
        <v>4.857554296</v>
      </c>
      <c r="J644" s="49"/>
      <c r="K644" s="50">
        <v>77.7</v>
      </c>
      <c r="L644" s="51">
        <v>62.5</v>
      </c>
      <c r="M644" s="52">
        <f t="shared" si="5"/>
        <v>75.89861911</v>
      </c>
      <c r="N644" s="52">
        <f t="shared" si="6"/>
        <v>1.801380886</v>
      </c>
      <c r="O644" s="53"/>
      <c r="P644" s="54">
        <v>77.7</v>
      </c>
      <c r="Q644" s="54">
        <v>0.1</v>
      </c>
      <c r="R644" s="55">
        <f t="shared" si="7"/>
        <v>70.84370993</v>
      </c>
      <c r="S644" s="55">
        <f t="shared" si="8"/>
        <v>6.856290075</v>
      </c>
      <c r="T644" s="55"/>
    </row>
    <row r="645">
      <c r="A645" s="45">
        <v>78.7</v>
      </c>
      <c r="B645" s="45">
        <v>15.7</v>
      </c>
      <c r="C645" s="46">
        <f t="shared" si="1"/>
        <v>77.13310288</v>
      </c>
      <c r="D645" s="35">
        <f t="shared" si="2"/>
        <v>1.56689712</v>
      </c>
      <c r="E645" s="47"/>
      <c r="F645" s="48">
        <v>77.1</v>
      </c>
      <c r="G645" s="48">
        <v>14.0</v>
      </c>
      <c r="H645" s="49">
        <f t="shared" si="3"/>
        <v>77.27119782</v>
      </c>
      <c r="I645" s="49">
        <f t="shared" si="4"/>
        <v>0.171197819</v>
      </c>
      <c r="J645" s="49"/>
      <c r="K645" s="50">
        <v>77.1</v>
      </c>
      <c r="L645" s="51">
        <v>61.9</v>
      </c>
      <c r="M645" s="52">
        <f t="shared" si="5"/>
        <v>75.73670433</v>
      </c>
      <c r="N645" s="52">
        <f t="shared" si="6"/>
        <v>1.363295672</v>
      </c>
      <c r="O645" s="53"/>
      <c r="P645" s="54">
        <v>77.1</v>
      </c>
      <c r="Q645" s="54">
        <v>0.1</v>
      </c>
      <c r="R645" s="55">
        <f t="shared" si="7"/>
        <v>70.84370993</v>
      </c>
      <c r="S645" s="55">
        <f t="shared" si="8"/>
        <v>6.256290075</v>
      </c>
      <c r="T645" s="55"/>
    </row>
    <row r="646">
      <c r="A646" s="45">
        <v>78.8</v>
      </c>
      <c r="B646" s="45">
        <v>16.5</v>
      </c>
      <c r="C646" s="46">
        <f t="shared" si="1"/>
        <v>78.81586536</v>
      </c>
      <c r="D646" s="35">
        <f t="shared" si="2"/>
        <v>0.01586536418</v>
      </c>
      <c r="E646" s="47"/>
      <c r="F646" s="48">
        <v>77.0</v>
      </c>
      <c r="G646" s="48">
        <v>14.0</v>
      </c>
      <c r="H646" s="49">
        <f t="shared" si="3"/>
        <v>77.27119782</v>
      </c>
      <c r="I646" s="49">
        <f t="shared" si="4"/>
        <v>0.271197819</v>
      </c>
      <c r="J646" s="49"/>
      <c r="K646" s="50">
        <v>77.0</v>
      </c>
      <c r="L646" s="51">
        <v>61.3</v>
      </c>
      <c r="M646" s="52">
        <f t="shared" si="5"/>
        <v>75.57478954</v>
      </c>
      <c r="N646" s="52">
        <f t="shared" si="6"/>
        <v>1.425210458</v>
      </c>
      <c r="O646" s="53"/>
      <c r="P646" s="54">
        <v>77.0</v>
      </c>
      <c r="Q646" s="54">
        <v>0.1</v>
      </c>
      <c r="R646" s="55">
        <f t="shared" si="7"/>
        <v>70.84370993</v>
      </c>
      <c r="S646" s="55">
        <f t="shared" si="8"/>
        <v>6.156290075</v>
      </c>
      <c r="T646" s="55"/>
    </row>
    <row r="647">
      <c r="A647" s="45">
        <v>78.0</v>
      </c>
      <c r="B647" s="45">
        <v>17.6</v>
      </c>
      <c r="C647" s="46">
        <f t="shared" si="1"/>
        <v>81.12966378</v>
      </c>
      <c r="D647" s="35">
        <f t="shared" si="2"/>
        <v>3.12966378</v>
      </c>
      <c r="E647" s="47"/>
      <c r="F647" s="48">
        <v>76.6</v>
      </c>
      <c r="G647" s="48">
        <v>16.0</v>
      </c>
      <c r="H647" s="49">
        <f t="shared" si="3"/>
        <v>77.1644809</v>
      </c>
      <c r="I647" s="49">
        <f t="shared" si="4"/>
        <v>0.5644809006</v>
      </c>
      <c r="J647" s="49"/>
      <c r="K647" s="50">
        <v>76.6</v>
      </c>
      <c r="L647" s="51">
        <v>6.6</v>
      </c>
      <c r="M647" s="52">
        <f t="shared" si="5"/>
        <v>60.81355824</v>
      </c>
      <c r="N647" s="52">
        <f t="shared" si="6"/>
        <v>15.78644176</v>
      </c>
      <c r="O647" s="53"/>
      <c r="P647" s="54">
        <v>76.6</v>
      </c>
      <c r="Q647" s="54">
        <v>0.1</v>
      </c>
      <c r="R647" s="55">
        <f t="shared" si="7"/>
        <v>70.84370993</v>
      </c>
      <c r="S647" s="55">
        <f t="shared" si="8"/>
        <v>5.756290075</v>
      </c>
      <c r="T647" s="55"/>
    </row>
    <row r="648">
      <c r="A648" s="45">
        <v>78.1</v>
      </c>
      <c r="B648" s="45">
        <v>17.7</v>
      </c>
      <c r="C648" s="46">
        <f t="shared" si="1"/>
        <v>81.34000909</v>
      </c>
      <c r="D648" s="35">
        <f t="shared" si="2"/>
        <v>3.24000909</v>
      </c>
      <c r="E648" s="47"/>
      <c r="F648" s="48">
        <v>76.3</v>
      </c>
      <c r="G648" s="48">
        <v>19.0</v>
      </c>
      <c r="H648" s="49">
        <f t="shared" si="3"/>
        <v>77.00440552</v>
      </c>
      <c r="I648" s="49">
        <f t="shared" si="4"/>
        <v>0.704405523</v>
      </c>
      <c r="J648" s="49"/>
      <c r="K648" s="50">
        <v>76.3</v>
      </c>
      <c r="L648" s="51">
        <v>6.0</v>
      </c>
      <c r="M648" s="52">
        <f t="shared" si="5"/>
        <v>60.65164345</v>
      </c>
      <c r="N648" s="52">
        <f t="shared" si="6"/>
        <v>15.64835655</v>
      </c>
      <c r="O648" s="53"/>
      <c r="P648" s="54">
        <v>76.3</v>
      </c>
      <c r="Q648" s="54">
        <v>0.1</v>
      </c>
      <c r="R648" s="55">
        <f t="shared" si="7"/>
        <v>70.84370993</v>
      </c>
      <c r="S648" s="55">
        <f t="shared" si="8"/>
        <v>5.456290075</v>
      </c>
      <c r="T648" s="55"/>
    </row>
    <row r="649">
      <c r="A649" s="45">
        <v>77.9</v>
      </c>
      <c r="B649" s="45">
        <v>17.1</v>
      </c>
      <c r="C649" s="46">
        <f t="shared" si="1"/>
        <v>80.07793723</v>
      </c>
      <c r="D649" s="35">
        <f t="shared" si="2"/>
        <v>2.177937227</v>
      </c>
      <c r="E649" s="47"/>
      <c r="F649" s="48">
        <v>76.0</v>
      </c>
      <c r="G649" s="48">
        <v>116.0</v>
      </c>
      <c r="H649" s="49">
        <f t="shared" si="3"/>
        <v>71.82863498</v>
      </c>
      <c r="I649" s="49">
        <f t="shared" si="4"/>
        <v>4.171365021</v>
      </c>
      <c r="J649" s="49"/>
      <c r="K649" s="50">
        <v>76.0</v>
      </c>
      <c r="L649" s="51">
        <v>59.4</v>
      </c>
      <c r="M649" s="52">
        <f t="shared" si="5"/>
        <v>75.06205939</v>
      </c>
      <c r="N649" s="52">
        <f t="shared" si="6"/>
        <v>0.9379406127</v>
      </c>
      <c r="O649" s="53"/>
      <c r="P649" s="54">
        <v>76.0</v>
      </c>
      <c r="Q649" s="54">
        <v>0.1</v>
      </c>
      <c r="R649" s="55">
        <f t="shared" si="7"/>
        <v>70.84370993</v>
      </c>
      <c r="S649" s="55">
        <f t="shared" si="8"/>
        <v>5.156290075</v>
      </c>
      <c r="T649" s="55"/>
    </row>
    <row r="650">
      <c r="A650" s="45">
        <v>78.1</v>
      </c>
      <c r="B650" s="45">
        <v>16.0</v>
      </c>
      <c r="C650" s="46">
        <f t="shared" si="1"/>
        <v>77.76413881</v>
      </c>
      <c r="D650" s="35">
        <f t="shared" si="2"/>
        <v>0.3358611883</v>
      </c>
      <c r="E650" s="47"/>
      <c r="F650" s="48">
        <v>75.8</v>
      </c>
      <c r="G650" s="48">
        <v>114.0</v>
      </c>
      <c r="H650" s="49">
        <f t="shared" si="3"/>
        <v>71.9353519</v>
      </c>
      <c r="I650" s="49">
        <f t="shared" si="4"/>
        <v>3.864648102</v>
      </c>
      <c r="J650" s="49"/>
      <c r="K650" s="50">
        <v>75.8</v>
      </c>
      <c r="L650" s="51">
        <v>58.7</v>
      </c>
      <c r="M650" s="52">
        <f t="shared" si="5"/>
        <v>74.8731588</v>
      </c>
      <c r="N650" s="52">
        <f t="shared" si="6"/>
        <v>0.9268411961</v>
      </c>
      <c r="O650" s="53"/>
      <c r="P650" s="54">
        <v>75.8</v>
      </c>
      <c r="Q650" s="54">
        <v>0.1</v>
      </c>
      <c r="R650" s="55">
        <f t="shared" si="7"/>
        <v>70.84370993</v>
      </c>
      <c r="S650" s="55">
        <f t="shared" si="8"/>
        <v>4.956290075</v>
      </c>
      <c r="T650" s="55"/>
    </row>
    <row r="651">
      <c r="A651" s="45">
        <v>78.0</v>
      </c>
      <c r="B651" s="45">
        <v>14.7</v>
      </c>
      <c r="C651" s="46">
        <f t="shared" si="1"/>
        <v>75.02964978</v>
      </c>
      <c r="D651" s="35">
        <f t="shared" si="2"/>
        <v>2.970350225</v>
      </c>
      <c r="E651" s="47"/>
      <c r="F651" s="48">
        <v>75.9</v>
      </c>
      <c r="G651" s="48">
        <v>113.0</v>
      </c>
      <c r="H651" s="49">
        <f t="shared" si="3"/>
        <v>71.98871036</v>
      </c>
      <c r="I651" s="49">
        <f t="shared" si="4"/>
        <v>3.911289643</v>
      </c>
      <c r="J651" s="49"/>
      <c r="K651" s="50">
        <v>75.9</v>
      </c>
      <c r="L651" s="51">
        <v>58.1</v>
      </c>
      <c r="M651" s="52">
        <f t="shared" si="5"/>
        <v>74.71124402</v>
      </c>
      <c r="N651" s="52">
        <f t="shared" si="6"/>
        <v>1.188755982</v>
      </c>
      <c r="O651" s="53"/>
      <c r="P651" s="54">
        <v>75.9</v>
      </c>
      <c r="Q651" s="54">
        <v>0.1</v>
      </c>
      <c r="R651" s="55">
        <f t="shared" si="7"/>
        <v>70.84370993</v>
      </c>
      <c r="S651" s="55">
        <f t="shared" si="8"/>
        <v>5.056290075</v>
      </c>
      <c r="T651" s="55"/>
    </row>
    <row r="652">
      <c r="A652" s="45">
        <v>77.2</v>
      </c>
      <c r="B652" s="45">
        <v>14.2</v>
      </c>
      <c r="C652" s="46">
        <f t="shared" si="1"/>
        <v>73.97792322</v>
      </c>
      <c r="D652" s="35">
        <f t="shared" si="2"/>
        <v>3.222076777</v>
      </c>
      <c r="E652" s="47"/>
      <c r="F652" s="48">
        <v>75.2</v>
      </c>
      <c r="G652" s="48">
        <v>116.0</v>
      </c>
      <c r="H652" s="49">
        <f t="shared" si="3"/>
        <v>71.82863498</v>
      </c>
      <c r="I652" s="49">
        <f t="shared" si="4"/>
        <v>3.371365021</v>
      </c>
      <c r="J652" s="49"/>
      <c r="K652" s="50">
        <v>75.2</v>
      </c>
      <c r="L652" s="51">
        <v>57.5</v>
      </c>
      <c r="M652" s="52">
        <f t="shared" si="5"/>
        <v>74.54932923</v>
      </c>
      <c r="N652" s="52">
        <f t="shared" si="6"/>
        <v>0.6506707677</v>
      </c>
      <c r="O652" s="53"/>
      <c r="P652" s="54">
        <v>75.2</v>
      </c>
      <c r="Q652" s="54">
        <v>0.1</v>
      </c>
      <c r="R652" s="55">
        <f t="shared" si="7"/>
        <v>70.84370993</v>
      </c>
      <c r="S652" s="55">
        <f t="shared" si="8"/>
        <v>4.356290075</v>
      </c>
      <c r="T652" s="55"/>
    </row>
    <row r="653">
      <c r="A653" s="45">
        <v>77.3</v>
      </c>
      <c r="B653" s="45">
        <v>13.2</v>
      </c>
      <c r="C653" s="46">
        <f t="shared" si="1"/>
        <v>71.87447012</v>
      </c>
      <c r="D653" s="35">
        <f t="shared" si="2"/>
        <v>5.425529882</v>
      </c>
      <c r="E653" s="47"/>
      <c r="F653" s="48">
        <v>75.4</v>
      </c>
      <c r="G653" s="48">
        <v>114.0</v>
      </c>
      <c r="H653" s="49">
        <f t="shared" si="3"/>
        <v>71.9353519</v>
      </c>
      <c r="I653" s="49">
        <f t="shared" si="4"/>
        <v>3.464648102</v>
      </c>
      <c r="J653" s="49"/>
      <c r="K653" s="50">
        <v>75.4</v>
      </c>
      <c r="L653" s="51">
        <v>56.9</v>
      </c>
      <c r="M653" s="52">
        <f t="shared" si="5"/>
        <v>74.38741445</v>
      </c>
      <c r="N653" s="52">
        <f t="shared" si="6"/>
        <v>1.012585554</v>
      </c>
      <c r="O653" s="53"/>
      <c r="P653" s="54">
        <v>75.4</v>
      </c>
      <c r="Q653" s="54">
        <v>0.1</v>
      </c>
      <c r="R653" s="55">
        <f t="shared" si="7"/>
        <v>70.84370993</v>
      </c>
      <c r="S653" s="55">
        <f t="shared" si="8"/>
        <v>4.556290075</v>
      </c>
      <c r="T653" s="55"/>
    </row>
    <row r="654">
      <c r="A654" s="45">
        <v>77.4</v>
      </c>
      <c r="B654" s="45">
        <v>12.9</v>
      </c>
      <c r="C654" s="46">
        <f t="shared" si="1"/>
        <v>71.24343419</v>
      </c>
      <c r="D654" s="35">
        <f t="shared" si="2"/>
        <v>6.156565814</v>
      </c>
      <c r="E654" s="47"/>
      <c r="F654" s="48">
        <v>74.7</v>
      </c>
      <c r="G654" s="48">
        <v>122.0</v>
      </c>
      <c r="H654" s="49">
        <f t="shared" si="3"/>
        <v>71.50848422</v>
      </c>
      <c r="I654" s="49">
        <f t="shared" si="4"/>
        <v>3.191515776</v>
      </c>
      <c r="J654" s="49"/>
      <c r="K654" s="50">
        <v>74.7</v>
      </c>
      <c r="L654" s="51">
        <v>56.3</v>
      </c>
      <c r="M654" s="52">
        <f t="shared" si="5"/>
        <v>74.22549966</v>
      </c>
      <c r="N654" s="52">
        <f t="shared" si="6"/>
        <v>0.4745003393</v>
      </c>
      <c r="O654" s="53"/>
      <c r="P654" s="54">
        <v>74.7</v>
      </c>
      <c r="Q654" s="54">
        <v>0.1</v>
      </c>
      <c r="R654" s="55">
        <f t="shared" si="7"/>
        <v>70.84370993</v>
      </c>
      <c r="S654" s="55">
        <f t="shared" si="8"/>
        <v>3.856290075</v>
      </c>
      <c r="T654" s="55"/>
    </row>
    <row r="655">
      <c r="A655" s="45">
        <v>77.7</v>
      </c>
      <c r="B655" s="45">
        <v>12.5</v>
      </c>
      <c r="C655" s="46">
        <f t="shared" si="1"/>
        <v>70.40205294</v>
      </c>
      <c r="D655" s="35">
        <f t="shared" si="2"/>
        <v>7.297947056</v>
      </c>
      <c r="E655" s="47"/>
      <c r="F655" s="48">
        <v>74.8</v>
      </c>
      <c r="G655" s="48">
        <v>124.0</v>
      </c>
      <c r="H655" s="49">
        <f t="shared" si="3"/>
        <v>71.40176731</v>
      </c>
      <c r="I655" s="49">
        <f t="shared" si="4"/>
        <v>3.398232695</v>
      </c>
      <c r="J655" s="49"/>
      <c r="K655" s="50">
        <v>74.8</v>
      </c>
      <c r="L655" s="51">
        <v>55.8</v>
      </c>
      <c r="M655" s="52">
        <f t="shared" si="5"/>
        <v>74.09057067</v>
      </c>
      <c r="N655" s="52">
        <f t="shared" si="6"/>
        <v>0.7094293275</v>
      </c>
      <c r="O655" s="53"/>
      <c r="P655" s="54">
        <v>74.8</v>
      </c>
      <c r="Q655" s="54">
        <v>0.1</v>
      </c>
      <c r="R655" s="55">
        <f t="shared" si="7"/>
        <v>70.84370993</v>
      </c>
      <c r="S655" s="55">
        <f t="shared" si="8"/>
        <v>3.956290075</v>
      </c>
      <c r="T655" s="55"/>
    </row>
    <row r="656">
      <c r="A656" s="45">
        <v>76.7</v>
      </c>
      <c r="B656" s="45">
        <v>12.3</v>
      </c>
      <c r="C656" s="46">
        <f t="shared" si="1"/>
        <v>69.98136232</v>
      </c>
      <c r="D656" s="35">
        <f t="shared" si="2"/>
        <v>6.718637677</v>
      </c>
      <c r="E656" s="47"/>
      <c r="F656" s="48">
        <v>74.9</v>
      </c>
      <c r="G656" s="48">
        <v>126.0</v>
      </c>
      <c r="H656" s="49">
        <f t="shared" si="3"/>
        <v>71.29505039</v>
      </c>
      <c r="I656" s="49">
        <f t="shared" si="4"/>
        <v>3.604949613</v>
      </c>
      <c r="J656" s="49"/>
      <c r="K656" s="50">
        <v>74.9</v>
      </c>
      <c r="L656" s="51">
        <v>55.2</v>
      </c>
      <c r="M656" s="52">
        <f t="shared" si="5"/>
        <v>73.92865589</v>
      </c>
      <c r="N656" s="52">
        <f t="shared" si="6"/>
        <v>0.9713441133</v>
      </c>
      <c r="O656" s="53"/>
      <c r="P656" s="54">
        <v>74.9</v>
      </c>
      <c r="Q656" s="54">
        <v>0.1</v>
      </c>
      <c r="R656" s="55">
        <f t="shared" si="7"/>
        <v>70.84370993</v>
      </c>
      <c r="S656" s="55">
        <f t="shared" si="8"/>
        <v>4.056290075</v>
      </c>
      <c r="T656" s="55"/>
    </row>
    <row r="657">
      <c r="A657" s="45">
        <v>76.9</v>
      </c>
      <c r="B657" s="45">
        <v>12.1</v>
      </c>
      <c r="C657" s="46">
        <f t="shared" si="1"/>
        <v>69.5606717</v>
      </c>
      <c r="D657" s="35">
        <f t="shared" si="2"/>
        <v>7.339328297</v>
      </c>
      <c r="E657" s="47"/>
      <c r="F657" s="48">
        <v>74.7</v>
      </c>
      <c r="G657" s="48">
        <v>127.0</v>
      </c>
      <c r="H657" s="49">
        <f t="shared" si="3"/>
        <v>71.24169193</v>
      </c>
      <c r="I657" s="49">
        <f t="shared" si="4"/>
        <v>3.458308072</v>
      </c>
      <c r="J657" s="49"/>
      <c r="K657" s="50">
        <v>74.7</v>
      </c>
      <c r="L657" s="51">
        <v>54.7</v>
      </c>
      <c r="M657" s="52">
        <f t="shared" si="5"/>
        <v>73.7937269</v>
      </c>
      <c r="N657" s="52">
        <f t="shared" si="6"/>
        <v>0.9062731014</v>
      </c>
      <c r="O657" s="53"/>
      <c r="P657" s="54">
        <v>74.7</v>
      </c>
      <c r="Q657" s="54">
        <v>0.1</v>
      </c>
      <c r="R657" s="55">
        <f t="shared" si="7"/>
        <v>70.84370993</v>
      </c>
      <c r="S657" s="55">
        <f t="shared" si="8"/>
        <v>3.856290075</v>
      </c>
      <c r="T657" s="55"/>
    </row>
    <row r="658">
      <c r="A658" s="45">
        <v>85.0</v>
      </c>
      <c r="B658" s="45">
        <v>14.3</v>
      </c>
      <c r="C658" s="46">
        <f t="shared" si="1"/>
        <v>74.18826853</v>
      </c>
      <c r="D658" s="35">
        <f t="shared" si="2"/>
        <v>10.81173147</v>
      </c>
      <c r="E658" s="47"/>
      <c r="F658" s="48">
        <v>79.1</v>
      </c>
      <c r="G658" s="48">
        <v>92.0</v>
      </c>
      <c r="H658" s="49">
        <f t="shared" si="3"/>
        <v>73.109238</v>
      </c>
      <c r="I658" s="49">
        <f t="shared" si="4"/>
        <v>5.990762</v>
      </c>
      <c r="J658" s="49"/>
      <c r="K658" s="50">
        <v>79.1</v>
      </c>
      <c r="L658" s="51">
        <v>61.4</v>
      </c>
      <c r="M658" s="52">
        <f t="shared" si="5"/>
        <v>75.60177534</v>
      </c>
      <c r="N658" s="52">
        <f t="shared" si="6"/>
        <v>3.49822466</v>
      </c>
      <c r="O658" s="53"/>
      <c r="P658" s="54">
        <v>79.1</v>
      </c>
      <c r="Q658" s="54">
        <v>0.1</v>
      </c>
      <c r="R658" s="55">
        <f t="shared" si="7"/>
        <v>70.84370993</v>
      </c>
      <c r="S658" s="55">
        <f t="shared" si="8"/>
        <v>8.256290075</v>
      </c>
      <c r="T658" s="55"/>
    </row>
    <row r="659">
      <c r="A659" s="45">
        <v>83.0</v>
      </c>
      <c r="B659" s="45">
        <v>14.0</v>
      </c>
      <c r="C659" s="46">
        <f t="shared" si="1"/>
        <v>73.5572326</v>
      </c>
      <c r="D659" s="35">
        <f t="shared" si="2"/>
        <v>9.442767398</v>
      </c>
      <c r="E659" s="47"/>
      <c r="F659" s="48">
        <v>79.0</v>
      </c>
      <c r="G659" s="48">
        <v>93.0</v>
      </c>
      <c r="H659" s="49">
        <f t="shared" si="3"/>
        <v>73.05587954</v>
      </c>
      <c r="I659" s="49">
        <f t="shared" si="4"/>
        <v>5.944120459</v>
      </c>
      <c r="J659" s="49"/>
      <c r="K659" s="50">
        <v>79.0</v>
      </c>
      <c r="L659" s="51">
        <v>6.7</v>
      </c>
      <c r="M659" s="52">
        <f t="shared" si="5"/>
        <v>60.84054403</v>
      </c>
      <c r="N659" s="52">
        <f t="shared" si="6"/>
        <v>18.15945597</v>
      </c>
      <c r="O659" s="53"/>
      <c r="P659" s="54">
        <v>79.0</v>
      </c>
      <c r="Q659" s="54">
        <v>0.1</v>
      </c>
      <c r="R659" s="55">
        <f t="shared" si="7"/>
        <v>70.84370993</v>
      </c>
      <c r="S659" s="55">
        <f t="shared" si="8"/>
        <v>8.156290075</v>
      </c>
      <c r="T659" s="55"/>
    </row>
    <row r="660">
      <c r="A660" s="45">
        <v>81.0</v>
      </c>
      <c r="B660" s="45">
        <v>13.8</v>
      </c>
      <c r="C660" s="46">
        <f t="shared" si="1"/>
        <v>73.13654198</v>
      </c>
      <c r="D660" s="35">
        <f t="shared" si="2"/>
        <v>7.863458019</v>
      </c>
      <c r="E660" s="47"/>
      <c r="F660" s="48">
        <v>78.7</v>
      </c>
      <c r="G660" s="48">
        <v>96.0</v>
      </c>
      <c r="H660" s="49">
        <f t="shared" si="3"/>
        <v>72.89580416</v>
      </c>
      <c r="I660" s="49">
        <f t="shared" si="4"/>
        <v>5.804195837</v>
      </c>
      <c r="J660" s="49"/>
      <c r="K660" s="50">
        <v>78.7</v>
      </c>
      <c r="L660" s="51">
        <v>59.9</v>
      </c>
      <c r="M660" s="52">
        <f t="shared" si="5"/>
        <v>75.19698838</v>
      </c>
      <c r="N660" s="52">
        <f t="shared" si="6"/>
        <v>3.503011625</v>
      </c>
      <c r="O660" s="53"/>
      <c r="P660" s="54">
        <v>78.7</v>
      </c>
      <c r="Q660" s="54">
        <v>0.1</v>
      </c>
      <c r="R660" s="55">
        <f t="shared" si="7"/>
        <v>70.84370993</v>
      </c>
      <c r="S660" s="55">
        <f t="shared" si="8"/>
        <v>7.856290075</v>
      </c>
      <c r="T660" s="55"/>
    </row>
    <row r="661">
      <c r="A661" s="45">
        <v>80.0</v>
      </c>
      <c r="B661" s="45">
        <v>13.8</v>
      </c>
      <c r="C661" s="46">
        <f t="shared" si="1"/>
        <v>73.13654198</v>
      </c>
      <c r="D661" s="35">
        <f t="shared" si="2"/>
        <v>6.863458019</v>
      </c>
      <c r="E661" s="47"/>
      <c r="F661" s="48">
        <v>78.7</v>
      </c>
      <c r="G661" s="48">
        <v>96.0</v>
      </c>
      <c r="H661" s="49">
        <f t="shared" si="3"/>
        <v>72.89580416</v>
      </c>
      <c r="I661" s="49">
        <f t="shared" si="4"/>
        <v>5.804195837</v>
      </c>
      <c r="J661" s="49"/>
      <c r="K661" s="50">
        <v>78.7</v>
      </c>
      <c r="L661" s="51">
        <v>59.2</v>
      </c>
      <c r="M661" s="52">
        <f t="shared" si="5"/>
        <v>75.00808779</v>
      </c>
      <c r="N661" s="52">
        <f t="shared" si="6"/>
        <v>3.691912208</v>
      </c>
      <c r="O661" s="53"/>
      <c r="P661" s="54">
        <v>78.7</v>
      </c>
      <c r="Q661" s="54">
        <v>0.1</v>
      </c>
      <c r="R661" s="55">
        <f t="shared" si="7"/>
        <v>70.84370993</v>
      </c>
      <c r="S661" s="55">
        <f t="shared" si="8"/>
        <v>7.856290075</v>
      </c>
      <c r="T661" s="55"/>
    </row>
    <row r="662">
      <c r="A662" s="45">
        <v>79.7</v>
      </c>
      <c r="B662" s="45">
        <v>13.8</v>
      </c>
      <c r="C662" s="46">
        <f t="shared" si="1"/>
        <v>73.13654198</v>
      </c>
      <c r="D662" s="35">
        <f t="shared" si="2"/>
        <v>6.563458019</v>
      </c>
      <c r="E662" s="47"/>
      <c r="F662" s="48">
        <v>78.8</v>
      </c>
      <c r="G662" s="48">
        <v>92.0</v>
      </c>
      <c r="H662" s="49">
        <f t="shared" si="3"/>
        <v>73.109238</v>
      </c>
      <c r="I662" s="49">
        <f t="shared" si="4"/>
        <v>5.690762</v>
      </c>
      <c r="J662" s="49"/>
      <c r="K662" s="50">
        <v>78.8</v>
      </c>
      <c r="L662" s="51">
        <v>58.4</v>
      </c>
      <c r="M662" s="52">
        <f t="shared" si="5"/>
        <v>74.79220141</v>
      </c>
      <c r="N662" s="52">
        <f t="shared" si="6"/>
        <v>4.007798589</v>
      </c>
      <c r="O662" s="53"/>
      <c r="P662" s="54">
        <v>78.8</v>
      </c>
      <c r="Q662" s="54">
        <v>0.1</v>
      </c>
      <c r="R662" s="55">
        <f t="shared" si="7"/>
        <v>70.84370993</v>
      </c>
      <c r="S662" s="55">
        <f t="shared" si="8"/>
        <v>7.956290075</v>
      </c>
      <c r="T662" s="55"/>
    </row>
    <row r="663">
      <c r="A663" s="45">
        <v>79.5</v>
      </c>
      <c r="B663" s="45">
        <v>14.6</v>
      </c>
      <c r="C663" s="46">
        <f t="shared" si="1"/>
        <v>74.81930446</v>
      </c>
      <c r="D663" s="35">
        <f t="shared" si="2"/>
        <v>4.680695535</v>
      </c>
      <c r="E663" s="47"/>
      <c r="F663" s="48">
        <v>78.0</v>
      </c>
      <c r="G663" s="48">
        <v>98.0</v>
      </c>
      <c r="H663" s="49">
        <f t="shared" si="3"/>
        <v>72.78908724</v>
      </c>
      <c r="I663" s="49">
        <f t="shared" si="4"/>
        <v>5.210912755</v>
      </c>
      <c r="J663" s="49"/>
      <c r="K663" s="50">
        <v>78.0</v>
      </c>
      <c r="L663" s="51">
        <v>57.7</v>
      </c>
      <c r="M663" s="52">
        <f t="shared" si="5"/>
        <v>74.60330083</v>
      </c>
      <c r="N663" s="52">
        <f t="shared" si="6"/>
        <v>3.396699172</v>
      </c>
      <c r="O663" s="53"/>
      <c r="P663" s="54">
        <v>78.0</v>
      </c>
      <c r="Q663" s="54">
        <v>0.1</v>
      </c>
      <c r="R663" s="55">
        <f t="shared" si="7"/>
        <v>70.84370993</v>
      </c>
      <c r="S663" s="55">
        <f t="shared" si="8"/>
        <v>7.156290075</v>
      </c>
      <c r="T663" s="55"/>
    </row>
    <row r="664">
      <c r="A664" s="45">
        <v>79.3</v>
      </c>
      <c r="B664" s="45">
        <v>14.1</v>
      </c>
      <c r="C664" s="46">
        <f t="shared" si="1"/>
        <v>73.76757791</v>
      </c>
      <c r="D664" s="35">
        <f t="shared" si="2"/>
        <v>5.532422088</v>
      </c>
      <c r="E664" s="47"/>
      <c r="F664" s="48">
        <v>78.1</v>
      </c>
      <c r="G664" s="48">
        <v>11.0</v>
      </c>
      <c r="H664" s="49">
        <f t="shared" si="3"/>
        <v>77.4312732</v>
      </c>
      <c r="I664" s="49">
        <f t="shared" si="4"/>
        <v>0.6687268033</v>
      </c>
      <c r="J664" s="49"/>
      <c r="K664" s="50">
        <v>78.1</v>
      </c>
      <c r="L664" s="51">
        <v>56.9</v>
      </c>
      <c r="M664" s="52">
        <f t="shared" si="5"/>
        <v>74.38741445</v>
      </c>
      <c r="N664" s="52">
        <f t="shared" si="6"/>
        <v>3.712585554</v>
      </c>
      <c r="O664" s="53"/>
      <c r="P664" s="54">
        <v>78.1</v>
      </c>
      <c r="Q664" s="54">
        <v>0.1</v>
      </c>
      <c r="R664" s="55">
        <f t="shared" si="7"/>
        <v>70.84370993</v>
      </c>
      <c r="S664" s="55">
        <f t="shared" si="8"/>
        <v>7.256290075</v>
      </c>
      <c r="T664" s="55"/>
    </row>
    <row r="665">
      <c r="A665" s="45">
        <v>79.1</v>
      </c>
      <c r="B665" s="45">
        <v>13.7</v>
      </c>
      <c r="C665" s="46">
        <f t="shared" si="1"/>
        <v>72.92619667</v>
      </c>
      <c r="D665" s="35">
        <f t="shared" si="2"/>
        <v>6.17380333</v>
      </c>
      <c r="E665" s="47"/>
      <c r="F665" s="48">
        <v>77.9</v>
      </c>
      <c r="G665" s="48">
        <v>12.0</v>
      </c>
      <c r="H665" s="49">
        <f t="shared" si="3"/>
        <v>77.37791474</v>
      </c>
      <c r="I665" s="49">
        <f t="shared" si="4"/>
        <v>0.5220852625</v>
      </c>
      <c r="J665" s="49"/>
      <c r="K665" s="50">
        <v>77.9</v>
      </c>
      <c r="L665" s="51">
        <v>56.2</v>
      </c>
      <c r="M665" s="52">
        <f t="shared" si="5"/>
        <v>74.19851386</v>
      </c>
      <c r="N665" s="52">
        <f t="shared" si="6"/>
        <v>3.701486137</v>
      </c>
      <c r="O665" s="53"/>
      <c r="P665" s="54">
        <v>77.9</v>
      </c>
      <c r="Q665" s="54">
        <v>0.1</v>
      </c>
      <c r="R665" s="55">
        <f t="shared" si="7"/>
        <v>70.84370993</v>
      </c>
      <c r="S665" s="55">
        <f t="shared" si="8"/>
        <v>7.056290075</v>
      </c>
      <c r="T665" s="55"/>
    </row>
    <row r="666">
      <c r="A666" s="45">
        <v>78.9</v>
      </c>
      <c r="B666" s="45">
        <v>13.5</v>
      </c>
      <c r="C666" s="46">
        <f t="shared" si="1"/>
        <v>72.50550605</v>
      </c>
      <c r="D666" s="35">
        <f t="shared" si="2"/>
        <v>6.394493951</v>
      </c>
      <c r="E666" s="47"/>
      <c r="F666" s="48">
        <v>78.1</v>
      </c>
      <c r="G666" s="48">
        <v>14.0</v>
      </c>
      <c r="H666" s="49">
        <f t="shared" si="3"/>
        <v>77.27119782</v>
      </c>
      <c r="I666" s="49">
        <f t="shared" si="4"/>
        <v>0.828802181</v>
      </c>
      <c r="J666" s="49"/>
      <c r="K666" s="50">
        <v>78.1</v>
      </c>
      <c r="L666" s="51">
        <v>55.4</v>
      </c>
      <c r="M666" s="52">
        <f t="shared" si="5"/>
        <v>73.98262748</v>
      </c>
      <c r="N666" s="52">
        <f t="shared" si="6"/>
        <v>4.117372518</v>
      </c>
      <c r="O666" s="53"/>
      <c r="P666" s="54">
        <v>78.1</v>
      </c>
      <c r="Q666" s="54">
        <v>0.1</v>
      </c>
      <c r="R666" s="55">
        <f t="shared" si="7"/>
        <v>70.84370993</v>
      </c>
      <c r="S666" s="55">
        <f t="shared" si="8"/>
        <v>7.256290075</v>
      </c>
      <c r="T666" s="55"/>
    </row>
    <row r="667">
      <c r="A667" s="45">
        <v>78.8</v>
      </c>
      <c r="B667" s="45">
        <v>13.4</v>
      </c>
      <c r="C667" s="46">
        <f t="shared" si="1"/>
        <v>72.29516074</v>
      </c>
      <c r="D667" s="35">
        <f t="shared" si="2"/>
        <v>6.504839261</v>
      </c>
      <c r="E667" s="47"/>
      <c r="F667" s="48">
        <v>78.0</v>
      </c>
      <c r="G667" s="48">
        <v>14.0</v>
      </c>
      <c r="H667" s="49">
        <f t="shared" si="3"/>
        <v>77.27119782</v>
      </c>
      <c r="I667" s="49">
        <f t="shared" si="4"/>
        <v>0.728802181</v>
      </c>
      <c r="J667" s="49"/>
      <c r="K667" s="50">
        <v>78.0</v>
      </c>
      <c r="L667" s="51">
        <v>54.6</v>
      </c>
      <c r="M667" s="52">
        <f t="shared" si="5"/>
        <v>73.7667411</v>
      </c>
      <c r="N667" s="52">
        <f t="shared" si="6"/>
        <v>4.233258899</v>
      </c>
      <c r="O667" s="53"/>
      <c r="P667" s="54">
        <v>78.0</v>
      </c>
      <c r="Q667" s="54">
        <v>0.1</v>
      </c>
      <c r="R667" s="55">
        <f t="shared" si="7"/>
        <v>70.84370993</v>
      </c>
      <c r="S667" s="55">
        <f t="shared" si="8"/>
        <v>7.156290075</v>
      </c>
      <c r="T667" s="55"/>
    </row>
    <row r="668">
      <c r="A668" s="45">
        <v>78.7</v>
      </c>
      <c r="B668" s="45">
        <v>13.5</v>
      </c>
      <c r="C668" s="46">
        <f t="shared" si="1"/>
        <v>72.50550605</v>
      </c>
      <c r="D668" s="35">
        <f t="shared" si="2"/>
        <v>6.194493951</v>
      </c>
      <c r="E668" s="47"/>
      <c r="F668" s="48">
        <v>77.2</v>
      </c>
      <c r="G668" s="48">
        <v>19.0</v>
      </c>
      <c r="H668" s="49">
        <f t="shared" si="3"/>
        <v>77.00440552</v>
      </c>
      <c r="I668" s="49">
        <f t="shared" si="4"/>
        <v>0.195594477</v>
      </c>
      <c r="J668" s="49"/>
      <c r="K668" s="50">
        <v>77.2</v>
      </c>
      <c r="L668" s="51">
        <v>53.8</v>
      </c>
      <c r="M668" s="52">
        <f t="shared" si="5"/>
        <v>73.55085472</v>
      </c>
      <c r="N668" s="52">
        <f t="shared" si="6"/>
        <v>3.64914528</v>
      </c>
      <c r="O668" s="53"/>
      <c r="P668" s="54">
        <v>77.2</v>
      </c>
      <c r="Q668" s="54">
        <v>0.1</v>
      </c>
      <c r="R668" s="55">
        <f t="shared" si="7"/>
        <v>70.84370993</v>
      </c>
      <c r="S668" s="55">
        <f t="shared" si="8"/>
        <v>6.356290075</v>
      </c>
      <c r="T668" s="55"/>
    </row>
    <row r="669">
      <c r="A669" s="45">
        <v>78.6</v>
      </c>
      <c r="B669" s="45">
        <v>13.4</v>
      </c>
      <c r="C669" s="46">
        <f t="shared" si="1"/>
        <v>72.29516074</v>
      </c>
      <c r="D669" s="35">
        <f t="shared" si="2"/>
        <v>6.304839261</v>
      </c>
      <c r="E669" s="47"/>
      <c r="F669" s="48">
        <v>77.3</v>
      </c>
      <c r="G669" s="48">
        <v>17.0</v>
      </c>
      <c r="H669" s="49">
        <f t="shared" si="3"/>
        <v>77.11112244</v>
      </c>
      <c r="I669" s="49">
        <f t="shared" si="4"/>
        <v>0.1888775586</v>
      </c>
      <c r="J669" s="49"/>
      <c r="K669" s="50">
        <v>77.3</v>
      </c>
      <c r="L669" s="51">
        <v>53.0</v>
      </c>
      <c r="M669" s="52">
        <f t="shared" si="5"/>
        <v>73.33496834</v>
      </c>
      <c r="N669" s="52">
        <f t="shared" si="6"/>
        <v>3.965031661</v>
      </c>
      <c r="O669" s="53"/>
      <c r="P669" s="54">
        <v>77.3</v>
      </c>
      <c r="Q669" s="54">
        <v>0.1</v>
      </c>
      <c r="R669" s="55">
        <f t="shared" si="7"/>
        <v>70.84370993</v>
      </c>
      <c r="S669" s="55">
        <f t="shared" si="8"/>
        <v>6.456290075</v>
      </c>
      <c r="T669" s="55"/>
    </row>
    <row r="670">
      <c r="A670" s="45">
        <v>78.5</v>
      </c>
      <c r="B670" s="45">
        <v>13.0</v>
      </c>
      <c r="C670" s="46">
        <f t="shared" si="1"/>
        <v>71.4537795</v>
      </c>
      <c r="D670" s="35">
        <f t="shared" si="2"/>
        <v>7.046220503</v>
      </c>
      <c r="E670" s="47"/>
      <c r="F670" s="48">
        <v>77.4</v>
      </c>
      <c r="G670" s="48">
        <v>18.0</v>
      </c>
      <c r="H670" s="49">
        <f t="shared" si="3"/>
        <v>77.05776398</v>
      </c>
      <c r="I670" s="49">
        <f t="shared" si="4"/>
        <v>0.3422360178</v>
      </c>
      <c r="J670" s="49"/>
      <c r="K670" s="50">
        <v>77.4</v>
      </c>
      <c r="L670" s="51">
        <v>52.1</v>
      </c>
      <c r="M670" s="52">
        <f t="shared" si="5"/>
        <v>73.09209616</v>
      </c>
      <c r="N670" s="52">
        <f t="shared" si="6"/>
        <v>4.30790384</v>
      </c>
      <c r="O670" s="53"/>
      <c r="P670" s="54">
        <v>77.4</v>
      </c>
      <c r="Q670" s="54">
        <v>0.1</v>
      </c>
      <c r="R670" s="55">
        <f t="shared" si="7"/>
        <v>70.84370993</v>
      </c>
      <c r="S670" s="55">
        <f t="shared" si="8"/>
        <v>6.556290075</v>
      </c>
      <c r="T670" s="55"/>
    </row>
    <row r="671">
      <c r="A671" s="45">
        <v>78.4</v>
      </c>
      <c r="B671" s="45">
        <v>12.5</v>
      </c>
      <c r="C671" s="46">
        <f t="shared" si="1"/>
        <v>70.40205294</v>
      </c>
      <c r="D671" s="35">
        <f t="shared" si="2"/>
        <v>7.997947056</v>
      </c>
      <c r="E671" s="47"/>
      <c r="F671" s="48">
        <v>77.7</v>
      </c>
      <c r="G671" s="48">
        <v>19.0</v>
      </c>
      <c r="H671" s="49">
        <f t="shared" si="3"/>
        <v>77.00440552</v>
      </c>
      <c r="I671" s="49">
        <f t="shared" si="4"/>
        <v>0.695594477</v>
      </c>
      <c r="J671" s="49"/>
      <c r="K671" s="50">
        <v>77.7</v>
      </c>
      <c r="L671" s="51">
        <v>51.3</v>
      </c>
      <c r="M671" s="52">
        <f t="shared" si="5"/>
        <v>72.87620978</v>
      </c>
      <c r="N671" s="52">
        <f t="shared" si="6"/>
        <v>4.823790221</v>
      </c>
      <c r="O671" s="53"/>
      <c r="P671" s="54">
        <v>77.7</v>
      </c>
      <c r="Q671" s="54">
        <v>0.1</v>
      </c>
      <c r="R671" s="55">
        <f t="shared" si="7"/>
        <v>70.84370993</v>
      </c>
      <c r="S671" s="55">
        <f t="shared" si="8"/>
        <v>6.856290075</v>
      </c>
      <c r="T671" s="55"/>
    </row>
    <row r="672">
      <c r="A672" s="45">
        <v>78.2</v>
      </c>
      <c r="B672" s="45">
        <v>12.4</v>
      </c>
      <c r="C672" s="46">
        <f t="shared" si="1"/>
        <v>70.19170763</v>
      </c>
      <c r="D672" s="35">
        <f t="shared" si="2"/>
        <v>8.008292366</v>
      </c>
      <c r="E672" s="47"/>
      <c r="F672" s="48">
        <v>76.7</v>
      </c>
      <c r="G672" s="48">
        <v>115.0</v>
      </c>
      <c r="H672" s="49">
        <f t="shared" si="3"/>
        <v>71.88199344</v>
      </c>
      <c r="I672" s="49">
        <f t="shared" si="4"/>
        <v>4.818006562</v>
      </c>
      <c r="J672" s="49"/>
      <c r="K672" s="50">
        <v>76.7</v>
      </c>
      <c r="L672" s="51">
        <v>5.4</v>
      </c>
      <c r="M672" s="52">
        <f t="shared" si="5"/>
        <v>60.48972867</v>
      </c>
      <c r="N672" s="52">
        <f t="shared" si="6"/>
        <v>16.21027133</v>
      </c>
      <c r="O672" s="53"/>
      <c r="P672" s="54">
        <v>76.7</v>
      </c>
      <c r="Q672" s="54">
        <v>0.1</v>
      </c>
      <c r="R672" s="55">
        <f t="shared" si="7"/>
        <v>70.84370993</v>
      </c>
      <c r="S672" s="55">
        <f t="shared" si="8"/>
        <v>5.856290075</v>
      </c>
      <c r="T672" s="55"/>
    </row>
    <row r="673">
      <c r="A673" s="45">
        <v>78.1</v>
      </c>
      <c r="B673" s="45">
        <v>12.5</v>
      </c>
      <c r="C673" s="46">
        <f t="shared" si="1"/>
        <v>70.40205294</v>
      </c>
      <c r="D673" s="35">
        <f t="shared" si="2"/>
        <v>7.697947056</v>
      </c>
      <c r="E673" s="47"/>
      <c r="F673" s="48">
        <v>76.9</v>
      </c>
      <c r="G673" s="48">
        <v>115.0</v>
      </c>
      <c r="H673" s="49">
        <f t="shared" si="3"/>
        <v>71.88199344</v>
      </c>
      <c r="I673" s="49">
        <f t="shared" si="4"/>
        <v>5.018006562</v>
      </c>
      <c r="J673" s="49"/>
      <c r="K673" s="50">
        <v>76.9</v>
      </c>
      <c r="L673" s="51">
        <v>49.4</v>
      </c>
      <c r="M673" s="52">
        <f t="shared" si="5"/>
        <v>72.36347962</v>
      </c>
      <c r="N673" s="52">
        <f t="shared" si="6"/>
        <v>4.536520376</v>
      </c>
      <c r="O673" s="53"/>
      <c r="P673" s="54">
        <v>76.9</v>
      </c>
      <c r="Q673" s="54">
        <v>0.1</v>
      </c>
      <c r="R673" s="55">
        <f t="shared" si="7"/>
        <v>70.84370993</v>
      </c>
      <c r="S673" s="55">
        <f t="shared" si="8"/>
        <v>6.056290075</v>
      </c>
      <c r="T673" s="55"/>
    </row>
    <row r="674">
      <c r="A674" s="45">
        <v>86.0</v>
      </c>
      <c r="B674" s="45">
        <v>19.2</v>
      </c>
      <c r="C674" s="46">
        <f t="shared" si="1"/>
        <v>84.49518875</v>
      </c>
      <c r="D674" s="35">
        <f t="shared" si="2"/>
        <v>1.504811253</v>
      </c>
      <c r="E674" s="47"/>
      <c r="F674" s="48">
        <v>85.0</v>
      </c>
      <c r="G674" s="48">
        <v>52.0</v>
      </c>
      <c r="H674" s="49">
        <f t="shared" si="3"/>
        <v>75.24357637</v>
      </c>
      <c r="I674" s="49">
        <f t="shared" si="4"/>
        <v>9.756423631</v>
      </c>
      <c r="J674" s="49"/>
      <c r="K674" s="50">
        <v>85.0</v>
      </c>
      <c r="L674" s="51">
        <v>6.3</v>
      </c>
      <c r="M674" s="52">
        <f t="shared" si="5"/>
        <v>60.73260084</v>
      </c>
      <c r="N674" s="52">
        <f t="shared" si="6"/>
        <v>24.26739916</v>
      </c>
      <c r="O674" s="53"/>
      <c r="P674" s="54">
        <v>85.0</v>
      </c>
      <c r="Q674" s="54">
        <v>0.1</v>
      </c>
      <c r="R674" s="55">
        <f t="shared" si="7"/>
        <v>70.84370993</v>
      </c>
      <c r="S674" s="55">
        <f t="shared" si="8"/>
        <v>14.15629007</v>
      </c>
      <c r="T674" s="55"/>
    </row>
    <row r="675">
      <c r="A675" s="45">
        <v>84.0</v>
      </c>
      <c r="B675" s="45">
        <v>19.2</v>
      </c>
      <c r="C675" s="46">
        <f t="shared" si="1"/>
        <v>84.49518875</v>
      </c>
      <c r="D675" s="35">
        <f t="shared" si="2"/>
        <v>0.4951887475</v>
      </c>
      <c r="E675" s="47"/>
      <c r="F675" s="48">
        <v>83.0</v>
      </c>
      <c r="G675" s="48">
        <v>53.0</v>
      </c>
      <c r="H675" s="49">
        <f t="shared" si="3"/>
        <v>75.19021791</v>
      </c>
      <c r="I675" s="49">
        <f t="shared" si="4"/>
        <v>7.80978209</v>
      </c>
      <c r="J675" s="49"/>
      <c r="K675" s="50">
        <v>83.0</v>
      </c>
      <c r="L675" s="51">
        <v>59.8</v>
      </c>
      <c r="M675" s="52">
        <f t="shared" si="5"/>
        <v>75.17000258</v>
      </c>
      <c r="N675" s="52">
        <f t="shared" si="6"/>
        <v>7.829997422</v>
      </c>
      <c r="O675" s="53"/>
      <c r="P675" s="54">
        <v>83.0</v>
      </c>
      <c r="Q675" s="54">
        <v>0.1</v>
      </c>
      <c r="R675" s="55">
        <f t="shared" si="7"/>
        <v>70.84370993</v>
      </c>
      <c r="S675" s="55">
        <f t="shared" si="8"/>
        <v>12.15629007</v>
      </c>
      <c r="T675" s="55"/>
    </row>
    <row r="676">
      <c r="A676" s="45">
        <v>81.0</v>
      </c>
      <c r="B676" s="45">
        <v>18.7</v>
      </c>
      <c r="C676" s="46">
        <f t="shared" si="1"/>
        <v>83.4434622</v>
      </c>
      <c r="D676" s="35">
        <f t="shared" si="2"/>
        <v>2.443462195</v>
      </c>
      <c r="E676" s="47"/>
      <c r="F676" s="48">
        <v>81.0</v>
      </c>
      <c r="G676" s="48">
        <v>54.0</v>
      </c>
      <c r="H676" s="49">
        <f t="shared" si="3"/>
        <v>75.13685945</v>
      </c>
      <c r="I676" s="49">
        <f t="shared" si="4"/>
        <v>5.86314055</v>
      </c>
      <c r="J676" s="49"/>
      <c r="K676" s="50">
        <v>81.0</v>
      </c>
      <c r="L676" s="51">
        <v>59.2</v>
      </c>
      <c r="M676" s="52">
        <f t="shared" si="5"/>
        <v>75.00808779</v>
      </c>
      <c r="N676" s="52">
        <f t="shared" si="6"/>
        <v>5.991912208</v>
      </c>
      <c r="O676" s="53"/>
      <c r="P676" s="54">
        <v>81.0</v>
      </c>
      <c r="Q676" s="54">
        <v>0.1</v>
      </c>
      <c r="R676" s="55">
        <f t="shared" si="7"/>
        <v>70.84370993</v>
      </c>
      <c r="S676" s="55">
        <f t="shared" si="8"/>
        <v>10.15629007</v>
      </c>
      <c r="T676" s="55"/>
    </row>
    <row r="677">
      <c r="A677" s="45">
        <v>80.0</v>
      </c>
      <c r="B677" s="45">
        <v>18.4</v>
      </c>
      <c r="C677" s="46">
        <f t="shared" si="1"/>
        <v>82.81242626</v>
      </c>
      <c r="D677" s="35">
        <f t="shared" si="2"/>
        <v>2.812426264</v>
      </c>
      <c r="E677" s="47"/>
      <c r="F677" s="48">
        <v>80.0</v>
      </c>
      <c r="G677" s="48">
        <v>56.0</v>
      </c>
      <c r="H677" s="49">
        <f t="shared" si="3"/>
        <v>75.03014253</v>
      </c>
      <c r="I677" s="49">
        <f t="shared" si="4"/>
        <v>4.969857468</v>
      </c>
      <c r="J677" s="49"/>
      <c r="K677" s="50">
        <v>80.0</v>
      </c>
      <c r="L677" s="51">
        <v>58.7</v>
      </c>
      <c r="M677" s="52">
        <f t="shared" si="5"/>
        <v>74.8731588</v>
      </c>
      <c r="N677" s="52">
        <f t="shared" si="6"/>
        <v>5.126841196</v>
      </c>
      <c r="O677" s="53"/>
      <c r="P677" s="54">
        <v>80.0</v>
      </c>
      <c r="Q677" s="54">
        <v>0.1</v>
      </c>
      <c r="R677" s="55">
        <f t="shared" si="7"/>
        <v>70.84370993</v>
      </c>
      <c r="S677" s="55">
        <f t="shared" si="8"/>
        <v>9.156290075</v>
      </c>
      <c r="T677" s="55"/>
    </row>
    <row r="678">
      <c r="A678" s="45">
        <v>79.7</v>
      </c>
      <c r="B678" s="45">
        <v>16.9</v>
      </c>
      <c r="C678" s="46">
        <f t="shared" si="1"/>
        <v>79.65724661</v>
      </c>
      <c r="D678" s="35">
        <f t="shared" si="2"/>
        <v>0.04275339385</v>
      </c>
      <c r="E678" s="47"/>
      <c r="F678" s="48">
        <v>79.7</v>
      </c>
      <c r="G678" s="48">
        <v>57.0</v>
      </c>
      <c r="H678" s="49">
        <f t="shared" si="3"/>
        <v>74.97678407</v>
      </c>
      <c r="I678" s="49">
        <f t="shared" si="4"/>
        <v>4.723215927</v>
      </c>
      <c r="J678" s="49"/>
      <c r="K678" s="50">
        <v>79.7</v>
      </c>
      <c r="L678" s="51">
        <v>58.3</v>
      </c>
      <c r="M678" s="52">
        <f t="shared" si="5"/>
        <v>74.76521561</v>
      </c>
      <c r="N678" s="52">
        <f t="shared" si="6"/>
        <v>4.934784387</v>
      </c>
      <c r="O678" s="53"/>
      <c r="P678" s="54">
        <v>79.7</v>
      </c>
      <c r="Q678" s="54">
        <v>0.1</v>
      </c>
      <c r="R678" s="55">
        <f t="shared" si="7"/>
        <v>70.84370993</v>
      </c>
      <c r="S678" s="55">
        <f t="shared" si="8"/>
        <v>8.856290075</v>
      </c>
      <c r="T678" s="55"/>
    </row>
    <row r="679">
      <c r="A679" s="45">
        <v>79.2</v>
      </c>
      <c r="B679" s="45">
        <v>16.8</v>
      </c>
      <c r="C679" s="46">
        <f t="shared" si="1"/>
        <v>79.4469013</v>
      </c>
      <c r="D679" s="35">
        <f t="shared" si="2"/>
        <v>0.2469012957</v>
      </c>
      <c r="E679" s="47"/>
      <c r="F679" s="48">
        <v>79.5</v>
      </c>
      <c r="G679" s="48">
        <v>59.0</v>
      </c>
      <c r="H679" s="49">
        <f t="shared" si="3"/>
        <v>74.87006715</v>
      </c>
      <c r="I679" s="49">
        <f t="shared" si="4"/>
        <v>4.629932846</v>
      </c>
      <c r="J679" s="49"/>
      <c r="K679" s="50">
        <v>79.5</v>
      </c>
      <c r="L679" s="51">
        <v>57.8</v>
      </c>
      <c r="M679" s="52">
        <f t="shared" si="5"/>
        <v>74.63028663</v>
      </c>
      <c r="N679" s="52">
        <f t="shared" si="6"/>
        <v>4.869713375</v>
      </c>
      <c r="O679" s="53"/>
      <c r="P679" s="54">
        <v>79.5</v>
      </c>
      <c r="Q679" s="54">
        <v>0.1</v>
      </c>
      <c r="R679" s="55">
        <f t="shared" si="7"/>
        <v>70.84370993</v>
      </c>
      <c r="S679" s="55">
        <f t="shared" si="8"/>
        <v>8.656290075</v>
      </c>
      <c r="T679" s="55"/>
    </row>
    <row r="680">
      <c r="A680" s="45">
        <v>78.9</v>
      </c>
      <c r="B680" s="45">
        <v>16.8</v>
      </c>
      <c r="C680" s="46">
        <f t="shared" si="1"/>
        <v>79.4469013</v>
      </c>
      <c r="D680" s="35">
        <f t="shared" si="2"/>
        <v>0.5469012957</v>
      </c>
      <c r="E680" s="47"/>
      <c r="F680" s="48">
        <v>79.3</v>
      </c>
      <c r="G680" s="48">
        <v>6.0</v>
      </c>
      <c r="H680" s="49">
        <f t="shared" si="3"/>
        <v>77.69806549</v>
      </c>
      <c r="I680" s="49">
        <f t="shared" si="4"/>
        <v>1.601934507</v>
      </c>
      <c r="J680" s="49"/>
      <c r="K680" s="50">
        <v>79.3</v>
      </c>
      <c r="L680" s="51">
        <v>57.3</v>
      </c>
      <c r="M680" s="52">
        <f t="shared" si="5"/>
        <v>74.49535764</v>
      </c>
      <c r="N680" s="52">
        <f t="shared" si="6"/>
        <v>4.804642363</v>
      </c>
      <c r="O680" s="53"/>
      <c r="P680" s="54">
        <v>79.3</v>
      </c>
      <c r="Q680" s="54">
        <v>0.1</v>
      </c>
      <c r="R680" s="55">
        <f t="shared" si="7"/>
        <v>70.84370993</v>
      </c>
      <c r="S680" s="55">
        <f t="shared" si="8"/>
        <v>8.456290075</v>
      </c>
      <c r="T680" s="55"/>
    </row>
    <row r="681">
      <c r="A681" s="45">
        <v>78.8</v>
      </c>
      <c r="B681" s="45">
        <v>16.8</v>
      </c>
      <c r="C681" s="46">
        <f t="shared" si="1"/>
        <v>79.4469013</v>
      </c>
      <c r="D681" s="35">
        <f t="shared" si="2"/>
        <v>0.6469012957</v>
      </c>
      <c r="E681" s="47"/>
      <c r="F681" s="48">
        <v>79.1</v>
      </c>
      <c r="G681" s="48">
        <v>62.0</v>
      </c>
      <c r="H681" s="49">
        <f t="shared" si="3"/>
        <v>74.70999178</v>
      </c>
      <c r="I681" s="49">
        <f t="shared" si="4"/>
        <v>4.390008223</v>
      </c>
      <c r="J681" s="49"/>
      <c r="K681" s="50">
        <v>79.1</v>
      </c>
      <c r="L681" s="51">
        <v>56.8</v>
      </c>
      <c r="M681" s="52">
        <f t="shared" si="5"/>
        <v>74.36042865</v>
      </c>
      <c r="N681" s="52">
        <f t="shared" si="6"/>
        <v>4.739571351</v>
      </c>
      <c r="O681" s="53"/>
      <c r="P681" s="54">
        <v>79.1</v>
      </c>
      <c r="Q681" s="54">
        <v>0.1</v>
      </c>
      <c r="R681" s="55">
        <f t="shared" si="7"/>
        <v>70.84370993</v>
      </c>
      <c r="S681" s="55">
        <f t="shared" si="8"/>
        <v>8.256290075</v>
      </c>
      <c r="T681" s="55"/>
    </row>
    <row r="682">
      <c r="A682" s="45">
        <v>78.4</v>
      </c>
      <c r="B682" s="45">
        <v>16.7</v>
      </c>
      <c r="C682" s="46">
        <f t="shared" si="1"/>
        <v>79.23655599</v>
      </c>
      <c r="D682" s="35">
        <f t="shared" si="2"/>
        <v>0.8365559852</v>
      </c>
      <c r="E682" s="47"/>
      <c r="F682" s="48">
        <v>78.9</v>
      </c>
      <c r="G682" s="48">
        <v>63.0</v>
      </c>
      <c r="H682" s="49">
        <f t="shared" si="3"/>
        <v>74.65663332</v>
      </c>
      <c r="I682" s="49">
        <f t="shared" si="4"/>
        <v>4.243366683</v>
      </c>
      <c r="J682" s="49"/>
      <c r="K682" s="50">
        <v>78.9</v>
      </c>
      <c r="L682" s="51">
        <v>56.3</v>
      </c>
      <c r="M682" s="52">
        <f t="shared" si="5"/>
        <v>74.22549966</v>
      </c>
      <c r="N682" s="52">
        <f t="shared" si="6"/>
        <v>4.674500339</v>
      </c>
      <c r="O682" s="53"/>
      <c r="P682" s="54">
        <v>78.9</v>
      </c>
      <c r="Q682" s="54">
        <v>0.1</v>
      </c>
      <c r="R682" s="55">
        <f t="shared" si="7"/>
        <v>70.84370993</v>
      </c>
      <c r="S682" s="55">
        <f t="shared" si="8"/>
        <v>8.056290075</v>
      </c>
      <c r="T682" s="55"/>
    </row>
    <row r="683">
      <c r="A683" s="45">
        <v>78.1</v>
      </c>
      <c r="B683" s="45">
        <v>16.9</v>
      </c>
      <c r="C683" s="46">
        <f t="shared" si="1"/>
        <v>79.65724661</v>
      </c>
      <c r="D683" s="35">
        <f t="shared" si="2"/>
        <v>1.557246606</v>
      </c>
      <c r="E683" s="47"/>
      <c r="F683" s="48">
        <v>78.8</v>
      </c>
      <c r="G683" s="48">
        <v>64.0</v>
      </c>
      <c r="H683" s="49">
        <f t="shared" si="3"/>
        <v>74.60327486</v>
      </c>
      <c r="I683" s="49">
        <f t="shared" si="4"/>
        <v>4.196725142</v>
      </c>
      <c r="J683" s="49"/>
      <c r="K683" s="50">
        <v>78.8</v>
      </c>
      <c r="L683" s="51">
        <v>55.8</v>
      </c>
      <c r="M683" s="52">
        <f t="shared" si="5"/>
        <v>74.09057067</v>
      </c>
      <c r="N683" s="52">
        <f t="shared" si="6"/>
        <v>4.709429327</v>
      </c>
      <c r="O683" s="53"/>
      <c r="P683" s="54">
        <v>78.8</v>
      </c>
      <c r="Q683" s="54">
        <v>0.1</v>
      </c>
      <c r="R683" s="55">
        <f t="shared" si="7"/>
        <v>70.84370993</v>
      </c>
      <c r="S683" s="55">
        <f t="shared" si="8"/>
        <v>7.956290075</v>
      </c>
      <c r="T683" s="55"/>
    </row>
    <row r="684">
      <c r="A684" s="45">
        <v>78.1</v>
      </c>
      <c r="B684" s="45">
        <v>16.6</v>
      </c>
      <c r="C684" s="46">
        <f t="shared" si="1"/>
        <v>79.02621067</v>
      </c>
      <c r="D684" s="35">
        <f t="shared" si="2"/>
        <v>0.9262106747</v>
      </c>
      <c r="E684" s="47"/>
      <c r="F684" s="48">
        <v>78.7</v>
      </c>
      <c r="G684" s="48">
        <v>65.0</v>
      </c>
      <c r="H684" s="49">
        <f t="shared" si="3"/>
        <v>74.5499164</v>
      </c>
      <c r="I684" s="49">
        <f t="shared" si="4"/>
        <v>4.150083601</v>
      </c>
      <c r="J684" s="49"/>
      <c r="K684" s="50">
        <v>78.7</v>
      </c>
      <c r="L684" s="51">
        <v>55.3</v>
      </c>
      <c r="M684" s="52">
        <f t="shared" si="5"/>
        <v>73.95564168</v>
      </c>
      <c r="N684" s="52">
        <f t="shared" si="6"/>
        <v>4.744358316</v>
      </c>
      <c r="O684" s="53"/>
      <c r="P684" s="54">
        <v>78.7</v>
      </c>
      <c r="Q684" s="54">
        <v>0.1</v>
      </c>
      <c r="R684" s="55">
        <f t="shared" si="7"/>
        <v>70.84370993</v>
      </c>
      <c r="S684" s="55">
        <f t="shared" si="8"/>
        <v>7.856290075</v>
      </c>
      <c r="T684" s="55"/>
    </row>
    <row r="685">
      <c r="A685" s="45">
        <v>77.7</v>
      </c>
      <c r="B685" s="45">
        <v>16.5</v>
      </c>
      <c r="C685" s="46">
        <f t="shared" si="1"/>
        <v>78.81586536</v>
      </c>
      <c r="D685" s="35">
        <f t="shared" si="2"/>
        <v>1.115865364</v>
      </c>
      <c r="E685" s="47"/>
      <c r="F685" s="48">
        <v>78.6</v>
      </c>
      <c r="G685" s="48">
        <v>65.0</v>
      </c>
      <c r="H685" s="49">
        <f t="shared" si="3"/>
        <v>74.5499164</v>
      </c>
      <c r="I685" s="49">
        <f t="shared" si="4"/>
        <v>4.050083601</v>
      </c>
      <c r="J685" s="49"/>
      <c r="K685" s="50">
        <v>78.6</v>
      </c>
      <c r="L685" s="51">
        <v>54.8</v>
      </c>
      <c r="M685" s="52">
        <f t="shared" si="5"/>
        <v>73.8207127</v>
      </c>
      <c r="N685" s="52">
        <f t="shared" si="6"/>
        <v>4.779287304</v>
      </c>
      <c r="O685" s="53"/>
      <c r="P685" s="54">
        <v>78.6</v>
      </c>
      <c r="Q685" s="54">
        <v>0.1</v>
      </c>
      <c r="R685" s="55">
        <f t="shared" si="7"/>
        <v>70.84370993</v>
      </c>
      <c r="S685" s="55">
        <f t="shared" si="8"/>
        <v>7.756290075</v>
      </c>
      <c r="T685" s="55"/>
    </row>
    <row r="686">
      <c r="A686" s="45">
        <v>77.3</v>
      </c>
      <c r="B686" s="45">
        <v>16.3</v>
      </c>
      <c r="C686" s="46">
        <f t="shared" si="1"/>
        <v>78.39517474</v>
      </c>
      <c r="D686" s="35">
        <f t="shared" si="2"/>
        <v>1.095174743</v>
      </c>
      <c r="E686" s="47"/>
      <c r="F686" s="48">
        <v>78.5</v>
      </c>
      <c r="G686" s="48">
        <v>66.0</v>
      </c>
      <c r="H686" s="49">
        <f t="shared" si="3"/>
        <v>74.49655794</v>
      </c>
      <c r="I686" s="49">
        <f t="shared" si="4"/>
        <v>4.00344206</v>
      </c>
      <c r="J686" s="49"/>
      <c r="K686" s="50">
        <v>78.5</v>
      </c>
      <c r="L686" s="51">
        <v>54.3</v>
      </c>
      <c r="M686" s="52">
        <f t="shared" si="5"/>
        <v>73.68578371</v>
      </c>
      <c r="N686" s="52">
        <f t="shared" si="6"/>
        <v>4.814216292</v>
      </c>
      <c r="O686" s="53"/>
      <c r="P686" s="54">
        <v>78.5</v>
      </c>
      <c r="Q686" s="54">
        <v>0.1</v>
      </c>
      <c r="R686" s="55">
        <f t="shared" si="7"/>
        <v>70.84370993</v>
      </c>
      <c r="S686" s="55">
        <f t="shared" si="8"/>
        <v>7.656290075</v>
      </c>
      <c r="T686" s="55"/>
    </row>
    <row r="687">
      <c r="A687" s="45">
        <v>77.0</v>
      </c>
      <c r="B687" s="45">
        <v>16.6</v>
      </c>
      <c r="C687" s="46">
        <f t="shared" si="1"/>
        <v>79.02621067</v>
      </c>
      <c r="D687" s="35">
        <f t="shared" si="2"/>
        <v>2.026210675</v>
      </c>
      <c r="E687" s="47"/>
      <c r="F687" s="48">
        <v>78.4</v>
      </c>
      <c r="G687" s="48">
        <v>68.0</v>
      </c>
      <c r="H687" s="49">
        <f t="shared" si="3"/>
        <v>74.38984102</v>
      </c>
      <c r="I687" s="49">
        <f t="shared" si="4"/>
        <v>4.010158979</v>
      </c>
      <c r="J687" s="49"/>
      <c r="K687" s="50">
        <v>78.4</v>
      </c>
      <c r="L687" s="51">
        <v>53.8</v>
      </c>
      <c r="M687" s="52">
        <f t="shared" si="5"/>
        <v>73.55085472</v>
      </c>
      <c r="N687" s="52">
        <f t="shared" si="6"/>
        <v>4.84914528</v>
      </c>
      <c r="O687" s="53"/>
      <c r="P687" s="54">
        <v>78.4</v>
      </c>
      <c r="Q687" s="54">
        <v>0.1</v>
      </c>
      <c r="R687" s="55">
        <f t="shared" si="7"/>
        <v>70.84370993</v>
      </c>
      <c r="S687" s="55">
        <f t="shared" si="8"/>
        <v>7.556290075</v>
      </c>
      <c r="T687" s="55"/>
    </row>
    <row r="688">
      <c r="A688" s="45">
        <v>77.0</v>
      </c>
      <c r="B688" s="45">
        <v>16.2</v>
      </c>
      <c r="C688" s="46">
        <f t="shared" si="1"/>
        <v>78.18482943</v>
      </c>
      <c r="D688" s="35">
        <f t="shared" si="2"/>
        <v>1.184829433</v>
      </c>
      <c r="E688" s="47"/>
      <c r="F688" s="48">
        <v>78.2</v>
      </c>
      <c r="G688" s="48">
        <v>69.0</v>
      </c>
      <c r="H688" s="49">
        <f t="shared" si="3"/>
        <v>74.33648256</v>
      </c>
      <c r="I688" s="49">
        <f t="shared" si="4"/>
        <v>3.863517438</v>
      </c>
      <c r="J688" s="49"/>
      <c r="K688" s="50">
        <v>78.2</v>
      </c>
      <c r="L688" s="51">
        <v>53.3</v>
      </c>
      <c r="M688" s="52">
        <f t="shared" si="5"/>
        <v>73.41592573</v>
      </c>
      <c r="N688" s="52">
        <f t="shared" si="6"/>
        <v>4.784074268</v>
      </c>
      <c r="O688" s="53"/>
      <c r="P688" s="54">
        <v>78.2</v>
      </c>
      <c r="Q688" s="54">
        <v>0.1</v>
      </c>
      <c r="R688" s="55">
        <f t="shared" si="7"/>
        <v>70.84370993</v>
      </c>
      <c r="S688" s="55">
        <f t="shared" si="8"/>
        <v>7.356290075</v>
      </c>
      <c r="T688" s="55"/>
    </row>
    <row r="689">
      <c r="A689" s="45">
        <v>76.9</v>
      </c>
      <c r="B689" s="45">
        <v>16.5</v>
      </c>
      <c r="C689" s="46">
        <f t="shared" si="1"/>
        <v>78.81586536</v>
      </c>
      <c r="D689" s="35">
        <f t="shared" si="2"/>
        <v>1.915865364</v>
      </c>
      <c r="E689" s="47"/>
      <c r="F689" s="48">
        <v>78.1</v>
      </c>
      <c r="G689" s="48">
        <v>7.0</v>
      </c>
      <c r="H689" s="49">
        <f t="shared" si="3"/>
        <v>77.64470703</v>
      </c>
      <c r="I689" s="49">
        <f t="shared" si="4"/>
        <v>0.4552929665</v>
      </c>
      <c r="J689" s="49"/>
      <c r="K689" s="50">
        <v>78.1</v>
      </c>
      <c r="L689" s="51">
        <v>52.8</v>
      </c>
      <c r="M689" s="52">
        <f t="shared" si="5"/>
        <v>73.28099674</v>
      </c>
      <c r="N689" s="52">
        <f t="shared" si="6"/>
        <v>4.819003256</v>
      </c>
      <c r="O689" s="53"/>
      <c r="P689" s="54">
        <v>78.1</v>
      </c>
      <c r="Q689" s="54">
        <v>0.1</v>
      </c>
      <c r="R689" s="55">
        <f t="shared" si="7"/>
        <v>70.84370993</v>
      </c>
      <c r="S689" s="55">
        <f t="shared" si="8"/>
        <v>7.256290075</v>
      </c>
      <c r="T689" s="55"/>
    </row>
    <row r="690">
      <c r="A690" s="45">
        <v>63.5</v>
      </c>
      <c r="B690" s="45">
        <v>6.3</v>
      </c>
      <c r="C690" s="46">
        <f t="shared" si="1"/>
        <v>57.36064369</v>
      </c>
      <c r="D690" s="35">
        <f t="shared" si="2"/>
        <v>6.139356306</v>
      </c>
      <c r="E690" s="47"/>
      <c r="F690" s="48">
        <v>78.8</v>
      </c>
      <c r="G690" s="48">
        <v>86.0</v>
      </c>
      <c r="H690" s="49">
        <f t="shared" si="3"/>
        <v>73.42938876</v>
      </c>
      <c r="I690" s="49">
        <f t="shared" si="4"/>
        <v>5.370611244</v>
      </c>
      <c r="J690" s="49"/>
      <c r="K690" s="50">
        <v>78.8</v>
      </c>
      <c r="L690" s="51">
        <v>66.1</v>
      </c>
      <c r="M690" s="52">
        <f t="shared" si="5"/>
        <v>76.87010783</v>
      </c>
      <c r="N690" s="52">
        <f t="shared" si="6"/>
        <v>1.929892171</v>
      </c>
      <c r="O690" s="53"/>
      <c r="P690" s="54">
        <v>78.8</v>
      </c>
      <c r="Q690" s="54">
        <v>0.1</v>
      </c>
      <c r="R690" s="55">
        <f t="shared" si="7"/>
        <v>70.84370993</v>
      </c>
      <c r="S690" s="55">
        <f t="shared" si="8"/>
        <v>7.956290075</v>
      </c>
      <c r="T690" s="55"/>
    </row>
    <row r="691">
      <c r="A691" s="45">
        <v>63.0</v>
      </c>
      <c r="B691" s="45">
        <v>6.3</v>
      </c>
      <c r="C691" s="46">
        <f t="shared" si="1"/>
        <v>57.36064369</v>
      </c>
      <c r="D691" s="35">
        <f t="shared" si="2"/>
        <v>5.639356306</v>
      </c>
      <c r="E691" s="47"/>
      <c r="F691" s="48">
        <v>78.6</v>
      </c>
      <c r="G691" s="48">
        <v>88.0</v>
      </c>
      <c r="H691" s="49">
        <f t="shared" si="3"/>
        <v>73.32267184</v>
      </c>
      <c r="I691" s="49">
        <f t="shared" si="4"/>
        <v>5.277328163</v>
      </c>
      <c r="J691" s="49"/>
      <c r="K691" s="50">
        <v>78.6</v>
      </c>
      <c r="L691" s="51">
        <v>65.6</v>
      </c>
      <c r="M691" s="52">
        <f t="shared" si="5"/>
        <v>76.73517884</v>
      </c>
      <c r="N691" s="52">
        <f t="shared" si="6"/>
        <v>1.864821159</v>
      </c>
      <c r="O691" s="53"/>
      <c r="P691" s="54">
        <v>78.6</v>
      </c>
      <c r="Q691" s="54">
        <v>0.1</v>
      </c>
      <c r="R691" s="55">
        <f t="shared" si="7"/>
        <v>70.84370993</v>
      </c>
      <c r="S691" s="55">
        <f t="shared" si="8"/>
        <v>7.756290075</v>
      </c>
      <c r="T691" s="55"/>
    </row>
    <row r="692">
      <c r="A692" s="45">
        <v>62.7</v>
      </c>
      <c r="B692" s="45">
        <v>6.3</v>
      </c>
      <c r="C692" s="46">
        <f t="shared" si="1"/>
        <v>57.36064369</v>
      </c>
      <c r="D692" s="35">
        <f t="shared" si="2"/>
        <v>5.339356306</v>
      </c>
      <c r="E692" s="47"/>
      <c r="F692" s="48">
        <v>78.2</v>
      </c>
      <c r="G692" s="48">
        <v>9.0</v>
      </c>
      <c r="H692" s="49">
        <f t="shared" si="3"/>
        <v>77.53799012</v>
      </c>
      <c r="I692" s="49">
        <f t="shared" si="4"/>
        <v>0.6620098849</v>
      </c>
      <c r="J692" s="49"/>
      <c r="K692" s="50">
        <v>78.2</v>
      </c>
      <c r="L692" s="51">
        <v>65.1</v>
      </c>
      <c r="M692" s="52">
        <f t="shared" si="5"/>
        <v>76.60024985</v>
      </c>
      <c r="N692" s="52">
        <f t="shared" si="6"/>
        <v>1.599750148</v>
      </c>
      <c r="O692" s="53"/>
      <c r="P692" s="54">
        <v>78.2</v>
      </c>
      <c r="Q692" s="54">
        <v>0.1</v>
      </c>
      <c r="R692" s="55">
        <f t="shared" si="7"/>
        <v>70.84370993</v>
      </c>
      <c r="S692" s="55">
        <f t="shared" si="8"/>
        <v>7.356290075</v>
      </c>
      <c r="T692" s="55"/>
    </row>
    <row r="693">
      <c r="A693" s="45">
        <v>62.2</v>
      </c>
      <c r="B693" s="45">
        <v>6.3</v>
      </c>
      <c r="C693" s="46">
        <f t="shared" si="1"/>
        <v>57.36064369</v>
      </c>
      <c r="D693" s="35">
        <f t="shared" si="2"/>
        <v>4.839356306</v>
      </c>
      <c r="E693" s="47"/>
      <c r="F693" s="48">
        <v>78.0</v>
      </c>
      <c r="G693" s="48">
        <v>93.0</v>
      </c>
      <c r="H693" s="49">
        <f t="shared" si="3"/>
        <v>73.05587954</v>
      </c>
      <c r="I693" s="49">
        <f t="shared" si="4"/>
        <v>4.944120459</v>
      </c>
      <c r="J693" s="49"/>
      <c r="K693" s="50">
        <v>78.0</v>
      </c>
      <c r="L693" s="51">
        <v>64.5</v>
      </c>
      <c r="M693" s="52">
        <f t="shared" si="5"/>
        <v>76.43833507</v>
      </c>
      <c r="N693" s="52">
        <f t="shared" si="6"/>
        <v>1.561664933</v>
      </c>
      <c r="O693" s="53"/>
      <c r="P693" s="54">
        <v>78.0</v>
      </c>
      <c r="Q693" s="54">
        <v>0.1</v>
      </c>
      <c r="R693" s="55">
        <f t="shared" si="7"/>
        <v>70.84370993</v>
      </c>
      <c r="S693" s="55">
        <f t="shared" si="8"/>
        <v>7.156290075</v>
      </c>
      <c r="T693" s="55"/>
    </row>
    <row r="694">
      <c r="A694" s="45">
        <v>61.8</v>
      </c>
      <c r="B694" s="45">
        <v>5.9</v>
      </c>
      <c r="C694" s="46">
        <f t="shared" si="1"/>
        <v>56.51926245</v>
      </c>
      <c r="D694" s="35">
        <f t="shared" si="2"/>
        <v>5.280737548</v>
      </c>
      <c r="E694" s="47"/>
      <c r="F694" s="48">
        <v>77.8</v>
      </c>
      <c r="G694" s="48">
        <v>97.0</v>
      </c>
      <c r="H694" s="49">
        <f t="shared" si="3"/>
        <v>72.8424457</v>
      </c>
      <c r="I694" s="49">
        <f t="shared" si="4"/>
        <v>4.957554296</v>
      </c>
      <c r="J694" s="49"/>
      <c r="K694" s="50">
        <v>77.8</v>
      </c>
      <c r="L694" s="51">
        <v>64.0</v>
      </c>
      <c r="M694" s="52">
        <f t="shared" si="5"/>
        <v>76.30340608</v>
      </c>
      <c r="N694" s="52">
        <f t="shared" si="6"/>
        <v>1.496593922</v>
      </c>
      <c r="O694" s="53"/>
      <c r="P694" s="54">
        <v>77.8</v>
      </c>
      <c r="Q694" s="54">
        <v>0.1</v>
      </c>
      <c r="R694" s="55">
        <f t="shared" si="7"/>
        <v>70.84370993</v>
      </c>
      <c r="S694" s="55">
        <f t="shared" si="8"/>
        <v>6.956290075</v>
      </c>
      <c r="T694" s="55"/>
    </row>
    <row r="695">
      <c r="A695" s="45">
        <v>61.3</v>
      </c>
      <c r="B695" s="45">
        <v>5.5</v>
      </c>
      <c r="C695" s="46">
        <f t="shared" si="1"/>
        <v>55.67788121</v>
      </c>
      <c r="D695" s="35">
        <f t="shared" si="2"/>
        <v>5.62211879</v>
      </c>
      <c r="E695" s="47"/>
      <c r="F695" s="48">
        <v>77.5</v>
      </c>
      <c r="G695" s="48">
        <v>99.0</v>
      </c>
      <c r="H695" s="49">
        <f t="shared" si="3"/>
        <v>72.73572879</v>
      </c>
      <c r="I695" s="49">
        <f t="shared" si="4"/>
        <v>4.764271214</v>
      </c>
      <c r="J695" s="49"/>
      <c r="K695" s="50">
        <v>77.5</v>
      </c>
      <c r="L695" s="51">
        <v>63.6</v>
      </c>
      <c r="M695" s="52">
        <f t="shared" si="5"/>
        <v>76.19546289</v>
      </c>
      <c r="N695" s="52">
        <f t="shared" si="6"/>
        <v>1.304537112</v>
      </c>
      <c r="O695" s="53"/>
      <c r="P695" s="54">
        <v>77.5</v>
      </c>
      <c r="Q695" s="54">
        <v>0.1</v>
      </c>
      <c r="R695" s="55">
        <f t="shared" si="7"/>
        <v>70.84370993</v>
      </c>
      <c r="S695" s="55">
        <f t="shared" si="8"/>
        <v>6.656290075</v>
      </c>
      <c r="T695" s="55"/>
    </row>
    <row r="696">
      <c r="A696" s="45">
        <v>69.0</v>
      </c>
      <c r="B696" s="45">
        <v>5.3</v>
      </c>
      <c r="C696" s="46">
        <f t="shared" si="1"/>
        <v>55.25719059</v>
      </c>
      <c r="D696" s="35">
        <f t="shared" si="2"/>
        <v>13.74280941</v>
      </c>
      <c r="E696" s="47"/>
      <c r="F696" s="48">
        <v>77.1</v>
      </c>
      <c r="G696" s="48">
        <v>12.0</v>
      </c>
      <c r="H696" s="49">
        <f t="shared" si="3"/>
        <v>77.37791474</v>
      </c>
      <c r="I696" s="49">
        <f t="shared" si="4"/>
        <v>0.2779147375</v>
      </c>
      <c r="J696" s="49"/>
      <c r="K696" s="50">
        <v>77.1</v>
      </c>
      <c r="L696" s="51">
        <v>63.1</v>
      </c>
      <c r="M696" s="52">
        <f t="shared" si="5"/>
        <v>76.0605339</v>
      </c>
      <c r="N696" s="52">
        <f t="shared" si="6"/>
        <v>1.0394661</v>
      </c>
      <c r="O696" s="53"/>
      <c r="P696" s="54">
        <v>77.1</v>
      </c>
      <c r="Q696" s="54">
        <v>0.1</v>
      </c>
      <c r="R696" s="55">
        <f t="shared" si="7"/>
        <v>70.84370993</v>
      </c>
      <c r="S696" s="55">
        <f t="shared" si="8"/>
        <v>6.256290075</v>
      </c>
      <c r="T696" s="55"/>
    </row>
    <row r="697">
      <c r="A697" s="45">
        <v>62.0</v>
      </c>
      <c r="B697" s="45">
        <v>5.0</v>
      </c>
      <c r="C697" s="46">
        <f t="shared" si="1"/>
        <v>54.62615466</v>
      </c>
      <c r="D697" s="35">
        <f t="shared" si="2"/>
        <v>7.373845342</v>
      </c>
      <c r="E697" s="47"/>
      <c r="F697" s="48">
        <v>77.0</v>
      </c>
      <c r="G697" s="48">
        <v>16.0</v>
      </c>
      <c r="H697" s="49">
        <f t="shared" si="3"/>
        <v>77.1644809</v>
      </c>
      <c r="I697" s="49">
        <f t="shared" si="4"/>
        <v>0.1644809006</v>
      </c>
      <c r="J697" s="49"/>
      <c r="K697" s="50">
        <v>77.0</v>
      </c>
      <c r="L697" s="51">
        <v>62.6</v>
      </c>
      <c r="M697" s="52">
        <f t="shared" si="5"/>
        <v>75.92560491</v>
      </c>
      <c r="N697" s="52">
        <f t="shared" si="6"/>
        <v>1.074395088</v>
      </c>
      <c r="O697" s="53"/>
      <c r="P697" s="54">
        <v>77.0</v>
      </c>
      <c r="Q697" s="54">
        <v>0.1</v>
      </c>
      <c r="R697" s="55">
        <f t="shared" si="7"/>
        <v>70.84370993</v>
      </c>
      <c r="S697" s="55">
        <f t="shared" si="8"/>
        <v>6.156290075</v>
      </c>
      <c r="T697" s="55"/>
    </row>
    <row r="698">
      <c r="A698" s="45">
        <v>59.8</v>
      </c>
      <c r="B698" s="45">
        <v>4.5</v>
      </c>
      <c r="C698" s="46">
        <f t="shared" si="1"/>
        <v>53.57442811</v>
      </c>
      <c r="D698" s="35">
        <f t="shared" si="2"/>
        <v>6.225571895</v>
      </c>
      <c r="E698" s="47"/>
      <c r="F698" s="48">
        <v>76.8</v>
      </c>
      <c r="G698" s="48">
        <v>17.0</v>
      </c>
      <c r="H698" s="49">
        <f t="shared" si="3"/>
        <v>77.11112244</v>
      </c>
      <c r="I698" s="49">
        <f t="shared" si="4"/>
        <v>0.3111224414</v>
      </c>
      <c r="J698" s="49"/>
      <c r="K698" s="50">
        <v>76.8</v>
      </c>
      <c r="L698" s="51">
        <v>62.2</v>
      </c>
      <c r="M698" s="52">
        <f t="shared" si="5"/>
        <v>75.81766172</v>
      </c>
      <c r="N698" s="52">
        <f t="shared" si="6"/>
        <v>0.982338279</v>
      </c>
      <c r="O698" s="53"/>
      <c r="P698" s="54">
        <v>76.8</v>
      </c>
      <c r="Q698" s="54">
        <v>0.1</v>
      </c>
      <c r="R698" s="55">
        <f t="shared" si="7"/>
        <v>70.84370993</v>
      </c>
      <c r="S698" s="55">
        <f t="shared" si="8"/>
        <v>5.956290075</v>
      </c>
      <c r="T698" s="55"/>
    </row>
    <row r="699">
      <c r="A699" s="45">
        <v>59.1</v>
      </c>
      <c r="B699" s="45">
        <v>4.3</v>
      </c>
      <c r="C699" s="46">
        <f t="shared" si="1"/>
        <v>53.15373748</v>
      </c>
      <c r="D699" s="35">
        <f t="shared" si="2"/>
        <v>5.946262516</v>
      </c>
      <c r="E699" s="47"/>
      <c r="F699" s="48">
        <v>76.5</v>
      </c>
      <c r="G699" s="48">
        <v>19.0</v>
      </c>
      <c r="H699" s="49">
        <f t="shared" si="3"/>
        <v>77.00440552</v>
      </c>
      <c r="I699" s="49">
        <f t="shared" si="4"/>
        <v>0.504405523</v>
      </c>
      <c r="J699" s="49"/>
      <c r="K699" s="50">
        <v>76.5</v>
      </c>
      <c r="L699" s="51">
        <v>61.8</v>
      </c>
      <c r="M699" s="52">
        <f t="shared" si="5"/>
        <v>75.70971853</v>
      </c>
      <c r="N699" s="52">
        <f t="shared" si="6"/>
        <v>0.7902814695</v>
      </c>
      <c r="O699" s="53"/>
      <c r="P699" s="54">
        <v>76.5</v>
      </c>
      <c r="Q699" s="54">
        <v>0.1</v>
      </c>
      <c r="R699" s="55">
        <f t="shared" si="7"/>
        <v>70.84370993</v>
      </c>
      <c r="S699" s="55">
        <f t="shared" si="8"/>
        <v>5.656290075</v>
      </c>
      <c r="T699" s="55"/>
    </row>
    <row r="700">
      <c r="A700" s="45">
        <v>58.6</v>
      </c>
      <c r="B700" s="45">
        <v>4.0</v>
      </c>
      <c r="C700" s="46">
        <f t="shared" si="1"/>
        <v>52.52270155</v>
      </c>
      <c r="D700" s="35">
        <f t="shared" si="2"/>
        <v>6.077298447</v>
      </c>
      <c r="E700" s="47"/>
      <c r="F700" s="48">
        <v>75.9</v>
      </c>
      <c r="G700" s="48">
        <v>114.0</v>
      </c>
      <c r="H700" s="49">
        <f t="shared" si="3"/>
        <v>71.9353519</v>
      </c>
      <c r="I700" s="49">
        <f t="shared" si="4"/>
        <v>3.964648102</v>
      </c>
      <c r="J700" s="49"/>
      <c r="K700" s="50">
        <v>75.9</v>
      </c>
      <c r="L700" s="51">
        <v>61.3</v>
      </c>
      <c r="M700" s="52">
        <f t="shared" si="5"/>
        <v>75.57478954</v>
      </c>
      <c r="N700" s="52">
        <f t="shared" si="6"/>
        <v>0.3252104577</v>
      </c>
      <c r="O700" s="53"/>
      <c r="P700" s="54">
        <v>75.9</v>
      </c>
      <c r="Q700" s="54">
        <v>0.1</v>
      </c>
      <c r="R700" s="55">
        <f t="shared" si="7"/>
        <v>70.84370993</v>
      </c>
      <c r="S700" s="55">
        <f t="shared" si="8"/>
        <v>5.056290075</v>
      </c>
      <c r="T700" s="55"/>
    </row>
    <row r="701">
      <c r="A701" s="45">
        <v>58.1</v>
      </c>
      <c r="B701" s="45">
        <v>3.7</v>
      </c>
      <c r="C701" s="46">
        <f t="shared" si="1"/>
        <v>51.89166562</v>
      </c>
      <c r="D701" s="35">
        <f t="shared" si="2"/>
        <v>6.208334379</v>
      </c>
      <c r="E701" s="47"/>
      <c r="F701" s="48">
        <v>75.8</v>
      </c>
      <c r="G701" s="48">
        <v>116.0</v>
      </c>
      <c r="H701" s="49">
        <f t="shared" si="3"/>
        <v>71.82863498</v>
      </c>
      <c r="I701" s="49">
        <f t="shared" si="4"/>
        <v>3.971365021</v>
      </c>
      <c r="J701" s="49"/>
      <c r="K701" s="50">
        <v>75.8</v>
      </c>
      <c r="L701" s="51">
        <v>6.8</v>
      </c>
      <c r="M701" s="52">
        <f t="shared" si="5"/>
        <v>60.86752983</v>
      </c>
      <c r="N701" s="52">
        <f t="shared" si="6"/>
        <v>14.93247017</v>
      </c>
      <c r="O701" s="53"/>
      <c r="P701" s="54">
        <v>75.8</v>
      </c>
      <c r="Q701" s="54">
        <v>0.1</v>
      </c>
      <c r="R701" s="55">
        <f t="shared" si="7"/>
        <v>70.84370993</v>
      </c>
      <c r="S701" s="55">
        <f t="shared" si="8"/>
        <v>4.956290075</v>
      </c>
      <c r="T701" s="55"/>
    </row>
    <row r="702">
      <c r="A702" s="45">
        <v>58.0</v>
      </c>
      <c r="B702" s="45">
        <v>3.5</v>
      </c>
      <c r="C702" s="46">
        <f t="shared" si="1"/>
        <v>51.470975</v>
      </c>
      <c r="D702" s="35">
        <f t="shared" si="2"/>
        <v>6.529025</v>
      </c>
      <c r="E702" s="47"/>
      <c r="F702" s="48">
        <v>75.2</v>
      </c>
      <c r="G702" s="48">
        <v>122.0</v>
      </c>
      <c r="H702" s="49">
        <f t="shared" si="3"/>
        <v>71.50848422</v>
      </c>
      <c r="I702" s="49">
        <f t="shared" si="4"/>
        <v>3.691515776</v>
      </c>
      <c r="J702" s="49"/>
      <c r="K702" s="50">
        <v>75.2</v>
      </c>
      <c r="L702" s="51">
        <v>6.4</v>
      </c>
      <c r="M702" s="52">
        <f t="shared" si="5"/>
        <v>60.75958664</v>
      </c>
      <c r="N702" s="52">
        <f t="shared" si="6"/>
        <v>14.44041336</v>
      </c>
      <c r="O702" s="53"/>
      <c r="P702" s="54">
        <v>75.2</v>
      </c>
      <c r="Q702" s="54">
        <v>0.1</v>
      </c>
      <c r="R702" s="55">
        <f t="shared" si="7"/>
        <v>70.84370993</v>
      </c>
      <c r="S702" s="55">
        <f t="shared" si="8"/>
        <v>4.356290075</v>
      </c>
      <c r="T702" s="55"/>
    </row>
    <row r="703">
      <c r="A703" s="45">
        <v>57.9</v>
      </c>
      <c r="B703" s="45">
        <v>3.3</v>
      </c>
      <c r="C703" s="46">
        <f t="shared" si="1"/>
        <v>51.05028438</v>
      </c>
      <c r="D703" s="35">
        <f t="shared" si="2"/>
        <v>6.849715621</v>
      </c>
      <c r="E703" s="47"/>
      <c r="F703" s="48">
        <v>75.3</v>
      </c>
      <c r="G703" s="48">
        <v>12.0</v>
      </c>
      <c r="H703" s="49">
        <f t="shared" si="3"/>
        <v>77.37791474</v>
      </c>
      <c r="I703" s="49">
        <f t="shared" si="4"/>
        <v>2.077914737</v>
      </c>
      <c r="J703" s="49"/>
      <c r="K703" s="50">
        <v>75.3</v>
      </c>
      <c r="L703" s="51">
        <v>59.9</v>
      </c>
      <c r="M703" s="52">
        <f t="shared" si="5"/>
        <v>75.19698838</v>
      </c>
      <c r="N703" s="52">
        <f t="shared" si="6"/>
        <v>0.1030116245</v>
      </c>
      <c r="O703" s="53"/>
      <c r="P703" s="54">
        <v>75.3</v>
      </c>
      <c r="Q703" s="54">
        <v>0.1</v>
      </c>
      <c r="R703" s="55">
        <f t="shared" si="7"/>
        <v>70.84370993</v>
      </c>
      <c r="S703" s="55">
        <f t="shared" si="8"/>
        <v>4.456290075</v>
      </c>
      <c r="T703" s="55"/>
    </row>
    <row r="704">
      <c r="A704" s="45">
        <v>57.7</v>
      </c>
      <c r="B704" s="45">
        <v>2.9</v>
      </c>
      <c r="C704" s="46">
        <f t="shared" si="1"/>
        <v>50.20890314</v>
      </c>
      <c r="D704" s="35">
        <f t="shared" si="2"/>
        <v>7.491096863</v>
      </c>
      <c r="E704" s="47"/>
      <c r="F704" s="48">
        <v>75.1</v>
      </c>
      <c r="G704" s="48">
        <v>123.0</v>
      </c>
      <c r="H704" s="49">
        <f t="shared" si="3"/>
        <v>71.45512576</v>
      </c>
      <c r="I704" s="49">
        <f t="shared" si="4"/>
        <v>3.644874235</v>
      </c>
      <c r="J704" s="49"/>
      <c r="K704" s="50">
        <v>75.1</v>
      </c>
      <c r="L704" s="51">
        <v>59.4</v>
      </c>
      <c r="M704" s="52">
        <f t="shared" si="5"/>
        <v>75.06205939</v>
      </c>
      <c r="N704" s="52">
        <f t="shared" si="6"/>
        <v>0.03794061269</v>
      </c>
      <c r="O704" s="53"/>
      <c r="P704" s="54">
        <v>75.1</v>
      </c>
      <c r="Q704" s="54">
        <v>0.1</v>
      </c>
      <c r="R704" s="55">
        <f t="shared" si="7"/>
        <v>70.84370993</v>
      </c>
      <c r="S704" s="55">
        <f t="shared" si="8"/>
        <v>4.256290075</v>
      </c>
      <c r="T704" s="55"/>
    </row>
    <row r="705">
      <c r="A705" s="45">
        <v>57.4</v>
      </c>
      <c r="B705" s="45">
        <v>2.9</v>
      </c>
      <c r="C705" s="46">
        <f t="shared" si="1"/>
        <v>50.20890314</v>
      </c>
      <c r="D705" s="35">
        <f t="shared" si="2"/>
        <v>7.191096863</v>
      </c>
      <c r="E705" s="47"/>
      <c r="F705" s="48">
        <v>74.7</v>
      </c>
      <c r="G705" s="48">
        <v>126.0</v>
      </c>
      <c r="H705" s="49">
        <f t="shared" si="3"/>
        <v>71.29505039</v>
      </c>
      <c r="I705" s="49">
        <f t="shared" si="4"/>
        <v>3.404949613</v>
      </c>
      <c r="J705" s="49"/>
      <c r="K705" s="50">
        <v>74.7</v>
      </c>
      <c r="L705" s="51">
        <v>59.0</v>
      </c>
      <c r="M705" s="52">
        <f t="shared" si="5"/>
        <v>74.9541162</v>
      </c>
      <c r="N705" s="52">
        <f t="shared" si="6"/>
        <v>0.2541161968</v>
      </c>
      <c r="O705" s="53"/>
      <c r="P705" s="54">
        <v>74.7</v>
      </c>
      <c r="Q705" s="54">
        <v>0.1</v>
      </c>
      <c r="R705" s="55">
        <f t="shared" si="7"/>
        <v>70.84370993</v>
      </c>
      <c r="S705" s="55">
        <f t="shared" si="8"/>
        <v>3.856290075</v>
      </c>
      <c r="T705" s="55"/>
    </row>
    <row r="706">
      <c r="A706" s="45">
        <v>73.9</v>
      </c>
      <c r="B706" s="45">
        <v>13.2</v>
      </c>
      <c r="C706" s="46">
        <f t="shared" si="1"/>
        <v>71.87447012</v>
      </c>
      <c r="D706" s="35">
        <f t="shared" si="2"/>
        <v>2.025529882</v>
      </c>
      <c r="E706" s="47"/>
      <c r="F706" s="48">
        <v>76.0</v>
      </c>
      <c r="G706" s="48">
        <v>139.0</v>
      </c>
      <c r="H706" s="49">
        <f t="shared" si="3"/>
        <v>70.60139042</v>
      </c>
      <c r="I706" s="49">
        <f t="shared" si="4"/>
        <v>5.398609583</v>
      </c>
      <c r="J706" s="49"/>
      <c r="K706" s="50">
        <v>76.0</v>
      </c>
      <c r="L706" s="51">
        <v>32.9</v>
      </c>
      <c r="M706" s="52">
        <f t="shared" si="5"/>
        <v>67.91082301</v>
      </c>
      <c r="N706" s="52">
        <f t="shared" si="6"/>
        <v>8.089176985</v>
      </c>
      <c r="O706" s="53"/>
      <c r="P706" s="54">
        <v>76.0</v>
      </c>
      <c r="Q706" s="54">
        <v>0.1</v>
      </c>
      <c r="R706" s="55">
        <f t="shared" si="7"/>
        <v>70.84370993</v>
      </c>
      <c r="S706" s="55">
        <f t="shared" si="8"/>
        <v>5.156290075</v>
      </c>
      <c r="T706" s="55"/>
    </row>
    <row r="707">
      <c r="A707" s="45">
        <v>73.6</v>
      </c>
      <c r="B707" s="45">
        <v>13.2</v>
      </c>
      <c r="C707" s="46">
        <f t="shared" si="1"/>
        <v>71.87447012</v>
      </c>
      <c r="D707" s="35">
        <f t="shared" si="2"/>
        <v>1.725529882</v>
      </c>
      <c r="E707" s="47"/>
      <c r="F707" s="48">
        <v>73.0</v>
      </c>
      <c r="G707" s="48">
        <v>142.0</v>
      </c>
      <c r="H707" s="49">
        <f t="shared" si="3"/>
        <v>70.44131504</v>
      </c>
      <c r="I707" s="49">
        <f t="shared" si="4"/>
        <v>2.55868496</v>
      </c>
      <c r="J707" s="49"/>
      <c r="K707" s="50">
        <v>73.0</v>
      </c>
      <c r="L707" s="51">
        <v>32.4</v>
      </c>
      <c r="M707" s="52">
        <f t="shared" si="5"/>
        <v>67.77589403</v>
      </c>
      <c r="N707" s="52">
        <f t="shared" si="6"/>
        <v>5.224105974</v>
      </c>
      <c r="O707" s="53"/>
      <c r="P707" s="54">
        <v>73.0</v>
      </c>
      <c r="Q707" s="54">
        <v>0.1</v>
      </c>
      <c r="R707" s="55">
        <f t="shared" si="7"/>
        <v>70.84370993</v>
      </c>
      <c r="S707" s="55">
        <f t="shared" si="8"/>
        <v>2.156290075</v>
      </c>
      <c r="T707" s="55"/>
    </row>
    <row r="708">
      <c r="A708" s="45">
        <v>73.4</v>
      </c>
      <c r="B708" s="45">
        <v>13.2</v>
      </c>
      <c r="C708" s="46">
        <f t="shared" si="1"/>
        <v>71.87447012</v>
      </c>
      <c r="D708" s="35">
        <f t="shared" si="2"/>
        <v>1.525529882</v>
      </c>
      <c r="E708" s="47"/>
      <c r="F708" s="48">
        <v>71.0</v>
      </c>
      <c r="G708" s="48">
        <v>146.0</v>
      </c>
      <c r="H708" s="49">
        <f t="shared" si="3"/>
        <v>70.2278812</v>
      </c>
      <c r="I708" s="49">
        <f t="shared" si="4"/>
        <v>0.7721187973</v>
      </c>
      <c r="J708" s="49"/>
      <c r="K708" s="50">
        <v>71.0</v>
      </c>
      <c r="L708" s="51">
        <v>31.8</v>
      </c>
      <c r="M708" s="52">
        <f t="shared" si="5"/>
        <v>67.61397924</v>
      </c>
      <c r="N708" s="52">
        <f t="shared" si="6"/>
        <v>3.386020759</v>
      </c>
      <c r="O708" s="53"/>
      <c r="P708" s="54">
        <v>71.0</v>
      </c>
      <c r="Q708" s="54">
        <v>0.1</v>
      </c>
      <c r="R708" s="55">
        <f t="shared" si="7"/>
        <v>70.84370993</v>
      </c>
      <c r="S708" s="55">
        <f t="shared" si="8"/>
        <v>0.156290075</v>
      </c>
      <c r="T708" s="55"/>
    </row>
    <row r="709">
      <c r="A709" s="45">
        <v>72.1</v>
      </c>
      <c r="B709" s="45">
        <v>13.1</v>
      </c>
      <c r="C709" s="46">
        <f t="shared" si="1"/>
        <v>71.66412481</v>
      </c>
      <c r="D709" s="35">
        <f t="shared" si="2"/>
        <v>0.4358751926</v>
      </c>
      <c r="E709" s="47"/>
      <c r="F709" s="48">
        <v>69.8</v>
      </c>
      <c r="G709" s="48">
        <v>149.0</v>
      </c>
      <c r="H709" s="49">
        <f t="shared" si="3"/>
        <v>70.06780583</v>
      </c>
      <c r="I709" s="49">
        <f t="shared" si="4"/>
        <v>0.267805825</v>
      </c>
      <c r="J709" s="49"/>
      <c r="K709" s="50">
        <v>69.8</v>
      </c>
      <c r="L709" s="51">
        <v>31.3</v>
      </c>
      <c r="M709" s="52">
        <f t="shared" si="5"/>
        <v>67.47905025</v>
      </c>
      <c r="N709" s="52">
        <f t="shared" si="6"/>
        <v>2.320949747</v>
      </c>
      <c r="O709" s="53"/>
      <c r="P709" s="54">
        <v>69.8</v>
      </c>
      <c r="Q709" s="54">
        <v>0.1</v>
      </c>
      <c r="R709" s="55">
        <f t="shared" si="7"/>
        <v>70.84370993</v>
      </c>
      <c r="S709" s="55">
        <f t="shared" si="8"/>
        <v>1.043709925</v>
      </c>
      <c r="T709" s="55"/>
    </row>
    <row r="710">
      <c r="A710" s="45">
        <v>73.1</v>
      </c>
      <c r="B710" s="45">
        <v>13.0</v>
      </c>
      <c r="C710" s="46">
        <f t="shared" si="1"/>
        <v>71.4537795</v>
      </c>
      <c r="D710" s="35">
        <f t="shared" si="2"/>
        <v>1.646220503</v>
      </c>
      <c r="E710" s="47"/>
      <c r="F710" s="48">
        <v>69.4</v>
      </c>
      <c r="G710" s="48">
        <v>153.0</v>
      </c>
      <c r="H710" s="49">
        <f t="shared" si="3"/>
        <v>69.85437199</v>
      </c>
      <c r="I710" s="49">
        <f t="shared" si="4"/>
        <v>0.4543719881</v>
      </c>
      <c r="J710" s="49"/>
      <c r="K710" s="50">
        <v>69.4</v>
      </c>
      <c r="L710" s="51">
        <v>3.8</v>
      </c>
      <c r="M710" s="52">
        <f t="shared" si="5"/>
        <v>60.0579559</v>
      </c>
      <c r="N710" s="52">
        <f t="shared" si="6"/>
        <v>9.342044096</v>
      </c>
      <c r="O710" s="53"/>
      <c r="P710" s="54">
        <v>69.4</v>
      </c>
      <c r="Q710" s="54">
        <v>0.1</v>
      </c>
      <c r="R710" s="55">
        <f t="shared" si="7"/>
        <v>70.84370993</v>
      </c>
      <c r="S710" s="55">
        <f t="shared" si="8"/>
        <v>1.443709925</v>
      </c>
      <c r="T710" s="55"/>
    </row>
    <row r="711">
      <c r="A711" s="45">
        <v>72.7</v>
      </c>
      <c r="B711" s="45">
        <v>12.9</v>
      </c>
      <c r="C711" s="46">
        <f t="shared" si="1"/>
        <v>71.24343419</v>
      </c>
      <c r="D711" s="35">
        <f t="shared" si="2"/>
        <v>1.456565814</v>
      </c>
      <c r="E711" s="47"/>
      <c r="F711" s="48">
        <v>69.0</v>
      </c>
      <c r="G711" s="48">
        <v>157.0</v>
      </c>
      <c r="H711" s="49">
        <f t="shared" si="3"/>
        <v>69.64093815</v>
      </c>
      <c r="I711" s="49">
        <f t="shared" si="4"/>
        <v>0.6409381513</v>
      </c>
      <c r="J711" s="49"/>
      <c r="K711" s="50">
        <v>69.0</v>
      </c>
      <c r="L711" s="51">
        <v>3.3</v>
      </c>
      <c r="M711" s="52">
        <f t="shared" si="5"/>
        <v>59.92302692</v>
      </c>
      <c r="N711" s="52">
        <f t="shared" si="6"/>
        <v>9.076973085</v>
      </c>
      <c r="O711" s="53"/>
      <c r="P711" s="54">
        <v>69.0</v>
      </c>
      <c r="Q711" s="54">
        <v>0.1</v>
      </c>
      <c r="R711" s="55">
        <f t="shared" si="7"/>
        <v>70.84370993</v>
      </c>
      <c r="S711" s="55">
        <f t="shared" si="8"/>
        <v>1.843709925</v>
      </c>
      <c r="T711" s="55"/>
    </row>
    <row r="712">
      <c r="A712" s="45">
        <v>73.6</v>
      </c>
      <c r="B712" s="45">
        <v>12.9</v>
      </c>
      <c r="C712" s="46">
        <f t="shared" si="1"/>
        <v>71.24343419</v>
      </c>
      <c r="D712" s="35">
        <f t="shared" si="2"/>
        <v>2.356565814</v>
      </c>
      <c r="E712" s="47"/>
      <c r="F712" s="48">
        <v>68.7</v>
      </c>
      <c r="G712" s="48">
        <v>161.0</v>
      </c>
      <c r="H712" s="49">
        <f t="shared" si="3"/>
        <v>69.42750431</v>
      </c>
      <c r="I712" s="49">
        <f t="shared" si="4"/>
        <v>0.7275043144</v>
      </c>
      <c r="J712" s="49"/>
      <c r="K712" s="50">
        <v>68.7</v>
      </c>
      <c r="L712" s="51">
        <v>29.7</v>
      </c>
      <c r="M712" s="52">
        <f t="shared" si="5"/>
        <v>67.04727749</v>
      </c>
      <c r="N712" s="52">
        <f t="shared" si="6"/>
        <v>1.65272251</v>
      </c>
      <c r="O712" s="53"/>
      <c r="P712" s="54">
        <v>68.7</v>
      </c>
      <c r="Q712" s="54">
        <v>0.1</v>
      </c>
      <c r="R712" s="55">
        <f t="shared" si="7"/>
        <v>70.84370993</v>
      </c>
      <c r="S712" s="55">
        <f t="shared" si="8"/>
        <v>2.143709925</v>
      </c>
      <c r="T712" s="55"/>
    </row>
    <row r="713">
      <c r="A713" s="45">
        <v>73.3</v>
      </c>
      <c r="B713" s="45">
        <v>12.8</v>
      </c>
      <c r="C713" s="46">
        <f t="shared" si="1"/>
        <v>71.03308888</v>
      </c>
      <c r="D713" s="35">
        <f t="shared" si="2"/>
        <v>2.266911124</v>
      </c>
      <c r="E713" s="47"/>
      <c r="F713" s="48">
        <v>68.6</v>
      </c>
      <c r="G713" s="48">
        <v>164.0</v>
      </c>
      <c r="H713" s="49">
        <f t="shared" si="3"/>
        <v>69.26742894</v>
      </c>
      <c r="I713" s="49">
        <f t="shared" si="4"/>
        <v>0.6674289368</v>
      </c>
      <c r="J713" s="49"/>
      <c r="K713" s="50">
        <v>68.6</v>
      </c>
      <c r="L713" s="51">
        <v>29.2</v>
      </c>
      <c r="M713" s="52">
        <f t="shared" si="5"/>
        <v>66.9123485</v>
      </c>
      <c r="N713" s="52">
        <f t="shared" si="6"/>
        <v>1.687651498</v>
      </c>
      <c r="O713" s="53"/>
      <c r="P713" s="54">
        <v>68.6</v>
      </c>
      <c r="Q713" s="54">
        <v>0.1</v>
      </c>
      <c r="R713" s="55">
        <f t="shared" si="7"/>
        <v>70.84370993</v>
      </c>
      <c r="S713" s="55">
        <f t="shared" si="8"/>
        <v>2.243709925</v>
      </c>
      <c r="T713" s="55"/>
    </row>
    <row r="714">
      <c r="A714" s="45">
        <v>72.9</v>
      </c>
      <c r="B714" s="45">
        <v>12.7</v>
      </c>
      <c r="C714" s="46">
        <f t="shared" si="1"/>
        <v>70.82274357</v>
      </c>
      <c r="D714" s="35">
        <f t="shared" si="2"/>
        <v>2.077256435</v>
      </c>
      <c r="E714" s="47"/>
      <c r="F714" s="48">
        <v>68.5</v>
      </c>
      <c r="G714" s="48">
        <v>166.0</v>
      </c>
      <c r="H714" s="49">
        <f t="shared" si="3"/>
        <v>69.16071202</v>
      </c>
      <c r="I714" s="49">
        <f t="shared" si="4"/>
        <v>0.6607120183</v>
      </c>
      <c r="J714" s="49"/>
      <c r="K714" s="50">
        <v>68.5</v>
      </c>
      <c r="L714" s="51">
        <v>28.7</v>
      </c>
      <c r="M714" s="52">
        <f t="shared" si="5"/>
        <v>66.77741951</v>
      </c>
      <c r="N714" s="52">
        <f t="shared" si="6"/>
        <v>1.722580486</v>
      </c>
      <c r="O714" s="53"/>
      <c r="P714" s="54">
        <v>68.5</v>
      </c>
      <c r="Q714" s="54">
        <v>0.1</v>
      </c>
      <c r="R714" s="55">
        <f t="shared" si="7"/>
        <v>70.84370993</v>
      </c>
      <c r="S714" s="55">
        <f t="shared" si="8"/>
        <v>2.343709925</v>
      </c>
      <c r="T714" s="55"/>
    </row>
    <row r="715">
      <c r="A715" s="45">
        <v>72.3</v>
      </c>
      <c r="B715" s="45">
        <v>12.6</v>
      </c>
      <c r="C715" s="46">
        <f t="shared" si="1"/>
        <v>70.61239825</v>
      </c>
      <c r="D715" s="35">
        <f t="shared" si="2"/>
        <v>1.687601745</v>
      </c>
      <c r="E715" s="47"/>
      <c r="F715" s="48">
        <v>68.5</v>
      </c>
      <c r="G715" s="48">
        <v>165.0</v>
      </c>
      <c r="H715" s="49">
        <f t="shared" si="3"/>
        <v>69.21407048</v>
      </c>
      <c r="I715" s="49">
        <f t="shared" si="4"/>
        <v>0.7140704776</v>
      </c>
      <c r="J715" s="49"/>
      <c r="K715" s="50">
        <v>68.5</v>
      </c>
      <c r="L715" s="51">
        <v>28.2</v>
      </c>
      <c r="M715" s="52">
        <f t="shared" si="5"/>
        <v>66.64249053</v>
      </c>
      <c r="N715" s="52">
        <f t="shared" si="6"/>
        <v>1.857509474</v>
      </c>
      <c r="O715" s="53"/>
      <c r="P715" s="54">
        <v>68.5</v>
      </c>
      <c r="Q715" s="54">
        <v>0.1</v>
      </c>
      <c r="R715" s="55">
        <f t="shared" si="7"/>
        <v>70.84370993</v>
      </c>
      <c r="S715" s="55">
        <f t="shared" si="8"/>
        <v>2.343709925</v>
      </c>
      <c r="T715" s="55"/>
    </row>
    <row r="716">
      <c r="A716" s="45">
        <v>69.7</v>
      </c>
      <c r="B716" s="45">
        <v>12.6</v>
      </c>
      <c r="C716" s="46">
        <f t="shared" si="1"/>
        <v>70.61239825</v>
      </c>
      <c r="D716" s="35">
        <f t="shared" si="2"/>
        <v>0.912398255</v>
      </c>
      <c r="E716" s="47"/>
      <c r="F716" s="48">
        <v>68.5</v>
      </c>
      <c r="G716" s="48">
        <v>165.0</v>
      </c>
      <c r="H716" s="49">
        <f t="shared" si="3"/>
        <v>69.21407048</v>
      </c>
      <c r="I716" s="49">
        <f t="shared" si="4"/>
        <v>0.7140704776</v>
      </c>
      <c r="J716" s="49"/>
      <c r="K716" s="50">
        <v>68.5</v>
      </c>
      <c r="L716" s="51">
        <v>27.7</v>
      </c>
      <c r="M716" s="52">
        <f t="shared" si="5"/>
        <v>66.50756154</v>
      </c>
      <c r="N716" s="52">
        <f t="shared" si="6"/>
        <v>1.992438462</v>
      </c>
      <c r="O716" s="53"/>
      <c r="P716" s="54">
        <v>68.5</v>
      </c>
      <c r="Q716" s="54">
        <v>0.1</v>
      </c>
      <c r="R716" s="55">
        <f t="shared" si="7"/>
        <v>70.84370993</v>
      </c>
      <c r="S716" s="55">
        <f t="shared" si="8"/>
        <v>2.343709925</v>
      </c>
      <c r="T716" s="55"/>
    </row>
    <row r="717">
      <c r="A717" s="45">
        <v>69.3</v>
      </c>
      <c r="B717" s="45">
        <v>12.5</v>
      </c>
      <c r="C717" s="46">
        <f t="shared" si="1"/>
        <v>70.40205294</v>
      </c>
      <c r="D717" s="35">
        <f t="shared" si="2"/>
        <v>1.102052944</v>
      </c>
      <c r="E717" s="47"/>
      <c r="F717" s="48">
        <v>68.4</v>
      </c>
      <c r="G717" s="48">
        <v>165.0</v>
      </c>
      <c r="H717" s="49">
        <f t="shared" si="3"/>
        <v>69.21407048</v>
      </c>
      <c r="I717" s="49">
        <f t="shared" si="4"/>
        <v>0.8140704776</v>
      </c>
      <c r="J717" s="49"/>
      <c r="K717" s="50">
        <v>68.4</v>
      </c>
      <c r="L717" s="51">
        <v>27.2</v>
      </c>
      <c r="M717" s="52">
        <f t="shared" si="5"/>
        <v>66.37263255</v>
      </c>
      <c r="N717" s="52">
        <f t="shared" si="6"/>
        <v>2.02736745</v>
      </c>
      <c r="O717" s="53"/>
      <c r="P717" s="54">
        <v>68.4</v>
      </c>
      <c r="Q717" s="54">
        <v>0.1</v>
      </c>
      <c r="R717" s="55">
        <f t="shared" si="7"/>
        <v>70.84370993</v>
      </c>
      <c r="S717" s="55">
        <f t="shared" si="8"/>
        <v>2.443709925</v>
      </c>
      <c r="T717" s="55"/>
    </row>
    <row r="718">
      <c r="A718" s="45">
        <v>73.0</v>
      </c>
      <c r="B718" s="45">
        <v>12.4</v>
      </c>
      <c r="C718" s="46">
        <f t="shared" si="1"/>
        <v>70.19170763</v>
      </c>
      <c r="D718" s="35">
        <f t="shared" si="2"/>
        <v>2.808292366</v>
      </c>
      <c r="E718" s="47"/>
      <c r="F718" s="48">
        <v>68.1</v>
      </c>
      <c r="G718" s="48">
        <v>165.0</v>
      </c>
      <c r="H718" s="49">
        <f t="shared" si="3"/>
        <v>69.21407048</v>
      </c>
      <c r="I718" s="49">
        <f t="shared" si="4"/>
        <v>1.114070478</v>
      </c>
      <c r="J718" s="49"/>
      <c r="K718" s="50">
        <v>68.1</v>
      </c>
      <c r="L718" s="51">
        <v>26.7</v>
      </c>
      <c r="M718" s="52">
        <f t="shared" si="5"/>
        <v>66.23770356</v>
      </c>
      <c r="N718" s="52">
        <f t="shared" si="6"/>
        <v>1.862296439</v>
      </c>
      <c r="O718" s="53"/>
      <c r="P718" s="54">
        <v>68.1</v>
      </c>
      <c r="Q718" s="54">
        <v>0.1</v>
      </c>
      <c r="R718" s="55">
        <f t="shared" si="7"/>
        <v>70.84370993</v>
      </c>
      <c r="S718" s="55">
        <f t="shared" si="8"/>
        <v>2.743709925</v>
      </c>
      <c r="T718" s="55"/>
    </row>
    <row r="719">
      <c r="A719" s="45">
        <v>71.4</v>
      </c>
      <c r="B719" s="45">
        <v>12.3</v>
      </c>
      <c r="C719" s="46">
        <f t="shared" si="1"/>
        <v>69.98136232</v>
      </c>
      <c r="D719" s="35">
        <f t="shared" si="2"/>
        <v>1.418637677</v>
      </c>
      <c r="E719" s="47"/>
      <c r="F719" s="48">
        <v>67.6</v>
      </c>
      <c r="G719" s="48">
        <v>167.0</v>
      </c>
      <c r="H719" s="49">
        <f t="shared" si="3"/>
        <v>69.10735356</v>
      </c>
      <c r="I719" s="49">
        <f t="shared" si="4"/>
        <v>1.507353559</v>
      </c>
      <c r="J719" s="49"/>
      <c r="K719" s="50">
        <v>67.6</v>
      </c>
      <c r="L719" s="51">
        <v>26.2</v>
      </c>
      <c r="M719" s="52">
        <f t="shared" si="5"/>
        <v>66.10277457</v>
      </c>
      <c r="N719" s="52">
        <f t="shared" si="6"/>
        <v>1.497225427</v>
      </c>
      <c r="O719" s="53"/>
      <c r="P719" s="54">
        <v>67.6</v>
      </c>
      <c r="Q719" s="54">
        <v>0.1</v>
      </c>
      <c r="R719" s="55">
        <f t="shared" si="7"/>
        <v>70.84370993</v>
      </c>
      <c r="S719" s="55">
        <f t="shared" si="8"/>
        <v>3.243709925</v>
      </c>
      <c r="T719" s="55"/>
    </row>
    <row r="720">
      <c r="A720" s="45">
        <v>71.2</v>
      </c>
      <c r="B720" s="45">
        <v>12.3</v>
      </c>
      <c r="C720" s="46">
        <f t="shared" si="1"/>
        <v>69.98136232</v>
      </c>
      <c r="D720" s="35">
        <f t="shared" si="2"/>
        <v>1.218637677</v>
      </c>
      <c r="E720" s="47"/>
      <c r="F720" s="48">
        <v>66.6</v>
      </c>
      <c r="G720" s="48">
        <v>177.0</v>
      </c>
      <c r="H720" s="49">
        <f t="shared" si="3"/>
        <v>68.57376897</v>
      </c>
      <c r="I720" s="49">
        <f t="shared" si="4"/>
        <v>1.973768967</v>
      </c>
      <c r="J720" s="49"/>
      <c r="K720" s="50">
        <v>66.6</v>
      </c>
      <c r="L720" s="51">
        <v>25.7</v>
      </c>
      <c r="M720" s="52">
        <f t="shared" si="5"/>
        <v>65.96784559</v>
      </c>
      <c r="N720" s="52">
        <f t="shared" si="6"/>
        <v>0.6321544149</v>
      </c>
      <c r="O720" s="53"/>
      <c r="P720" s="54">
        <v>66.6</v>
      </c>
      <c r="Q720" s="54">
        <v>0.1</v>
      </c>
      <c r="R720" s="55">
        <f t="shared" si="7"/>
        <v>70.84370993</v>
      </c>
      <c r="S720" s="55">
        <f t="shared" si="8"/>
        <v>4.243709925</v>
      </c>
      <c r="T720" s="55"/>
    </row>
    <row r="721">
      <c r="A721" s="45">
        <v>72.0</v>
      </c>
      <c r="B721" s="45">
        <v>12.2</v>
      </c>
      <c r="C721" s="46">
        <f t="shared" si="1"/>
        <v>69.77101701</v>
      </c>
      <c r="D721" s="35">
        <f t="shared" si="2"/>
        <v>2.228982987</v>
      </c>
      <c r="E721" s="47"/>
      <c r="F721" s="48">
        <v>65.4</v>
      </c>
      <c r="G721" s="48">
        <v>192.0</v>
      </c>
      <c r="H721" s="49">
        <f t="shared" si="3"/>
        <v>67.77339208</v>
      </c>
      <c r="I721" s="49">
        <f t="shared" si="4"/>
        <v>2.373392079</v>
      </c>
      <c r="J721" s="49"/>
      <c r="K721" s="50">
        <v>65.4</v>
      </c>
      <c r="L721" s="51">
        <v>25.2</v>
      </c>
      <c r="M721" s="52">
        <f t="shared" si="5"/>
        <v>65.8329166</v>
      </c>
      <c r="N721" s="52">
        <f t="shared" si="6"/>
        <v>0.4329165969</v>
      </c>
      <c r="O721" s="53"/>
      <c r="P721" s="54">
        <v>65.4</v>
      </c>
      <c r="Q721" s="54">
        <v>0.1</v>
      </c>
      <c r="R721" s="55">
        <f t="shared" si="7"/>
        <v>70.84370993</v>
      </c>
      <c r="S721" s="55">
        <f t="shared" si="8"/>
        <v>5.443709925</v>
      </c>
      <c r="T721" s="55"/>
    </row>
    <row r="722">
      <c r="A722" s="45">
        <v>76.2</v>
      </c>
      <c r="B722" s="45">
        <v>14.0</v>
      </c>
      <c r="C722" s="46">
        <f t="shared" si="1"/>
        <v>73.5572326</v>
      </c>
      <c r="D722" s="35">
        <f t="shared" si="2"/>
        <v>2.642767398</v>
      </c>
      <c r="E722" s="47"/>
      <c r="F722" s="48">
        <v>59.8</v>
      </c>
      <c r="G722" s="48">
        <v>258.0</v>
      </c>
      <c r="H722" s="49">
        <f t="shared" si="3"/>
        <v>64.25173377</v>
      </c>
      <c r="I722" s="49">
        <f t="shared" si="4"/>
        <v>4.451733771</v>
      </c>
      <c r="J722" s="49"/>
      <c r="K722" s="50">
        <v>59.8</v>
      </c>
      <c r="L722" s="51">
        <v>21.6</v>
      </c>
      <c r="M722" s="52">
        <f t="shared" si="5"/>
        <v>64.86142788</v>
      </c>
      <c r="N722" s="52">
        <f t="shared" si="6"/>
        <v>5.061427882</v>
      </c>
      <c r="O722" s="53"/>
      <c r="P722" s="54">
        <v>59.8</v>
      </c>
      <c r="Q722" s="54">
        <v>1.1</v>
      </c>
      <c r="R722" s="55">
        <f t="shared" si="7"/>
        <v>69.87082653</v>
      </c>
      <c r="S722" s="55">
        <f t="shared" si="8"/>
        <v>10.07082653</v>
      </c>
      <c r="T722" s="55"/>
    </row>
    <row r="723">
      <c r="A723" s="45">
        <v>76.0</v>
      </c>
      <c r="B723" s="45">
        <v>14.0</v>
      </c>
      <c r="C723" s="46">
        <f t="shared" si="1"/>
        <v>73.5572326</v>
      </c>
      <c r="D723" s="35">
        <f t="shared" si="2"/>
        <v>2.442767398</v>
      </c>
      <c r="E723" s="47"/>
      <c r="F723" s="48">
        <v>59.3</v>
      </c>
      <c r="G723" s="48">
        <v>266.0</v>
      </c>
      <c r="H723" s="49">
        <f t="shared" si="3"/>
        <v>63.8248661</v>
      </c>
      <c r="I723" s="49">
        <f t="shared" si="4"/>
        <v>4.524866097</v>
      </c>
      <c r="J723" s="49"/>
      <c r="K723" s="50">
        <v>59.3</v>
      </c>
      <c r="L723" s="51">
        <v>21.1</v>
      </c>
      <c r="M723" s="52">
        <f t="shared" si="5"/>
        <v>64.72649889</v>
      </c>
      <c r="N723" s="52">
        <f t="shared" si="6"/>
        <v>5.426498894</v>
      </c>
      <c r="O723" s="53"/>
      <c r="P723" s="54">
        <v>59.3</v>
      </c>
      <c r="Q723" s="54">
        <v>1.1</v>
      </c>
      <c r="R723" s="55">
        <f t="shared" si="7"/>
        <v>69.87082653</v>
      </c>
      <c r="S723" s="55">
        <f t="shared" si="8"/>
        <v>10.57082653</v>
      </c>
      <c r="T723" s="55"/>
    </row>
    <row r="724">
      <c r="A724" s="45">
        <v>76.0</v>
      </c>
      <c r="B724" s="45">
        <v>13.4</v>
      </c>
      <c r="C724" s="46">
        <f t="shared" si="1"/>
        <v>72.29516074</v>
      </c>
      <c r="D724" s="35">
        <f t="shared" si="2"/>
        <v>3.704839261</v>
      </c>
      <c r="E724" s="47"/>
      <c r="F724" s="48">
        <v>58.8</v>
      </c>
      <c r="G724" s="48">
        <v>272.0</v>
      </c>
      <c r="H724" s="49">
        <f t="shared" si="3"/>
        <v>63.50471534</v>
      </c>
      <c r="I724" s="49">
        <f t="shared" si="4"/>
        <v>4.704715342</v>
      </c>
      <c r="J724" s="49"/>
      <c r="K724" s="50">
        <v>58.8</v>
      </c>
      <c r="L724" s="51">
        <v>2.6</v>
      </c>
      <c r="M724" s="52">
        <f t="shared" si="5"/>
        <v>59.73412633</v>
      </c>
      <c r="N724" s="52">
        <f t="shared" si="6"/>
        <v>0.9341263319</v>
      </c>
      <c r="O724" s="53"/>
      <c r="P724" s="54">
        <v>58.8</v>
      </c>
      <c r="Q724" s="54">
        <v>1.2</v>
      </c>
      <c r="R724" s="55">
        <f t="shared" si="7"/>
        <v>69.77353819</v>
      </c>
      <c r="S724" s="55">
        <f t="shared" si="8"/>
        <v>10.97353819</v>
      </c>
      <c r="T724" s="55"/>
    </row>
    <row r="725">
      <c r="A725" s="45">
        <v>75.5</v>
      </c>
      <c r="B725" s="45">
        <v>13.3</v>
      </c>
      <c r="C725" s="46">
        <f t="shared" si="1"/>
        <v>72.08481543</v>
      </c>
      <c r="D725" s="35">
        <f t="shared" si="2"/>
        <v>3.415184572</v>
      </c>
      <c r="E725" s="47"/>
      <c r="F725" s="48">
        <v>58.3</v>
      </c>
      <c r="G725" s="48">
        <v>277.0</v>
      </c>
      <c r="H725" s="49">
        <f t="shared" si="3"/>
        <v>63.23792305</v>
      </c>
      <c r="I725" s="49">
        <f t="shared" si="4"/>
        <v>4.937923045</v>
      </c>
      <c r="J725" s="49"/>
      <c r="K725" s="50">
        <v>58.3</v>
      </c>
      <c r="L725" s="51">
        <v>2.1</v>
      </c>
      <c r="M725" s="52">
        <f t="shared" si="5"/>
        <v>59.59919734</v>
      </c>
      <c r="N725" s="52">
        <f t="shared" si="6"/>
        <v>1.299197344</v>
      </c>
      <c r="O725" s="53"/>
      <c r="P725" s="54">
        <v>58.3</v>
      </c>
      <c r="Q725" s="54">
        <v>1.5</v>
      </c>
      <c r="R725" s="55">
        <f t="shared" si="7"/>
        <v>69.48167318</v>
      </c>
      <c r="S725" s="55">
        <f t="shared" si="8"/>
        <v>11.18167318</v>
      </c>
      <c r="T725" s="55"/>
    </row>
    <row r="726">
      <c r="A726" s="45">
        <v>75.3</v>
      </c>
      <c r="B726" s="45">
        <v>13.2</v>
      </c>
      <c r="C726" s="46">
        <f t="shared" si="1"/>
        <v>71.87447012</v>
      </c>
      <c r="D726" s="35">
        <f t="shared" si="2"/>
        <v>3.425529882</v>
      </c>
      <c r="E726" s="47"/>
      <c r="F726" s="48">
        <v>57.9</v>
      </c>
      <c r="G726" s="48">
        <v>278.0</v>
      </c>
      <c r="H726" s="49">
        <f t="shared" si="3"/>
        <v>63.18456459</v>
      </c>
      <c r="I726" s="49">
        <f t="shared" si="4"/>
        <v>5.284564586</v>
      </c>
      <c r="J726" s="49"/>
      <c r="K726" s="50">
        <v>57.9</v>
      </c>
      <c r="L726" s="51">
        <v>19.6</v>
      </c>
      <c r="M726" s="52">
        <f t="shared" si="5"/>
        <v>64.32171193</v>
      </c>
      <c r="N726" s="52">
        <f t="shared" si="6"/>
        <v>6.421711929</v>
      </c>
      <c r="O726" s="53"/>
      <c r="P726" s="54">
        <v>57.9</v>
      </c>
      <c r="Q726" s="54">
        <v>1.6</v>
      </c>
      <c r="R726" s="55">
        <f t="shared" si="7"/>
        <v>69.38438484</v>
      </c>
      <c r="S726" s="55">
        <f t="shared" si="8"/>
        <v>11.48438484</v>
      </c>
      <c r="T726" s="55"/>
    </row>
    <row r="727">
      <c r="A727" s="45">
        <v>75.0</v>
      </c>
      <c r="B727" s="45">
        <v>13.1</v>
      </c>
      <c r="C727" s="46">
        <f t="shared" si="1"/>
        <v>71.66412481</v>
      </c>
      <c r="D727" s="35">
        <f t="shared" si="2"/>
        <v>3.335875193</v>
      </c>
      <c r="E727" s="47"/>
      <c r="F727" s="48">
        <v>57.4</v>
      </c>
      <c r="G727" s="48">
        <v>283.0</v>
      </c>
      <c r="H727" s="49">
        <f t="shared" si="3"/>
        <v>62.91777229</v>
      </c>
      <c r="I727" s="49">
        <f t="shared" si="4"/>
        <v>5.51777229</v>
      </c>
      <c r="J727" s="49"/>
      <c r="K727" s="50">
        <v>57.4</v>
      </c>
      <c r="L727" s="51">
        <v>19.1</v>
      </c>
      <c r="M727" s="52">
        <f t="shared" si="5"/>
        <v>64.18678294</v>
      </c>
      <c r="N727" s="52">
        <f t="shared" si="6"/>
        <v>6.786782941</v>
      </c>
      <c r="O727" s="53"/>
      <c r="P727" s="54">
        <v>57.4</v>
      </c>
      <c r="Q727" s="54">
        <v>1.6</v>
      </c>
      <c r="R727" s="55">
        <f t="shared" si="7"/>
        <v>69.38438484</v>
      </c>
      <c r="S727" s="55">
        <f t="shared" si="8"/>
        <v>11.98438484</v>
      </c>
      <c r="T727" s="55"/>
    </row>
    <row r="728">
      <c r="A728" s="45">
        <v>75.1</v>
      </c>
      <c r="B728" s="45">
        <v>13.1</v>
      </c>
      <c r="C728" s="46">
        <f t="shared" si="1"/>
        <v>71.66412481</v>
      </c>
      <c r="D728" s="35">
        <f t="shared" si="2"/>
        <v>3.435875193</v>
      </c>
      <c r="E728" s="47"/>
      <c r="F728" s="48">
        <v>56.7</v>
      </c>
      <c r="G728" s="48">
        <v>292.0</v>
      </c>
      <c r="H728" s="49">
        <f t="shared" si="3"/>
        <v>62.43754616</v>
      </c>
      <c r="I728" s="49">
        <f t="shared" si="4"/>
        <v>5.737546157</v>
      </c>
      <c r="J728" s="49"/>
      <c r="K728" s="50">
        <v>56.7</v>
      </c>
      <c r="L728" s="51">
        <v>18.6</v>
      </c>
      <c r="M728" s="52">
        <f t="shared" si="5"/>
        <v>64.05185395</v>
      </c>
      <c r="N728" s="52">
        <f t="shared" si="6"/>
        <v>7.351853953</v>
      </c>
      <c r="O728" s="53"/>
      <c r="P728" s="54">
        <v>56.7</v>
      </c>
      <c r="Q728" s="54">
        <v>1.7</v>
      </c>
      <c r="R728" s="55">
        <f t="shared" si="7"/>
        <v>69.2870965</v>
      </c>
      <c r="S728" s="55">
        <f t="shared" si="8"/>
        <v>12.5870965</v>
      </c>
      <c r="T728" s="55"/>
    </row>
    <row r="729">
      <c r="A729" s="45">
        <v>74.6</v>
      </c>
      <c r="B729" s="45">
        <v>13.0</v>
      </c>
      <c r="C729" s="46">
        <f t="shared" si="1"/>
        <v>71.4537795</v>
      </c>
      <c r="D729" s="35">
        <f t="shared" si="2"/>
        <v>3.146220503</v>
      </c>
      <c r="E729" s="47"/>
      <c r="F729" s="48">
        <v>56.3</v>
      </c>
      <c r="G729" s="48">
        <v>295.0</v>
      </c>
      <c r="H729" s="49">
        <f t="shared" si="3"/>
        <v>62.27747078</v>
      </c>
      <c r="I729" s="49">
        <f t="shared" si="4"/>
        <v>5.97747078</v>
      </c>
      <c r="J729" s="49"/>
      <c r="K729" s="50">
        <v>56.3</v>
      </c>
      <c r="L729" s="51">
        <v>18.2</v>
      </c>
      <c r="M729" s="52">
        <f t="shared" si="5"/>
        <v>63.94391076</v>
      </c>
      <c r="N729" s="52">
        <f t="shared" si="6"/>
        <v>7.643910763</v>
      </c>
      <c r="O729" s="53"/>
      <c r="P729" s="54">
        <v>56.3</v>
      </c>
      <c r="Q729" s="54">
        <v>1.8</v>
      </c>
      <c r="R729" s="55">
        <f t="shared" si="7"/>
        <v>69.18980816</v>
      </c>
      <c r="S729" s="55">
        <f t="shared" si="8"/>
        <v>12.88980816</v>
      </c>
      <c r="T729" s="55"/>
    </row>
    <row r="730">
      <c r="A730" s="45">
        <v>74.7</v>
      </c>
      <c r="B730" s="45">
        <v>12.9</v>
      </c>
      <c r="C730" s="46">
        <f t="shared" si="1"/>
        <v>71.24343419</v>
      </c>
      <c r="D730" s="35">
        <f t="shared" si="2"/>
        <v>3.456565814</v>
      </c>
      <c r="E730" s="47"/>
      <c r="F730" s="48">
        <v>55.7</v>
      </c>
      <c r="G730" s="48">
        <v>299.0</v>
      </c>
      <c r="H730" s="49">
        <f t="shared" si="3"/>
        <v>62.06403694</v>
      </c>
      <c r="I730" s="49">
        <f t="shared" si="4"/>
        <v>6.364036943</v>
      </c>
      <c r="J730" s="49"/>
      <c r="K730" s="50">
        <v>55.7</v>
      </c>
      <c r="L730" s="51">
        <v>17.8</v>
      </c>
      <c r="M730" s="52">
        <f t="shared" si="5"/>
        <v>63.83596757</v>
      </c>
      <c r="N730" s="52">
        <f t="shared" si="6"/>
        <v>8.135967572</v>
      </c>
      <c r="O730" s="53"/>
      <c r="P730" s="54">
        <v>55.7</v>
      </c>
      <c r="Q730" s="54">
        <v>1.9</v>
      </c>
      <c r="R730" s="55">
        <f t="shared" si="7"/>
        <v>69.09251982</v>
      </c>
      <c r="S730" s="55">
        <f t="shared" si="8"/>
        <v>13.39251982</v>
      </c>
      <c r="T730" s="55"/>
    </row>
    <row r="731">
      <c r="A731" s="45">
        <v>74.4</v>
      </c>
      <c r="B731" s="45">
        <v>12.8</v>
      </c>
      <c r="C731" s="46">
        <f t="shared" si="1"/>
        <v>71.03308888</v>
      </c>
      <c r="D731" s="35">
        <f t="shared" si="2"/>
        <v>3.366911124</v>
      </c>
      <c r="E731" s="47"/>
      <c r="F731" s="48">
        <v>55.0</v>
      </c>
      <c r="G731" s="48">
        <v>36.0</v>
      </c>
      <c r="H731" s="49">
        <f t="shared" si="3"/>
        <v>76.09731172</v>
      </c>
      <c r="I731" s="49">
        <f t="shared" si="4"/>
        <v>21.09731172</v>
      </c>
      <c r="J731" s="49"/>
      <c r="K731" s="50">
        <v>55.0</v>
      </c>
      <c r="L731" s="51">
        <v>17.3</v>
      </c>
      <c r="M731" s="52">
        <f t="shared" si="5"/>
        <v>63.70103858</v>
      </c>
      <c r="N731" s="52">
        <f t="shared" si="6"/>
        <v>8.701038584</v>
      </c>
      <c r="O731" s="53"/>
      <c r="P731" s="54">
        <v>55.0</v>
      </c>
      <c r="Q731" s="54">
        <v>2.0</v>
      </c>
      <c r="R731" s="55">
        <f t="shared" si="7"/>
        <v>68.99523148</v>
      </c>
      <c r="S731" s="55">
        <f t="shared" si="8"/>
        <v>13.99523148</v>
      </c>
      <c r="T731" s="55"/>
    </row>
    <row r="732">
      <c r="A732" s="45">
        <v>74.2</v>
      </c>
      <c r="B732" s="45">
        <v>12.8</v>
      </c>
      <c r="C732" s="46">
        <f t="shared" si="1"/>
        <v>71.03308888</v>
      </c>
      <c r="D732" s="35">
        <f t="shared" si="2"/>
        <v>3.166911124</v>
      </c>
      <c r="E732" s="47"/>
      <c r="F732" s="48">
        <v>54.3</v>
      </c>
      <c r="G732" s="48">
        <v>314.0</v>
      </c>
      <c r="H732" s="49">
        <f t="shared" si="3"/>
        <v>61.26366005</v>
      </c>
      <c r="I732" s="49">
        <f t="shared" si="4"/>
        <v>6.963660055</v>
      </c>
      <c r="J732" s="49"/>
      <c r="K732" s="50">
        <v>54.3</v>
      </c>
      <c r="L732" s="51">
        <v>16.9</v>
      </c>
      <c r="M732" s="52">
        <f t="shared" si="5"/>
        <v>63.59309539</v>
      </c>
      <c r="N732" s="52">
        <f t="shared" si="6"/>
        <v>9.293095393</v>
      </c>
      <c r="O732" s="53"/>
      <c r="P732" s="54">
        <v>54.3</v>
      </c>
      <c r="Q732" s="54">
        <v>2.0</v>
      </c>
      <c r="R732" s="55">
        <f t="shared" si="7"/>
        <v>68.99523148</v>
      </c>
      <c r="S732" s="55">
        <f t="shared" si="8"/>
        <v>14.69523148</v>
      </c>
      <c r="T732" s="55"/>
    </row>
    <row r="733">
      <c r="A733" s="45">
        <v>74.4</v>
      </c>
      <c r="B733" s="45">
        <v>12.7</v>
      </c>
      <c r="C733" s="46">
        <f t="shared" si="1"/>
        <v>70.82274357</v>
      </c>
      <c r="D733" s="35">
        <f t="shared" si="2"/>
        <v>3.577256435</v>
      </c>
      <c r="E733" s="47"/>
      <c r="F733" s="48">
        <v>53.5</v>
      </c>
      <c r="G733" s="48">
        <v>323.0</v>
      </c>
      <c r="H733" s="49">
        <f t="shared" si="3"/>
        <v>60.78343392</v>
      </c>
      <c r="I733" s="49">
        <f t="shared" si="4"/>
        <v>7.283433922</v>
      </c>
      <c r="J733" s="49"/>
      <c r="K733" s="50">
        <v>53.5</v>
      </c>
      <c r="L733" s="51">
        <v>16.5</v>
      </c>
      <c r="M733" s="52">
        <f t="shared" si="5"/>
        <v>63.4851522</v>
      </c>
      <c r="N733" s="52">
        <f t="shared" si="6"/>
        <v>9.985152203</v>
      </c>
      <c r="O733" s="53"/>
      <c r="P733" s="54">
        <v>53.5</v>
      </c>
      <c r="Q733" s="54">
        <v>2.1</v>
      </c>
      <c r="R733" s="55">
        <f t="shared" si="7"/>
        <v>68.89794314</v>
      </c>
      <c r="S733" s="55">
        <f t="shared" si="8"/>
        <v>15.39794314</v>
      </c>
      <c r="T733" s="55"/>
    </row>
    <row r="734">
      <c r="A734" s="45">
        <v>74.4</v>
      </c>
      <c r="B734" s="45">
        <v>12.6</v>
      </c>
      <c r="C734" s="46">
        <f t="shared" si="1"/>
        <v>70.61239825</v>
      </c>
      <c r="D734" s="35">
        <f t="shared" si="2"/>
        <v>3.787601745</v>
      </c>
      <c r="E734" s="47"/>
      <c r="F734" s="48">
        <v>52.8</v>
      </c>
      <c r="G734" s="48">
        <v>332.0</v>
      </c>
      <c r="H734" s="49">
        <f t="shared" si="3"/>
        <v>60.30320779</v>
      </c>
      <c r="I734" s="49">
        <f t="shared" si="4"/>
        <v>7.503207789</v>
      </c>
      <c r="J734" s="49"/>
      <c r="K734" s="50">
        <v>52.8</v>
      </c>
      <c r="L734" s="51">
        <v>16.1</v>
      </c>
      <c r="M734" s="52">
        <f t="shared" si="5"/>
        <v>63.37720901</v>
      </c>
      <c r="N734" s="52">
        <f t="shared" si="6"/>
        <v>10.57720901</v>
      </c>
      <c r="O734" s="53"/>
      <c r="P734" s="54">
        <v>52.8</v>
      </c>
      <c r="Q734" s="54">
        <v>2.2</v>
      </c>
      <c r="R734" s="55">
        <f t="shared" si="7"/>
        <v>68.8006548</v>
      </c>
      <c r="S734" s="55">
        <f t="shared" si="8"/>
        <v>16.0006548</v>
      </c>
      <c r="T734" s="55"/>
    </row>
    <row r="735">
      <c r="A735" s="45">
        <v>73.6</v>
      </c>
      <c r="B735" s="45">
        <v>12.5</v>
      </c>
      <c r="C735" s="46">
        <f t="shared" si="1"/>
        <v>70.40205294</v>
      </c>
      <c r="D735" s="35">
        <f t="shared" si="2"/>
        <v>3.197947056</v>
      </c>
      <c r="E735" s="47"/>
      <c r="F735" s="48">
        <v>52.1</v>
      </c>
      <c r="G735" s="48">
        <v>341.0</v>
      </c>
      <c r="H735" s="49">
        <f t="shared" si="3"/>
        <v>59.82298166</v>
      </c>
      <c r="I735" s="49">
        <f t="shared" si="4"/>
        <v>7.722981656</v>
      </c>
      <c r="J735" s="49"/>
      <c r="K735" s="50">
        <v>52.1</v>
      </c>
      <c r="L735" s="51">
        <v>15.7</v>
      </c>
      <c r="M735" s="52">
        <f t="shared" si="5"/>
        <v>63.26926582</v>
      </c>
      <c r="N735" s="52">
        <f t="shared" si="6"/>
        <v>11.16926582</v>
      </c>
      <c r="O735" s="53"/>
      <c r="P735" s="54">
        <v>52.1</v>
      </c>
      <c r="Q735" s="54">
        <v>2.4</v>
      </c>
      <c r="R735" s="55">
        <f t="shared" si="7"/>
        <v>68.60607812</v>
      </c>
      <c r="S735" s="55">
        <f t="shared" si="8"/>
        <v>16.50607812</v>
      </c>
      <c r="T735" s="55"/>
    </row>
    <row r="736">
      <c r="A736" s="45">
        <v>73.4</v>
      </c>
      <c r="B736" s="45">
        <v>12.4</v>
      </c>
      <c r="C736" s="46">
        <f t="shared" si="1"/>
        <v>70.19170763</v>
      </c>
      <c r="D736" s="35">
        <f t="shared" si="2"/>
        <v>3.208292366</v>
      </c>
      <c r="E736" s="47"/>
      <c r="F736" s="48">
        <v>51.8</v>
      </c>
      <c r="G736" s="48">
        <v>34.0</v>
      </c>
      <c r="H736" s="49">
        <f t="shared" si="3"/>
        <v>76.20402863</v>
      </c>
      <c r="I736" s="49">
        <f t="shared" si="4"/>
        <v>24.40402863</v>
      </c>
      <c r="J736" s="49"/>
      <c r="K736" s="50">
        <v>51.8</v>
      </c>
      <c r="L736" s="51">
        <v>15.3</v>
      </c>
      <c r="M736" s="52">
        <f t="shared" si="5"/>
        <v>63.16132263</v>
      </c>
      <c r="N736" s="52">
        <f t="shared" si="6"/>
        <v>11.36132263</v>
      </c>
      <c r="O736" s="53"/>
      <c r="P736" s="54">
        <v>51.8</v>
      </c>
      <c r="Q736" s="54">
        <v>2.4</v>
      </c>
      <c r="R736" s="55">
        <f t="shared" si="7"/>
        <v>68.60607812</v>
      </c>
      <c r="S736" s="55">
        <f t="shared" si="8"/>
        <v>16.80607812</v>
      </c>
      <c r="T736" s="55"/>
    </row>
    <row r="737">
      <c r="A737" s="45">
        <v>72.8</v>
      </c>
      <c r="B737" s="45">
        <v>12.4</v>
      </c>
      <c r="C737" s="46">
        <f t="shared" si="1"/>
        <v>70.19170763</v>
      </c>
      <c r="D737" s="35">
        <f t="shared" si="2"/>
        <v>2.608292366</v>
      </c>
      <c r="E737" s="47"/>
      <c r="F737" s="48">
        <v>51.3</v>
      </c>
      <c r="G737" s="48">
        <v>346.0</v>
      </c>
      <c r="H737" s="49">
        <f t="shared" si="3"/>
        <v>59.55618936</v>
      </c>
      <c r="I737" s="49">
        <f t="shared" si="4"/>
        <v>8.25618936</v>
      </c>
      <c r="J737" s="49"/>
      <c r="K737" s="50">
        <v>51.3</v>
      </c>
      <c r="L737" s="51">
        <v>14.9</v>
      </c>
      <c r="M737" s="52">
        <f t="shared" si="5"/>
        <v>63.05337944</v>
      </c>
      <c r="N737" s="52">
        <f t="shared" si="6"/>
        <v>11.75337944</v>
      </c>
      <c r="O737" s="53"/>
      <c r="P737" s="54">
        <v>51.3</v>
      </c>
      <c r="Q737" s="54">
        <v>2.5</v>
      </c>
      <c r="R737" s="55">
        <f t="shared" si="7"/>
        <v>68.50878978</v>
      </c>
      <c r="S737" s="55">
        <f t="shared" si="8"/>
        <v>17.20878978</v>
      </c>
      <c r="T737" s="55"/>
    </row>
    <row r="738">
      <c r="A738" s="45">
        <v>79.0</v>
      </c>
      <c r="B738" s="45">
        <v>13.1</v>
      </c>
      <c r="C738" s="46">
        <f t="shared" si="1"/>
        <v>71.66412481</v>
      </c>
      <c r="D738" s="35">
        <f t="shared" si="2"/>
        <v>7.335875193</v>
      </c>
      <c r="E738" s="47"/>
      <c r="F738" s="48">
        <v>86.0</v>
      </c>
      <c r="G738" s="48">
        <v>71.0</v>
      </c>
      <c r="H738" s="49">
        <f t="shared" si="3"/>
        <v>74.22976564</v>
      </c>
      <c r="I738" s="49">
        <f t="shared" si="4"/>
        <v>11.77023436</v>
      </c>
      <c r="J738" s="49"/>
      <c r="K738" s="50">
        <v>86.0</v>
      </c>
      <c r="L738" s="51">
        <v>58.8</v>
      </c>
      <c r="M738" s="52">
        <f t="shared" si="5"/>
        <v>74.9001446</v>
      </c>
      <c r="N738" s="52">
        <f t="shared" si="6"/>
        <v>11.0998554</v>
      </c>
      <c r="O738" s="53"/>
      <c r="P738" s="54">
        <v>86.0</v>
      </c>
      <c r="Q738" s="54">
        <v>0.1</v>
      </c>
      <c r="R738" s="55">
        <f t="shared" si="7"/>
        <v>70.84370993</v>
      </c>
      <c r="S738" s="55">
        <f t="shared" si="8"/>
        <v>15.15629007</v>
      </c>
      <c r="T738" s="55"/>
    </row>
    <row r="739">
      <c r="A739" s="45">
        <v>78.0</v>
      </c>
      <c r="B739" s="45">
        <v>13.1</v>
      </c>
      <c r="C739" s="46">
        <f t="shared" si="1"/>
        <v>71.66412481</v>
      </c>
      <c r="D739" s="35">
        <f t="shared" si="2"/>
        <v>6.335875193</v>
      </c>
      <c r="E739" s="47"/>
      <c r="F739" s="48">
        <v>84.0</v>
      </c>
      <c r="G739" s="48">
        <v>73.0</v>
      </c>
      <c r="H739" s="49">
        <f t="shared" si="3"/>
        <v>74.12304873</v>
      </c>
      <c r="I739" s="49">
        <f t="shared" si="4"/>
        <v>9.876951275</v>
      </c>
      <c r="J739" s="49"/>
      <c r="K739" s="50">
        <v>84.0</v>
      </c>
      <c r="L739" s="51">
        <v>58.4</v>
      </c>
      <c r="M739" s="52">
        <f t="shared" si="5"/>
        <v>74.79220141</v>
      </c>
      <c r="N739" s="52">
        <f t="shared" si="6"/>
        <v>9.207798589</v>
      </c>
      <c r="O739" s="53"/>
      <c r="P739" s="54">
        <v>84.0</v>
      </c>
      <c r="Q739" s="54">
        <v>0.1</v>
      </c>
      <c r="R739" s="55">
        <f t="shared" si="7"/>
        <v>70.84370993</v>
      </c>
      <c r="S739" s="55">
        <f t="shared" si="8"/>
        <v>13.15629007</v>
      </c>
      <c r="T739" s="55"/>
    </row>
    <row r="740">
      <c r="A740" s="45">
        <v>79.0</v>
      </c>
      <c r="B740" s="45">
        <v>12.8</v>
      </c>
      <c r="C740" s="46">
        <f t="shared" si="1"/>
        <v>71.03308888</v>
      </c>
      <c r="D740" s="35">
        <f t="shared" si="2"/>
        <v>7.966911124</v>
      </c>
      <c r="E740" s="47"/>
      <c r="F740" s="48">
        <v>81.0</v>
      </c>
      <c r="G740" s="48">
        <v>75.0</v>
      </c>
      <c r="H740" s="49">
        <f t="shared" si="3"/>
        <v>74.01633181</v>
      </c>
      <c r="I740" s="49">
        <f t="shared" si="4"/>
        <v>6.983668193</v>
      </c>
      <c r="J740" s="49"/>
      <c r="K740" s="50">
        <v>81.0</v>
      </c>
      <c r="L740" s="51">
        <v>58.1</v>
      </c>
      <c r="M740" s="52">
        <f t="shared" si="5"/>
        <v>74.71124402</v>
      </c>
      <c r="N740" s="52">
        <f t="shared" si="6"/>
        <v>6.288755982</v>
      </c>
      <c r="O740" s="53"/>
      <c r="P740" s="54">
        <v>81.0</v>
      </c>
      <c r="Q740" s="54">
        <v>0.1</v>
      </c>
      <c r="R740" s="55">
        <f t="shared" si="7"/>
        <v>70.84370993</v>
      </c>
      <c r="S740" s="55">
        <f t="shared" si="8"/>
        <v>10.15629007</v>
      </c>
      <c r="T740" s="55"/>
    </row>
    <row r="741">
      <c r="A741" s="45">
        <v>72.0</v>
      </c>
      <c r="B741" s="45">
        <v>12.4</v>
      </c>
      <c r="C741" s="46">
        <f t="shared" si="1"/>
        <v>70.19170763</v>
      </c>
      <c r="D741" s="35">
        <f t="shared" si="2"/>
        <v>1.808292366</v>
      </c>
      <c r="E741" s="47"/>
      <c r="F741" s="48">
        <v>80.0</v>
      </c>
      <c r="G741" s="48">
        <v>76.0</v>
      </c>
      <c r="H741" s="49">
        <f t="shared" si="3"/>
        <v>73.96297335</v>
      </c>
      <c r="I741" s="49">
        <f t="shared" si="4"/>
        <v>6.037026652</v>
      </c>
      <c r="J741" s="49"/>
      <c r="K741" s="50">
        <v>80.0</v>
      </c>
      <c r="L741" s="51">
        <v>57.7</v>
      </c>
      <c r="M741" s="52">
        <f t="shared" si="5"/>
        <v>74.60330083</v>
      </c>
      <c r="N741" s="52">
        <f t="shared" si="6"/>
        <v>5.396699172</v>
      </c>
      <c r="O741" s="53"/>
      <c r="P741" s="54">
        <v>80.0</v>
      </c>
      <c r="Q741" s="54">
        <v>0.1</v>
      </c>
      <c r="R741" s="55">
        <f t="shared" si="7"/>
        <v>70.84370993</v>
      </c>
      <c r="S741" s="55">
        <f t="shared" si="8"/>
        <v>9.156290075</v>
      </c>
      <c r="T741" s="55"/>
    </row>
    <row r="742">
      <c r="A742" s="45">
        <v>74.0</v>
      </c>
      <c r="B742" s="45">
        <v>12.4</v>
      </c>
      <c r="C742" s="46">
        <f t="shared" si="1"/>
        <v>70.19170763</v>
      </c>
      <c r="D742" s="35">
        <f t="shared" si="2"/>
        <v>3.808292366</v>
      </c>
      <c r="E742" s="47"/>
      <c r="F742" s="48">
        <v>79.7</v>
      </c>
      <c r="G742" s="48">
        <v>79.0</v>
      </c>
      <c r="H742" s="49">
        <f t="shared" si="3"/>
        <v>73.80289797</v>
      </c>
      <c r="I742" s="49">
        <f t="shared" si="4"/>
        <v>5.89710203</v>
      </c>
      <c r="J742" s="49"/>
      <c r="K742" s="50">
        <v>79.7</v>
      </c>
      <c r="L742" s="51">
        <v>57.4</v>
      </c>
      <c r="M742" s="52">
        <f t="shared" si="5"/>
        <v>74.52234343</v>
      </c>
      <c r="N742" s="52">
        <f t="shared" si="6"/>
        <v>5.177656565</v>
      </c>
      <c r="O742" s="53"/>
      <c r="P742" s="54">
        <v>79.7</v>
      </c>
      <c r="Q742" s="54">
        <v>0.1</v>
      </c>
      <c r="R742" s="55">
        <f t="shared" si="7"/>
        <v>70.84370993</v>
      </c>
      <c r="S742" s="55">
        <f t="shared" si="8"/>
        <v>8.856290075</v>
      </c>
      <c r="T742" s="55"/>
    </row>
    <row r="743">
      <c r="A743" s="45">
        <v>70.0</v>
      </c>
      <c r="B743" s="45">
        <v>12.2</v>
      </c>
      <c r="C743" s="46">
        <f t="shared" si="1"/>
        <v>69.77101701</v>
      </c>
      <c r="D743" s="35">
        <f t="shared" si="2"/>
        <v>0.228982987</v>
      </c>
      <c r="E743" s="47"/>
      <c r="F743" s="48">
        <v>79.2</v>
      </c>
      <c r="G743" s="48">
        <v>84.0</v>
      </c>
      <c r="H743" s="49">
        <f t="shared" si="3"/>
        <v>73.53610567</v>
      </c>
      <c r="I743" s="49">
        <f t="shared" si="4"/>
        <v>5.663894326</v>
      </c>
      <c r="J743" s="49"/>
      <c r="K743" s="50">
        <v>79.2</v>
      </c>
      <c r="L743" s="51">
        <v>57.0</v>
      </c>
      <c r="M743" s="52">
        <f t="shared" si="5"/>
        <v>74.41440024</v>
      </c>
      <c r="N743" s="52">
        <f t="shared" si="6"/>
        <v>4.785599756</v>
      </c>
      <c r="O743" s="53"/>
      <c r="P743" s="54">
        <v>79.2</v>
      </c>
      <c r="Q743" s="54">
        <v>0.1</v>
      </c>
      <c r="R743" s="55">
        <f t="shared" si="7"/>
        <v>70.84370993</v>
      </c>
      <c r="S743" s="55">
        <f t="shared" si="8"/>
        <v>8.356290075</v>
      </c>
      <c r="T743" s="55"/>
    </row>
    <row r="744">
      <c r="A744" s="45">
        <v>69.9</v>
      </c>
      <c r="B744" s="45">
        <v>12.0</v>
      </c>
      <c r="C744" s="46">
        <f t="shared" si="1"/>
        <v>69.35032639</v>
      </c>
      <c r="D744" s="35">
        <f t="shared" si="2"/>
        <v>0.549673608</v>
      </c>
      <c r="E744" s="47"/>
      <c r="F744" s="48">
        <v>78.9</v>
      </c>
      <c r="G744" s="48">
        <v>86.0</v>
      </c>
      <c r="H744" s="49">
        <f t="shared" si="3"/>
        <v>73.42938876</v>
      </c>
      <c r="I744" s="49">
        <f t="shared" si="4"/>
        <v>5.470611244</v>
      </c>
      <c r="J744" s="49"/>
      <c r="K744" s="50">
        <v>78.9</v>
      </c>
      <c r="L744" s="51">
        <v>56.6</v>
      </c>
      <c r="M744" s="52">
        <f t="shared" si="5"/>
        <v>74.30645705</v>
      </c>
      <c r="N744" s="52">
        <f t="shared" si="6"/>
        <v>4.593542946</v>
      </c>
      <c r="O744" s="53"/>
      <c r="P744" s="54">
        <v>78.9</v>
      </c>
      <c r="Q744" s="54">
        <v>0.1</v>
      </c>
      <c r="R744" s="55">
        <f t="shared" si="7"/>
        <v>70.84370993</v>
      </c>
      <c r="S744" s="55">
        <f t="shared" si="8"/>
        <v>8.056290075</v>
      </c>
      <c r="T744" s="55"/>
    </row>
    <row r="745">
      <c r="A745" s="45">
        <v>69.8</v>
      </c>
      <c r="B745" s="45">
        <v>11.9</v>
      </c>
      <c r="C745" s="46">
        <f t="shared" si="1"/>
        <v>69.13998108</v>
      </c>
      <c r="D745" s="35">
        <f t="shared" si="2"/>
        <v>0.6600189185</v>
      </c>
      <c r="E745" s="47"/>
      <c r="F745" s="48">
        <v>78.8</v>
      </c>
      <c r="G745" s="48">
        <v>88.0</v>
      </c>
      <c r="H745" s="49">
        <f t="shared" si="3"/>
        <v>73.32267184</v>
      </c>
      <c r="I745" s="49">
        <f t="shared" si="4"/>
        <v>5.477328163</v>
      </c>
      <c r="J745" s="49"/>
      <c r="K745" s="50">
        <v>78.8</v>
      </c>
      <c r="L745" s="51">
        <v>56.3</v>
      </c>
      <c r="M745" s="52">
        <f t="shared" si="5"/>
        <v>74.22549966</v>
      </c>
      <c r="N745" s="52">
        <f t="shared" si="6"/>
        <v>4.574500339</v>
      </c>
      <c r="O745" s="53"/>
      <c r="P745" s="54">
        <v>78.8</v>
      </c>
      <c r="Q745" s="54">
        <v>0.1</v>
      </c>
      <c r="R745" s="55">
        <f t="shared" si="7"/>
        <v>70.84370993</v>
      </c>
      <c r="S745" s="55">
        <f t="shared" si="8"/>
        <v>7.956290075</v>
      </c>
      <c r="T745" s="55"/>
    </row>
    <row r="746">
      <c r="A746" s="45">
        <v>69.7</v>
      </c>
      <c r="B746" s="45">
        <v>11.7</v>
      </c>
      <c r="C746" s="46">
        <f t="shared" si="1"/>
        <v>68.71929046</v>
      </c>
      <c r="D746" s="35">
        <f t="shared" si="2"/>
        <v>0.9807095395</v>
      </c>
      <c r="E746" s="47"/>
      <c r="F746" s="48">
        <v>78.4</v>
      </c>
      <c r="G746" s="48">
        <v>93.0</v>
      </c>
      <c r="H746" s="49">
        <f t="shared" si="3"/>
        <v>73.05587954</v>
      </c>
      <c r="I746" s="49">
        <f t="shared" si="4"/>
        <v>5.344120459</v>
      </c>
      <c r="J746" s="49"/>
      <c r="K746" s="50">
        <v>78.4</v>
      </c>
      <c r="L746" s="51">
        <v>55.9</v>
      </c>
      <c r="M746" s="52">
        <f t="shared" si="5"/>
        <v>74.11755647</v>
      </c>
      <c r="N746" s="52">
        <f t="shared" si="6"/>
        <v>4.28244353</v>
      </c>
      <c r="O746" s="53"/>
      <c r="P746" s="54">
        <v>78.4</v>
      </c>
      <c r="Q746" s="54">
        <v>0.1</v>
      </c>
      <c r="R746" s="55">
        <f t="shared" si="7"/>
        <v>70.84370993</v>
      </c>
      <c r="S746" s="55">
        <f t="shared" si="8"/>
        <v>7.556290075</v>
      </c>
      <c r="T746" s="55"/>
    </row>
    <row r="747">
      <c r="A747" s="45">
        <v>69.5</v>
      </c>
      <c r="B747" s="45">
        <v>11.5</v>
      </c>
      <c r="C747" s="46">
        <f t="shared" si="1"/>
        <v>68.29859984</v>
      </c>
      <c r="D747" s="35">
        <f t="shared" si="2"/>
        <v>1.20140016</v>
      </c>
      <c r="E747" s="47"/>
      <c r="F747" s="48">
        <v>78.1</v>
      </c>
      <c r="G747" s="48">
        <v>93.0</v>
      </c>
      <c r="H747" s="49">
        <f t="shared" si="3"/>
        <v>73.05587954</v>
      </c>
      <c r="I747" s="49">
        <f t="shared" si="4"/>
        <v>5.044120459</v>
      </c>
      <c r="J747" s="49"/>
      <c r="K747" s="50">
        <v>78.1</v>
      </c>
      <c r="L747" s="51">
        <v>55.4</v>
      </c>
      <c r="M747" s="52">
        <f t="shared" si="5"/>
        <v>73.98262748</v>
      </c>
      <c r="N747" s="52">
        <f t="shared" si="6"/>
        <v>4.117372518</v>
      </c>
      <c r="O747" s="53"/>
      <c r="P747" s="54">
        <v>78.1</v>
      </c>
      <c r="Q747" s="54">
        <v>0.1</v>
      </c>
      <c r="R747" s="55">
        <f t="shared" si="7"/>
        <v>70.84370993</v>
      </c>
      <c r="S747" s="55">
        <f t="shared" si="8"/>
        <v>7.256290075</v>
      </c>
      <c r="T747" s="55"/>
    </row>
    <row r="748">
      <c r="A748" s="45">
        <v>69.4</v>
      </c>
      <c r="B748" s="45">
        <v>11.4</v>
      </c>
      <c r="C748" s="46">
        <f t="shared" si="1"/>
        <v>68.08825453</v>
      </c>
      <c r="D748" s="35">
        <f t="shared" si="2"/>
        <v>1.311745471</v>
      </c>
      <c r="E748" s="47"/>
      <c r="F748" s="48">
        <v>78.1</v>
      </c>
      <c r="G748" s="48">
        <v>92.0</v>
      </c>
      <c r="H748" s="49">
        <f t="shared" si="3"/>
        <v>73.109238</v>
      </c>
      <c r="I748" s="49">
        <f t="shared" si="4"/>
        <v>4.990762</v>
      </c>
      <c r="J748" s="49"/>
      <c r="K748" s="50">
        <v>78.1</v>
      </c>
      <c r="L748" s="51">
        <v>55.0</v>
      </c>
      <c r="M748" s="52">
        <f t="shared" si="5"/>
        <v>73.87468429</v>
      </c>
      <c r="N748" s="52">
        <f t="shared" si="6"/>
        <v>4.225315709</v>
      </c>
      <c r="O748" s="53"/>
      <c r="P748" s="54">
        <v>78.1</v>
      </c>
      <c r="Q748" s="54">
        <v>0.1</v>
      </c>
      <c r="R748" s="55">
        <f t="shared" si="7"/>
        <v>70.84370993</v>
      </c>
      <c r="S748" s="55">
        <f t="shared" si="8"/>
        <v>7.256290075</v>
      </c>
      <c r="T748" s="55"/>
    </row>
    <row r="749">
      <c r="A749" s="45">
        <v>69.0</v>
      </c>
      <c r="B749" s="45">
        <v>11.2</v>
      </c>
      <c r="C749" s="46">
        <f t="shared" si="1"/>
        <v>67.66756391</v>
      </c>
      <c r="D749" s="35">
        <f t="shared" si="2"/>
        <v>1.332436092</v>
      </c>
      <c r="E749" s="47"/>
      <c r="F749" s="48">
        <v>77.7</v>
      </c>
      <c r="G749" s="48">
        <v>98.0</v>
      </c>
      <c r="H749" s="49">
        <f t="shared" si="3"/>
        <v>72.78908724</v>
      </c>
      <c r="I749" s="49">
        <f t="shared" si="4"/>
        <v>4.910912755</v>
      </c>
      <c r="J749" s="49"/>
      <c r="K749" s="50">
        <v>77.7</v>
      </c>
      <c r="L749" s="51">
        <v>54.4</v>
      </c>
      <c r="M749" s="52">
        <f t="shared" si="5"/>
        <v>73.71276951</v>
      </c>
      <c r="N749" s="52">
        <f t="shared" si="6"/>
        <v>3.987230494</v>
      </c>
      <c r="O749" s="53"/>
      <c r="P749" s="54">
        <v>77.7</v>
      </c>
      <c r="Q749" s="54">
        <v>0.1</v>
      </c>
      <c r="R749" s="55">
        <f t="shared" si="7"/>
        <v>70.84370993</v>
      </c>
      <c r="S749" s="55">
        <f t="shared" si="8"/>
        <v>6.856290075</v>
      </c>
      <c r="T749" s="55"/>
    </row>
    <row r="750">
      <c r="A750" s="45">
        <v>68.6</v>
      </c>
      <c r="B750" s="45">
        <v>11.3</v>
      </c>
      <c r="C750" s="46">
        <f t="shared" si="1"/>
        <v>67.87790922</v>
      </c>
      <c r="D750" s="35">
        <f t="shared" si="2"/>
        <v>0.7220907814</v>
      </c>
      <c r="E750" s="47"/>
      <c r="F750" s="48">
        <v>77.3</v>
      </c>
      <c r="G750" s="48">
        <v>11.0</v>
      </c>
      <c r="H750" s="49">
        <f t="shared" si="3"/>
        <v>77.4312732</v>
      </c>
      <c r="I750" s="49">
        <f t="shared" si="4"/>
        <v>0.1312731967</v>
      </c>
      <c r="J750" s="49"/>
      <c r="K750" s="50">
        <v>77.3</v>
      </c>
      <c r="L750" s="51">
        <v>53.9</v>
      </c>
      <c r="M750" s="52">
        <f t="shared" si="5"/>
        <v>73.57784052</v>
      </c>
      <c r="N750" s="52">
        <f t="shared" si="6"/>
        <v>3.722159482</v>
      </c>
      <c r="O750" s="53"/>
      <c r="P750" s="54">
        <v>77.3</v>
      </c>
      <c r="Q750" s="54">
        <v>0.1</v>
      </c>
      <c r="R750" s="55">
        <f t="shared" si="7"/>
        <v>70.84370993</v>
      </c>
      <c r="S750" s="55">
        <f t="shared" si="8"/>
        <v>6.456290075</v>
      </c>
      <c r="T750" s="55"/>
    </row>
    <row r="751">
      <c r="A751" s="45">
        <v>68.7</v>
      </c>
      <c r="B751" s="45">
        <v>11.2</v>
      </c>
      <c r="C751" s="46">
        <f t="shared" si="1"/>
        <v>67.66756391</v>
      </c>
      <c r="D751" s="35">
        <f t="shared" si="2"/>
        <v>1.032436092</v>
      </c>
      <c r="E751" s="47"/>
      <c r="F751" s="48">
        <v>77.0</v>
      </c>
      <c r="G751" s="48">
        <v>14.0</v>
      </c>
      <c r="H751" s="49">
        <f t="shared" si="3"/>
        <v>77.27119782</v>
      </c>
      <c r="I751" s="49">
        <f t="shared" si="4"/>
        <v>0.271197819</v>
      </c>
      <c r="J751" s="49"/>
      <c r="K751" s="50">
        <v>77.0</v>
      </c>
      <c r="L751" s="51">
        <v>53.3</v>
      </c>
      <c r="M751" s="52">
        <f t="shared" si="5"/>
        <v>73.41592573</v>
      </c>
      <c r="N751" s="52">
        <f t="shared" si="6"/>
        <v>3.584074268</v>
      </c>
      <c r="O751" s="53"/>
      <c r="P751" s="54">
        <v>77.0</v>
      </c>
      <c r="Q751" s="54">
        <v>0.1</v>
      </c>
      <c r="R751" s="55">
        <f t="shared" si="7"/>
        <v>70.84370993</v>
      </c>
      <c r="S751" s="55">
        <f t="shared" si="8"/>
        <v>6.156290075</v>
      </c>
      <c r="T751" s="55"/>
    </row>
    <row r="752">
      <c r="A752" s="45">
        <v>68.6</v>
      </c>
      <c r="B752" s="45">
        <v>11.1</v>
      </c>
      <c r="C752" s="46">
        <f t="shared" si="1"/>
        <v>67.4572186</v>
      </c>
      <c r="D752" s="35">
        <f t="shared" si="2"/>
        <v>1.142781402</v>
      </c>
      <c r="E752" s="47"/>
      <c r="F752" s="48">
        <v>77.0</v>
      </c>
      <c r="G752" s="48">
        <v>12.0</v>
      </c>
      <c r="H752" s="49">
        <f t="shared" si="3"/>
        <v>77.37791474</v>
      </c>
      <c r="I752" s="49">
        <f t="shared" si="4"/>
        <v>0.3779147375</v>
      </c>
      <c r="J752" s="49"/>
      <c r="K752" s="50">
        <v>77.0</v>
      </c>
      <c r="L752" s="51">
        <v>52.8</v>
      </c>
      <c r="M752" s="52">
        <f t="shared" si="5"/>
        <v>73.28099674</v>
      </c>
      <c r="N752" s="52">
        <f t="shared" si="6"/>
        <v>3.719003256</v>
      </c>
      <c r="O752" s="53"/>
      <c r="P752" s="54">
        <v>77.0</v>
      </c>
      <c r="Q752" s="54">
        <v>0.1</v>
      </c>
      <c r="R752" s="55">
        <f t="shared" si="7"/>
        <v>70.84370993</v>
      </c>
      <c r="S752" s="55">
        <f t="shared" si="8"/>
        <v>6.156290075</v>
      </c>
      <c r="T752" s="55"/>
    </row>
    <row r="753">
      <c r="A753" s="45">
        <v>68.8</v>
      </c>
      <c r="B753" s="45">
        <v>11.0</v>
      </c>
      <c r="C753" s="46">
        <f t="shared" si="1"/>
        <v>67.24687329</v>
      </c>
      <c r="D753" s="35">
        <f t="shared" si="2"/>
        <v>1.553126713</v>
      </c>
      <c r="E753" s="47"/>
      <c r="F753" s="48">
        <v>76.9</v>
      </c>
      <c r="G753" s="48">
        <v>12.0</v>
      </c>
      <c r="H753" s="49">
        <f t="shared" si="3"/>
        <v>77.37791474</v>
      </c>
      <c r="I753" s="49">
        <f t="shared" si="4"/>
        <v>0.4779147375</v>
      </c>
      <c r="J753" s="49"/>
      <c r="K753" s="50">
        <v>76.9</v>
      </c>
      <c r="L753" s="51">
        <v>52.2</v>
      </c>
      <c r="M753" s="52">
        <f t="shared" si="5"/>
        <v>73.11908196</v>
      </c>
      <c r="N753" s="52">
        <f t="shared" si="6"/>
        <v>3.780918042</v>
      </c>
      <c r="O753" s="53"/>
      <c r="P753" s="54">
        <v>76.9</v>
      </c>
      <c r="Q753" s="54">
        <v>0.1</v>
      </c>
      <c r="R753" s="55">
        <f t="shared" si="7"/>
        <v>70.84370993</v>
      </c>
      <c r="S753" s="55">
        <f t="shared" si="8"/>
        <v>6.056290075</v>
      </c>
      <c r="T753" s="55"/>
    </row>
    <row r="754">
      <c r="A754" s="45">
        <v>73.5</v>
      </c>
      <c r="B754" s="45">
        <v>13.2</v>
      </c>
      <c r="C754" s="46">
        <f t="shared" si="1"/>
        <v>71.87447012</v>
      </c>
      <c r="D754" s="35">
        <f t="shared" si="2"/>
        <v>1.625529882</v>
      </c>
      <c r="E754" s="47"/>
      <c r="F754" s="48">
        <v>63.5</v>
      </c>
      <c r="G754" s="48">
        <v>241.0</v>
      </c>
      <c r="H754" s="49">
        <f t="shared" si="3"/>
        <v>65.15882758</v>
      </c>
      <c r="I754" s="49">
        <f t="shared" si="4"/>
        <v>1.658827577</v>
      </c>
      <c r="J754" s="49"/>
      <c r="K754" s="50">
        <v>63.5</v>
      </c>
      <c r="L754" s="51">
        <v>35.0</v>
      </c>
      <c r="M754" s="52">
        <f t="shared" si="5"/>
        <v>68.47752476</v>
      </c>
      <c r="N754" s="52">
        <f t="shared" si="6"/>
        <v>4.977524765</v>
      </c>
      <c r="O754" s="53"/>
      <c r="P754" s="54">
        <v>63.5</v>
      </c>
      <c r="Q754" s="54">
        <v>2.1</v>
      </c>
      <c r="R754" s="55">
        <f t="shared" si="7"/>
        <v>68.89794314</v>
      </c>
      <c r="S754" s="55">
        <f t="shared" si="8"/>
        <v>5.39794314</v>
      </c>
      <c r="T754" s="55"/>
    </row>
    <row r="755">
      <c r="A755" s="45">
        <v>73.3</v>
      </c>
      <c r="B755" s="45">
        <v>13.2</v>
      </c>
      <c r="C755" s="46">
        <f t="shared" si="1"/>
        <v>71.87447012</v>
      </c>
      <c r="D755" s="35">
        <f t="shared" si="2"/>
        <v>1.425529882</v>
      </c>
      <c r="E755" s="47"/>
      <c r="F755" s="48">
        <v>63.0</v>
      </c>
      <c r="G755" s="48">
        <v>252.0</v>
      </c>
      <c r="H755" s="49">
        <f t="shared" si="3"/>
        <v>64.57188453</v>
      </c>
      <c r="I755" s="49">
        <f t="shared" si="4"/>
        <v>1.571884526</v>
      </c>
      <c r="J755" s="49"/>
      <c r="K755" s="50">
        <v>63.0</v>
      </c>
      <c r="L755" s="51">
        <v>34.4</v>
      </c>
      <c r="M755" s="52">
        <f t="shared" si="5"/>
        <v>68.31560998</v>
      </c>
      <c r="N755" s="52">
        <f t="shared" si="6"/>
        <v>5.315609979</v>
      </c>
      <c r="O755" s="53"/>
      <c r="P755" s="54">
        <v>63.0</v>
      </c>
      <c r="Q755" s="54">
        <v>2.1</v>
      </c>
      <c r="R755" s="55">
        <f t="shared" si="7"/>
        <v>68.89794314</v>
      </c>
      <c r="S755" s="55">
        <f t="shared" si="8"/>
        <v>5.89794314</v>
      </c>
      <c r="T755" s="55"/>
    </row>
    <row r="756">
      <c r="A756" s="45">
        <v>73.0</v>
      </c>
      <c r="B756" s="45">
        <v>13.2</v>
      </c>
      <c r="C756" s="46">
        <f t="shared" si="1"/>
        <v>71.87447012</v>
      </c>
      <c r="D756" s="35">
        <f t="shared" si="2"/>
        <v>1.125529882</v>
      </c>
      <c r="E756" s="47"/>
      <c r="F756" s="48">
        <v>62.7</v>
      </c>
      <c r="G756" s="48">
        <v>256.0</v>
      </c>
      <c r="H756" s="49">
        <f t="shared" si="3"/>
        <v>64.35845069</v>
      </c>
      <c r="I756" s="49">
        <f t="shared" si="4"/>
        <v>1.658450689</v>
      </c>
      <c r="J756" s="49"/>
      <c r="K756" s="50">
        <v>62.7</v>
      </c>
      <c r="L756" s="51">
        <v>33.8</v>
      </c>
      <c r="M756" s="52">
        <f t="shared" si="5"/>
        <v>68.15369519</v>
      </c>
      <c r="N756" s="52">
        <f t="shared" si="6"/>
        <v>5.453695193</v>
      </c>
      <c r="O756" s="53"/>
      <c r="P756" s="54">
        <v>62.7</v>
      </c>
      <c r="Q756" s="54">
        <v>2.1</v>
      </c>
      <c r="R756" s="55">
        <f t="shared" si="7"/>
        <v>68.89794314</v>
      </c>
      <c r="S756" s="55">
        <f t="shared" si="8"/>
        <v>6.19794314</v>
      </c>
      <c r="T756" s="55"/>
    </row>
    <row r="757">
      <c r="A757" s="45">
        <v>73.0</v>
      </c>
      <c r="B757" s="45">
        <v>13.2</v>
      </c>
      <c r="C757" s="46">
        <f t="shared" si="1"/>
        <v>71.87447012</v>
      </c>
      <c r="D757" s="35">
        <f t="shared" si="2"/>
        <v>1.125529882</v>
      </c>
      <c r="E757" s="47"/>
      <c r="F757" s="48">
        <v>62.2</v>
      </c>
      <c r="G757" s="48">
        <v>263.0</v>
      </c>
      <c r="H757" s="49">
        <f t="shared" si="3"/>
        <v>63.98494147</v>
      </c>
      <c r="I757" s="49">
        <f t="shared" si="4"/>
        <v>1.784941474</v>
      </c>
      <c r="J757" s="49"/>
      <c r="K757" s="50">
        <v>62.2</v>
      </c>
      <c r="L757" s="51">
        <v>33.2</v>
      </c>
      <c r="M757" s="52">
        <f t="shared" si="5"/>
        <v>67.99178041</v>
      </c>
      <c r="N757" s="52">
        <f t="shared" si="6"/>
        <v>5.791780408</v>
      </c>
      <c r="O757" s="53"/>
      <c r="P757" s="54">
        <v>62.2</v>
      </c>
      <c r="Q757" s="54">
        <v>1.9</v>
      </c>
      <c r="R757" s="55">
        <f t="shared" si="7"/>
        <v>69.09251982</v>
      </c>
      <c r="S757" s="55">
        <f t="shared" si="8"/>
        <v>6.892519818</v>
      </c>
      <c r="T757" s="55"/>
    </row>
    <row r="758">
      <c r="A758" s="45">
        <v>72.0</v>
      </c>
      <c r="B758" s="45">
        <v>13.0</v>
      </c>
      <c r="C758" s="46">
        <f t="shared" si="1"/>
        <v>71.4537795</v>
      </c>
      <c r="D758" s="35">
        <f t="shared" si="2"/>
        <v>0.5462205031</v>
      </c>
      <c r="E758" s="47"/>
      <c r="F758" s="48">
        <v>61.8</v>
      </c>
      <c r="G758" s="48">
        <v>268.0</v>
      </c>
      <c r="H758" s="49">
        <f t="shared" si="3"/>
        <v>63.71814918</v>
      </c>
      <c r="I758" s="49">
        <f t="shared" si="4"/>
        <v>1.918149178</v>
      </c>
      <c r="J758" s="49"/>
      <c r="K758" s="50">
        <v>61.8</v>
      </c>
      <c r="L758" s="51">
        <v>32.7</v>
      </c>
      <c r="M758" s="52">
        <f t="shared" si="5"/>
        <v>67.85685142</v>
      </c>
      <c r="N758" s="52">
        <f t="shared" si="6"/>
        <v>6.056851419</v>
      </c>
      <c r="O758" s="53"/>
      <c r="P758" s="54">
        <v>61.8</v>
      </c>
      <c r="Q758" s="54">
        <v>2.7</v>
      </c>
      <c r="R758" s="55">
        <f t="shared" si="7"/>
        <v>68.3142131</v>
      </c>
      <c r="S758" s="55">
        <f t="shared" si="8"/>
        <v>6.514213104</v>
      </c>
      <c r="T758" s="55"/>
    </row>
    <row r="759">
      <c r="A759" s="45">
        <v>72.0</v>
      </c>
      <c r="B759" s="45">
        <v>12.9</v>
      </c>
      <c r="C759" s="46">
        <f t="shared" si="1"/>
        <v>71.24343419</v>
      </c>
      <c r="D759" s="35">
        <f t="shared" si="2"/>
        <v>0.7565658135</v>
      </c>
      <c r="E759" s="47"/>
      <c r="F759" s="48">
        <v>61.3</v>
      </c>
      <c r="G759" s="48">
        <v>273.0</v>
      </c>
      <c r="H759" s="49">
        <f t="shared" si="3"/>
        <v>63.45135688</v>
      </c>
      <c r="I759" s="49">
        <f t="shared" si="4"/>
        <v>2.151356882</v>
      </c>
      <c r="J759" s="49"/>
      <c r="K759" s="50">
        <v>61.3</v>
      </c>
      <c r="L759" s="51">
        <v>32.2</v>
      </c>
      <c r="M759" s="52">
        <f t="shared" si="5"/>
        <v>67.72192243</v>
      </c>
      <c r="N759" s="52">
        <f t="shared" si="6"/>
        <v>6.421922431</v>
      </c>
      <c r="O759" s="53"/>
      <c r="P759" s="54">
        <v>61.3</v>
      </c>
      <c r="Q759" s="54">
        <v>3.1</v>
      </c>
      <c r="R759" s="55">
        <f t="shared" si="7"/>
        <v>67.92505975</v>
      </c>
      <c r="S759" s="55">
        <f t="shared" si="8"/>
        <v>6.625059747</v>
      </c>
      <c r="T759" s="55"/>
    </row>
    <row r="760">
      <c r="A760" s="45">
        <v>71.4</v>
      </c>
      <c r="B760" s="45">
        <v>12.8</v>
      </c>
      <c r="C760" s="46">
        <f t="shared" si="1"/>
        <v>71.03308888</v>
      </c>
      <c r="D760" s="35">
        <f t="shared" si="2"/>
        <v>0.366911124</v>
      </c>
      <c r="E760" s="47"/>
      <c r="F760" s="48">
        <v>69.0</v>
      </c>
      <c r="G760" s="48">
        <v>279.0</v>
      </c>
      <c r="H760" s="49">
        <f t="shared" si="3"/>
        <v>63.13120613</v>
      </c>
      <c r="I760" s="49">
        <f t="shared" si="4"/>
        <v>5.868793873</v>
      </c>
      <c r="J760" s="49"/>
      <c r="K760" s="50">
        <v>69.0</v>
      </c>
      <c r="L760" s="51">
        <v>31.7</v>
      </c>
      <c r="M760" s="52">
        <f t="shared" si="5"/>
        <v>67.58699344</v>
      </c>
      <c r="N760" s="52">
        <f t="shared" si="6"/>
        <v>1.413006557</v>
      </c>
      <c r="O760" s="53"/>
      <c r="P760" s="54">
        <v>69.0</v>
      </c>
      <c r="Q760" s="54">
        <v>3.2</v>
      </c>
      <c r="R760" s="55">
        <f t="shared" si="7"/>
        <v>67.82777141</v>
      </c>
      <c r="S760" s="55">
        <f t="shared" si="8"/>
        <v>1.172228592</v>
      </c>
      <c r="T760" s="55"/>
    </row>
    <row r="761">
      <c r="A761" s="45">
        <v>71.7</v>
      </c>
      <c r="B761" s="45">
        <v>13.4</v>
      </c>
      <c r="C761" s="46">
        <f t="shared" si="1"/>
        <v>72.29516074</v>
      </c>
      <c r="D761" s="35">
        <f t="shared" si="2"/>
        <v>0.5951607389</v>
      </c>
      <c r="E761" s="47"/>
      <c r="F761" s="48">
        <v>62.0</v>
      </c>
      <c r="G761" s="48">
        <v>289.0</v>
      </c>
      <c r="H761" s="49">
        <f t="shared" si="3"/>
        <v>62.59762153</v>
      </c>
      <c r="I761" s="49">
        <f t="shared" si="4"/>
        <v>0.5976215349</v>
      </c>
      <c r="J761" s="49"/>
      <c r="K761" s="50">
        <v>62.0</v>
      </c>
      <c r="L761" s="51">
        <v>31.3</v>
      </c>
      <c r="M761" s="52">
        <f t="shared" si="5"/>
        <v>67.47905025</v>
      </c>
      <c r="N761" s="52">
        <f t="shared" si="6"/>
        <v>5.479050253</v>
      </c>
      <c r="O761" s="53"/>
      <c r="P761" s="54">
        <v>62.0</v>
      </c>
      <c r="Q761" s="54">
        <v>3.3</v>
      </c>
      <c r="R761" s="55">
        <f t="shared" si="7"/>
        <v>67.73048307</v>
      </c>
      <c r="S761" s="55">
        <f t="shared" si="8"/>
        <v>5.730483069</v>
      </c>
      <c r="T761" s="55"/>
    </row>
    <row r="762">
      <c r="A762" s="45">
        <v>71.2</v>
      </c>
      <c r="B762" s="45">
        <v>12.9</v>
      </c>
      <c r="C762" s="46">
        <f t="shared" si="1"/>
        <v>71.24343419</v>
      </c>
      <c r="D762" s="35">
        <f t="shared" si="2"/>
        <v>0.04343418645</v>
      </c>
      <c r="E762" s="47"/>
      <c r="F762" s="48">
        <v>59.8</v>
      </c>
      <c r="G762" s="48">
        <v>296.0</v>
      </c>
      <c r="H762" s="49">
        <f t="shared" si="3"/>
        <v>62.22411232</v>
      </c>
      <c r="I762" s="49">
        <f t="shared" si="4"/>
        <v>2.42411232</v>
      </c>
      <c r="J762" s="49"/>
      <c r="K762" s="50">
        <v>59.8</v>
      </c>
      <c r="L762" s="51">
        <v>3.9</v>
      </c>
      <c r="M762" s="52">
        <f t="shared" si="5"/>
        <v>60.0849417</v>
      </c>
      <c r="N762" s="52">
        <f t="shared" si="6"/>
        <v>0.2849417011</v>
      </c>
      <c r="O762" s="53"/>
      <c r="P762" s="54">
        <v>59.8</v>
      </c>
      <c r="Q762" s="54">
        <v>3.5</v>
      </c>
      <c r="R762" s="55">
        <f t="shared" si="7"/>
        <v>67.53590639</v>
      </c>
      <c r="S762" s="55">
        <f t="shared" si="8"/>
        <v>7.73590639</v>
      </c>
      <c r="T762" s="55"/>
    </row>
    <row r="763">
      <c r="A763" s="45">
        <v>75.0</v>
      </c>
      <c r="B763" s="45">
        <v>12.9</v>
      </c>
      <c r="C763" s="46">
        <f t="shared" si="1"/>
        <v>71.24343419</v>
      </c>
      <c r="D763" s="35">
        <f t="shared" si="2"/>
        <v>3.756565814</v>
      </c>
      <c r="E763" s="47"/>
      <c r="F763" s="48">
        <v>59.1</v>
      </c>
      <c r="G763" s="48">
        <v>39.0</v>
      </c>
      <c r="H763" s="49">
        <f t="shared" si="3"/>
        <v>75.93723634</v>
      </c>
      <c r="I763" s="49">
        <f t="shared" si="4"/>
        <v>16.83723634</v>
      </c>
      <c r="J763" s="49"/>
      <c r="K763" s="50">
        <v>59.1</v>
      </c>
      <c r="L763" s="51">
        <v>3.6</v>
      </c>
      <c r="M763" s="52">
        <f t="shared" si="5"/>
        <v>60.00398431</v>
      </c>
      <c r="N763" s="52">
        <f t="shared" si="6"/>
        <v>0.9039843082</v>
      </c>
      <c r="O763" s="53"/>
      <c r="P763" s="54">
        <v>59.1</v>
      </c>
      <c r="Q763" s="54">
        <v>3.7</v>
      </c>
      <c r="R763" s="55">
        <f t="shared" si="7"/>
        <v>67.34132971</v>
      </c>
      <c r="S763" s="55">
        <f t="shared" si="8"/>
        <v>8.241329712</v>
      </c>
      <c r="T763" s="55"/>
    </row>
    <row r="764">
      <c r="A764" s="45">
        <v>71.0</v>
      </c>
      <c r="B764" s="45">
        <v>12.7</v>
      </c>
      <c r="C764" s="46">
        <f t="shared" si="1"/>
        <v>70.82274357</v>
      </c>
      <c r="D764" s="35">
        <f t="shared" si="2"/>
        <v>0.1772564345</v>
      </c>
      <c r="E764" s="47"/>
      <c r="F764" s="48">
        <v>58.6</v>
      </c>
      <c r="G764" s="48">
        <v>318.0</v>
      </c>
      <c r="H764" s="49">
        <f t="shared" si="3"/>
        <v>61.05022622</v>
      </c>
      <c r="I764" s="49">
        <f t="shared" si="4"/>
        <v>2.450226218</v>
      </c>
      <c r="J764" s="49"/>
      <c r="K764" s="50">
        <v>58.6</v>
      </c>
      <c r="L764" s="51">
        <v>3.2</v>
      </c>
      <c r="M764" s="52">
        <f t="shared" si="5"/>
        <v>59.89604112</v>
      </c>
      <c r="N764" s="52">
        <f t="shared" si="6"/>
        <v>1.296041118</v>
      </c>
      <c r="O764" s="53"/>
      <c r="P764" s="54">
        <v>58.6</v>
      </c>
      <c r="Q764" s="54">
        <v>3.9</v>
      </c>
      <c r="R764" s="55">
        <f t="shared" si="7"/>
        <v>67.14675303</v>
      </c>
      <c r="S764" s="55">
        <f t="shared" si="8"/>
        <v>8.546753033</v>
      </c>
      <c r="T764" s="55"/>
    </row>
    <row r="765">
      <c r="A765" s="45">
        <v>70.0</v>
      </c>
      <c r="B765" s="45">
        <v>12.4</v>
      </c>
      <c r="C765" s="46">
        <f t="shared" si="1"/>
        <v>70.19170763</v>
      </c>
      <c r="D765" s="35">
        <f t="shared" si="2"/>
        <v>0.191707634</v>
      </c>
      <c r="E765" s="47"/>
      <c r="F765" s="48">
        <v>58.1</v>
      </c>
      <c r="G765" s="48">
        <v>326.0</v>
      </c>
      <c r="H765" s="49">
        <f t="shared" si="3"/>
        <v>60.62335854</v>
      </c>
      <c r="I765" s="49">
        <f t="shared" si="4"/>
        <v>2.523358544</v>
      </c>
      <c r="J765" s="49"/>
      <c r="K765" s="50">
        <v>58.1</v>
      </c>
      <c r="L765" s="51">
        <v>29.8</v>
      </c>
      <c r="M765" s="52">
        <f t="shared" si="5"/>
        <v>67.07426329</v>
      </c>
      <c r="N765" s="52">
        <f t="shared" si="6"/>
        <v>8.974263288</v>
      </c>
      <c r="O765" s="53"/>
      <c r="P765" s="54">
        <v>58.1</v>
      </c>
      <c r="Q765" s="54">
        <v>4.0</v>
      </c>
      <c r="R765" s="55">
        <f t="shared" si="7"/>
        <v>67.04946469</v>
      </c>
      <c r="S765" s="55">
        <f t="shared" si="8"/>
        <v>8.949464694</v>
      </c>
      <c r="T765" s="55"/>
    </row>
    <row r="766">
      <c r="A766" s="45">
        <v>69.9</v>
      </c>
      <c r="B766" s="45">
        <v>12.0</v>
      </c>
      <c r="C766" s="46">
        <f t="shared" si="1"/>
        <v>69.35032639</v>
      </c>
      <c r="D766" s="35">
        <f t="shared" si="2"/>
        <v>0.549673608</v>
      </c>
      <c r="E766" s="47"/>
      <c r="F766" s="48">
        <v>58.0</v>
      </c>
      <c r="G766" s="48">
        <v>325.0</v>
      </c>
      <c r="H766" s="49">
        <f t="shared" si="3"/>
        <v>60.676717</v>
      </c>
      <c r="I766" s="49">
        <f t="shared" si="4"/>
        <v>2.676717003</v>
      </c>
      <c r="J766" s="49"/>
      <c r="K766" s="50">
        <v>58.0</v>
      </c>
      <c r="L766" s="51">
        <v>29.4</v>
      </c>
      <c r="M766" s="52">
        <f t="shared" si="5"/>
        <v>66.9663201</v>
      </c>
      <c r="N766" s="52">
        <f t="shared" si="6"/>
        <v>8.966320097</v>
      </c>
      <c r="O766" s="53"/>
      <c r="P766" s="54">
        <v>58.0</v>
      </c>
      <c r="Q766" s="54">
        <v>4.2</v>
      </c>
      <c r="R766" s="55">
        <f t="shared" si="7"/>
        <v>66.85488802</v>
      </c>
      <c r="S766" s="55">
        <f t="shared" si="8"/>
        <v>8.854888015</v>
      </c>
      <c r="T766" s="55"/>
    </row>
    <row r="767">
      <c r="A767" s="45">
        <v>73.0</v>
      </c>
      <c r="B767" s="45">
        <v>11.8</v>
      </c>
      <c r="C767" s="46">
        <f t="shared" si="1"/>
        <v>68.92963577</v>
      </c>
      <c r="D767" s="35">
        <f t="shared" si="2"/>
        <v>4.070364229</v>
      </c>
      <c r="E767" s="47"/>
      <c r="F767" s="48">
        <v>57.9</v>
      </c>
      <c r="G767" s="48">
        <v>322.0</v>
      </c>
      <c r="H767" s="49">
        <f t="shared" si="3"/>
        <v>60.83679238</v>
      </c>
      <c r="I767" s="49">
        <f t="shared" si="4"/>
        <v>2.936792381</v>
      </c>
      <c r="J767" s="49"/>
      <c r="K767" s="50">
        <v>57.9</v>
      </c>
      <c r="L767" s="51">
        <v>29.0</v>
      </c>
      <c r="M767" s="52">
        <f t="shared" si="5"/>
        <v>66.85837691</v>
      </c>
      <c r="N767" s="52">
        <f t="shared" si="6"/>
        <v>8.958376907</v>
      </c>
      <c r="O767" s="53"/>
      <c r="P767" s="54">
        <v>57.9</v>
      </c>
      <c r="Q767" s="54">
        <v>4.3</v>
      </c>
      <c r="R767" s="55">
        <f t="shared" si="7"/>
        <v>66.75759968</v>
      </c>
      <c r="S767" s="55">
        <f t="shared" si="8"/>
        <v>8.857599676</v>
      </c>
      <c r="T767" s="55"/>
    </row>
    <row r="768">
      <c r="A768" s="45">
        <v>68.9</v>
      </c>
      <c r="B768" s="45">
        <v>11.6</v>
      </c>
      <c r="C768" s="46">
        <f t="shared" si="1"/>
        <v>68.50894515</v>
      </c>
      <c r="D768" s="35">
        <f t="shared" si="2"/>
        <v>0.39105485</v>
      </c>
      <c r="E768" s="47"/>
      <c r="F768" s="48">
        <v>57.7</v>
      </c>
      <c r="G768" s="48">
        <v>323.0</v>
      </c>
      <c r="H768" s="49">
        <f t="shared" si="3"/>
        <v>60.78343392</v>
      </c>
      <c r="I768" s="49">
        <f t="shared" si="4"/>
        <v>3.083433922</v>
      </c>
      <c r="J768" s="49"/>
      <c r="K768" s="50">
        <v>57.7</v>
      </c>
      <c r="L768" s="51">
        <v>28.6</v>
      </c>
      <c r="M768" s="52">
        <f t="shared" si="5"/>
        <v>66.75043372</v>
      </c>
      <c r="N768" s="52">
        <f t="shared" si="6"/>
        <v>9.050433716</v>
      </c>
      <c r="O768" s="53"/>
      <c r="P768" s="54">
        <v>57.7</v>
      </c>
      <c r="Q768" s="54">
        <v>4.3</v>
      </c>
      <c r="R768" s="55">
        <f t="shared" si="7"/>
        <v>66.75759968</v>
      </c>
      <c r="S768" s="55">
        <f t="shared" si="8"/>
        <v>9.057599676</v>
      </c>
      <c r="T768" s="55"/>
    </row>
    <row r="769">
      <c r="A769" s="45">
        <v>69.0</v>
      </c>
      <c r="B769" s="45">
        <v>11.3</v>
      </c>
      <c r="C769" s="46">
        <f t="shared" si="1"/>
        <v>67.87790922</v>
      </c>
      <c r="D769" s="35">
        <f t="shared" si="2"/>
        <v>1.122090781</v>
      </c>
      <c r="E769" s="47"/>
      <c r="F769" s="48">
        <v>57.4</v>
      </c>
      <c r="G769" s="48">
        <v>325.0</v>
      </c>
      <c r="H769" s="49">
        <f t="shared" si="3"/>
        <v>60.676717</v>
      </c>
      <c r="I769" s="49">
        <f t="shared" si="4"/>
        <v>3.276717003</v>
      </c>
      <c r="J769" s="49"/>
      <c r="K769" s="50">
        <v>57.4</v>
      </c>
      <c r="L769" s="51">
        <v>28.2</v>
      </c>
      <c r="M769" s="52">
        <f t="shared" si="5"/>
        <v>66.64249053</v>
      </c>
      <c r="N769" s="52">
        <f t="shared" si="6"/>
        <v>9.242490526</v>
      </c>
      <c r="O769" s="53"/>
      <c r="P769" s="54">
        <v>57.4</v>
      </c>
      <c r="Q769" s="54">
        <v>4.1</v>
      </c>
      <c r="R769" s="55">
        <f t="shared" si="7"/>
        <v>66.95217635</v>
      </c>
      <c r="S769" s="55">
        <f t="shared" si="8"/>
        <v>9.552176355</v>
      </c>
      <c r="T769" s="55"/>
    </row>
    <row r="770">
      <c r="A770" s="45">
        <v>58.2</v>
      </c>
      <c r="B770" s="45">
        <v>9.2</v>
      </c>
      <c r="C770" s="46">
        <f t="shared" si="1"/>
        <v>63.4606577</v>
      </c>
      <c r="D770" s="35">
        <f t="shared" si="2"/>
        <v>5.260657698</v>
      </c>
      <c r="E770" s="47"/>
      <c r="F770" s="48">
        <v>73.9</v>
      </c>
      <c r="G770" s="48">
        <v>152.0</v>
      </c>
      <c r="H770" s="49">
        <f t="shared" si="3"/>
        <v>69.90773045</v>
      </c>
      <c r="I770" s="49">
        <f t="shared" si="4"/>
        <v>3.992269553</v>
      </c>
      <c r="J770" s="49"/>
      <c r="K770" s="50">
        <v>73.9</v>
      </c>
      <c r="L770" s="51">
        <v>58.9</v>
      </c>
      <c r="M770" s="52">
        <f t="shared" si="5"/>
        <v>74.9271304</v>
      </c>
      <c r="N770" s="52">
        <f t="shared" si="6"/>
        <v>1.027130399</v>
      </c>
      <c r="O770" s="53"/>
      <c r="P770" s="54">
        <v>73.9</v>
      </c>
      <c r="Q770" s="54">
        <v>0.3</v>
      </c>
      <c r="R770" s="55">
        <f t="shared" si="7"/>
        <v>70.64913325</v>
      </c>
      <c r="S770" s="55">
        <f t="shared" si="8"/>
        <v>3.250866753</v>
      </c>
      <c r="T770" s="55"/>
    </row>
    <row r="771">
      <c r="A771" s="45">
        <v>57.9</v>
      </c>
      <c r="B771" s="45">
        <v>9.2</v>
      </c>
      <c r="C771" s="46">
        <f t="shared" si="1"/>
        <v>63.4606577</v>
      </c>
      <c r="D771" s="35">
        <f t="shared" si="2"/>
        <v>5.560657698</v>
      </c>
      <c r="E771" s="47"/>
      <c r="F771" s="48">
        <v>73.6</v>
      </c>
      <c r="G771" s="48">
        <v>154.0</v>
      </c>
      <c r="H771" s="49">
        <f t="shared" si="3"/>
        <v>69.80101353</v>
      </c>
      <c r="I771" s="49">
        <f t="shared" si="4"/>
        <v>3.798986471</v>
      </c>
      <c r="J771" s="49"/>
      <c r="K771" s="50">
        <v>73.6</v>
      </c>
      <c r="L771" s="51">
        <v>57.9</v>
      </c>
      <c r="M771" s="52">
        <f t="shared" si="5"/>
        <v>74.65727242</v>
      </c>
      <c r="N771" s="52">
        <f t="shared" si="6"/>
        <v>1.057272423</v>
      </c>
      <c r="O771" s="53"/>
      <c r="P771" s="54">
        <v>73.6</v>
      </c>
      <c r="Q771" s="54">
        <v>0.4</v>
      </c>
      <c r="R771" s="55">
        <f t="shared" si="7"/>
        <v>70.55184491</v>
      </c>
      <c r="S771" s="55">
        <f t="shared" si="8"/>
        <v>3.048155093</v>
      </c>
      <c r="T771" s="55"/>
    </row>
    <row r="772">
      <c r="A772" s="45">
        <v>57.4</v>
      </c>
      <c r="B772" s="45">
        <v>9.2</v>
      </c>
      <c r="C772" s="46">
        <f t="shared" si="1"/>
        <v>63.4606577</v>
      </c>
      <c r="D772" s="35">
        <f t="shared" si="2"/>
        <v>6.060657698</v>
      </c>
      <c r="E772" s="47"/>
      <c r="F772" s="48">
        <v>73.4</v>
      </c>
      <c r="G772" s="48">
        <v>157.0</v>
      </c>
      <c r="H772" s="49">
        <f t="shared" si="3"/>
        <v>69.64093815</v>
      </c>
      <c r="I772" s="49">
        <f t="shared" si="4"/>
        <v>3.759061849</v>
      </c>
      <c r="J772" s="49"/>
      <c r="K772" s="50">
        <v>73.4</v>
      </c>
      <c r="L772" s="51">
        <v>56.8</v>
      </c>
      <c r="M772" s="52">
        <f t="shared" si="5"/>
        <v>74.36042865</v>
      </c>
      <c r="N772" s="52">
        <f t="shared" si="6"/>
        <v>0.9604286489</v>
      </c>
      <c r="O772" s="53"/>
      <c r="P772" s="54">
        <v>73.4</v>
      </c>
      <c r="Q772" s="54">
        <v>0.7</v>
      </c>
      <c r="R772" s="55">
        <f t="shared" si="7"/>
        <v>70.25997989</v>
      </c>
      <c r="S772" s="55">
        <f t="shared" si="8"/>
        <v>3.140020111</v>
      </c>
      <c r="T772" s="55"/>
    </row>
    <row r="773">
      <c r="A773" s="45">
        <v>56.7</v>
      </c>
      <c r="B773" s="45">
        <v>9.2</v>
      </c>
      <c r="C773" s="46">
        <f t="shared" si="1"/>
        <v>63.4606577</v>
      </c>
      <c r="D773" s="35">
        <f t="shared" si="2"/>
        <v>6.760657698</v>
      </c>
      <c r="E773" s="47"/>
      <c r="F773" s="48">
        <v>72.1</v>
      </c>
      <c r="G773" s="48">
        <v>174.0</v>
      </c>
      <c r="H773" s="49">
        <f t="shared" si="3"/>
        <v>68.73384434</v>
      </c>
      <c r="I773" s="49">
        <f t="shared" si="4"/>
        <v>3.366155655</v>
      </c>
      <c r="J773" s="49"/>
      <c r="K773" s="50">
        <v>72.1</v>
      </c>
      <c r="L773" s="51">
        <v>55.8</v>
      </c>
      <c r="M773" s="52">
        <f t="shared" si="5"/>
        <v>74.09057067</v>
      </c>
      <c r="N773" s="52">
        <f t="shared" si="6"/>
        <v>1.990570673</v>
      </c>
      <c r="O773" s="53"/>
      <c r="P773" s="54">
        <v>72.1</v>
      </c>
      <c r="Q773" s="54">
        <v>0.9</v>
      </c>
      <c r="R773" s="55">
        <f t="shared" si="7"/>
        <v>70.06540321</v>
      </c>
      <c r="S773" s="55">
        <f t="shared" si="8"/>
        <v>2.034596789</v>
      </c>
      <c r="T773" s="55"/>
    </row>
    <row r="774">
      <c r="A774" s="45">
        <v>56.2</v>
      </c>
      <c r="B774" s="45">
        <v>9.2</v>
      </c>
      <c r="C774" s="46">
        <f t="shared" si="1"/>
        <v>63.4606577</v>
      </c>
      <c r="D774" s="35">
        <f t="shared" si="2"/>
        <v>7.260657698</v>
      </c>
      <c r="E774" s="47"/>
      <c r="F774" s="48">
        <v>73.1</v>
      </c>
      <c r="G774" s="48">
        <v>16.0</v>
      </c>
      <c r="H774" s="49">
        <f t="shared" si="3"/>
        <v>77.1644809</v>
      </c>
      <c r="I774" s="49">
        <f t="shared" si="4"/>
        <v>4.064480901</v>
      </c>
      <c r="J774" s="49"/>
      <c r="K774" s="50">
        <v>73.1</v>
      </c>
      <c r="L774" s="51">
        <v>54.7</v>
      </c>
      <c r="M774" s="52">
        <f t="shared" si="5"/>
        <v>73.7937269</v>
      </c>
      <c r="N774" s="52">
        <f t="shared" si="6"/>
        <v>0.6937268986</v>
      </c>
      <c r="O774" s="53"/>
      <c r="P774" s="54">
        <v>73.1</v>
      </c>
      <c r="Q774" s="54">
        <v>1.2</v>
      </c>
      <c r="R774" s="55">
        <f t="shared" si="7"/>
        <v>69.77353819</v>
      </c>
      <c r="S774" s="55">
        <f t="shared" si="8"/>
        <v>3.326461807</v>
      </c>
      <c r="T774" s="55"/>
    </row>
    <row r="775">
      <c r="A775" s="45">
        <v>56.1</v>
      </c>
      <c r="B775" s="45">
        <v>9.2</v>
      </c>
      <c r="C775" s="46">
        <f t="shared" si="1"/>
        <v>63.4606577</v>
      </c>
      <c r="D775" s="35">
        <f t="shared" si="2"/>
        <v>7.360657698</v>
      </c>
      <c r="E775" s="47"/>
      <c r="F775" s="48">
        <v>72.7</v>
      </c>
      <c r="G775" s="48">
        <v>166.0</v>
      </c>
      <c r="H775" s="49">
        <f t="shared" si="3"/>
        <v>69.16071202</v>
      </c>
      <c r="I775" s="49">
        <f t="shared" si="4"/>
        <v>3.539287982</v>
      </c>
      <c r="J775" s="49"/>
      <c r="K775" s="50">
        <v>72.7</v>
      </c>
      <c r="L775" s="51">
        <v>53.6</v>
      </c>
      <c r="M775" s="52">
        <f t="shared" si="5"/>
        <v>73.49688312</v>
      </c>
      <c r="N775" s="52">
        <f t="shared" si="6"/>
        <v>0.7968831246</v>
      </c>
      <c r="O775" s="53"/>
      <c r="P775" s="54">
        <v>72.7</v>
      </c>
      <c r="Q775" s="54">
        <v>1.4</v>
      </c>
      <c r="R775" s="55">
        <f t="shared" si="7"/>
        <v>69.57896151</v>
      </c>
      <c r="S775" s="55">
        <f t="shared" si="8"/>
        <v>3.121038485</v>
      </c>
      <c r="T775" s="55"/>
    </row>
    <row r="776">
      <c r="A776" s="45">
        <v>55.7</v>
      </c>
      <c r="B776" s="45">
        <v>9.1</v>
      </c>
      <c r="C776" s="46">
        <f t="shared" si="1"/>
        <v>63.25031239</v>
      </c>
      <c r="D776" s="35">
        <f t="shared" si="2"/>
        <v>7.550312388</v>
      </c>
      <c r="E776" s="47"/>
      <c r="F776" s="48">
        <v>73.6</v>
      </c>
      <c r="G776" s="48">
        <v>157.0</v>
      </c>
      <c r="H776" s="49">
        <f t="shared" si="3"/>
        <v>69.64093815</v>
      </c>
      <c r="I776" s="49">
        <f t="shared" si="4"/>
        <v>3.959061849</v>
      </c>
      <c r="J776" s="49"/>
      <c r="K776" s="50">
        <v>73.6</v>
      </c>
      <c r="L776" s="51">
        <v>52.6</v>
      </c>
      <c r="M776" s="52">
        <f t="shared" si="5"/>
        <v>73.22702515</v>
      </c>
      <c r="N776" s="52">
        <f t="shared" si="6"/>
        <v>0.3729748517</v>
      </c>
      <c r="O776" s="53"/>
      <c r="P776" s="54">
        <v>73.6</v>
      </c>
      <c r="Q776" s="54">
        <v>1.6</v>
      </c>
      <c r="R776" s="55">
        <f t="shared" si="7"/>
        <v>69.38438484</v>
      </c>
      <c r="S776" s="55">
        <f t="shared" si="8"/>
        <v>4.215615164</v>
      </c>
      <c r="T776" s="55"/>
    </row>
    <row r="777">
      <c r="A777" s="45">
        <v>55.4</v>
      </c>
      <c r="B777" s="45">
        <v>9.1</v>
      </c>
      <c r="C777" s="46">
        <f t="shared" si="1"/>
        <v>63.25031239</v>
      </c>
      <c r="D777" s="35">
        <f t="shared" si="2"/>
        <v>7.850312388</v>
      </c>
      <c r="E777" s="47"/>
      <c r="F777" s="48">
        <v>73.3</v>
      </c>
      <c r="G777" s="48">
        <v>161.0</v>
      </c>
      <c r="H777" s="49">
        <f t="shared" si="3"/>
        <v>69.42750431</v>
      </c>
      <c r="I777" s="49">
        <f t="shared" si="4"/>
        <v>3.872495686</v>
      </c>
      <c r="J777" s="49"/>
      <c r="K777" s="50">
        <v>73.3</v>
      </c>
      <c r="L777" s="51">
        <v>51.5</v>
      </c>
      <c r="M777" s="52">
        <f t="shared" si="5"/>
        <v>72.93018137</v>
      </c>
      <c r="N777" s="52">
        <f t="shared" si="6"/>
        <v>0.3698186257</v>
      </c>
      <c r="O777" s="53"/>
      <c r="P777" s="54">
        <v>73.3</v>
      </c>
      <c r="Q777" s="54">
        <v>1.8</v>
      </c>
      <c r="R777" s="55">
        <f t="shared" si="7"/>
        <v>69.18980816</v>
      </c>
      <c r="S777" s="55">
        <f t="shared" si="8"/>
        <v>4.110191842</v>
      </c>
      <c r="T777" s="55"/>
    </row>
    <row r="778">
      <c r="A778" s="45">
        <v>55.0</v>
      </c>
      <c r="B778" s="45">
        <v>9.0</v>
      </c>
      <c r="C778" s="46">
        <f t="shared" si="1"/>
        <v>63.03996708</v>
      </c>
      <c r="D778" s="35">
        <f t="shared" si="2"/>
        <v>8.039967077</v>
      </c>
      <c r="E778" s="47"/>
      <c r="F778" s="48">
        <v>72.9</v>
      </c>
      <c r="G778" s="48">
        <v>164.0</v>
      </c>
      <c r="H778" s="49">
        <f t="shared" si="3"/>
        <v>69.26742894</v>
      </c>
      <c r="I778" s="49">
        <f t="shared" si="4"/>
        <v>3.632571063</v>
      </c>
      <c r="J778" s="49"/>
      <c r="K778" s="50">
        <v>72.9</v>
      </c>
      <c r="L778" s="51">
        <v>5.4</v>
      </c>
      <c r="M778" s="52">
        <f t="shared" si="5"/>
        <v>60.48972867</v>
      </c>
      <c r="N778" s="52">
        <f t="shared" si="6"/>
        <v>12.41027133</v>
      </c>
      <c r="O778" s="53"/>
      <c r="P778" s="54">
        <v>72.9</v>
      </c>
      <c r="Q778" s="54">
        <v>2.0</v>
      </c>
      <c r="R778" s="55">
        <f t="shared" si="7"/>
        <v>68.99523148</v>
      </c>
      <c r="S778" s="55">
        <f t="shared" si="8"/>
        <v>3.904768521</v>
      </c>
      <c r="T778" s="55"/>
    </row>
    <row r="779">
      <c r="A779" s="45">
        <v>54.8</v>
      </c>
      <c r="B779" s="45">
        <v>9.0</v>
      </c>
      <c r="C779" s="46">
        <f t="shared" si="1"/>
        <v>63.03996708</v>
      </c>
      <c r="D779" s="35">
        <f t="shared" si="2"/>
        <v>8.239967077</v>
      </c>
      <c r="E779" s="47"/>
      <c r="F779" s="48">
        <v>72.3</v>
      </c>
      <c r="G779" s="48">
        <v>178.0</v>
      </c>
      <c r="H779" s="49">
        <f t="shared" si="3"/>
        <v>68.52041051</v>
      </c>
      <c r="I779" s="49">
        <f t="shared" si="4"/>
        <v>3.779589492</v>
      </c>
      <c r="J779" s="49"/>
      <c r="K779" s="50">
        <v>72.3</v>
      </c>
      <c r="L779" s="51">
        <v>49.3</v>
      </c>
      <c r="M779" s="52">
        <f t="shared" si="5"/>
        <v>72.33649383</v>
      </c>
      <c r="N779" s="52">
        <f t="shared" si="6"/>
        <v>0.0364938264</v>
      </c>
      <c r="O779" s="53"/>
      <c r="P779" s="54">
        <v>72.3</v>
      </c>
      <c r="Q779" s="54">
        <v>2.1</v>
      </c>
      <c r="R779" s="55">
        <f t="shared" si="7"/>
        <v>68.89794314</v>
      </c>
      <c r="S779" s="55">
        <f t="shared" si="8"/>
        <v>3.40205686</v>
      </c>
      <c r="T779" s="55"/>
    </row>
    <row r="780">
      <c r="A780" s="45">
        <v>54.4</v>
      </c>
      <c r="B780" s="45">
        <v>8.7</v>
      </c>
      <c r="C780" s="46">
        <f t="shared" si="1"/>
        <v>62.40893115</v>
      </c>
      <c r="D780" s="35">
        <f t="shared" si="2"/>
        <v>8.008931146</v>
      </c>
      <c r="E780" s="47"/>
      <c r="F780" s="48">
        <v>69.7</v>
      </c>
      <c r="G780" s="48">
        <v>28.0</v>
      </c>
      <c r="H780" s="49">
        <f t="shared" si="3"/>
        <v>76.52417939</v>
      </c>
      <c r="I780" s="49">
        <f t="shared" si="4"/>
        <v>6.82417939</v>
      </c>
      <c r="J780" s="49"/>
      <c r="K780" s="50">
        <v>69.7</v>
      </c>
      <c r="L780" s="51">
        <v>48.2</v>
      </c>
      <c r="M780" s="52">
        <f t="shared" si="5"/>
        <v>72.03965005</v>
      </c>
      <c r="N780" s="52">
        <f t="shared" si="6"/>
        <v>2.339650052</v>
      </c>
      <c r="O780" s="53"/>
      <c r="P780" s="54">
        <v>69.7</v>
      </c>
      <c r="Q780" s="54">
        <v>2.3</v>
      </c>
      <c r="R780" s="55">
        <f t="shared" si="7"/>
        <v>68.70336646</v>
      </c>
      <c r="S780" s="55">
        <f t="shared" si="8"/>
        <v>0.9966335387</v>
      </c>
      <c r="T780" s="55"/>
    </row>
    <row r="781">
      <c r="A781" s="45">
        <v>54.1</v>
      </c>
      <c r="B781" s="45">
        <v>8.5</v>
      </c>
      <c r="C781" s="46">
        <f t="shared" si="1"/>
        <v>61.98824052</v>
      </c>
      <c r="D781" s="35">
        <f t="shared" si="2"/>
        <v>7.888240525</v>
      </c>
      <c r="E781" s="47"/>
      <c r="F781" s="48">
        <v>69.3</v>
      </c>
      <c r="G781" s="48">
        <v>214.0</v>
      </c>
      <c r="H781" s="49">
        <f t="shared" si="3"/>
        <v>66.59950598</v>
      </c>
      <c r="I781" s="49">
        <f t="shared" si="4"/>
        <v>2.700494024</v>
      </c>
      <c r="J781" s="49"/>
      <c r="K781" s="50">
        <v>69.3</v>
      </c>
      <c r="L781" s="51">
        <v>47.2</v>
      </c>
      <c r="M781" s="52">
        <f t="shared" si="5"/>
        <v>71.76979208</v>
      </c>
      <c r="N781" s="52">
        <f t="shared" si="6"/>
        <v>2.469792076</v>
      </c>
      <c r="O781" s="53"/>
      <c r="P781" s="54">
        <v>69.3</v>
      </c>
      <c r="Q781" s="54">
        <v>2.4</v>
      </c>
      <c r="R781" s="55">
        <f t="shared" si="7"/>
        <v>68.60607812</v>
      </c>
      <c r="S781" s="55">
        <f t="shared" si="8"/>
        <v>0.6939218779</v>
      </c>
      <c r="T781" s="55"/>
    </row>
    <row r="782">
      <c r="A782" s="45">
        <v>53.8</v>
      </c>
      <c r="B782" s="45">
        <v>8.4</v>
      </c>
      <c r="C782" s="46">
        <f t="shared" si="1"/>
        <v>61.77789521</v>
      </c>
      <c r="D782" s="35">
        <f t="shared" si="2"/>
        <v>7.977895214</v>
      </c>
      <c r="E782" s="47"/>
      <c r="F782" s="48">
        <v>73.0</v>
      </c>
      <c r="G782" s="48">
        <v>22.0</v>
      </c>
      <c r="H782" s="49">
        <f t="shared" si="3"/>
        <v>76.84433015</v>
      </c>
      <c r="I782" s="49">
        <f t="shared" si="4"/>
        <v>3.844330145</v>
      </c>
      <c r="J782" s="49"/>
      <c r="K782" s="50">
        <v>73.0</v>
      </c>
      <c r="L782" s="51">
        <v>46.1</v>
      </c>
      <c r="M782" s="52">
        <f t="shared" si="5"/>
        <v>71.4729483</v>
      </c>
      <c r="N782" s="52">
        <f t="shared" si="6"/>
        <v>1.527051698</v>
      </c>
      <c r="O782" s="53"/>
      <c r="P782" s="54">
        <v>73.0</v>
      </c>
      <c r="Q782" s="54">
        <v>2.5</v>
      </c>
      <c r="R782" s="55">
        <f t="shared" si="7"/>
        <v>68.50878978</v>
      </c>
      <c r="S782" s="55">
        <f t="shared" si="8"/>
        <v>4.491210217</v>
      </c>
      <c r="T782" s="55"/>
    </row>
    <row r="783">
      <c r="A783" s="45">
        <v>53.5</v>
      </c>
      <c r="B783" s="45">
        <v>8.2</v>
      </c>
      <c r="C783" s="46">
        <f t="shared" si="1"/>
        <v>61.35720459</v>
      </c>
      <c r="D783" s="35">
        <f t="shared" si="2"/>
        <v>7.857204593</v>
      </c>
      <c r="E783" s="47"/>
      <c r="F783" s="48">
        <v>71.4</v>
      </c>
      <c r="G783" s="48">
        <v>189.0</v>
      </c>
      <c r="H783" s="49">
        <f t="shared" si="3"/>
        <v>67.93346746</v>
      </c>
      <c r="I783" s="49">
        <f t="shared" si="4"/>
        <v>3.466532544</v>
      </c>
      <c r="J783" s="49"/>
      <c r="K783" s="50">
        <v>71.4</v>
      </c>
      <c r="L783" s="51">
        <v>45.1</v>
      </c>
      <c r="M783" s="52">
        <f t="shared" si="5"/>
        <v>71.20309033</v>
      </c>
      <c r="N783" s="52">
        <f t="shared" si="6"/>
        <v>0.1969096742</v>
      </c>
      <c r="O783" s="53"/>
      <c r="P783" s="54">
        <v>71.4</v>
      </c>
      <c r="Q783" s="54">
        <v>2.5</v>
      </c>
      <c r="R783" s="55">
        <f t="shared" si="7"/>
        <v>68.50878978</v>
      </c>
      <c r="S783" s="55">
        <f t="shared" si="8"/>
        <v>2.891210217</v>
      </c>
      <c r="T783" s="55"/>
    </row>
    <row r="784">
      <c r="A784" s="45">
        <v>53.1</v>
      </c>
      <c r="B784" s="45">
        <v>8.0</v>
      </c>
      <c r="C784" s="46">
        <f t="shared" si="1"/>
        <v>60.93651397</v>
      </c>
      <c r="D784" s="35">
        <f t="shared" si="2"/>
        <v>7.836513972</v>
      </c>
      <c r="E784" s="47"/>
      <c r="F784" s="48">
        <v>71.2</v>
      </c>
      <c r="G784" s="48">
        <v>188.0</v>
      </c>
      <c r="H784" s="49">
        <f t="shared" si="3"/>
        <v>67.98682592</v>
      </c>
      <c r="I784" s="49">
        <f t="shared" si="4"/>
        <v>3.213174084</v>
      </c>
      <c r="J784" s="49"/>
      <c r="K784" s="50">
        <v>71.2</v>
      </c>
      <c r="L784" s="51">
        <v>44.1</v>
      </c>
      <c r="M784" s="52">
        <f t="shared" si="5"/>
        <v>70.93323235</v>
      </c>
      <c r="N784" s="52">
        <f t="shared" si="6"/>
        <v>0.2667676505</v>
      </c>
      <c r="O784" s="53"/>
      <c r="P784" s="54">
        <v>71.2</v>
      </c>
      <c r="Q784" s="54">
        <v>0.1</v>
      </c>
      <c r="R784" s="55">
        <f t="shared" si="7"/>
        <v>70.84370993</v>
      </c>
      <c r="S784" s="55">
        <f t="shared" si="8"/>
        <v>0.356290075</v>
      </c>
      <c r="T784" s="55"/>
    </row>
    <row r="785">
      <c r="A785" s="45">
        <v>52.7</v>
      </c>
      <c r="B785" s="45">
        <v>0.0</v>
      </c>
      <c r="C785" s="46">
        <f t="shared" si="1"/>
        <v>44.10888913</v>
      </c>
      <c r="D785" s="35">
        <f t="shared" si="2"/>
        <v>8.591110867</v>
      </c>
      <c r="E785" s="47"/>
      <c r="F785" s="48">
        <v>72.0</v>
      </c>
      <c r="G785" s="48">
        <v>176.0</v>
      </c>
      <c r="H785" s="49">
        <f t="shared" si="3"/>
        <v>68.62712743</v>
      </c>
      <c r="I785" s="49">
        <f t="shared" si="4"/>
        <v>3.372872574</v>
      </c>
      <c r="J785" s="49"/>
      <c r="K785" s="50">
        <v>72.0</v>
      </c>
      <c r="L785" s="51">
        <v>43.1</v>
      </c>
      <c r="M785" s="52">
        <f t="shared" si="5"/>
        <v>70.66337437</v>
      </c>
      <c r="N785" s="52">
        <f t="shared" si="6"/>
        <v>1.336625627</v>
      </c>
      <c r="O785" s="53"/>
      <c r="P785" s="54">
        <v>72.0</v>
      </c>
      <c r="Q785" s="54">
        <v>0.1</v>
      </c>
      <c r="R785" s="55">
        <f t="shared" si="7"/>
        <v>70.84370993</v>
      </c>
      <c r="S785" s="55">
        <f t="shared" si="8"/>
        <v>1.156290075</v>
      </c>
      <c r="T785" s="55"/>
    </row>
    <row r="786">
      <c r="A786" s="45">
        <v>64.7</v>
      </c>
      <c r="B786" s="45">
        <v>5.0</v>
      </c>
      <c r="C786" s="46">
        <f t="shared" si="1"/>
        <v>54.62615466</v>
      </c>
      <c r="D786" s="35">
        <f t="shared" si="2"/>
        <v>10.07384534</v>
      </c>
      <c r="E786" s="47"/>
      <c r="F786" s="48">
        <v>76.2</v>
      </c>
      <c r="G786" s="48">
        <v>118.0</v>
      </c>
      <c r="H786" s="49">
        <f t="shared" si="3"/>
        <v>71.72191806</v>
      </c>
      <c r="I786" s="49">
        <f t="shared" si="4"/>
        <v>4.478081939</v>
      </c>
      <c r="J786" s="49"/>
      <c r="K786" s="50">
        <v>76.2</v>
      </c>
      <c r="L786" s="51">
        <v>54.2</v>
      </c>
      <c r="M786" s="52">
        <f t="shared" si="5"/>
        <v>73.65879791</v>
      </c>
      <c r="N786" s="52">
        <f t="shared" si="6"/>
        <v>2.54120209</v>
      </c>
      <c r="O786" s="53"/>
      <c r="P786" s="54">
        <v>76.2</v>
      </c>
      <c r="Q786" s="54">
        <v>0.1</v>
      </c>
      <c r="R786" s="55">
        <f t="shared" si="7"/>
        <v>70.84370993</v>
      </c>
      <c r="S786" s="55">
        <f t="shared" si="8"/>
        <v>5.356290075</v>
      </c>
      <c r="T786" s="55"/>
    </row>
    <row r="787">
      <c r="A787" s="45">
        <v>64.4</v>
      </c>
      <c r="B787" s="45">
        <v>5.0</v>
      </c>
      <c r="C787" s="46">
        <f t="shared" si="1"/>
        <v>54.62615466</v>
      </c>
      <c r="D787" s="35">
        <f t="shared" si="2"/>
        <v>9.773845342</v>
      </c>
      <c r="E787" s="47"/>
      <c r="F787" s="48">
        <v>76.0</v>
      </c>
      <c r="G787" s="48">
        <v>121.0</v>
      </c>
      <c r="H787" s="49">
        <f t="shared" si="3"/>
        <v>71.56184268</v>
      </c>
      <c r="I787" s="49">
        <f t="shared" si="4"/>
        <v>4.438157317</v>
      </c>
      <c r="J787" s="49"/>
      <c r="K787" s="50">
        <v>76.0</v>
      </c>
      <c r="L787" s="51">
        <v>53.5</v>
      </c>
      <c r="M787" s="52">
        <f t="shared" si="5"/>
        <v>73.46989733</v>
      </c>
      <c r="N787" s="52">
        <f t="shared" si="6"/>
        <v>2.530102673</v>
      </c>
      <c r="O787" s="53"/>
      <c r="P787" s="54">
        <v>76.0</v>
      </c>
      <c r="Q787" s="54">
        <v>0.1</v>
      </c>
      <c r="R787" s="55">
        <f t="shared" si="7"/>
        <v>70.84370993</v>
      </c>
      <c r="S787" s="55">
        <f t="shared" si="8"/>
        <v>5.156290075</v>
      </c>
      <c r="T787" s="55"/>
    </row>
    <row r="788">
      <c r="A788" s="45">
        <v>64.0</v>
      </c>
      <c r="B788" s="45">
        <v>5.0</v>
      </c>
      <c r="C788" s="46">
        <f t="shared" si="1"/>
        <v>54.62615466</v>
      </c>
      <c r="D788" s="35">
        <f t="shared" si="2"/>
        <v>9.373845342</v>
      </c>
      <c r="E788" s="47"/>
      <c r="F788" s="48">
        <v>76.0</v>
      </c>
      <c r="G788" s="48">
        <v>121.0</v>
      </c>
      <c r="H788" s="49">
        <f t="shared" si="3"/>
        <v>71.56184268</v>
      </c>
      <c r="I788" s="49">
        <f t="shared" si="4"/>
        <v>4.438157317</v>
      </c>
      <c r="J788" s="49"/>
      <c r="K788" s="50">
        <v>76.0</v>
      </c>
      <c r="L788" s="51">
        <v>52.8</v>
      </c>
      <c r="M788" s="52">
        <f t="shared" si="5"/>
        <v>73.28099674</v>
      </c>
      <c r="N788" s="52">
        <f t="shared" si="6"/>
        <v>2.719003256</v>
      </c>
      <c r="O788" s="53"/>
      <c r="P788" s="54">
        <v>76.0</v>
      </c>
      <c r="Q788" s="54">
        <v>0.1</v>
      </c>
      <c r="R788" s="55">
        <f t="shared" si="7"/>
        <v>70.84370993</v>
      </c>
      <c r="S788" s="55">
        <f t="shared" si="8"/>
        <v>5.156290075</v>
      </c>
      <c r="T788" s="55"/>
    </row>
    <row r="789">
      <c r="A789" s="45">
        <v>63.6</v>
      </c>
      <c r="B789" s="45">
        <v>5.0</v>
      </c>
      <c r="C789" s="46">
        <f t="shared" si="1"/>
        <v>54.62615466</v>
      </c>
      <c r="D789" s="35">
        <f t="shared" si="2"/>
        <v>8.973845342</v>
      </c>
      <c r="E789" s="47"/>
      <c r="F789" s="48">
        <v>75.5</v>
      </c>
      <c r="G789" s="48">
        <v>127.0</v>
      </c>
      <c r="H789" s="49">
        <f t="shared" si="3"/>
        <v>71.24169193</v>
      </c>
      <c r="I789" s="49">
        <f t="shared" si="4"/>
        <v>4.258308072</v>
      </c>
      <c r="J789" s="49"/>
      <c r="K789" s="50">
        <v>75.5</v>
      </c>
      <c r="L789" s="51">
        <v>52.1</v>
      </c>
      <c r="M789" s="52">
        <f t="shared" si="5"/>
        <v>73.09209616</v>
      </c>
      <c r="N789" s="52">
        <f t="shared" si="6"/>
        <v>2.40790384</v>
      </c>
      <c r="O789" s="53"/>
      <c r="P789" s="54">
        <v>75.5</v>
      </c>
      <c r="Q789" s="54">
        <v>0.1</v>
      </c>
      <c r="R789" s="55">
        <f t="shared" si="7"/>
        <v>70.84370993</v>
      </c>
      <c r="S789" s="55">
        <f t="shared" si="8"/>
        <v>4.656290075</v>
      </c>
      <c r="T789" s="55"/>
    </row>
    <row r="790">
      <c r="A790" s="45">
        <v>62.9</v>
      </c>
      <c r="B790" s="45">
        <v>5.0</v>
      </c>
      <c r="C790" s="46">
        <f t="shared" si="1"/>
        <v>54.62615466</v>
      </c>
      <c r="D790" s="35">
        <f t="shared" si="2"/>
        <v>8.273845342</v>
      </c>
      <c r="E790" s="47"/>
      <c r="F790" s="48">
        <v>75.3</v>
      </c>
      <c r="G790" s="48">
        <v>131.0</v>
      </c>
      <c r="H790" s="49">
        <f t="shared" si="3"/>
        <v>71.02825809</v>
      </c>
      <c r="I790" s="49">
        <f t="shared" si="4"/>
        <v>4.271741909</v>
      </c>
      <c r="J790" s="49"/>
      <c r="K790" s="50">
        <v>75.3</v>
      </c>
      <c r="L790" s="51">
        <v>51.4</v>
      </c>
      <c r="M790" s="52">
        <f t="shared" si="5"/>
        <v>72.90319558</v>
      </c>
      <c r="N790" s="52">
        <f t="shared" si="6"/>
        <v>2.396804423</v>
      </c>
      <c r="O790" s="53"/>
      <c r="P790" s="54">
        <v>75.3</v>
      </c>
      <c r="Q790" s="54">
        <v>0.1</v>
      </c>
      <c r="R790" s="55">
        <f t="shared" si="7"/>
        <v>70.84370993</v>
      </c>
      <c r="S790" s="55">
        <f t="shared" si="8"/>
        <v>4.456290075</v>
      </c>
      <c r="T790" s="55"/>
    </row>
    <row r="791">
      <c r="A791" s="45">
        <v>62.1</v>
      </c>
      <c r="B791" s="45">
        <v>5.1</v>
      </c>
      <c r="C791" s="46">
        <f t="shared" si="1"/>
        <v>54.83649997</v>
      </c>
      <c r="D791" s="35">
        <f t="shared" si="2"/>
        <v>7.263500032</v>
      </c>
      <c r="E791" s="47"/>
      <c r="F791" s="48">
        <v>75.0</v>
      </c>
      <c r="G791" s="48">
        <v>134.0</v>
      </c>
      <c r="H791" s="49">
        <f t="shared" si="3"/>
        <v>70.86818271</v>
      </c>
      <c r="I791" s="49">
        <f t="shared" si="4"/>
        <v>4.131817287</v>
      </c>
      <c r="J791" s="49"/>
      <c r="K791" s="50">
        <v>75.0</v>
      </c>
      <c r="L791" s="51">
        <v>5.7</v>
      </c>
      <c r="M791" s="52">
        <f t="shared" si="5"/>
        <v>60.57068606</v>
      </c>
      <c r="N791" s="52">
        <f t="shared" si="6"/>
        <v>14.42931394</v>
      </c>
      <c r="O791" s="53"/>
      <c r="P791" s="54">
        <v>75.0</v>
      </c>
      <c r="Q791" s="54">
        <v>0.1</v>
      </c>
      <c r="R791" s="55">
        <f t="shared" si="7"/>
        <v>70.84370993</v>
      </c>
      <c r="S791" s="55">
        <f t="shared" si="8"/>
        <v>4.156290075</v>
      </c>
      <c r="T791" s="55"/>
    </row>
    <row r="792">
      <c r="A792" s="45">
        <v>61.4</v>
      </c>
      <c r="B792" s="45">
        <v>5.2</v>
      </c>
      <c r="C792" s="46">
        <f t="shared" si="1"/>
        <v>55.04684528</v>
      </c>
      <c r="D792" s="35">
        <f t="shared" si="2"/>
        <v>6.353154721</v>
      </c>
      <c r="E792" s="47"/>
      <c r="F792" s="48">
        <v>75.1</v>
      </c>
      <c r="G792" s="48">
        <v>137.0</v>
      </c>
      <c r="H792" s="49">
        <f t="shared" si="3"/>
        <v>70.70810734</v>
      </c>
      <c r="I792" s="49">
        <f t="shared" si="4"/>
        <v>4.391892664</v>
      </c>
      <c r="J792" s="49"/>
      <c r="K792" s="50">
        <v>75.1</v>
      </c>
      <c r="L792" s="51">
        <v>5.0</v>
      </c>
      <c r="M792" s="52">
        <f t="shared" si="5"/>
        <v>60.38178548</v>
      </c>
      <c r="N792" s="52">
        <f t="shared" si="6"/>
        <v>14.71821452</v>
      </c>
      <c r="O792" s="53"/>
      <c r="P792" s="54">
        <v>75.1</v>
      </c>
      <c r="Q792" s="54">
        <v>0.2</v>
      </c>
      <c r="R792" s="55">
        <f t="shared" si="7"/>
        <v>70.74642159</v>
      </c>
      <c r="S792" s="55">
        <f t="shared" si="8"/>
        <v>4.353578414</v>
      </c>
      <c r="T792" s="55"/>
    </row>
    <row r="793">
      <c r="A793" s="45">
        <v>67.0</v>
      </c>
      <c r="B793" s="45">
        <v>5.2</v>
      </c>
      <c r="C793" s="46">
        <f t="shared" si="1"/>
        <v>55.04684528</v>
      </c>
      <c r="D793" s="35">
        <f t="shared" si="2"/>
        <v>11.95315472</v>
      </c>
      <c r="E793" s="47"/>
      <c r="F793" s="48">
        <v>74.6</v>
      </c>
      <c r="G793" s="48">
        <v>139.0</v>
      </c>
      <c r="H793" s="49">
        <f t="shared" si="3"/>
        <v>70.60139042</v>
      </c>
      <c r="I793" s="49">
        <f t="shared" si="4"/>
        <v>3.998609583</v>
      </c>
      <c r="J793" s="49"/>
      <c r="K793" s="50">
        <v>74.6</v>
      </c>
      <c r="L793" s="51">
        <v>49.3</v>
      </c>
      <c r="M793" s="52">
        <f t="shared" si="5"/>
        <v>72.33649383</v>
      </c>
      <c r="N793" s="52">
        <f t="shared" si="6"/>
        <v>2.263506174</v>
      </c>
      <c r="O793" s="53"/>
      <c r="P793" s="54">
        <v>74.6</v>
      </c>
      <c r="Q793" s="54">
        <v>0.3</v>
      </c>
      <c r="R793" s="55">
        <f t="shared" si="7"/>
        <v>70.64913325</v>
      </c>
      <c r="S793" s="55">
        <f t="shared" si="8"/>
        <v>3.950866753</v>
      </c>
      <c r="T793" s="55"/>
    </row>
    <row r="794">
      <c r="A794" s="45">
        <v>62.0</v>
      </c>
      <c r="B794" s="45">
        <v>5.3</v>
      </c>
      <c r="C794" s="46">
        <f t="shared" si="1"/>
        <v>55.25719059</v>
      </c>
      <c r="D794" s="35">
        <f t="shared" si="2"/>
        <v>6.742809411</v>
      </c>
      <c r="E794" s="47"/>
      <c r="F794" s="48">
        <v>74.7</v>
      </c>
      <c r="G794" s="48">
        <v>14.0</v>
      </c>
      <c r="H794" s="49">
        <f t="shared" si="3"/>
        <v>77.27119782</v>
      </c>
      <c r="I794" s="49">
        <f t="shared" si="4"/>
        <v>2.571197819</v>
      </c>
      <c r="J794" s="49"/>
      <c r="K794" s="50">
        <v>74.7</v>
      </c>
      <c r="L794" s="51">
        <v>48.6</v>
      </c>
      <c r="M794" s="52">
        <f t="shared" si="5"/>
        <v>72.14759324</v>
      </c>
      <c r="N794" s="52">
        <f t="shared" si="6"/>
        <v>2.552406757</v>
      </c>
      <c r="O794" s="53"/>
      <c r="P794" s="54">
        <v>74.7</v>
      </c>
      <c r="Q794" s="54">
        <v>0.3</v>
      </c>
      <c r="R794" s="55">
        <f t="shared" si="7"/>
        <v>70.64913325</v>
      </c>
      <c r="S794" s="55">
        <f t="shared" si="8"/>
        <v>4.050866753</v>
      </c>
      <c r="T794" s="55"/>
    </row>
    <row r="795">
      <c r="A795" s="45">
        <v>59.7</v>
      </c>
      <c r="B795" s="45">
        <v>5.3</v>
      </c>
      <c r="C795" s="46">
        <f t="shared" si="1"/>
        <v>55.25719059</v>
      </c>
      <c r="D795" s="35">
        <f t="shared" si="2"/>
        <v>4.442809411</v>
      </c>
      <c r="E795" s="47"/>
      <c r="F795" s="48">
        <v>74.4</v>
      </c>
      <c r="G795" s="48">
        <v>144.0</v>
      </c>
      <c r="H795" s="49">
        <f t="shared" si="3"/>
        <v>70.33459812</v>
      </c>
      <c r="I795" s="49">
        <f t="shared" si="4"/>
        <v>4.065401879</v>
      </c>
      <c r="J795" s="49"/>
      <c r="K795" s="50">
        <v>74.4</v>
      </c>
      <c r="L795" s="51">
        <v>47.9</v>
      </c>
      <c r="M795" s="52">
        <f t="shared" si="5"/>
        <v>71.95869266</v>
      </c>
      <c r="N795" s="52">
        <f t="shared" si="6"/>
        <v>2.44130734</v>
      </c>
      <c r="O795" s="53"/>
      <c r="P795" s="54">
        <v>74.4</v>
      </c>
      <c r="Q795" s="54">
        <v>0.3</v>
      </c>
      <c r="R795" s="55">
        <f t="shared" si="7"/>
        <v>70.64913325</v>
      </c>
      <c r="S795" s="55">
        <f t="shared" si="8"/>
        <v>3.750866753</v>
      </c>
      <c r="T795" s="55"/>
    </row>
    <row r="796">
      <c r="A796" s="45">
        <v>59.4</v>
      </c>
      <c r="B796" s="45">
        <v>5.4</v>
      </c>
      <c r="C796" s="46">
        <f t="shared" si="1"/>
        <v>55.4675359</v>
      </c>
      <c r="D796" s="35">
        <f t="shared" si="2"/>
        <v>3.9324641</v>
      </c>
      <c r="E796" s="47"/>
      <c r="F796" s="48">
        <v>74.2</v>
      </c>
      <c r="G796" s="48">
        <v>151.0</v>
      </c>
      <c r="H796" s="49">
        <f t="shared" si="3"/>
        <v>69.96108891</v>
      </c>
      <c r="I796" s="49">
        <f t="shared" si="4"/>
        <v>4.238911093</v>
      </c>
      <c r="J796" s="49"/>
      <c r="K796" s="50">
        <v>74.2</v>
      </c>
      <c r="L796" s="51">
        <v>47.2</v>
      </c>
      <c r="M796" s="52">
        <f t="shared" si="5"/>
        <v>71.76979208</v>
      </c>
      <c r="N796" s="52">
        <f t="shared" si="6"/>
        <v>2.430207924</v>
      </c>
      <c r="O796" s="53"/>
      <c r="P796" s="54">
        <v>74.2</v>
      </c>
      <c r="Q796" s="54">
        <v>0.3</v>
      </c>
      <c r="R796" s="55">
        <f t="shared" si="7"/>
        <v>70.64913325</v>
      </c>
      <c r="S796" s="55">
        <f t="shared" si="8"/>
        <v>3.550866753</v>
      </c>
      <c r="T796" s="55"/>
    </row>
    <row r="797">
      <c r="A797" s="45">
        <v>59.1</v>
      </c>
      <c r="B797" s="45">
        <v>5.0</v>
      </c>
      <c r="C797" s="46">
        <f t="shared" si="1"/>
        <v>54.62615466</v>
      </c>
      <c r="D797" s="35">
        <f t="shared" si="2"/>
        <v>4.473845342</v>
      </c>
      <c r="E797" s="47"/>
      <c r="F797" s="48">
        <v>74.4</v>
      </c>
      <c r="G797" s="48">
        <v>148.0</v>
      </c>
      <c r="H797" s="49">
        <f t="shared" si="3"/>
        <v>70.12116428</v>
      </c>
      <c r="I797" s="49">
        <f t="shared" si="4"/>
        <v>4.278835716</v>
      </c>
      <c r="J797" s="49"/>
      <c r="K797" s="50">
        <v>74.4</v>
      </c>
      <c r="L797" s="51">
        <v>46.5</v>
      </c>
      <c r="M797" s="52">
        <f t="shared" si="5"/>
        <v>71.58089149</v>
      </c>
      <c r="N797" s="52">
        <f t="shared" si="6"/>
        <v>2.819108507</v>
      </c>
      <c r="O797" s="53"/>
      <c r="P797" s="54">
        <v>74.4</v>
      </c>
      <c r="Q797" s="54">
        <v>0.3</v>
      </c>
      <c r="R797" s="55">
        <f t="shared" si="7"/>
        <v>70.64913325</v>
      </c>
      <c r="S797" s="55">
        <f t="shared" si="8"/>
        <v>3.750866753</v>
      </c>
      <c r="T797" s="55"/>
    </row>
    <row r="798">
      <c r="A798" s="45">
        <v>58.8</v>
      </c>
      <c r="B798" s="45">
        <v>4.7</v>
      </c>
      <c r="C798" s="46">
        <f t="shared" si="1"/>
        <v>53.99511873</v>
      </c>
      <c r="D798" s="35">
        <f t="shared" si="2"/>
        <v>4.804881274</v>
      </c>
      <c r="E798" s="47"/>
      <c r="F798" s="48">
        <v>74.4</v>
      </c>
      <c r="G798" s="48">
        <v>151.0</v>
      </c>
      <c r="H798" s="49">
        <f t="shared" si="3"/>
        <v>69.96108891</v>
      </c>
      <c r="I798" s="49">
        <f t="shared" si="4"/>
        <v>4.438911093</v>
      </c>
      <c r="J798" s="49"/>
      <c r="K798" s="50">
        <v>74.4</v>
      </c>
      <c r="L798" s="51">
        <v>45.8</v>
      </c>
      <c r="M798" s="52">
        <f t="shared" si="5"/>
        <v>71.39199091</v>
      </c>
      <c r="N798" s="52">
        <f t="shared" si="6"/>
        <v>3.008009091</v>
      </c>
      <c r="O798" s="53"/>
      <c r="P798" s="54">
        <v>74.4</v>
      </c>
      <c r="Q798" s="54">
        <v>0.3</v>
      </c>
      <c r="R798" s="55">
        <f t="shared" si="7"/>
        <v>70.64913325</v>
      </c>
      <c r="S798" s="55">
        <f t="shared" si="8"/>
        <v>3.750866753</v>
      </c>
      <c r="T798" s="55"/>
    </row>
    <row r="799">
      <c r="A799" s="45">
        <v>58.5</v>
      </c>
      <c r="B799" s="45">
        <v>4.4</v>
      </c>
      <c r="C799" s="46">
        <f t="shared" si="1"/>
        <v>53.36408279</v>
      </c>
      <c r="D799" s="35">
        <f t="shared" si="2"/>
        <v>5.135917205</v>
      </c>
      <c r="E799" s="47"/>
      <c r="F799" s="48">
        <v>73.6</v>
      </c>
      <c r="G799" s="48">
        <v>157.0</v>
      </c>
      <c r="H799" s="49">
        <f t="shared" si="3"/>
        <v>69.64093815</v>
      </c>
      <c r="I799" s="49">
        <f t="shared" si="4"/>
        <v>3.959061849</v>
      </c>
      <c r="J799" s="49"/>
      <c r="K799" s="50">
        <v>73.6</v>
      </c>
      <c r="L799" s="51">
        <v>45.1</v>
      </c>
      <c r="M799" s="52">
        <f t="shared" si="5"/>
        <v>71.20309033</v>
      </c>
      <c r="N799" s="52">
        <f t="shared" si="6"/>
        <v>2.396909674</v>
      </c>
      <c r="O799" s="53"/>
      <c r="P799" s="54">
        <v>73.6</v>
      </c>
      <c r="Q799" s="54">
        <v>0.3</v>
      </c>
      <c r="R799" s="55">
        <f t="shared" si="7"/>
        <v>70.64913325</v>
      </c>
      <c r="S799" s="55">
        <f t="shared" si="8"/>
        <v>2.950866753</v>
      </c>
      <c r="T799" s="55"/>
    </row>
    <row r="800">
      <c r="A800" s="45">
        <v>58.1</v>
      </c>
      <c r="B800" s="45">
        <v>4.3</v>
      </c>
      <c r="C800" s="46">
        <f t="shared" si="1"/>
        <v>53.15373748</v>
      </c>
      <c r="D800" s="35">
        <f t="shared" si="2"/>
        <v>4.946262516</v>
      </c>
      <c r="E800" s="47"/>
      <c r="F800" s="48">
        <v>73.4</v>
      </c>
      <c r="G800" s="48">
        <v>158.0</v>
      </c>
      <c r="H800" s="49">
        <f t="shared" si="3"/>
        <v>69.58757969</v>
      </c>
      <c r="I800" s="49">
        <f t="shared" si="4"/>
        <v>3.812420308</v>
      </c>
      <c r="J800" s="49"/>
      <c r="K800" s="50">
        <v>73.4</v>
      </c>
      <c r="L800" s="51">
        <v>44.3</v>
      </c>
      <c r="M800" s="52">
        <f t="shared" si="5"/>
        <v>70.98720394</v>
      </c>
      <c r="N800" s="52">
        <f t="shared" si="6"/>
        <v>2.412796055</v>
      </c>
      <c r="O800" s="53"/>
      <c r="P800" s="54">
        <v>73.4</v>
      </c>
      <c r="Q800" s="54">
        <v>0.1</v>
      </c>
      <c r="R800" s="55">
        <f t="shared" si="7"/>
        <v>70.84370993</v>
      </c>
      <c r="S800" s="55">
        <f t="shared" si="8"/>
        <v>2.556290075</v>
      </c>
      <c r="T800" s="55"/>
    </row>
    <row r="801">
      <c r="A801" s="45">
        <v>45.3</v>
      </c>
      <c r="B801" s="45">
        <v>3.9</v>
      </c>
      <c r="C801" s="46">
        <f t="shared" si="1"/>
        <v>52.31235624</v>
      </c>
      <c r="D801" s="35">
        <f t="shared" si="2"/>
        <v>7.012356242</v>
      </c>
      <c r="E801" s="47"/>
      <c r="F801" s="48">
        <v>72.8</v>
      </c>
      <c r="G801" s="48">
        <v>163.0</v>
      </c>
      <c r="H801" s="49">
        <f t="shared" si="3"/>
        <v>69.3207874</v>
      </c>
      <c r="I801" s="49">
        <f t="shared" si="4"/>
        <v>3.479212604</v>
      </c>
      <c r="J801" s="49"/>
      <c r="K801" s="50">
        <v>72.8</v>
      </c>
      <c r="L801" s="51">
        <v>43.6</v>
      </c>
      <c r="M801" s="52">
        <f t="shared" si="5"/>
        <v>70.79830336</v>
      </c>
      <c r="N801" s="52">
        <f t="shared" si="6"/>
        <v>2.001696639</v>
      </c>
      <c r="O801" s="53"/>
      <c r="P801" s="54">
        <v>72.8</v>
      </c>
      <c r="Q801" s="54">
        <v>0.1</v>
      </c>
      <c r="R801" s="55">
        <f t="shared" si="7"/>
        <v>70.84370993</v>
      </c>
      <c r="S801" s="55">
        <f t="shared" si="8"/>
        <v>1.956290075</v>
      </c>
      <c r="T801" s="55"/>
    </row>
    <row r="802">
      <c r="A802" s="45">
        <v>77.6</v>
      </c>
      <c r="B802" s="45">
        <v>16.5</v>
      </c>
      <c r="C802" s="46">
        <f t="shared" si="1"/>
        <v>78.81586536</v>
      </c>
      <c r="D802" s="35">
        <f t="shared" si="2"/>
        <v>1.215865364</v>
      </c>
      <c r="E802" s="47"/>
      <c r="F802" s="48">
        <v>79.0</v>
      </c>
      <c r="G802" s="48">
        <v>159.0</v>
      </c>
      <c r="H802" s="49">
        <f t="shared" si="3"/>
        <v>69.53422123</v>
      </c>
      <c r="I802" s="49">
        <f t="shared" si="4"/>
        <v>9.465778767</v>
      </c>
      <c r="J802" s="49"/>
      <c r="K802" s="50">
        <v>79.0</v>
      </c>
      <c r="L802" s="51">
        <v>61.1</v>
      </c>
      <c r="M802" s="52">
        <f t="shared" si="5"/>
        <v>75.52081795</v>
      </c>
      <c r="N802" s="52">
        <f t="shared" si="6"/>
        <v>3.479182053</v>
      </c>
      <c r="O802" s="53"/>
      <c r="P802" s="54">
        <v>79.0</v>
      </c>
      <c r="Q802" s="54">
        <v>0.1</v>
      </c>
      <c r="R802" s="55">
        <f t="shared" si="7"/>
        <v>70.84370993</v>
      </c>
      <c r="S802" s="55">
        <f t="shared" si="8"/>
        <v>8.156290075</v>
      </c>
      <c r="T802" s="55"/>
    </row>
    <row r="803">
      <c r="A803" s="45">
        <v>77.3</v>
      </c>
      <c r="B803" s="45">
        <v>16.5</v>
      </c>
      <c r="C803" s="46">
        <f t="shared" si="1"/>
        <v>78.81586536</v>
      </c>
      <c r="D803" s="35">
        <f t="shared" si="2"/>
        <v>1.515865364</v>
      </c>
      <c r="E803" s="47"/>
      <c r="F803" s="48">
        <v>78.0</v>
      </c>
      <c r="G803" s="48">
        <v>161.0</v>
      </c>
      <c r="H803" s="49">
        <f t="shared" si="3"/>
        <v>69.42750431</v>
      </c>
      <c r="I803" s="49">
        <f t="shared" si="4"/>
        <v>8.572495686</v>
      </c>
      <c r="J803" s="49"/>
      <c r="K803" s="50">
        <v>78.0</v>
      </c>
      <c r="L803" s="51">
        <v>6.2</v>
      </c>
      <c r="M803" s="52">
        <f t="shared" si="5"/>
        <v>60.70561505</v>
      </c>
      <c r="N803" s="52">
        <f t="shared" si="6"/>
        <v>17.29438495</v>
      </c>
      <c r="O803" s="53"/>
      <c r="P803" s="54">
        <v>78.0</v>
      </c>
      <c r="Q803" s="54">
        <v>0.1</v>
      </c>
      <c r="R803" s="55">
        <f t="shared" si="7"/>
        <v>70.84370993</v>
      </c>
      <c r="S803" s="55">
        <f t="shared" si="8"/>
        <v>7.156290075</v>
      </c>
      <c r="T803" s="55"/>
    </row>
    <row r="804">
      <c r="A804" s="45">
        <v>76.9</v>
      </c>
      <c r="B804" s="45">
        <v>16.5</v>
      </c>
      <c r="C804" s="46">
        <f t="shared" si="1"/>
        <v>78.81586536</v>
      </c>
      <c r="D804" s="35">
        <f t="shared" si="2"/>
        <v>1.915865364</v>
      </c>
      <c r="E804" s="47"/>
      <c r="F804" s="48">
        <v>79.0</v>
      </c>
      <c r="G804" s="48">
        <v>159.0</v>
      </c>
      <c r="H804" s="49">
        <f t="shared" si="3"/>
        <v>69.53422123</v>
      </c>
      <c r="I804" s="49">
        <f t="shared" si="4"/>
        <v>9.465778767</v>
      </c>
      <c r="J804" s="49"/>
      <c r="K804" s="50">
        <v>79.0</v>
      </c>
      <c r="L804" s="51">
        <v>59.4</v>
      </c>
      <c r="M804" s="52">
        <f t="shared" si="5"/>
        <v>75.06205939</v>
      </c>
      <c r="N804" s="52">
        <f t="shared" si="6"/>
        <v>3.937940613</v>
      </c>
      <c r="O804" s="53"/>
      <c r="P804" s="54">
        <v>79.0</v>
      </c>
      <c r="Q804" s="54">
        <v>0.1</v>
      </c>
      <c r="R804" s="55">
        <f t="shared" si="7"/>
        <v>70.84370993</v>
      </c>
      <c r="S804" s="55">
        <f t="shared" si="8"/>
        <v>8.156290075</v>
      </c>
      <c r="T804" s="55"/>
    </row>
    <row r="805">
      <c r="A805" s="45">
        <v>76.3</v>
      </c>
      <c r="B805" s="45">
        <v>16.5</v>
      </c>
      <c r="C805" s="46">
        <f t="shared" si="1"/>
        <v>78.81586536</v>
      </c>
      <c r="D805" s="35">
        <f t="shared" si="2"/>
        <v>2.515865364</v>
      </c>
      <c r="E805" s="47"/>
      <c r="F805" s="48">
        <v>72.0</v>
      </c>
      <c r="G805" s="48">
        <v>165.0</v>
      </c>
      <c r="H805" s="49">
        <f t="shared" si="3"/>
        <v>69.21407048</v>
      </c>
      <c r="I805" s="49">
        <f t="shared" si="4"/>
        <v>2.785929522</v>
      </c>
      <c r="J805" s="49"/>
      <c r="K805" s="50">
        <v>72.0</v>
      </c>
      <c r="L805" s="51">
        <v>58.6</v>
      </c>
      <c r="M805" s="52">
        <f t="shared" si="5"/>
        <v>74.84617301</v>
      </c>
      <c r="N805" s="52">
        <f t="shared" si="6"/>
        <v>2.846173006</v>
      </c>
      <c r="O805" s="53"/>
      <c r="P805" s="54">
        <v>72.0</v>
      </c>
      <c r="Q805" s="54">
        <v>0.1</v>
      </c>
      <c r="R805" s="55">
        <f t="shared" si="7"/>
        <v>70.84370993</v>
      </c>
      <c r="S805" s="55">
        <f t="shared" si="8"/>
        <v>1.156290075</v>
      </c>
      <c r="T805" s="55"/>
    </row>
    <row r="806">
      <c r="A806" s="45">
        <v>76.1</v>
      </c>
      <c r="B806" s="45">
        <v>16.4</v>
      </c>
      <c r="C806" s="46">
        <f t="shared" si="1"/>
        <v>78.60552005</v>
      </c>
      <c r="D806" s="35">
        <f t="shared" si="2"/>
        <v>2.505520054</v>
      </c>
      <c r="E806" s="47"/>
      <c r="F806" s="48">
        <v>74.0</v>
      </c>
      <c r="G806" s="48">
        <v>168.0</v>
      </c>
      <c r="H806" s="49">
        <f t="shared" si="3"/>
        <v>69.0539951</v>
      </c>
      <c r="I806" s="49">
        <f t="shared" si="4"/>
        <v>4.9460049</v>
      </c>
      <c r="J806" s="49"/>
      <c r="K806" s="50">
        <v>74.0</v>
      </c>
      <c r="L806" s="51">
        <v>57.8</v>
      </c>
      <c r="M806" s="52">
        <f t="shared" si="5"/>
        <v>74.63028663</v>
      </c>
      <c r="N806" s="52">
        <f t="shared" si="6"/>
        <v>0.6302866252</v>
      </c>
      <c r="O806" s="53"/>
      <c r="P806" s="54">
        <v>74.0</v>
      </c>
      <c r="Q806" s="54">
        <v>0.1</v>
      </c>
      <c r="R806" s="55">
        <f t="shared" si="7"/>
        <v>70.84370993</v>
      </c>
      <c r="S806" s="55">
        <f t="shared" si="8"/>
        <v>3.156290075</v>
      </c>
      <c r="T806" s="55"/>
    </row>
    <row r="807">
      <c r="A807" s="45">
        <v>75.6</v>
      </c>
      <c r="B807" s="45">
        <v>16.2</v>
      </c>
      <c r="C807" s="46">
        <f t="shared" si="1"/>
        <v>78.18482943</v>
      </c>
      <c r="D807" s="35">
        <f t="shared" si="2"/>
        <v>2.584829433</v>
      </c>
      <c r="E807" s="47"/>
      <c r="F807" s="48">
        <v>70.0</v>
      </c>
      <c r="G807" s="48">
        <v>173.0</v>
      </c>
      <c r="H807" s="49">
        <f t="shared" si="3"/>
        <v>68.7872028</v>
      </c>
      <c r="I807" s="49">
        <f t="shared" si="4"/>
        <v>1.212797196</v>
      </c>
      <c r="J807" s="49"/>
      <c r="K807" s="50">
        <v>70.0</v>
      </c>
      <c r="L807" s="51">
        <v>57.0</v>
      </c>
      <c r="M807" s="52">
        <f t="shared" si="5"/>
        <v>74.41440024</v>
      </c>
      <c r="N807" s="52">
        <f t="shared" si="6"/>
        <v>4.414400244</v>
      </c>
      <c r="O807" s="53"/>
      <c r="P807" s="54">
        <v>70.0</v>
      </c>
      <c r="Q807" s="54">
        <v>0.1</v>
      </c>
      <c r="R807" s="55">
        <f t="shared" si="7"/>
        <v>70.84370993</v>
      </c>
      <c r="S807" s="55">
        <f t="shared" si="8"/>
        <v>0.843709925</v>
      </c>
      <c r="T807" s="55"/>
    </row>
    <row r="808">
      <c r="A808" s="45">
        <v>74.9</v>
      </c>
      <c r="B808" s="45">
        <v>16.1</v>
      </c>
      <c r="C808" s="46">
        <f t="shared" si="1"/>
        <v>77.97448412</v>
      </c>
      <c r="D808" s="35">
        <f t="shared" si="2"/>
        <v>3.074484122</v>
      </c>
      <c r="E808" s="47"/>
      <c r="F808" s="48">
        <v>69.9</v>
      </c>
      <c r="G808" s="48">
        <v>174.0</v>
      </c>
      <c r="H808" s="49">
        <f t="shared" si="3"/>
        <v>68.73384434</v>
      </c>
      <c r="I808" s="49">
        <f t="shared" si="4"/>
        <v>1.166155655</v>
      </c>
      <c r="J808" s="49"/>
      <c r="K808" s="50">
        <v>69.9</v>
      </c>
      <c r="L808" s="51">
        <v>56.2</v>
      </c>
      <c r="M808" s="52">
        <f t="shared" si="5"/>
        <v>74.19851386</v>
      </c>
      <c r="N808" s="52">
        <f t="shared" si="6"/>
        <v>4.298513863</v>
      </c>
      <c r="O808" s="53"/>
      <c r="P808" s="54">
        <v>69.9</v>
      </c>
      <c r="Q808" s="54">
        <v>0.1</v>
      </c>
      <c r="R808" s="55">
        <f t="shared" si="7"/>
        <v>70.84370993</v>
      </c>
      <c r="S808" s="55">
        <f t="shared" si="8"/>
        <v>0.943709925</v>
      </c>
      <c r="T808" s="55"/>
    </row>
    <row r="809">
      <c r="A809" s="45">
        <v>74.2</v>
      </c>
      <c r="B809" s="45">
        <v>16.1</v>
      </c>
      <c r="C809" s="46">
        <f t="shared" si="1"/>
        <v>77.97448412</v>
      </c>
      <c r="D809" s="35">
        <f t="shared" si="2"/>
        <v>3.774484122</v>
      </c>
      <c r="E809" s="47"/>
      <c r="F809" s="48">
        <v>69.8</v>
      </c>
      <c r="G809" s="48">
        <v>172.0</v>
      </c>
      <c r="H809" s="49">
        <f t="shared" si="3"/>
        <v>68.84056126</v>
      </c>
      <c r="I809" s="49">
        <f t="shared" si="4"/>
        <v>0.9594387369</v>
      </c>
      <c r="J809" s="49"/>
      <c r="K809" s="50">
        <v>69.8</v>
      </c>
      <c r="L809" s="51">
        <v>55.5</v>
      </c>
      <c r="M809" s="52">
        <f t="shared" si="5"/>
        <v>74.00961328</v>
      </c>
      <c r="N809" s="52">
        <f t="shared" si="6"/>
        <v>4.20961328</v>
      </c>
      <c r="O809" s="53"/>
      <c r="P809" s="54">
        <v>69.8</v>
      </c>
      <c r="Q809" s="54">
        <v>0.1</v>
      </c>
      <c r="R809" s="55">
        <f t="shared" si="7"/>
        <v>70.84370993</v>
      </c>
      <c r="S809" s="55">
        <f t="shared" si="8"/>
        <v>1.043709925</v>
      </c>
      <c r="T809" s="55"/>
    </row>
    <row r="810">
      <c r="A810" s="45">
        <v>73.0</v>
      </c>
      <c r="B810" s="45">
        <v>16.1</v>
      </c>
      <c r="C810" s="46">
        <f t="shared" si="1"/>
        <v>77.97448412</v>
      </c>
      <c r="D810" s="35">
        <f t="shared" si="2"/>
        <v>4.974484122</v>
      </c>
      <c r="E810" s="47"/>
      <c r="F810" s="48">
        <v>69.7</v>
      </c>
      <c r="G810" s="48">
        <v>171.0</v>
      </c>
      <c r="H810" s="49">
        <f t="shared" si="3"/>
        <v>68.89391972</v>
      </c>
      <c r="I810" s="49">
        <f t="shared" si="4"/>
        <v>0.8060802777</v>
      </c>
      <c r="J810" s="49"/>
      <c r="K810" s="50">
        <v>69.7</v>
      </c>
      <c r="L810" s="51">
        <v>54.8</v>
      </c>
      <c r="M810" s="52">
        <f t="shared" si="5"/>
        <v>73.8207127</v>
      </c>
      <c r="N810" s="52">
        <f t="shared" si="6"/>
        <v>4.120712696</v>
      </c>
      <c r="O810" s="53"/>
      <c r="P810" s="54">
        <v>69.7</v>
      </c>
      <c r="Q810" s="54">
        <v>0.1</v>
      </c>
      <c r="R810" s="55">
        <f t="shared" si="7"/>
        <v>70.84370993</v>
      </c>
      <c r="S810" s="55">
        <f t="shared" si="8"/>
        <v>1.143709925</v>
      </c>
      <c r="T810" s="55"/>
    </row>
    <row r="811">
      <c r="A811" s="45">
        <v>73.0</v>
      </c>
      <c r="B811" s="45">
        <v>16.1</v>
      </c>
      <c r="C811" s="46">
        <f t="shared" si="1"/>
        <v>77.97448412</v>
      </c>
      <c r="D811" s="35">
        <f t="shared" si="2"/>
        <v>4.974484122</v>
      </c>
      <c r="E811" s="47"/>
      <c r="F811" s="48">
        <v>69.5</v>
      </c>
      <c r="G811" s="48">
        <v>175.0</v>
      </c>
      <c r="H811" s="49">
        <f t="shared" si="3"/>
        <v>68.68048589</v>
      </c>
      <c r="I811" s="49">
        <f t="shared" si="4"/>
        <v>0.8195141146</v>
      </c>
      <c r="J811" s="49"/>
      <c r="K811" s="50">
        <v>69.5</v>
      </c>
      <c r="L811" s="51">
        <v>54.2</v>
      </c>
      <c r="M811" s="52">
        <f t="shared" si="5"/>
        <v>73.65879791</v>
      </c>
      <c r="N811" s="52">
        <f t="shared" si="6"/>
        <v>4.15879791</v>
      </c>
      <c r="O811" s="53"/>
      <c r="P811" s="54">
        <v>69.5</v>
      </c>
      <c r="Q811" s="54">
        <v>0.1</v>
      </c>
      <c r="R811" s="55">
        <f t="shared" si="7"/>
        <v>70.84370993</v>
      </c>
      <c r="S811" s="55">
        <f t="shared" si="8"/>
        <v>1.343709925</v>
      </c>
      <c r="T811" s="55"/>
    </row>
    <row r="812">
      <c r="A812" s="45">
        <v>72.8</v>
      </c>
      <c r="B812" s="45">
        <v>15.9</v>
      </c>
      <c r="C812" s="46">
        <f t="shared" si="1"/>
        <v>77.5537935</v>
      </c>
      <c r="D812" s="35">
        <f t="shared" si="2"/>
        <v>4.753793501</v>
      </c>
      <c r="E812" s="47"/>
      <c r="F812" s="48">
        <v>69.4</v>
      </c>
      <c r="G812" s="48">
        <v>174.0</v>
      </c>
      <c r="H812" s="49">
        <f t="shared" si="3"/>
        <v>68.73384434</v>
      </c>
      <c r="I812" s="49">
        <f t="shared" si="4"/>
        <v>0.6661556554</v>
      </c>
      <c r="J812" s="49"/>
      <c r="K812" s="50">
        <v>69.4</v>
      </c>
      <c r="L812" s="51">
        <v>53.5</v>
      </c>
      <c r="M812" s="52">
        <f t="shared" si="5"/>
        <v>73.46989733</v>
      </c>
      <c r="N812" s="52">
        <f t="shared" si="6"/>
        <v>4.069897327</v>
      </c>
      <c r="O812" s="53"/>
      <c r="P812" s="54">
        <v>69.4</v>
      </c>
      <c r="Q812" s="54">
        <v>0.1</v>
      </c>
      <c r="R812" s="55">
        <f t="shared" si="7"/>
        <v>70.84370993</v>
      </c>
      <c r="S812" s="55">
        <f t="shared" si="8"/>
        <v>1.443709925</v>
      </c>
      <c r="T812" s="55"/>
    </row>
    <row r="813">
      <c r="A813" s="45">
        <v>72.3</v>
      </c>
      <c r="B813" s="45">
        <v>15.7</v>
      </c>
      <c r="C813" s="46">
        <f t="shared" si="1"/>
        <v>77.13310288</v>
      </c>
      <c r="D813" s="35">
        <f t="shared" si="2"/>
        <v>4.83310288</v>
      </c>
      <c r="E813" s="47"/>
      <c r="F813" s="48">
        <v>69.0</v>
      </c>
      <c r="G813" s="48">
        <v>176.0</v>
      </c>
      <c r="H813" s="49">
        <f t="shared" si="3"/>
        <v>68.62712743</v>
      </c>
      <c r="I813" s="49">
        <f t="shared" si="4"/>
        <v>0.3728725738</v>
      </c>
      <c r="J813" s="49"/>
      <c r="K813" s="50">
        <v>69.0</v>
      </c>
      <c r="L813" s="51">
        <v>52.9</v>
      </c>
      <c r="M813" s="52">
        <f t="shared" si="5"/>
        <v>73.30798254</v>
      </c>
      <c r="N813" s="52">
        <f t="shared" si="6"/>
        <v>4.307982541</v>
      </c>
      <c r="O813" s="53"/>
      <c r="P813" s="54">
        <v>69.0</v>
      </c>
      <c r="Q813" s="54">
        <v>0.1</v>
      </c>
      <c r="R813" s="55">
        <f t="shared" si="7"/>
        <v>70.84370993</v>
      </c>
      <c r="S813" s="55">
        <f t="shared" si="8"/>
        <v>1.843709925</v>
      </c>
      <c r="T813" s="55"/>
    </row>
    <row r="814">
      <c r="A814" s="45">
        <v>71.9</v>
      </c>
      <c r="B814" s="45">
        <v>15.6</v>
      </c>
      <c r="C814" s="46">
        <f t="shared" si="1"/>
        <v>76.92275757</v>
      </c>
      <c r="D814" s="35">
        <f t="shared" si="2"/>
        <v>5.02275757</v>
      </c>
      <c r="E814" s="47"/>
      <c r="F814" s="48">
        <v>68.6</v>
      </c>
      <c r="G814" s="48">
        <v>178.0</v>
      </c>
      <c r="H814" s="49">
        <f t="shared" si="3"/>
        <v>68.52041051</v>
      </c>
      <c r="I814" s="49">
        <f t="shared" si="4"/>
        <v>0.07958949223</v>
      </c>
      <c r="J814" s="49"/>
      <c r="K814" s="50">
        <v>68.6</v>
      </c>
      <c r="L814" s="51">
        <v>52.3</v>
      </c>
      <c r="M814" s="52">
        <f t="shared" si="5"/>
        <v>73.14606776</v>
      </c>
      <c r="N814" s="52">
        <f t="shared" si="6"/>
        <v>4.546067755</v>
      </c>
      <c r="O814" s="53"/>
      <c r="P814" s="54">
        <v>68.6</v>
      </c>
      <c r="Q814" s="54">
        <v>0.1</v>
      </c>
      <c r="R814" s="55">
        <f t="shared" si="7"/>
        <v>70.84370993</v>
      </c>
      <c r="S814" s="55">
        <f t="shared" si="8"/>
        <v>2.243709925</v>
      </c>
      <c r="T814" s="55"/>
    </row>
    <row r="815">
      <c r="A815" s="45">
        <v>71.2</v>
      </c>
      <c r="B815" s="45">
        <v>15.4</v>
      </c>
      <c r="C815" s="46">
        <f t="shared" si="1"/>
        <v>76.50206695</v>
      </c>
      <c r="D815" s="35">
        <f t="shared" si="2"/>
        <v>5.302066949</v>
      </c>
      <c r="E815" s="47"/>
      <c r="F815" s="48">
        <v>68.7</v>
      </c>
      <c r="G815" s="48">
        <v>177.0</v>
      </c>
      <c r="H815" s="49">
        <f t="shared" si="3"/>
        <v>68.57376897</v>
      </c>
      <c r="I815" s="49">
        <f t="shared" si="4"/>
        <v>0.126231033</v>
      </c>
      <c r="J815" s="49"/>
      <c r="K815" s="50">
        <v>68.7</v>
      </c>
      <c r="L815" s="51">
        <v>51.8</v>
      </c>
      <c r="M815" s="52">
        <f t="shared" si="5"/>
        <v>73.01113877</v>
      </c>
      <c r="N815" s="52">
        <f t="shared" si="6"/>
        <v>4.311138767</v>
      </c>
      <c r="O815" s="53"/>
      <c r="P815" s="54">
        <v>68.7</v>
      </c>
      <c r="Q815" s="54">
        <v>0.1</v>
      </c>
      <c r="R815" s="55">
        <f t="shared" si="7"/>
        <v>70.84370993</v>
      </c>
      <c r="S815" s="55">
        <f t="shared" si="8"/>
        <v>2.143709925</v>
      </c>
      <c r="T815" s="55"/>
    </row>
    <row r="816">
      <c r="A816" s="45">
        <v>78.0</v>
      </c>
      <c r="B816" s="45">
        <v>15.0</v>
      </c>
      <c r="C816" s="46">
        <f t="shared" si="1"/>
        <v>75.66068571</v>
      </c>
      <c r="D816" s="35">
        <f t="shared" si="2"/>
        <v>2.339314293</v>
      </c>
      <c r="E816" s="47"/>
      <c r="F816" s="48">
        <v>68.6</v>
      </c>
      <c r="G816" s="48">
        <v>177.0</v>
      </c>
      <c r="H816" s="49">
        <f t="shared" si="3"/>
        <v>68.57376897</v>
      </c>
      <c r="I816" s="49">
        <f t="shared" si="4"/>
        <v>0.02623103302</v>
      </c>
      <c r="J816" s="49"/>
      <c r="K816" s="50">
        <v>68.6</v>
      </c>
      <c r="L816" s="51">
        <v>51.2</v>
      </c>
      <c r="M816" s="52">
        <f t="shared" si="5"/>
        <v>72.84922398</v>
      </c>
      <c r="N816" s="52">
        <f t="shared" si="6"/>
        <v>4.249223981</v>
      </c>
      <c r="O816" s="53"/>
      <c r="P816" s="54">
        <v>68.6</v>
      </c>
      <c r="Q816" s="54">
        <v>0.2</v>
      </c>
      <c r="R816" s="55">
        <f t="shared" si="7"/>
        <v>70.74642159</v>
      </c>
      <c r="S816" s="55">
        <f t="shared" si="8"/>
        <v>2.146421586</v>
      </c>
      <c r="T816" s="55"/>
    </row>
    <row r="817">
      <c r="A817" s="45">
        <v>78.0</v>
      </c>
      <c r="B817" s="45">
        <v>14.4</v>
      </c>
      <c r="C817" s="46">
        <f t="shared" si="1"/>
        <v>74.39861384</v>
      </c>
      <c r="D817" s="35">
        <f t="shared" si="2"/>
        <v>3.601386156</v>
      </c>
      <c r="E817" s="47"/>
      <c r="F817" s="48">
        <v>68.8</v>
      </c>
      <c r="G817" s="48">
        <v>171.0</v>
      </c>
      <c r="H817" s="49">
        <f t="shared" si="3"/>
        <v>68.89391972</v>
      </c>
      <c r="I817" s="49">
        <f t="shared" si="4"/>
        <v>0.09391972227</v>
      </c>
      <c r="J817" s="49"/>
      <c r="K817" s="50">
        <v>68.8</v>
      </c>
      <c r="L817" s="51">
        <v>5.7</v>
      </c>
      <c r="M817" s="52">
        <f t="shared" si="5"/>
        <v>60.57068606</v>
      </c>
      <c r="N817" s="52">
        <f t="shared" si="6"/>
        <v>8.229313941</v>
      </c>
      <c r="O817" s="53"/>
      <c r="P817" s="54">
        <v>68.8</v>
      </c>
      <c r="Q817" s="54">
        <v>0.2</v>
      </c>
      <c r="R817" s="55">
        <f t="shared" si="7"/>
        <v>70.74642159</v>
      </c>
      <c r="S817" s="55">
        <f t="shared" si="8"/>
        <v>1.946421586</v>
      </c>
      <c r="T817" s="55"/>
    </row>
    <row r="818">
      <c r="A818" s="45">
        <v>64.8</v>
      </c>
      <c r="B818" s="45">
        <v>8.4</v>
      </c>
      <c r="C818" s="46">
        <f t="shared" si="1"/>
        <v>61.77789521</v>
      </c>
      <c r="D818" s="35">
        <f t="shared" si="2"/>
        <v>3.022104786</v>
      </c>
      <c r="E818" s="47"/>
      <c r="F818" s="48">
        <v>73.5</v>
      </c>
      <c r="G818" s="48">
        <v>178.0</v>
      </c>
      <c r="H818" s="49">
        <f t="shared" si="3"/>
        <v>68.52041051</v>
      </c>
      <c r="I818" s="49">
        <f t="shared" si="4"/>
        <v>4.979589492</v>
      </c>
      <c r="J818" s="49"/>
      <c r="K818" s="50">
        <v>73.5</v>
      </c>
      <c r="L818" s="51">
        <v>56.1</v>
      </c>
      <c r="M818" s="52">
        <f t="shared" si="5"/>
        <v>74.17152807</v>
      </c>
      <c r="N818" s="52">
        <f t="shared" si="6"/>
        <v>0.6715280654</v>
      </c>
      <c r="O818" s="53"/>
      <c r="P818" s="54">
        <v>73.5</v>
      </c>
      <c r="Q818" s="54">
        <v>0.2</v>
      </c>
      <c r="R818" s="55">
        <f t="shared" si="7"/>
        <v>70.74642159</v>
      </c>
      <c r="S818" s="55">
        <f t="shared" si="8"/>
        <v>2.753578414</v>
      </c>
      <c r="T818" s="55"/>
    </row>
    <row r="819">
      <c r="A819" s="45">
        <v>64.2</v>
      </c>
      <c r="B819" s="45">
        <v>8.4</v>
      </c>
      <c r="C819" s="46">
        <f t="shared" si="1"/>
        <v>61.77789521</v>
      </c>
      <c r="D819" s="35">
        <f t="shared" si="2"/>
        <v>2.422104786</v>
      </c>
      <c r="E819" s="47"/>
      <c r="F819" s="48">
        <v>73.3</v>
      </c>
      <c r="G819" s="48">
        <v>181.0</v>
      </c>
      <c r="H819" s="49">
        <f t="shared" si="3"/>
        <v>68.36033513</v>
      </c>
      <c r="I819" s="49">
        <f t="shared" si="4"/>
        <v>4.93966487</v>
      </c>
      <c r="J819" s="49"/>
      <c r="K819" s="50">
        <v>73.3</v>
      </c>
      <c r="L819" s="51">
        <v>55.4</v>
      </c>
      <c r="M819" s="52">
        <f t="shared" si="5"/>
        <v>73.98262748</v>
      </c>
      <c r="N819" s="52">
        <f t="shared" si="6"/>
        <v>0.682627482</v>
      </c>
      <c r="O819" s="53"/>
      <c r="P819" s="54">
        <v>73.3</v>
      </c>
      <c r="Q819" s="54">
        <v>0.3</v>
      </c>
      <c r="R819" s="55">
        <f t="shared" si="7"/>
        <v>70.64913325</v>
      </c>
      <c r="S819" s="55">
        <f t="shared" si="8"/>
        <v>2.650866753</v>
      </c>
      <c r="T819" s="55"/>
    </row>
    <row r="820">
      <c r="A820" s="45">
        <v>63.7</v>
      </c>
      <c r="B820" s="45">
        <v>8.4</v>
      </c>
      <c r="C820" s="46">
        <f t="shared" si="1"/>
        <v>61.77789521</v>
      </c>
      <c r="D820" s="35">
        <f t="shared" si="2"/>
        <v>1.922104786</v>
      </c>
      <c r="E820" s="47"/>
      <c r="F820" s="48">
        <v>73.0</v>
      </c>
      <c r="G820" s="48">
        <v>184.0</v>
      </c>
      <c r="H820" s="49">
        <f t="shared" si="3"/>
        <v>68.20025975</v>
      </c>
      <c r="I820" s="49">
        <f t="shared" si="4"/>
        <v>4.799740248</v>
      </c>
      <c r="J820" s="49"/>
      <c r="K820" s="50">
        <v>73.0</v>
      </c>
      <c r="L820" s="51">
        <v>54.7</v>
      </c>
      <c r="M820" s="52">
        <f t="shared" si="5"/>
        <v>73.7937269</v>
      </c>
      <c r="N820" s="52">
        <f t="shared" si="6"/>
        <v>0.7937268986</v>
      </c>
      <c r="O820" s="53"/>
      <c r="P820" s="54">
        <v>73.0</v>
      </c>
      <c r="Q820" s="54">
        <v>0.3</v>
      </c>
      <c r="R820" s="55">
        <f t="shared" si="7"/>
        <v>70.64913325</v>
      </c>
      <c r="S820" s="55">
        <f t="shared" si="8"/>
        <v>2.350866753</v>
      </c>
      <c r="T820" s="55"/>
    </row>
    <row r="821">
      <c r="A821" s="45">
        <v>63.3</v>
      </c>
      <c r="B821" s="45">
        <v>8.4</v>
      </c>
      <c r="C821" s="46">
        <f t="shared" si="1"/>
        <v>61.77789521</v>
      </c>
      <c r="D821" s="35">
        <f t="shared" si="2"/>
        <v>1.522104786</v>
      </c>
      <c r="E821" s="47"/>
      <c r="F821" s="48">
        <v>73.0</v>
      </c>
      <c r="G821" s="48">
        <v>181.0</v>
      </c>
      <c r="H821" s="49">
        <f t="shared" si="3"/>
        <v>68.36033513</v>
      </c>
      <c r="I821" s="49">
        <f t="shared" si="4"/>
        <v>4.63966487</v>
      </c>
      <c r="J821" s="49"/>
      <c r="K821" s="50">
        <v>73.0</v>
      </c>
      <c r="L821" s="51">
        <v>54.1</v>
      </c>
      <c r="M821" s="52">
        <f t="shared" si="5"/>
        <v>73.63181211</v>
      </c>
      <c r="N821" s="52">
        <f t="shared" si="6"/>
        <v>0.6318121128</v>
      </c>
      <c r="O821" s="53"/>
      <c r="P821" s="54">
        <v>73.0</v>
      </c>
      <c r="Q821" s="54">
        <v>0.3</v>
      </c>
      <c r="R821" s="55">
        <f t="shared" si="7"/>
        <v>70.64913325</v>
      </c>
      <c r="S821" s="55">
        <f t="shared" si="8"/>
        <v>2.350866753</v>
      </c>
      <c r="T821" s="55"/>
    </row>
    <row r="822">
      <c r="A822" s="45">
        <v>62.6</v>
      </c>
      <c r="B822" s="45">
        <v>8.2</v>
      </c>
      <c r="C822" s="46">
        <f t="shared" si="1"/>
        <v>61.35720459</v>
      </c>
      <c r="D822" s="35">
        <f t="shared" si="2"/>
        <v>1.242795407</v>
      </c>
      <c r="E822" s="47"/>
      <c r="F822" s="48">
        <v>72.0</v>
      </c>
      <c r="G822" s="48">
        <v>197.0</v>
      </c>
      <c r="H822" s="49">
        <f t="shared" si="3"/>
        <v>67.50659978</v>
      </c>
      <c r="I822" s="49">
        <f t="shared" si="4"/>
        <v>4.493400217</v>
      </c>
      <c r="J822" s="49"/>
      <c r="K822" s="50">
        <v>72.0</v>
      </c>
      <c r="L822" s="51">
        <v>53.4</v>
      </c>
      <c r="M822" s="52">
        <f t="shared" si="5"/>
        <v>73.44291153</v>
      </c>
      <c r="N822" s="52">
        <f t="shared" si="6"/>
        <v>1.442911529</v>
      </c>
      <c r="O822" s="53"/>
      <c r="P822" s="54">
        <v>72.0</v>
      </c>
      <c r="Q822" s="54">
        <v>0.3</v>
      </c>
      <c r="R822" s="55">
        <f t="shared" si="7"/>
        <v>70.64913325</v>
      </c>
      <c r="S822" s="55">
        <f t="shared" si="8"/>
        <v>1.350866753</v>
      </c>
      <c r="T822" s="55"/>
    </row>
    <row r="823">
      <c r="A823" s="45">
        <v>61.8</v>
      </c>
      <c r="B823" s="45">
        <v>8.1</v>
      </c>
      <c r="C823" s="46">
        <f t="shared" si="1"/>
        <v>61.14685928</v>
      </c>
      <c r="D823" s="35">
        <f t="shared" si="2"/>
        <v>0.6531407172</v>
      </c>
      <c r="E823" s="47"/>
      <c r="F823" s="48">
        <v>72.0</v>
      </c>
      <c r="G823" s="48">
        <v>191.0</v>
      </c>
      <c r="H823" s="49">
        <f t="shared" si="3"/>
        <v>67.82675054</v>
      </c>
      <c r="I823" s="49">
        <f t="shared" si="4"/>
        <v>4.173249462</v>
      </c>
      <c r="J823" s="49"/>
      <c r="K823" s="50">
        <v>72.0</v>
      </c>
      <c r="L823" s="51">
        <v>52.8</v>
      </c>
      <c r="M823" s="52">
        <f t="shared" si="5"/>
        <v>73.28099674</v>
      </c>
      <c r="N823" s="52">
        <f t="shared" si="6"/>
        <v>1.280996744</v>
      </c>
      <c r="O823" s="53"/>
      <c r="P823" s="54">
        <v>72.0</v>
      </c>
      <c r="Q823" s="54">
        <v>0.3</v>
      </c>
      <c r="R823" s="55">
        <f t="shared" si="7"/>
        <v>70.64913325</v>
      </c>
      <c r="S823" s="55">
        <f t="shared" si="8"/>
        <v>1.350866753</v>
      </c>
      <c r="T823" s="55"/>
    </row>
    <row r="824">
      <c r="A824" s="45">
        <v>68.0</v>
      </c>
      <c r="B824" s="45">
        <v>8.1</v>
      </c>
      <c r="C824" s="46">
        <f t="shared" si="1"/>
        <v>61.14685928</v>
      </c>
      <c r="D824" s="35">
        <f t="shared" si="2"/>
        <v>6.853140717</v>
      </c>
      <c r="E824" s="47"/>
      <c r="F824" s="48">
        <v>71.4</v>
      </c>
      <c r="G824" s="48">
        <v>23.0</v>
      </c>
      <c r="H824" s="49">
        <f t="shared" si="3"/>
        <v>76.79097169</v>
      </c>
      <c r="I824" s="49">
        <f t="shared" si="4"/>
        <v>5.390971686</v>
      </c>
      <c r="J824" s="49"/>
      <c r="K824" s="50">
        <v>71.4</v>
      </c>
      <c r="L824" s="51">
        <v>52.1</v>
      </c>
      <c r="M824" s="52">
        <f t="shared" si="5"/>
        <v>73.09209616</v>
      </c>
      <c r="N824" s="52">
        <f t="shared" si="6"/>
        <v>1.69209616</v>
      </c>
      <c r="O824" s="53"/>
      <c r="P824" s="54">
        <v>71.4</v>
      </c>
      <c r="Q824" s="54">
        <v>0.3</v>
      </c>
      <c r="R824" s="55">
        <f t="shared" si="7"/>
        <v>70.64913325</v>
      </c>
      <c r="S824" s="55">
        <f t="shared" si="8"/>
        <v>0.7508667535</v>
      </c>
      <c r="T824" s="55"/>
    </row>
    <row r="825">
      <c r="A825" s="45">
        <v>59.8</v>
      </c>
      <c r="B825" s="45">
        <v>7.6</v>
      </c>
      <c r="C825" s="46">
        <f t="shared" si="1"/>
        <v>60.09513273</v>
      </c>
      <c r="D825" s="35">
        <f t="shared" si="2"/>
        <v>0.2951327303</v>
      </c>
      <c r="E825" s="47"/>
      <c r="F825" s="48">
        <v>71.7</v>
      </c>
      <c r="G825" s="48">
        <v>194.0</v>
      </c>
      <c r="H825" s="49">
        <f t="shared" si="3"/>
        <v>67.66667516</v>
      </c>
      <c r="I825" s="49">
        <f t="shared" si="4"/>
        <v>4.03332484</v>
      </c>
      <c r="J825" s="49"/>
      <c r="K825" s="50">
        <v>71.7</v>
      </c>
      <c r="L825" s="51">
        <v>51.4</v>
      </c>
      <c r="M825" s="52">
        <f t="shared" si="5"/>
        <v>72.90319558</v>
      </c>
      <c r="N825" s="52">
        <f t="shared" si="6"/>
        <v>1.203195577</v>
      </c>
      <c r="O825" s="53"/>
      <c r="P825" s="54">
        <v>71.7</v>
      </c>
      <c r="Q825" s="54">
        <v>0.2</v>
      </c>
      <c r="R825" s="55">
        <f t="shared" si="7"/>
        <v>70.74642159</v>
      </c>
      <c r="S825" s="55">
        <f t="shared" si="8"/>
        <v>0.9535784142</v>
      </c>
      <c r="T825" s="55"/>
    </row>
    <row r="826">
      <c r="A826" s="45">
        <v>58.5</v>
      </c>
      <c r="B826" s="45">
        <v>7.1</v>
      </c>
      <c r="C826" s="46">
        <f t="shared" si="1"/>
        <v>59.04340618</v>
      </c>
      <c r="D826" s="35">
        <f t="shared" si="2"/>
        <v>0.5434061779</v>
      </c>
      <c r="E826" s="47"/>
      <c r="F826" s="48">
        <v>71.2</v>
      </c>
      <c r="G826" s="48">
        <v>23.0</v>
      </c>
      <c r="H826" s="49">
        <f t="shared" si="3"/>
        <v>76.79097169</v>
      </c>
      <c r="I826" s="49">
        <f t="shared" si="4"/>
        <v>5.590971686</v>
      </c>
      <c r="J826" s="49"/>
      <c r="K826" s="50">
        <v>71.2</v>
      </c>
      <c r="L826" s="51">
        <v>5.8</v>
      </c>
      <c r="M826" s="52">
        <f t="shared" si="5"/>
        <v>60.59767186</v>
      </c>
      <c r="N826" s="52">
        <f t="shared" si="6"/>
        <v>10.60232814</v>
      </c>
      <c r="O826" s="53"/>
      <c r="P826" s="54">
        <v>71.2</v>
      </c>
      <c r="Q826" s="54">
        <v>0.2</v>
      </c>
      <c r="R826" s="55">
        <f t="shared" si="7"/>
        <v>70.74642159</v>
      </c>
      <c r="S826" s="55">
        <f t="shared" si="8"/>
        <v>0.4535784142</v>
      </c>
      <c r="T826" s="55"/>
    </row>
    <row r="827">
      <c r="A827" s="45">
        <v>57.2</v>
      </c>
      <c r="B827" s="45">
        <v>6.6</v>
      </c>
      <c r="C827" s="46">
        <f t="shared" si="1"/>
        <v>57.99167963</v>
      </c>
      <c r="D827" s="35">
        <f t="shared" si="2"/>
        <v>0.7916796254</v>
      </c>
      <c r="E827" s="47"/>
      <c r="F827" s="48">
        <v>75.0</v>
      </c>
      <c r="G827" s="48">
        <v>211.0</v>
      </c>
      <c r="H827" s="49">
        <f t="shared" si="3"/>
        <v>66.75958135</v>
      </c>
      <c r="I827" s="49">
        <f t="shared" si="4"/>
        <v>8.240418646</v>
      </c>
      <c r="J827" s="49"/>
      <c r="K827" s="50">
        <v>75.0</v>
      </c>
      <c r="L827" s="51">
        <v>5.1</v>
      </c>
      <c r="M827" s="52">
        <f t="shared" si="5"/>
        <v>60.40877127</v>
      </c>
      <c r="N827" s="52">
        <f t="shared" si="6"/>
        <v>14.59122873</v>
      </c>
      <c r="O827" s="53"/>
      <c r="P827" s="54">
        <v>75.0</v>
      </c>
      <c r="Q827" s="54">
        <v>0.3</v>
      </c>
      <c r="R827" s="55">
        <f t="shared" si="7"/>
        <v>70.64913325</v>
      </c>
      <c r="S827" s="55">
        <f t="shared" si="8"/>
        <v>4.350866753</v>
      </c>
      <c r="T827" s="55"/>
    </row>
    <row r="828">
      <c r="A828" s="45">
        <v>56.0</v>
      </c>
      <c r="B828" s="45">
        <v>5.8</v>
      </c>
      <c r="C828" s="46">
        <f t="shared" si="1"/>
        <v>56.30891714</v>
      </c>
      <c r="D828" s="35">
        <f t="shared" si="2"/>
        <v>0.3089171415</v>
      </c>
      <c r="E828" s="47"/>
      <c r="F828" s="48">
        <v>71.0</v>
      </c>
      <c r="G828" s="48">
        <v>213.0</v>
      </c>
      <c r="H828" s="49">
        <f t="shared" si="3"/>
        <v>66.65286444</v>
      </c>
      <c r="I828" s="49">
        <f t="shared" si="4"/>
        <v>4.347135565</v>
      </c>
      <c r="J828" s="49"/>
      <c r="K828" s="50">
        <v>71.0</v>
      </c>
      <c r="L828" s="51">
        <v>49.4</v>
      </c>
      <c r="M828" s="52">
        <f t="shared" si="5"/>
        <v>72.36347962</v>
      </c>
      <c r="N828" s="52">
        <f t="shared" si="6"/>
        <v>1.363479624</v>
      </c>
      <c r="O828" s="53"/>
      <c r="P828" s="54">
        <v>71.0</v>
      </c>
      <c r="Q828" s="54">
        <v>0.3</v>
      </c>
      <c r="R828" s="55">
        <f t="shared" si="7"/>
        <v>70.64913325</v>
      </c>
      <c r="S828" s="55">
        <f t="shared" si="8"/>
        <v>0.3508667535</v>
      </c>
      <c r="T828" s="55"/>
    </row>
    <row r="829">
      <c r="A829" s="45">
        <v>55.0</v>
      </c>
      <c r="B829" s="45">
        <v>5.4</v>
      </c>
      <c r="C829" s="46">
        <f t="shared" si="1"/>
        <v>55.4675359</v>
      </c>
      <c r="D829" s="35">
        <f t="shared" si="2"/>
        <v>0.4675358995</v>
      </c>
      <c r="E829" s="47"/>
      <c r="F829" s="48">
        <v>70.0</v>
      </c>
      <c r="G829" s="48">
        <v>215.0</v>
      </c>
      <c r="H829" s="49">
        <f t="shared" si="3"/>
        <v>66.54614752</v>
      </c>
      <c r="I829" s="49">
        <f t="shared" si="4"/>
        <v>3.453852483</v>
      </c>
      <c r="J829" s="49"/>
      <c r="K829" s="50">
        <v>70.0</v>
      </c>
      <c r="L829" s="51">
        <v>48.6</v>
      </c>
      <c r="M829" s="52">
        <f t="shared" si="5"/>
        <v>72.14759324</v>
      </c>
      <c r="N829" s="52">
        <f t="shared" si="6"/>
        <v>2.147593243</v>
      </c>
      <c r="O829" s="53"/>
      <c r="P829" s="54">
        <v>70.0</v>
      </c>
      <c r="Q829" s="54">
        <v>0.4</v>
      </c>
      <c r="R829" s="55">
        <f t="shared" si="7"/>
        <v>70.55184491</v>
      </c>
      <c r="S829" s="55">
        <f t="shared" si="8"/>
        <v>0.5518449073</v>
      </c>
      <c r="T829" s="55"/>
    </row>
    <row r="830">
      <c r="A830" s="45">
        <v>54.0</v>
      </c>
      <c r="B830" s="45">
        <v>5.2</v>
      </c>
      <c r="C830" s="46">
        <f t="shared" si="1"/>
        <v>55.04684528</v>
      </c>
      <c r="D830" s="35">
        <f t="shared" si="2"/>
        <v>1.046845279</v>
      </c>
      <c r="E830" s="47"/>
      <c r="F830" s="48">
        <v>69.9</v>
      </c>
      <c r="G830" s="48">
        <v>29.0</v>
      </c>
      <c r="H830" s="49">
        <f t="shared" si="3"/>
        <v>76.47082093</v>
      </c>
      <c r="I830" s="49">
        <f t="shared" si="4"/>
        <v>6.570820931</v>
      </c>
      <c r="J830" s="49"/>
      <c r="K830" s="50">
        <v>69.9</v>
      </c>
      <c r="L830" s="51">
        <v>47.8</v>
      </c>
      <c r="M830" s="52">
        <f t="shared" si="5"/>
        <v>71.93170686</v>
      </c>
      <c r="N830" s="52">
        <f t="shared" si="6"/>
        <v>2.031706862</v>
      </c>
      <c r="O830" s="53"/>
      <c r="P830" s="54">
        <v>69.9</v>
      </c>
      <c r="Q830" s="54">
        <v>0.4</v>
      </c>
      <c r="R830" s="55">
        <f t="shared" si="7"/>
        <v>70.55184491</v>
      </c>
      <c r="S830" s="55">
        <f t="shared" si="8"/>
        <v>0.6518449073</v>
      </c>
      <c r="T830" s="55"/>
    </row>
    <row r="831">
      <c r="A831" s="45">
        <v>53.2</v>
      </c>
      <c r="B831" s="45">
        <v>4.9</v>
      </c>
      <c r="C831" s="46">
        <f t="shared" si="1"/>
        <v>54.41580935</v>
      </c>
      <c r="D831" s="35">
        <f t="shared" si="2"/>
        <v>1.215809347</v>
      </c>
      <c r="E831" s="47"/>
      <c r="F831" s="48">
        <v>73.0</v>
      </c>
      <c r="G831" s="48">
        <v>24.0</v>
      </c>
      <c r="H831" s="49">
        <f t="shared" si="3"/>
        <v>76.73761323</v>
      </c>
      <c r="I831" s="49">
        <f t="shared" si="4"/>
        <v>3.737613227</v>
      </c>
      <c r="J831" s="49"/>
      <c r="K831" s="50">
        <v>73.0</v>
      </c>
      <c r="L831" s="51">
        <v>47.0</v>
      </c>
      <c r="M831" s="52">
        <f t="shared" si="5"/>
        <v>71.71582048</v>
      </c>
      <c r="N831" s="52">
        <f t="shared" si="6"/>
        <v>1.284179519</v>
      </c>
      <c r="O831" s="53"/>
      <c r="P831" s="54">
        <v>73.0</v>
      </c>
      <c r="Q831" s="54">
        <v>0.4</v>
      </c>
      <c r="R831" s="55">
        <f t="shared" si="7"/>
        <v>70.55184491</v>
      </c>
      <c r="S831" s="55">
        <f t="shared" si="8"/>
        <v>2.448155093</v>
      </c>
      <c r="T831" s="55"/>
    </row>
    <row r="832">
      <c r="A832" s="45">
        <v>52.5</v>
      </c>
      <c r="B832" s="45">
        <v>4.3</v>
      </c>
      <c r="C832" s="46">
        <f t="shared" si="1"/>
        <v>53.15373748</v>
      </c>
      <c r="D832" s="35">
        <f t="shared" si="2"/>
        <v>0.6537374841</v>
      </c>
      <c r="E832" s="47"/>
      <c r="F832" s="48">
        <v>68.9</v>
      </c>
      <c r="G832" s="48">
        <v>219.0</v>
      </c>
      <c r="H832" s="49">
        <f t="shared" si="3"/>
        <v>66.33271368</v>
      </c>
      <c r="I832" s="49">
        <f t="shared" si="4"/>
        <v>2.56728632</v>
      </c>
      <c r="J832" s="49"/>
      <c r="K832" s="50">
        <v>68.9</v>
      </c>
      <c r="L832" s="51">
        <v>46.2</v>
      </c>
      <c r="M832" s="52">
        <f t="shared" si="5"/>
        <v>71.4999341</v>
      </c>
      <c r="N832" s="52">
        <f t="shared" si="6"/>
        <v>2.5999341</v>
      </c>
      <c r="O832" s="53"/>
      <c r="P832" s="54">
        <v>68.9</v>
      </c>
      <c r="Q832" s="54">
        <v>4.2</v>
      </c>
      <c r="R832" s="55">
        <f t="shared" si="7"/>
        <v>66.85488802</v>
      </c>
      <c r="S832" s="55">
        <f t="shared" si="8"/>
        <v>2.045111985</v>
      </c>
      <c r="T832" s="55"/>
    </row>
    <row r="833">
      <c r="A833" s="45">
        <v>51.2</v>
      </c>
      <c r="B833" s="45">
        <v>3.9</v>
      </c>
      <c r="C833" s="46">
        <f t="shared" si="1"/>
        <v>52.31235624</v>
      </c>
      <c r="D833" s="35">
        <f t="shared" si="2"/>
        <v>1.112356242</v>
      </c>
      <c r="E833" s="47"/>
      <c r="F833" s="48">
        <v>69.0</v>
      </c>
      <c r="G833" s="48">
        <v>218.0</v>
      </c>
      <c r="H833" s="49">
        <f t="shared" si="3"/>
        <v>66.38607214</v>
      </c>
      <c r="I833" s="49">
        <f t="shared" si="4"/>
        <v>2.613927861</v>
      </c>
      <c r="J833" s="49"/>
      <c r="K833" s="50">
        <v>69.0</v>
      </c>
      <c r="L833" s="51">
        <v>45.3</v>
      </c>
      <c r="M833" s="52">
        <f t="shared" si="5"/>
        <v>71.25706192</v>
      </c>
      <c r="N833" s="52">
        <f t="shared" si="6"/>
        <v>2.257061921</v>
      </c>
      <c r="O833" s="53"/>
      <c r="P833" s="54">
        <v>69.0</v>
      </c>
      <c r="Q833" s="54">
        <v>4.4</v>
      </c>
      <c r="R833" s="55">
        <f t="shared" si="7"/>
        <v>66.66031134</v>
      </c>
      <c r="S833" s="55">
        <f t="shared" si="8"/>
        <v>2.339688663</v>
      </c>
      <c r="T833" s="55"/>
    </row>
    <row r="834">
      <c r="A834" s="45">
        <v>69.9</v>
      </c>
      <c r="B834" s="45">
        <v>15.3</v>
      </c>
      <c r="C834" s="46">
        <f t="shared" si="1"/>
        <v>76.29172164</v>
      </c>
      <c r="D834" s="35">
        <f t="shared" si="2"/>
        <v>6.391721638</v>
      </c>
      <c r="E834" s="47"/>
      <c r="F834" s="48">
        <v>58.2</v>
      </c>
      <c r="G834" s="48">
        <v>32.0</v>
      </c>
      <c r="H834" s="49">
        <f t="shared" si="3"/>
        <v>76.31074555</v>
      </c>
      <c r="I834" s="49">
        <f t="shared" si="4"/>
        <v>18.11074555</v>
      </c>
      <c r="J834" s="49"/>
      <c r="K834" s="50">
        <v>58.2</v>
      </c>
      <c r="L834" s="51">
        <v>24.5</v>
      </c>
      <c r="M834" s="52">
        <f t="shared" si="5"/>
        <v>65.64401601</v>
      </c>
      <c r="N834" s="52">
        <f t="shared" si="6"/>
        <v>7.444016013</v>
      </c>
      <c r="O834" s="53"/>
      <c r="P834" s="54">
        <v>58.2</v>
      </c>
      <c r="Q834" s="54">
        <v>5.7</v>
      </c>
      <c r="R834" s="55">
        <f t="shared" si="7"/>
        <v>65.39556293</v>
      </c>
      <c r="S834" s="55">
        <f t="shared" si="8"/>
        <v>7.195562926</v>
      </c>
      <c r="T834" s="55"/>
    </row>
    <row r="835">
      <c r="A835" s="45">
        <v>69.7</v>
      </c>
      <c r="B835" s="45">
        <v>15.2</v>
      </c>
      <c r="C835" s="46">
        <f t="shared" si="1"/>
        <v>76.08137633</v>
      </c>
      <c r="D835" s="35">
        <f t="shared" si="2"/>
        <v>6.381376328</v>
      </c>
      <c r="E835" s="47"/>
      <c r="F835" s="48">
        <v>57.9</v>
      </c>
      <c r="G835" s="48">
        <v>32.0</v>
      </c>
      <c r="H835" s="49">
        <f t="shared" si="3"/>
        <v>76.31074555</v>
      </c>
      <c r="I835" s="49">
        <f t="shared" si="4"/>
        <v>18.41074555</v>
      </c>
      <c r="J835" s="49"/>
      <c r="K835" s="50">
        <v>57.9</v>
      </c>
      <c r="L835" s="51">
        <v>24.0</v>
      </c>
      <c r="M835" s="52">
        <f t="shared" si="5"/>
        <v>65.50908703</v>
      </c>
      <c r="N835" s="52">
        <f t="shared" si="6"/>
        <v>7.609087025</v>
      </c>
      <c r="O835" s="53"/>
      <c r="P835" s="54">
        <v>57.9</v>
      </c>
      <c r="Q835" s="54">
        <v>8.2</v>
      </c>
      <c r="R835" s="55">
        <f t="shared" si="7"/>
        <v>62.96335444</v>
      </c>
      <c r="S835" s="55">
        <f t="shared" si="8"/>
        <v>5.063354445</v>
      </c>
      <c r="T835" s="55"/>
    </row>
    <row r="836">
      <c r="A836" s="45">
        <v>69.6</v>
      </c>
      <c r="B836" s="45">
        <v>15.0</v>
      </c>
      <c r="C836" s="46">
        <f t="shared" si="1"/>
        <v>75.66068571</v>
      </c>
      <c r="D836" s="35">
        <f t="shared" si="2"/>
        <v>6.060685707</v>
      </c>
      <c r="E836" s="47"/>
      <c r="F836" s="48">
        <v>57.4</v>
      </c>
      <c r="G836" s="48">
        <v>327.0</v>
      </c>
      <c r="H836" s="49">
        <f t="shared" si="3"/>
        <v>60.57000008</v>
      </c>
      <c r="I836" s="49">
        <f t="shared" si="4"/>
        <v>3.170000085</v>
      </c>
      <c r="J836" s="49"/>
      <c r="K836" s="50">
        <v>57.4</v>
      </c>
      <c r="L836" s="51">
        <v>23.5</v>
      </c>
      <c r="M836" s="52">
        <f t="shared" si="5"/>
        <v>65.37415804</v>
      </c>
      <c r="N836" s="52">
        <f t="shared" si="6"/>
        <v>7.974158037</v>
      </c>
      <c r="O836" s="53"/>
      <c r="P836" s="54">
        <v>57.4</v>
      </c>
      <c r="Q836" s="54">
        <v>7.7</v>
      </c>
      <c r="R836" s="55">
        <f t="shared" si="7"/>
        <v>63.44979614</v>
      </c>
      <c r="S836" s="55">
        <f t="shared" si="8"/>
        <v>6.049796141</v>
      </c>
      <c r="T836" s="55"/>
    </row>
    <row r="837">
      <c r="A837" s="45">
        <v>69.4</v>
      </c>
      <c r="B837" s="45">
        <v>14.9</v>
      </c>
      <c r="C837" s="46">
        <f t="shared" si="1"/>
        <v>75.4503404</v>
      </c>
      <c r="D837" s="35">
        <f t="shared" si="2"/>
        <v>6.050340396</v>
      </c>
      <c r="E837" s="47"/>
      <c r="F837" s="48">
        <v>56.7</v>
      </c>
      <c r="G837" s="48">
        <v>337.0</v>
      </c>
      <c r="H837" s="49">
        <f t="shared" si="3"/>
        <v>60.03641549</v>
      </c>
      <c r="I837" s="49">
        <f t="shared" si="4"/>
        <v>3.336415493</v>
      </c>
      <c r="J837" s="49"/>
      <c r="K837" s="50">
        <v>56.7</v>
      </c>
      <c r="L837" s="51">
        <v>23.0</v>
      </c>
      <c r="M837" s="52">
        <f t="shared" si="5"/>
        <v>65.23922905</v>
      </c>
      <c r="N837" s="52">
        <f t="shared" si="6"/>
        <v>8.539229049</v>
      </c>
      <c r="O837" s="53"/>
      <c r="P837" s="54">
        <v>56.7</v>
      </c>
      <c r="Q837" s="54">
        <v>7.2</v>
      </c>
      <c r="R837" s="55">
        <f t="shared" si="7"/>
        <v>63.93623784</v>
      </c>
      <c r="S837" s="55">
        <f t="shared" si="8"/>
        <v>7.236237838</v>
      </c>
      <c r="T837" s="55"/>
    </row>
    <row r="838">
      <c r="A838" s="45">
        <v>69.2</v>
      </c>
      <c r="B838" s="45">
        <v>14.7</v>
      </c>
      <c r="C838" s="46">
        <f t="shared" si="1"/>
        <v>75.02964978</v>
      </c>
      <c r="D838" s="35">
        <f t="shared" si="2"/>
        <v>5.829649775</v>
      </c>
      <c r="E838" s="47"/>
      <c r="F838" s="48">
        <v>56.2</v>
      </c>
      <c r="G838" s="48">
        <v>344.0</v>
      </c>
      <c r="H838" s="49">
        <f t="shared" si="3"/>
        <v>59.66290628</v>
      </c>
      <c r="I838" s="49">
        <f t="shared" si="4"/>
        <v>3.462906278</v>
      </c>
      <c r="J838" s="49"/>
      <c r="K838" s="50">
        <v>56.2</v>
      </c>
      <c r="L838" s="51">
        <v>22.6</v>
      </c>
      <c r="M838" s="52">
        <f t="shared" si="5"/>
        <v>65.13128586</v>
      </c>
      <c r="N838" s="52">
        <f t="shared" si="6"/>
        <v>8.931285858</v>
      </c>
      <c r="O838" s="53"/>
      <c r="P838" s="54">
        <v>56.2</v>
      </c>
      <c r="Q838" s="54">
        <v>7.3</v>
      </c>
      <c r="R838" s="55">
        <f t="shared" si="7"/>
        <v>63.8389495</v>
      </c>
      <c r="S838" s="55">
        <f t="shared" si="8"/>
        <v>7.638949498</v>
      </c>
      <c r="T838" s="55"/>
    </row>
    <row r="839">
      <c r="A839" s="45">
        <v>69.1</v>
      </c>
      <c r="B839" s="45">
        <v>14.6</v>
      </c>
      <c r="C839" s="46">
        <f t="shared" si="1"/>
        <v>74.81930446</v>
      </c>
      <c r="D839" s="35">
        <f t="shared" si="2"/>
        <v>5.719304465</v>
      </c>
      <c r="E839" s="47"/>
      <c r="F839" s="48">
        <v>56.1</v>
      </c>
      <c r="G839" s="48">
        <v>339.0</v>
      </c>
      <c r="H839" s="49">
        <f t="shared" si="3"/>
        <v>59.92969857</v>
      </c>
      <c r="I839" s="49">
        <f t="shared" si="4"/>
        <v>3.829698574</v>
      </c>
      <c r="J839" s="49"/>
      <c r="K839" s="50">
        <v>56.1</v>
      </c>
      <c r="L839" s="51">
        <v>22.1</v>
      </c>
      <c r="M839" s="52">
        <f t="shared" si="5"/>
        <v>64.99635687</v>
      </c>
      <c r="N839" s="52">
        <f t="shared" si="6"/>
        <v>8.89635687</v>
      </c>
      <c r="O839" s="53"/>
      <c r="P839" s="54">
        <v>56.1</v>
      </c>
      <c r="Q839" s="54">
        <v>6.3</v>
      </c>
      <c r="R839" s="55">
        <f t="shared" si="7"/>
        <v>64.81183289</v>
      </c>
      <c r="S839" s="55">
        <f t="shared" si="8"/>
        <v>8.711832891</v>
      </c>
      <c r="T839" s="55"/>
    </row>
    <row r="840">
      <c r="A840" s="45">
        <v>68.9</v>
      </c>
      <c r="B840" s="45">
        <v>14.5</v>
      </c>
      <c r="C840" s="46">
        <f t="shared" si="1"/>
        <v>74.60895915</v>
      </c>
      <c r="D840" s="35">
        <f t="shared" si="2"/>
        <v>5.708959154</v>
      </c>
      <c r="E840" s="47"/>
      <c r="F840" s="48">
        <v>55.7</v>
      </c>
      <c r="G840" s="48">
        <v>34.0</v>
      </c>
      <c r="H840" s="49">
        <f t="shared" si="3"/>
        <v>76.20402863</v>
      </c>
      <c r="I840" s="49">
        <f t="shared" si="4"/>
        <v>20.50402863</v>
      </c>
      <c r="J840" s="49"/>
      <c r="K840" s="50">
        <v>55.7</v>
      </c>
      <c r="L840" s="51">
        <v>21.7</v>
      </c>
      <c r="M840" s="52">
        <f t="shared" si="5"/>
        <v>64.88841368</v>
      </c>
      <c r="N840" s="52">
        <f t="shared" si="6"/>
        <v>9.18841368</v>
      </c>
      <c r="O840" s="53"/>
      <c r="P840" s="54">
        <v>55.7</v>
      </c>
      <c r="Q840" s="54">
        <v>5.9</v>
      </c>
      <c r="R840" s="55">
        <f t="shared" si="7"/>
        <v>65.20098625</v>
      </c>
      <c r="S840" s="55">
        <f t="shared" si="8"/>
        <v>9.500986248</v>
      </c>
      <c r="T840" s="55"/>
    </row>
    <row r="841">
      <c r="A841" s="45">
        <v>68.7</v>
      </c>
      <c r="B841" s="45">
        <v>14.3</v>
      </c>
      <c r="C841" s="46">
        <f t="shared" si="1"/>
        <v>74.18826853</v>
      </c>
      <c r="D841" s="35">
        <f t="shared" si="2"/>
        <v>5.488268533</v>
      </c>
      <c r="E841" s="47"/>
      <c r="F841" s="48">
        <v>55.4</v>
      </c>
      <c r="G841" s="48">
        <v>338.0</v>
      </c>
      <c r="H841" s="49">
        <f t="shared" si="3"/>
        <v>59.98305703</v>
      </c>
      <c r="I841" s="49">
        <f t="shared" si="4"/>
        <v>4.583057033</v>
      </c>
      <c r="J841" s="49"/>
      <c r="K841" s="50">
        <v>55.4</v>
      </c>
      <c r="L841" s="51">
        <v>21.3</v>
      </c>
      <c r="M841" s="52">
        <f t="shared" si="5"/>
        <v>64.78047049</v>
      </c>
      <c r="N841" s="52">
        <f t="shared" si="6"/>
        <v>9.380470489</v>
      </c>
      <c r="O841" s="53"/>
      <c r="P841" s="54">
        <v>55.4</v>
      </c>
      <c r="Q841" s="54">
        <v>5.3</v>
      </c>
      <c r="R841" s="55">
        <f t="shared" si="7"/>
        <v>65.78471628</v>
      </c>
      <c r="S841" s="55">
        <f t="shared" si="8"/>
        <v>10.38471628</v>
      </c>
      <c r="T841" s="55"/>
    </row>
    <row r="842">
      <c r="A842" s="45">
        <v>68.6</v>
      </c>
      <c r="B842" s="45">
        <v>14.2</v>
      </c>
      <c r="C842" s="46">
        <f t="shared" si="1"/>
        <v>73.97792322</v>
      </c>
      <c r="D842" s="35">
        <f t="shared" si="2"/>
        <v>5.377923223</v>
      </c>
      <c r="E842" s="47"/>
      <c r="F842" s="48">
        <v>55.0</v>
      </c>
      <c r="G842" s="48">
        <v>339.0</v>
      </c>
      <c r="H842" s="49">
        <f t="shared" si="3"/>
        <v>59.92969857</v>
      </c>
      <c r="I842" s="49">
        <f t="shared" si="4"/>
        <v>4.929698574</v>
      </c>
      <c r="J842" s="49"/>
      <c r="K842" s="50">
        <v>55.0</v>
      </c>
      <c r="L842" s="51">
        <v>2.9</v>
      </c>
      <c r="M842" s="52">
        <f t="shared" si="5"/>
        <v>59.81508372</v>
      </c>
      <c r="N842" s="52">
        <f t="shared" si="6"/>
        <v>4.815083725</v>
      </c>
      <c r="O842" s="53"/>
      <c r="P842" s="54">
        <v>55.0</v>
      </c>
      <c r="Q842" s="54">
        <v>4.9</v>
      </c>
      <c r="R842" s="55">
        <f t="shared" si="7"/>
        <v>66.17386964</v>
      </c>
      <c r="S842" s="55">
        <f t="shared" si="8"/>
        <v>11.17386964</v>
      </c>
      <c r="T842" s="55"/>
    </row>
    <row r="843">
      <c r="A843" s="45">
        <v>68.5</v>
      </c>
      <c r="B843" s="45">
        <v>14.0</v>
      </c>
      <c r="C843" s="46">
        <f t="shared" si="1"/>
        <v>73.5572326</v>
      </c>
      <c r="D843" s="35">
        <f t="shared" si="2"/>
        <v>5.057232602</v>
      </c>
      <c r="E843" s="47"/>
      <c r="F843" s="48">
        <v>54.8</v>
      </c>
      <c r="G843" s="48">
        <v>337.0</v>
      </c>
      <c r="H843" s="49">
        <f t="shared" si="3"/>
        <v>60.03641549</v>
      </c>
      <c r="I843" s="49">
        <f t="shared" si="4"/>
        <v>5.236415493</v>
      </c>
      <c r="J843" s="49"/>
      <c r="K843" s="50">
        <v>54.8</v>
      </c>
      <c r="L843" s="51">
        <v>2.5</v>
      </c>
      <c r="M843" s="52">
        <f t="shared" si="5"/>
        <v>59.70714053</v>
      </c>
      <c r="N843" s="52">
        <f t="shared" si="6"/>
        <v>4.907140534</v>
      </c>
      <c r="O843" s="53"/>
      <c r="P843" s="54">
        <v>54.8</v>
      </c>
      <c r="Q843" s="54">
        <v>4.4</v>
      </c>
      <c r="R843" s="55">
        <f t="shared" si="7"/>
        <v>66.66031134</v>
      </c>
      <c r="S843" s="55">
        <f t="shared" si="8"/>
        <v>11.86031134</v>
      </c>
      <c r="T843" s="55"/>
    </row>
    <row r="844">
      <c r="A844" s="45">
        <v>68.3</v>
      </c>
      <c r="B844" s="45">
        <v>13.9</v>
      </c>
      <c r="C844" s="46">
        <f t="shared" si="1"/>
        <v>73.34688729</v>
      </c>
      <c r="D844" s="35">
        <f t="shared" si="2"/>
        <v>5.046887291</v>
      </c>
      <c r="E844" s="47"/>
      <c r="F844" s="48">
        <v>54.4</v>
      </c>
      <c r="G844" s="48">
        <v>337.0</v>
      </c>
      <c r="H844" s="49">
        <f t="shared" si="3"/>
        <v>60.03641549</v>
      </c>
      <c r="I844" s="49">
        <f t="shared" si="4"/>
        <v>5.636415493</v>
      </c>
      <c r="J844" s="49"/>
      <c r="K844" s="50">
        <v>54.4</v>
      </c>
      <c r="L844" s="51">
        <v>2.2</v>
      </c>
      <c r="M844" s="52">
        <f t="shared" si="5"/>
        <v>59.62618314</v>
      </c>
      <c r="N844" s="52">
        <f t="shared" si="6"/>
        <v>5.226183141</v>
      </c>
      <c r="O844" s="53"/>
      <c r="P844" s="54">
        <v>54.4</v>
      </c>
      <c r="Q844" s="54">
        <v>3.6</v>
      </c>
      <c r="R844" s="55">
        <f t="shared" si="7"/>
        <v>67.43861805</v>
      </c>
      <c r="S844" s="55">
        <f t="shared" si="8"/>
        <v>13.03861805</v>
      </c>
      <c r="T844" s="55"/>
    </row>
    <row r="845">
      <c r="A845" s="45">
        <v>68.1</v>
      </c>
      <c r="B845" s="45">
        <v>13.4</v>
      </c>
      <c r="C845" s="46">
        <f t="shared" si="1"/>
        <v>72.29516074</v>
      </c>
      <c r="D845" s="35">
        <f t="shared" si="2"/>
        <v>4.195160739</v>
      </c>
      <c r="E845" s="47"/>
      <c r="F845" s="48">
        <v>54.1</v>
      </c>
      <c r="G845" s="48">
        <v>336.0</v>
      </c>
      <c r="H845" s="49">
        <f t="shared" si="3"/>
        <v>60.08977395</v>
      </c>
      <c r="I845" s="49">
        <f t="shared" si="4"/>
        <v>5.989773952</v>
      </c>
      <c r="J845" s="49"/>
      <c r="K845" s="50">
        <v>54.1</v>
      </c>
      <c r="L845" s="51">
        <v>19.8</v>
      </c>
      <c r="M845" s="52">
        <f t="shared" si="5"/>
        <v>64.37568352</v>
      </c>
      <c r="N845" s="52">
        <f t="shared" si="6"/>
        <v>10.27568352</v>
      </c>
      <c r="O845" s="53"/>
      <c r="P845" s="54">
        <v>54.1</v>
      </c>
      <c r="Q845" s="54">
        <v>2.9</v>
      </c>
      <c r="R845" s="55">
        <f t="shared" si="7"/>
        <v>68.11963643</v>
      </c>
      <c r="S845" s="55">
        <f t="shared" si="8"/>
        <v>14.01963643</v>
      </c>
      <c r="T845" s="55"/>
    </row>
    <row r="846">
      <c r="A846" s="45">
        <v>68.0</v>
      </c>
      <c r="B846" s="45">
        <v>13.3</v>
      </c>
      <c r="C846" s="46">
        <f t="shared" si="1"/>
        <v>72.08481543</v>
      </c>
      <c r="D846" s="35">
        <f t="shared" si="2"/>
        <v>4.084815428</v>
      </c>
      <c r="E846" s="47"/>
      <c r="F846" s="48">
        <v>53.8</v>
      </c>
      <c r="G846" s="48">
        <v>334.0</v>
      </c>
      <c r="H846" s="49">
        <f t="shared" si="3"/>
        <v>60.19649087</v>
      </c>
      <c r="I846" s="49">
        <f t="shared" si="4"/>
        <v>6.39649087</v>
      </c>
      <c r="J846" s="49"/>
      <c r="K846" s="50">
        <v>53.8</v>
      </c>
      <c r="L846" s="51">
        <v>19.5</v>
      </c>
      <c r="M846" s="52">
        <f t="shared" si="5"/>
        <v>64.29472613</v>
      </c>
      <c r="N846" s="52">
        <f t="shared" si="6"/>
        <v>10.49472613</v>
      </c>
      <c r="O846" s="53"/>
      <c r="P846" s="54">
        <v>53.8</v>
      </c>
      <c r="Q846" s="54">
        <v>2.3</v>
      </c>
      <c r="R846" s="55">
        <f t="shared" si="7"/>
        <v>68.70336646</v>
      </c>
      <c r="S846" s="55">
        <f t="shared" si="8"/>
        <v>14.90336646</v>
      </c>
      <c r="T846" s="55"/>
    </row>
    <row r="847">
      <c r="A847" s="45">
        <v>67.9</v>
      </c>
      <c r="B847" s="45">
        <v>13.3</v>
      </c>
      <c r="C847" s="46">
        <f t="shared" si="1"/>
        <v>72.08481543</v>
      </c>
      <c r="D847" s="35">
        <f t="shared" si="2"/>
        <v>4.184815428</v>
      </c>
      <c r="E847" s="47"/>
      <c r="F847" s="48">
        <v>53.5</v>
      </c>
      <c r="G847" s="48">
        <v>334.0</v>
      </c>
      <c r="H847" s="49">
        <f t="shared" si="3"/>
        <v>60.19649087</v>
      </c>
      <c r="I847" s="49">
        <f t="shared" si="4"/>
        <v>6.69649087</v>
      </c>
      <c r="J847" s="49"/>
      <c r="K847" s="50">
        <v>53.5</v>
      </c>
      <c r="L847" s="51">
        <v>19.1</v>
      </c>
      <c r="M847" s="52">
        <f t="shared" si="5"/>
        <v>64.18678294</v>
      </c>
      <c r="N847" s="52">
        <f t="shared" si="6"/>
        <v>10.68678294</v>
      </c>
      <c r="O847" s="53"/>
      <c r="P847" s="54">
        <v>53.5</v>
      </c>
      <c r="Q847" s="54">
        <v>1.9</v>
      </c>
      <c r="R847" s="55">
        <f t="shared" si="7"/>
        <v>69.09251982</v>
      </c>
      <c r="S847" s="55">
        <f t="shared" si="8"/>
        <v>15.59251982</v>
      </c>
      <c r="T847" s="55"/>
    </row>
    <row r="848">
      <c r="A848" s="45">
        <v>67.8</v>
      </c>
      <c r="B848" s="45">
        <v>13.2</v>
      </c>
      <c r="C848" s="46">
        <f t="shared" si="1"/>
        <v>71.87447012</v>
      </c>
      <c r="D848" s="35">
        <f t="shared" si="2"/>
        <v>4.074470118</v>
      </c>
      <c r="E848" s="47"/>
      <c r="F848" s="48">
        <v>53.1</v>
      </c>
      <c r="G848" s="48">
        <v>334.0</v>
      </c>
      <c r="H848" s="49">
        <f t="shared" si="3"/>
        <v>60.19649087</v>
      </c>
      <c r="I848" s="49">
        <f t="shared" si="4"/>
        <v>7.09649087</v>
      </c>
      <c r="J848" s="49"/>
      <c r="K848" s="50">
        <v>53.1</v>
      </c>
      <c r="L848" s="51">
        <v>18.7</v>
      </c>
      <c r="M848" s="52">
        <f t="shared" si="5"/>
        <v>64.07883975</v>
      </c>
      <c r="N848" s="52">
        <f t="shared" si="6"/>
        <v>10.97883975</v>
      </c>
      <c r="O848" s="53"/>
      <c r="P848" s="54">
        <v>53.1</v>
      </c>
      <c r="Q848" s="54">
        <v>0.4</v>
      </c>
      <c r="R848" s="55">
        <f t="shared" si="7"/>
        <v>70.55184491</v>
      </c>
      <c r="S848" s="55">
        <f t="shared" si="8"/>
        <v>17.45184491</v>
      </c>
      <c r="T848" s="55"/>
    </row>
    <row r="849">
      <c r="A849" s="45">
        <v>67.7</v>
      </c>
      <c r="B849" s="45">
        <v>13.1</v>
      </c>
      <c r="C849" s="46">
        <f t="shared" si="1"/>
        <v>71.66412481</v>
      </c>
      <c r="D849" s="35">
        <f t="shared" si="2"/>
        <v>3.964124807</v>
      </c>
      <c r="E849" s="47"/>
      <c r="F849" s="48">
        <v>52.7</v>
      </c>
      <c r="G849" s="48">
        <v>336.0</v>
      </c>
      <c r="H849" s="49">
        <f t="shared" si="3"/>
        <v>60.08977395</v>
      </c>
      <c r="I849" s="49">
        <f t="shared" si="4"/>
        <v>7.389773952</v>
      </c>
      <c r="J849" s="49"/>
      <c r="K849" s="50">
        <v>52.7</v>
      </c>
      <c r="L849" s="51">
        <v>18.3</v>
      </c>
      <c r="M849" s="52">
        <f t="shared" si="5"/>
        <v>63.97089656</v>
      </c>
      <c r="N849" s="52">
        <f t="shared" si="6"/>
        <v>11.27089656</v>
      </c>
      <c r="O849" s="53"/>
      <c r="P849" s="54">
        <v>52.7</v>
      </c>
      <c r="Q849" s="54">
        <v>0.4</v>
      </c>
      <c r="R849" s="55">
        <f t="shared" si="7"/>
        <v>70.55184491</v>
      </c>
      <c r="S849" s="55">
        <f t="shared" si="8"/>
        <v>17.85184491</v>
      </c>
      <c r="T849" s="55"/>
    </row>
    <row r="850">
      <c r="A850" s="45">
        <v>81.1</v>
      </c>
      <c r="B850" s="45">
        <v>17.0</v>
      </c>
      <c r="C850" s="46">
        <f t="shared" si="1"/>
        <v>79.86759192</v>
      </c>
      <c r="D850" s="35">
        <f t="shared" si="2"/>
        <v>1.232408083</v>
      </c>
      <c r="E850" s="47"/>
      <c r="F850" s="48">
        <v>64.7</v>
      </c>
      <c r="G850" s="48">
        <v>255.0</v>
      </c>
      <c r="H850" s="49">
        <f t="shared" si="3"/>
        <v>64.41180915</v>
      </c>
      <c r="I850" s="49">
        <f t="shared" si="4"/>
        <v>0.2881908518</v>
      </c>
      <c r="J850" s="49"/>
      <c r="K850" s="50">
        <v>64.7</v>
      </c>
      <c r="L850" s="51">
        <v>18.6</v>
      </c>
      <c r="M850" s="52">
        <f t="shared" si="5"/>
        <v>64.05185395</v>
      </c>
      <c r="N850" s="52">
        <f t="shared" si="6"/>
        <v>0.6481460469</v>
      </c>
      <c r="O850" s="53"/>
      <c r="P850" s="54">
        <v>64.7</v>
      </c>
      <c r="Q850" s="54">
        <v>0.5</v>
      </c>
      <c r="R850" s="55">
        <f t="shared" si="7"/>
        <v>70.45455657</v>
      </c>
      <c r="S850" s="55">
        <f t="shared" si="8"/>
        <v>5.754556568</v>
      </c>
      <c r="T850" s="55"/>
    </row>
    <row r="851">
      <c r="A851" s="45">
        <v>89.0</v>
      </c>
      <c r="B851" s="45">
        <v>17.0</v>
      </c>
      <c r="C851" s="46">
        <f t="shared" si="1"/>
        <v>79.86759192</v>
      </c>
      <c r="D851" s="35">
        <f t="shared" si="2"/>
        <v>9.132408083</v>
      </c>
      <c r="E851" s="47"/>
      <c r="F851" s="48">
        <v>64.4</v>
      </c>
      <c r="G851" s="48">
        <v>261.0</v>
      </c>
      <c r="H851" s="49">
        <f t="shared" si="3"/>
        <v>64.09165839</v>
      </c>
      <c r="I851" s="49">
        <f t="shared" si="4"/>
        <v>0.3083416071</v>
      </c>
      <c r="J851" s="49"/>
      <c r="K851" s="50">
        <v>64.4</v>
      </c>
      <c r="L851" s="51">
        <v>18.0</v>
      </c>
      <c r="M851" s="52">
        <f t="shared" si="5"/>
        <v>63.88993917</v>
      </c>
      <c r="N851" s="52">
        <f t="shared" si="6"/>
        <v>0.5100608326</v>
      </c>
      <c r="O851" s="53"/>
      <c r="P851" s="54">
        <v>64.4</v>
      </c>
      <c r="Q851" s="54">
        <v>0.6</v>
      </c>
      <c r="R851" s="55">
        <f t="shared" si="7"/>
        <v>70.35726823</v>
      </c>
      <c r="S851" s="55">
        <f t="shared" si="8"/>
        <v>5.957268229</v>
      </c>
      <c r="T851" s="55"/>
    </row>
    <row r="852">
      <c r="A852" s="45">
        <v>87.0</v>
      </c>
      <c r="B852" s="45">
        <v>17.0</v>
      </c>
      <c r="C852" s="46">
        <f t="shared" si="1"/>
        <v>79.86759192</v>
      </c>
      <c r="D852" s="35">
        <f t="shared" si="2"/>
        <v>7.132408083</v>
      </c>
      <c r="E852" s="47"/>
      <c r="F852" s="48">
        <v>64.0</v>
      </c>
      <c r="G852" s="48">
        <v>266.0</v>
      </c>
      <c r="H852" s="49">
        <f t="shared" si="3"/>
        <v>63.8248661</v>
      </c>
      <c r="I852" s="49">
        <f t="shared" si="4"/>
        <v>0.1751339032</v>
      </c>
      <c r="J852" s="49"/>
      <c r="K852" s="50">
        <v>64.0</v>
      </c>
      <c r="L852" s="51">
        <v>17.5</v>
      </c>
      <c r="M852" s="52">
        <f t="shared" si="5"/>
        <v>63.75501018</v>
      </c>
      <c r="N852" s="52">
        <f t="shared" si="6"/>
        <v>0.2449898208</v>
      </c>
      <c r="O852" s="53"/>
      <c r="P852" s="54">
        <v>64.0</v>
      </c>
      <c r="Q852" s="54">
        <v>0.7</v>
      </c>
      <c r="R852" s="55">
        <f t="shared" si="7"/>
        <v>70.25997989</v>
      </c>
      <c r="S852" s="55">
        <f t="shared" si="8"/>
        <v>6.259979889</v>
      </c>
      <c r="T852" s="55"/>
    </row>
    <row r="853">
      <c r="A853" s="45">
        <v>84.0</v>
      </c>
      <c r="B853" s="45">
        <v>17.0</v>
      </c>
      <c r="C853" s="46">
        <f t="shared" si="1"/>
        <v>79.86759192</v>
      </c>
      <c r="D853" s="35">
        <f t="shared" si="2"/>
        <v>4.132408083</v>
      </c>
      <c r="E853" s="47"/>
      <c r="F853" s="48">
        <v>63.6</v>
      </c>
      <c r="G853" s="48">
        <v>274.0</v>
      </c>
      <c r="H853" s="49">
        <f t="shared" si="3"/>
        <v>63.39799842</v>
      </c>
      <c r="I853" s="49">
        <f t="shared" si="4"/>
        <v>0.2020015769</v>
      </c>
      <c r="J853" s="49"/>
      <c r="K853" s="50">
        <v>63.6</v>
      </c>
      <c r="L853" s="51">
        <v>17.0</v>
      </c>
      <c r="M853" s="52">
        <f t="shared" si="5"/>
        <v>63.62008119</v>
      </c>
      <c r="N853" s="52">
        <f t="shared" si="6"/>
        <v>0.02008119102</v>
      </c>
      <c r="O853" s="53"/>
      <c r="P853" s="54">
        <v>63.6</v>
      </c>
      <c r="Q853" s="54">
        <v>0.9</v>
      </c>
      <c r="R853" s="55">
        <f t="shared" si="7"/>
        <v>70.06540321</v>
      </c>
      <c r="S853" s="55">
        <f t="shared" si="8"/>
        <v>6.465403211</v>
      </c>
      <c r="T853" s="55"/>
    </row>
    <row r="854">
      <c r="A854" s="45">
        <v>83.0</v>
      </c>
      <c r="B854" s="45">
        <v>16.9</v>
      </c>
      <c r="C854" s="46">
        <f t="shared" si="1"/>
        <v>79.65724661</v>
      </c>
      <c r="D854" s="35">
        <f t="shared" si="2"/>
        <v>3.342753394</v>
      </c>
      <c r="E854" s="47"/>
      <c r="F854" s="48">
        <v>62.9</v>
      </c>
      <c r="G854" s="48">
        <v>286.0</v>
      </c>
      <c r="H854" s="49">
        <f t="shared" si="3"/>
        <v>62.75769691</v>
      </c>
      <c r="I854" s="49">
        <f t="shared" si="4"/>
        <v>0.1423030875</v>
      </c>
      <c r="J854" s="49"/>
      <c r="K854" s="50">
        <v>62.9</v>
      </c>
      <c r="L854" s="51">
        <v>16.5</v>
      </c>
      <c r="M854" s="52">
        <f t="shared" si="5"/>
        <v>63.4851522</v>
      </c>
      <c r="N854" s="52">
        <f t="shared" si="6"/>
        <v>0.5851522029</v>
      </c>
      <c r="O854" s="53"/>
      <c r="P854" s="54">
        <v>62.9</v>
      </c>
      <c r="Q854" s="54">
        <v>1.0</v>
      </c>
      <c r="R854" s="55">
        <f t="shared" si="7"/>
        <v>69.96811487</v>
      </c>
      <c r="S854" s="55">
        <f t="shared" si="8"/>
        <v>7.068114872</v>
      </c>
      <c r="T854" s="55"/>
    </row>
    <row r="855">
      <c r="A855" s="45">
        <v>79.9</v>
      </c>
      <c r="B855" s="45">
        <v>16.8</v>
      </c>
      <c r="C855" s="46">
        <f t="shared" si="1"/>
        <v>79.4469013</v>
      </c>
      <c r="D855" s="35">
        <f t="shared" si="2"/>
        <v>0.4530987043</v>
      </c>
      <c r="E855" s="47"/>
      <c r="F855" s="48">
        <v>62.1</v>
      </c>
      <c r="G855" s="48">
        <v>298.0</v>
      </c>
      <c r="H855" s="49">
        <f t="shared" si="3"/>
        <v>62.1173954</v>
      </c>
      <c r="I855" s="49">
        <f t="shared" si="4"/>
        <v>0.01739540196</v>
      </c>
      <c r="J855" s="49"/>
      <c r="K855" s="50">
        <v>62.1</v>
      </c>
      <c r="L855" s="51">
        <v>16.0</v>
      </c>
      <c r="M855" s="52">
        <f t="shared" si="5"/>
        <v>63.35022321</v>
      </c>
      <c r="N855" s="52">
        <f t="shared" si="6"/>
        <v>1.250223215</v>
      </c>
      <c r="O855" s="53"/>
      <c r="P855" s="54">
        <v>62.1</v>
      </c>
      <c r="Q855" s="54">
        <v>1.1</v>
      </c>
      <c r="R855" s="55">
        <f t="shared" si="7"/>
        <v>69.87082653</v>
      </c>
      <c r="S855" s="55">
        <f t="shared" si="8"/>
        <v>7.770826532</v>
      </c>
      <c r="T855" s="55"/>
    </row>
    <row r="856">
      <c r="A856" s="45">
        <v>79.7</v>
      </c>
      <c r="B856" s="45">
        <v>17.0</v>
      </c>
      <c r="C856" s="46">
        <f t="shared" si="1"/>
        <v>79.86759192</v>
      </c>
      <c r="D856" s="35">
        <f t="shared" si="2"/>
        <v>0.1675919166</v>
      </c>
      <c r="E856" s="47"/>
      <c r="F856" s="48">
        <v>61.4</v>
      </c>
      <c r="G856" s="48">
        <v>311.0</v>
      </c>
      <c r="H856" s="49">
        <f t="shared" si="3"/>
        <v>61.42373543</v>
      </c>
      <c r="I856" s="49">
        <f t="shared" si="4"/>
        <v>0.02373543217</v>
      </c>
      <c r="J856" s="49"/>
      <c r="K856" s="50">
        <v>61.4</v>
      </c>
      <c r="L856" s="51">
        <v>15.5</v>
      </c>
      <c r="M856" s="52">
        <f t="shared" si="5"/>
        <v>63.21529423</v>
      </c>
      <c r="N856" s="52">
        <f t="shared" si="6"/>
        <v>1.815294227</v>
      </c>
      <c r="O856" s="53"/>
      <c r="P856" s="54">
        <v>61.4</v>
      </c>
      <c r="Q856" s="54">
        <v>1.3</v>
      </c>
      <c r="R856" s="55">
        <f t="shared" si="7"/>
        <v>69.67624985</v>
      </c>
      <c r="S856" s="55">
        <f t="shared" si="8"/>
        <v>8.276249854</v>
      </c>
      <c r="T856" s="55"/>
    </row>
    <row r="857">
      <c r="A857" s="45">
        <v>79.6</v>
      </c>
      <c r="B857" s="45">
        <v>17.1</v>
      </c>
      <c r="C857" s="46">
        <f t="shared" si="1"/>
        <v>80.07793723</v>
      </c>
      <c r="D857" s="35">
        <f t="shared" si="2"/>
        <v>0.4779372271</v>
      </c>
      <c r="E857" s="47"/>
      <c r="F857" s="48">
        <v>67.0</v>
      </c>
      <c r="G857" s="48">
        <v>322.0</v>
      </c>
      <c r="H857" s="49">
        <f t="shared" si="3"/>
        <v>60.83679238</v>
      </c>
      <c r="I857" s="49">
        <f t="shared" si="4"/>
        <v>6.163207619</v>
      </c>
      <c r="J857" s="49"/>
      <c r="K857" s="50">
        <v>67.0</v>
      </c>
      <c r="L857" s="51">
        <v>15.1</v>
      </c>
      <c r="M857" s="52">
        <f t="shared" si="5"/>
        <v>63.10735104</v>
      </c>
      <c r="N857" s="52">
        <f t="shared" si="6"/>
        <v>3.892648964</v>
      </c>
      <c r="O857" s="53"/>
      <c r="P857" s="54">
        <v>67.0</v>
      </c>
      <c r="Q857" s="54">
        <v>1.4</v>
      </c>
      <c r="R857" s="55">
        <f t="shared" si="7"/>
        <v>69.57896151</v>
      </c>
      <c r="S857" s="55">
        <f t="shared" si="8"/>
        <v>2.578961515</v>
      </c>
      <c r="T857" s="55"/>
    </row>
    <row r="858">
      <c r="A858" s="45">
        <v>79.3</v>
      </c>
      <c r="B858" s="45">
        <v>17.2</v>
      </c>
      <c r="C858" s="46">
        <f t="shared" si="1"/>
        <v>80.28828254</v>
      </c>
      <c r="D858" s="35">
        <f t="shared" si="2"/>
        <v>0.9882825376</v>
      </c>
      <c r="E858" s="47"/>
      <c r="F858" s="48">
        <v>62.0</v>
      </c>
      <c r="G858" s="48">
        <v>329.0</v>
      </c>
      <c r="H858" s="49">
        <f t="shared" si="3"/>
        <v>60.46328317</v>
      </c>
      <c r="I858" s="49">
        <f t="shared" si="4"/>
        <v>1.536716834</v>
      </c>
      <c r="J858" s="49"/>
      <c r="K858" s="50">
        <v>62.0</v>
      </c>
      <c r="L858" s="51">
        <v>14.7</v>
      </c>
      <c r="M858" s="52">
        <f t="shared" si="5"/>
        <v>62.99940785</v>
      </c>
      <c r="N858" s="52">
        <f t="shared" si="6"/>
        <v>0.9994078455</v>
      </c>
      <c r="O858" s="53"/>
      <c r="P858" s="54">
        <v>62.0</v>
      </c>
      <c r="Q858" s="54">
        <v>1.6</v>
      </c>
      <c r="R858" s="55">
        <f t="shared" si="7"/>
        <v>69.38438484</v>
      </c>
      <c r="S858" s="55">
        <f t="shared" si="8"/>
        <v>7.384384836</v>
      </c>
      <c r="T858" s="55"/>
    </row>
    <row r="859">
      <c r="A859" s="45">
        <v>79.2</v>
      </c>
      <c r="B859" s="45">
        <v>17.2</v>
      </c>
      <c r="C859" s="46">
        <f t="shared" si="1"/>
        <v>80.28828254</v>
      </c>
      <c r="D859" s="35">
        <f t="shared" si="2"/>
        <v>1.088282538</v>
      </c>
      <c r="E859" s="47"/>
      <c r="F859" s="48">
        <v>59.7</v>
      </c>
      <c r="G859" s="48">
        <v>336.0</v>
      </c>
      <c r="H859" s="49">
        <f t="shared" si="3"/>
        <v>60.08977395</v>
      </c>
      <c r="I859" s="49">
        <f t="shared" si="4"/>
        <v>0.3897739518</v>
      </c>
      <c r="J859" s="49"/>
      <c r="K859" s="50">
        <v>59.7</v>
      </c>
      <c r="L859" s="51">
        <v>14.3</v>
      </c>
      <c r="M859" s="52">
        <f t="shared" si="5"/>
        <v>62.89146465</v>
      </c>
      <c r="N859" s="52">
        <f t="shared" si="6"/>
        <v>3.191464655</v>
      </c>
      <c r="O859" s="53"/>
      <c r="P859" s="54">
        <v>59.7</v>
      </c>
      <c r="Q859" s="54">
        <v>1.8</v>
      </c>
      <c r="R859" s="55">
        <f t="shared" si="7"/>
        <v>69.18980816</v>
      </c>
      <c r="S859" s="55">
        <f t="shared" si="8"/>
        <v>9.489808158</v>
      </c>
      <c r="T859" s="55"/>
    </row>
    <row r="860">
      <c r="A860" s="45">
        <v>78.9</v>
      </c>
      <c r="B860" s="45">
        <v>17.1</v>
      </c>
      <c r="C860" s="46">
        <f t="shared" si="1"/>
        <v>80.07793723</v>
      </c>
      <c r="D860" s="35">
        <f t="shared" si="2"/>
        <v>1.177937227</v>
      </c>
      <c r="E860" s="47"/>
      <c r="F860" s="48">
        <v>59.4</v>
      </c>
      <c r="G860" s="48">
        <v>34.0</v>
      </c>
      <c r="H860" s="49">
        <f t="shared" si="3"/>
        <v>76.20402863</v>
      </c>
      <c r="I860" s="49">
        <f t="shared" si="4"/>
        <v>16.80402863</v>
      </c>
      <c r="J860" s="49"/>
      <c r="K860" s="50">
        <v>59.4</v>
      </c>
      <c r="L860" s="51">
        <v>13.9</v>
      </c>
      <c r="M860" s="52">
        <f t="shared" si="5"/>
        <v>62.78352146</v>
      </c>
      <c r="N860" s="52">
        <f t="shared" si="6"/>
        <v>3.383521464</v>
      </c>
      <c r="O860" s="53"/>
      <c r="P860" s="54">
        <v>59.4</v>
      </c>
      <c r="Q860" s="54">
        <v>1.9</v>
      </c>
      <c r="R860" s="55">
        <f t="shared" si="7"/>
        <v>69.09251982</v>
      </c>
      <c r="S860" s="55">
        <f t="shared" si="8"/>
        <v>9.692519818</v>
      </c>
      <c r="T860" s="55"/>
    </row>
    <row r="861">
      <c r="A861" s="45">
        <v>78.7</v>
      </c>
      <c r="B861" s="45">
        <v>18.3</v>
      </c>
      <c r="C861" s="46">
        <f t="shared" si="1"/>
        <v>82.60208095</v>
      </c>
      <c r="D861" s="35">
        <f t="shared" si="2"/>
        <v>3.902080953</v>
      </c>
      <c r="E861" s="47"/>
      <c r="F861" s="48">
        <v>59.1</v>
      </c>
      <c r="G861" s="48">
        <v>342.0</v>
      </c>
      <c r="H861" s="49">
        <f t="shared" si="3"/>
        <v>59.7696232</v>
      </c>
      <c r="I861" s="49">
        <f t="shared" si="4"/>
        <v>0.6696231965</v>
      </c>
      <c r="J861" s="49"/>
      <c r="K861" s="50">
        <v>59.1</v>
      </c>
      <c r="L861" s="51">
        <v>13.6</v>
      </c>
      <c r="M861" s="52">
        <f t="shared" si="5"/>
        <v>62.70256407</v>
      </c>
      <c r="N861" s="52">
        <f t="shared" si="6"/>
        <v>3.602564072</v>
      </c>
      <c r="O861" s="53"/>
      <c r="P861" s="54">
        <v>59.1</v>
      </c>
      <c r="Q861" s="54">
        <v>1.9</v>
      </c>
      <c r="R861" s="55">
        <f t="shared" si="7"/>
        <v>69.09251982</v>
      </c>
      <c r="S861" s="55">
        <f t="shared" si="8"/>
        <v>9.992519818</v>
      </c>
      <c r="T861" s="55"/>
    </row>
    <row r="862">
      <c r="A862" s="45">
        <v>78.4</v>
      </c>
      <c r="B862" s="45">
        <v>18.1</v>
      </c>
      <c r="C862" s="46">
        <f t="shared" si="1"/>
        <v>82.18139033</v>
      </c>
      <c r="D862" s="35">
        <f t="shared" si="2"/>
        <v>3.781390332</v>
      </c>
      <c r="E862" s="47"/>
      <c r="F862" s="48">
        <v>58.8</v>
      </c>
      <c r="G862" s="48">
        <v>343.0</v>
      </c>
      <c r="H862" s="49">
        <f t="shared" si="3"/>
        <v>59.71626474</v>
      </c>
      <c r="I862" s="49">
        <f t="shared" si="4"/>
        <v>0.9162647373</v>
      </c>
      <c r="J862" s="49"/>
      <c r="K862" s="50">
        <v>58.8</v>
      </c>
      <c r="L862" s="51">
        <v>13.3</v>
      </c>
      <c r="M862" s="52">
        <f t="shared" si="5"/>
        <v>62.62160668</v>
      </c>
      <c r="N862" s="52">
        <f t="shared" si="6"/>
        <v>3.821606679</v>
      </c>
      <c r="O862" s="53"/>
      <c r="P862" s="54">
        <v>58.8</v>
      </c>
      <c r="Q862" s="54">
        <v>2.0</v>
      </c>
      <c r="R862" s="55">
        <f t="shared" si="7"/>
        <v>68.99523148</v>
      </c>
      <c r="S862" s="55">
        <f t="shared" si="8"/>
        <v>10.19523148</v>
      </c>
      <c r="T862" s="55"/>
    </row>
    <row r="863">
      <c r="A863" s="45">
        <v>78.1</v>
      </c>
      <c r="B863" s="45">
        <v>18.0</v>
      </c>
      <c r="C863" s="46">
        <f t="shared" si="1"/>
        <v>81.97104502</v>
      </c>
      <c r="D863" s="35">
        <f t="shared" si="2"/>
        <v>3.871045022</v>
      </c>
      <c r="E863" s="47"/>
      <c r="F863" s="48">
        <v>58.5</v>
      </c>
      <c r="G863" s="48">
        <v>343.0</v>
      </c>
      <c r="H863" s="49">
        <f t="shared" si="3"/>
        <v>59.71626474</v>
      </c>
      <c r="I863" s="49">
        <f t="shared" si="4"/>
        <v>1.216264737</v>
      </c>
      <c r="J863" s="49"/>
      <c r="K863" s="50">
        <v>58.5</v>
      </c>
      <c r="L863" s="51">
        <v>13.1</v>
      </c>
      <c r="M863" s="52">
        <f t="shared" si="5"/>
        <v>62.56763508</v>
      </c>
      <c r="N863" s="52">
        <f t="shared" si="6"/>
        <v>4.067635083</v>
      </c>
      <c r="O863" s="53"/>
      <c r="P863" s="54">
        <v>58.5</v>
      </c>
      <c r="Q863" s="54">
        <v>1.9</v>
      </c>
      <c r="R863" s="55">
        <f t="shared" si="7"/>
        <v>69.09251982</v>
      </c>
      <c r="S863" s="55">
        <f t="shared" si="8"/>
        <v>10.59251982</v>
      </c>
      <c r="T863" s="55"/>
    </row>
    <row r="864">
      <c r="A864" s="45">
        <v>78.0</v>
      </c>
      <c r="B864" s="45">
        <v>17.7</v>
      </c>
      <c r="C864" s="46">
        <f t="shared" si="1"/>
        <v>81.34000909</v>
      </c>
      <c r="D864" s="35">
        <f t="shared" si="2"/>
        <v>3.34000909</v>
      </c>
      <c r="E864" s="47"/>
      <c r="F864" s="48">
        <v>58.1</v>
      </c>
      <c r="G864" s="48">
        <v>345.0</v>
      </c>
      <c r="H864" s="49">
        <f t="shared" si="3"/>
        <v>59.60954782</v>
      </c>
      <c r="I864" s="49">
        <f t="shared" si="4"/>
        <v>1.509547819</v>
      </c>
      <c r="J864" s="49"/>
      <c r="K864" s="50">
        <v>58.1</v>
      </c>
      <c r="L864" s="51">
        <v>12.8</v>
      </c>
      <c r="M864" s="52">
        <f t="shared" si="5"/>
        <v>62.48667769</v>
      </c>
      <c r="N864" s="52">
        <f t="shared" si="6"/>
        <v>4.38667769</v>
      </c>
      <c r="O864" s="53"/>
      <c r="P864" s="54">
        <v>58.1</v>
      </c>
      <c r="Q864" s="54">
        <v>0.1</v>
      </c>
      <c r="R864" s="55">
        <f t="shared" si="7"/>
        <v>70.84370993</v>
      </c>
      <c r="S864" s="55">
        <f t="shared" si="8"/>
        <v>12.74370993</v>
      </c>
      <c r="T864" s="55"/>
    </row>
    <row r="865">
      <c r="A865" s="45">
        <v>77.5</v>
      </c>
      <c r="B865" s="45">
        <v>17.3</v>
      </c>
      <c r="C865" s="46">
        <f t="shared" si="1"/>
        <v>80.49862785</v>
      </c>
      <c r="D865" s="35">
        <f t="shared" si="2"/>
        <v>2.998627848</v>
      </c>
      <c r="E865" s="47"/>
      <c r="F865" s="48">
        <v>45.3</v>
      </c>
      <c r="G865" s="48">
        <v>593.0</v>
      </c>
      <c r="H865" s="49">
        <f t="shared" si="3"/>
        <v>46.37664993</v>
      </c>
      <c r="I865" s="49">
        <f t="shared" si="4"/>
        <v>1.076649934</v>
      </c>
      <c r="J865" s="49"/>
      <c r="K865" s="50">
        <v>45.3</v>
      </c>
      <c r="L865" s="51">
        <v>12.6</v>
      </c>
      <c r="M865" s="52">
        <f t="shared" si="5"/>
        <v>62.4327061</v>
      </c>
      <c r="N865" s="52">
        <f t="shared" si="6"/>
        <v>17.1327061</v>
      </c>
      <c r="O865" s="53"/>
      <c r="P865" s="54">
        <v>45.3</v>
      </c>
      <c r="Q865" s="54">
        <v>0.1</v>
      </c>
      <c r="R865" s="55">
        <f t="shared" si="7"/>
        <v>70.84370993</v>
      </c>
      <c r="S865" s="55">
        <f t="shared" si="8"/>
        <v>25.54370993</v>
      </c>
      <c r="T865" s="55"/>
    </row>
    <row r="866">
      <c r="A866" s="45">
        <v>82.4</v>
      </c>
      <c r="B866" s="45">
        <v>16.3</v>
      </c>
      <c r="C866" s="46">
        <f t="shared" si="1"/>
        <v>78.39517474</v>
      </c>
      <c r="D866" s="35">
        <f t="shared" si="2"/>
        <v>4.004825257</v>
      </c>
      <c r="E866" s="47"/>
      <c r="F866" s="48">
        <v>77.6</v>
      </c>
      <c r="G866" s="48">
        <v>119.0</v>
      </c>
      <c r="H866" s="49">
        <f t="shared" si="3"/>
        <v>71.6685596</v>
      </c>
      <c r="I866" s="49">
        <f t="shared" si="4"/>
        <v>5.931440399</v>
      </c>
      <c r="J866" s="49"/>
      <c r="K866" s="50">
        <v>77.6</v>
      </c>
      <c r="L866" s="51">
        <v>59.9</v>
      </c>
      <c r="M866" s="52">
        <f t="shared" si="5"/>
        <v>75.19698838</v>
      </c>
      <c r="N866" s="52">
        <f t="shared" si="6"/>
        <v>2.403011625</v>
      </c>
      <c r="O866" s="53"/>
      <c r="P866" s="54">
        <v>77.6</v>
      </c>
      <c r="Q866" s="54">
        <v>0.1</v>
      </c>
      <c r="R866" s="55">
        <f t="shared" si="7"/>
        <v>70.84370993</v>
      </c>
      <c r="S866" s="55">
        <f t="shared" si="8"/>
        <v>6.756290075</v>
      </c>
      <c r="T866" s="55"/>
    </row>
    <row r="867">
      <c r="A867" s="45">
        <v>82.2</v>
      </c>
      <c r="B867" s="45">
        <v>16.2</v>
      </c>
      <c r="C867" s="46">
        <f t="shared" si="1"/>
        <v>78.18482943</v>
      </c>
      <c r="D867" s="35">
        <f t="shared" si="2"/>
        <v>4.015170567</v>
      </c>
      <c r="E867" s="47"/>
      <c r="F867" s="48">
        <v>77.3</v>
      </c>
      <c r="G867" s="48">
        <v>122.0</v>
      </c>
      <c r="H867" s="49">
        <f t="shared" si="3"/>
        <v>71.50848422</v>
      </c>
      <c r="I867" s="49">
        <f t="shared" si="4"/>
        <v>5.791515776</v>
      </c>
      <c r="J867" s="49"/>
      <c r="K867" s="50">
        <v>77.3</v>
      </c>
      <c r="L867" s="51">
        <v>59.4</v>
      </c>
      <c r="M867" s="52">
        <f t="shared" si="5"/>
        <v>75.06205939</v>
      </c>
      <c r="N867" s="52">
        <f t="shared" si="6"/>
        <v>2.237940613</v>
      </c>
      <c r="O867" s="53"/>
      <c r="P867" s="54">
        <v>77.3</v>
      </c>
      <c r="Q867" s="54">
        <v>0.1</v>
      </c>
      <c r="R867" s="55">
        <f t="shared" si="7"/>
        <v>70.84370993</v>
      </c>
      <c r="S867" s="55">
        <f t="shared" si="8"/>
        <v>6.456290075</v>
      </c>
      <c r="T867" s="55"/>
    </row>
    <row r="868">
      <c r="A868" s="45">
        <v>82.0</v>
      </c>
      <c r="B868" s="45">
        <v>16.2</v>
      </c>
      <c r="C868" s="46">
        <f t="shared" si="1"/>
        <v>78.18482943</v>
      </c>
      <c r="D868" s="35">
        <f t="shared" si="2"/>
        <v>3.815170567</v>
      </c>
      <c r="E868" s="47"/>
      <c r="F868" s="48">
        <v>76.9</v>
      </c>
      <c r="G868" s="48">
        <v>127.0</v>
      </c>
      <c r="H868" s="49">
        <f t="shared" si="3"/>
        <v>71.24169193</v>
      </c>
      <c r="I868" s="49">
        <f t="shared" si="4"/>
        <v>5.658308072</v>
      </c>
      <c r="J868" s="49"/>
      <c r="K868" s="50">
        <v>76.9</v>
      </c>
      <c r="L868" s="51">
        <v>59.0</v>
      </c>
      <c r="M868" s="52">
        <f t="shared" si="5"/>
        <v>74.9541162</v>
      </c>
      <c r="N868" s="52">
        <f t="shared" si="6"/>
        <v>1.945883803</v>
      </c>
      <c r="O868" s="53"/>
      <c r="P868" s="54">
        <v>76.9</v>
      </c>
      <c r="Q868" s="54">
        <v>0.1</v>
      </c>
      <c r="R868" s="55">
        <f t="shared" si="7"/>
        <v>70.84370993</v>
      </c>
      <c r="S868" s="55">
        <f t="shared" si="8"/>
        <v>6.056290075</v>
      </c>
      <c r="T868" s="55"/>
    </row>
    <row r="869">
      <c r="A869" s="45">
        <v>81.5</v>
      </c>
      <c r="B869" s="45">
        <v>16.1</v>
      </c>
      <c r="C869" s="46">
        <f t="shared" si="1"/>
        <v>77.97448412</v>
      </c>
      <c r="D869" s="35">
        <f t="shared" si="2"/>
        <v>3.525515878</v>
      </c>
      <c r="E869" s="47"/>
      <c r="F869" s="48">
        <v>76.3</v>
      </c>
      <c r="G869" s="48">
        <v>135.0</v>
      </c>
      <c r="H869" s="49">
        <f t="shared" si="3"/>
        <v>70.81482425</v>
      </c>
      <c r="I869" s="49">
        <f t="shared" si="4"/>
        <v>5.485175746</v>
      </c>
      <c r="J869" s="49"/>
      <c r="K869" s="50">
        <v>76.3</v>
      </c>
      <c r="L869" s="51">
        <v>58.5</v>
      </c>
      <c r="M869" s="52">
        <f t="shared" si="5"/>
        <v>74.81918721</v>
      </c>
      <c r="N869" s="52">
        <f t="shared" si="6"/>
        <v>1.480812791</v>
      </c>
      <c r="O869" s="53"/>
      <c r="P869" s="54">
        <v>76.3</v>
      </c>
      <c r="Q869" s="54">
        <v>0.1</v>
      </c>
      <c r="R869" s="55">
        <f t="shared" si="7"/>
        <v>70.84370993</v>
      </c>
      <c r="S869" s="55">
        <f t="shared" si="8"/>
        <v>5.456290075</v>
      </c>
      <c r="T869" s="55"/>
    </row>
    <row r="870">
      <c r="A870" s="45">
        <v>81.7</v>
      </c>
      <c r="B870" s="45">
        <v>16.1</v>
      </c>
      <c r="C870" s="46">
        <f t="shared" si="1"/>
        <v>77.97448412</v>
      </c>
      <c r="D870" s="35">
        <f t="shared" si="2"/>
        <v>3.725515878</v>
      </c>
      <c r="E870" s="47"/>
      <c r="F870" s="48">
        <v>76.1</v>
      </c>
      <c r="G870" s="48">
        <v>138.0</v>
      </c>
      <c r="H870" s="49">
        <f t="shared" si="3"/>
        <v>70.65474888</v>
      </c>
      <c r="I870" s="49">
        <f t="shared" si="4"/>
        <v>5.445251124</v>
      </c>
      <c r="J870" s="49"/>
      <c r="K870" s="50">
        <v>76.1</v>
      </c>
      <c r="L870" s="51">
        <v>58.0</v>
      </c>
      <c r="M870" s="52">
        <f t="shared" si="5"/>
        <v>74.68425822</v>
      </c>
      <c r="N870" s="52">
        <f t="shared" si="6"/>
        <v>1.41574178</v>
      </c>
      <c r="O870" s="53"/>
      <c r="P870" s="54">
        <v>76.1</v>
      </c>
      <c r="Q870" s="54">
        <v>0.1</v>
      </c>
      <c r="R870" s="55">
        <f t="shared" si="7"/>
        <v>70.84370993</v>
      </c>
      <c r="S870" s="55">
        <f t="shared" si="8"/>
        <v>5.256290075</v>
      </c>
      <c r="T870" s="55"/>
    </row>
    <row r="871">
      <c r="A871" s="45">
        <v>81.3</v>
      </c>
      <c r="B871" s="45">
        <v>16.0</v>
      </c>
      <c r="C871" s="46">
        <f t="shared" si="1"/>
        <v>77.76413881</v>
      </c>
      <c r="D871" s="35">
        <f t="shared" si="2"/>
        <v>3.535861188</v>
      </c>
      <c r="E871" s="47"/>
      <c r="F871" s="48">
        <v>75.6</v>
      </c>
      <c r="G871" s="48">
        <v>137.0</v>
      </c>
      <c r="H871" s="49">
        <f t="shared" si="3"/>
        <v>70.70810734</v>
      </c>
      <c r="I871" s="49">
        <f t="shared" si="4"/>
        <v>4.891892664</v>
      </c>
      <c r="J871" s="49"/>
      <c r="K871" s="50">
        <v>75.6</v>
      </c>
      <c r="L871" s="51">
        <v>57.6</v>
      </c>
      <c r="M871" s="52">
        <f t="shared" si="5"/>
        <v>74.57631503</v>
      </c>
      <c r="N871" s="52">
        <f t="shared" si="6"/>
        <v>1.02368497</v>
      </c>
      <c r="O871" s="53"/>
      <c r="P871" s="54">
        <v>75.6</v>
      </c>
      <c r="Q871" s="54">
        <v>0.1</v>
      </c>
      <c r="R871" s="55">
        <f t="shared" si="7"/>
        <v>70.84370993</v>
      </c>
      <c r="S871" s="55">
        <f t="shared" si="8"/>
        <v>4.756290075</v>
      </c>
      <c r="T871" s="55"/>
    </row>
    <row r="872">
      <c r="A872" s="45">
        <v>81.1</v>
      </c>
      <c r="B872" s="45">
        <v>16.0</v>
      </c>
      <c r="C872" s="46">
        <f t="shared" si="1"/>
        <v>77.76413881</v>
      </c>
      <c r="D872" s="35">
        <f t="shared" si="2"/>
        <v>3.335861188</v>
      </c>
      <c r="E872" s="47"/>
      <c r="F872" s="48">
        <v>74.9</v>
      </c>
      <c r="G872" s="48">
        <v>156.0</v>
      </c>
      <c r="H872" s="49">
        <f t="shared" si="3"/>
        <v>69.69429661</v>
      </c>
      <c r="I872" s="49">
        <f t="shared" si="4"/>
        <v>5.20570339</v>
      </c>
      <c r="J872" s="49"/>
      <c r="K872" s="50">
        <v>74.9</v>
      </c>
      <c r="L872" s="51">
        <v>57.1</v>
      </c>
      <c r="M872" s="52">
        <f t="shared" si="5"/>
        <v>74.44138604</v>
      </c>
      <c r="N872" s="52">
        <f t="shared" si="6"/>
        <v>0.4586139582</v>
      </c>
      <c r="O872" s="53"/>
      <c r="P872" s="54">
        <v>74.9</v>
      </c>
      <c r="Q872" s="54">
        <v>0.1</v>
      </c>
      <c r="R872" s="55">
        <f t="shared" si="7"/>
        <v>70.84370993</v>
      </c>
      <c r="S872" s="55">
        <f t="shared" si="8"/>
        <v>4.056290075</v>
      </c>
      <c r="T872" s="55"/>
    </row>
    <row r="873">
      <c r="A873" s="45">
        <v>89.0</v>
      </c>
      <c r="B873" s="45">
        <v>16.1</v>
      </c>
      <c r="C873" s="46">
        <f t="shared" si="1"/>
        <v>77.97448412</v>
      </c>
      <c r="D873" s="35">
        <f t="shared" si="2"/>
        <v>11.02551588</v>
      </c>
      <c r="E873" s="47"/>
      <c r="F873" s="48">
        <v>74.2</v>
      </c>
      <c r="G873" s="48">
        <v>167.0</v>
      </c>
      <c r="H873" s="49">
        <f t="shared" si="3"/>
        <v>69.10735356</v>
      </c>
      <c r="I873" s="49">
        <f t="shared" si="4"/>
        <v>5.092646441</v>
      </c>
      <c r="J873" s="49"/>
      <c r="K873" s="50">
        <v>74.2</v>
      </c>
      <c r="L873" s="51">
        <v>56.7</v>
      </c>
      <c r="M873" s="52">
        <f t="shared" si="5"/>
        <v>74.33344285</v>
      </c>
      <c r="N873" s="52">
        <f t="shared" si="6"/>
        <v>0.1334428512</v>
      </c>
      <c r="O873" s="53"/>
      <c r="P873" s="54">
        <v>74.2</v>
      </c>
      <c r="Q873" s="54">
        <v>0.1</v>
      </c>
      <c r="R873" s="55">
        <f t="shared" si="7"/>
        <v>70.84370993</v>
      </c>
      <c r="S873" s="55">
        <f t="shared" si="8"/>
        <v>3.356290075</v>
      </c>
      <c r="T873" s="55"/>
    </row>
    <row r="874">
      <c r="A874" s="45">
        <v>89.0</v>
      </c>
      <c r="B874" s="45">
        <v>16.1</v>
      </c>
      <c r="C874" s="46">
        <f t="shared" si="1"/>
        <v>77.97448412</v>
      </c>
      <c r="D874" s="35">
        <f t="shared" si="2"/>
        <v>11.02551588</v>
      </c>
      <c r="E874" s="47"/>
      <c r="F874" s="48">
        <v>73.0</v>
      </c>
      <c r="G874" s="48">
        <v>189.0</v>
      </c>
      <c r="H874" s="49">
        <f t="shared" si="3"/>
        <v>67.93346746</v>
      </c>
      <c r="I874" s="49">
        <f t="shared" si="4"/>
        <v>5.066532544</v>
      </c>
      <c r="J874" s="49"/>
      <c r="K874" s="50">
        <v>73.0</v>
      </c>
      <c r="L874" s="51">
        <v>56.3</v>
      </c>
      <c r="M874" s="52">
        <f t="shared" si="5"/>
        <v>74.22549966</v>
      </c>
      <c r="N874" s="52">
        <f t="shared" si="6"/>
        <v>1.225499661</v>
      </c>
      <c r="O874" s="53"/>
      <c r="P874" s="54">
        <v>73.0</v>
      </c>
      <c r="Q874" s="54">
        <v>0.1</v>
      </c>
      <c r="R874" s="55">
        <f t="shared" si="7"/>
        <v>70.84370993</v>
      </c>
      <c r="S874" s="55">
        <f t="shared" si="8"/>
        <v>2.156290075</v>
      </c>
      <c r="T874" s="55"/>
    </row>
    <row r="875">
      <c r="A875" s="45">
        <v>86.0</v>
      </c>
      <c r="B875" s="45">
        <v>16.1</v>
      </c>
      <c r="C875" s="46">
        <f t="shared" si="1"/>
        <v>77.97448412</v>
      </c>
      <c r="D875" s="35">
        <f t="shared" si="2"/>
        <v>8.025515878</v>
      </c>
      <c r="E875" s="47"/>
      <c r="F875" s="48">
        <v>73.0</v>
      </c>
      <c r="G875" s="48">
        <v>188.0</v>
      </c>
      <c r="H875" s="49">
        <f t="shared" si="3"/>
        <v>67.98682592</v>
      </c>
      <c r="I875" s="49">
        <f t="shared" si="4"/>
        <v>5.013174084</v>
      </c>
      <c r="J875" s="49"/>
      <c r="K875" s="50">
        <v>73.0</v>
      </c>
      <c r="L875" s="51">
        <v>55.9</v>
      </c>
      <c r="M875" s="52">
        <f t="shared" si="5"/>
        <v>74.11755647</v>
      </c>
      <c r="N875" s="52">
        <f t="shared" si="6"/>
        <v>1.11755647</v>
      </c>
      <c r="O875" s="53"/>
      <c r="P875" s="54">
        <v>73.0</v>
      </c>
      <c r="Q875" s="54">
        <v>0.1</v>
      </c>
      <c r="R875" s="55">
        <f t="shared" si="7"/>
        <v>70.84370993</v>
      </c>
      <c r="S875" s="55">
        <f t="shared" si="8"/>
        <v>2.156290075</v>
      </c>
      <c r="T875" s="55"/>
    </row>
    <row r="876">
      <c r="A876" s="45">
        <v>81.0</v>
      </c>
      <c r="B876" s="45">
        <v>15.5</v>
      </c>
      <c r="C876" s="46">
        <f t="shared" si="1"/>
        <v>76.71241226</v>
      </c>
      <c r="D876" s="35">
        <f t="shared" si="2"/>
        <v>4.287587741</v>
      </c>
      <c r="E876" s="47"/>
      <c r="F876" s="48">
        <v>72.8</v>
      </c>
      <c r="G876" s="48">
        <v>189.0</v>
      </c>
      <c r="H876" s="49">
        <f t="shared" si="3"/>
        <v>67.93346746</v>
      </c>
      <c r="I876" s="49">
        <f t="shared" si="4"/>
        <v>4.866532544</v>
      </c>
      <c r="J876" s="49"/>
      <c r="K876" s="50">
        <v>72.8</v>
      </c>
      <c r="L876" s="51">
        <v>55.5</v>
      </c>
      <c r="M876" s="52">
        <f t="shared" si="5"/>
        <v>74.00961328</v>
      </c>
      <c r="N876" s="52">
        <f t="shared" si="6"/>
        <v>1.20961328</v>
      </c>
      <c r="O876" s="53"/>
      <c r="P876" s="54">
        <v>72.8</v>
      </c>
      <c r="Q876" s="54">
        <v>0.1</v>
      </c>
      <c r="R876" s="55">
        <f t="shared" si="7"/>
        <v>70.84370993</v>
      </c>
      <c r="S876" s="55">
        <f t="shared" si="8"/>
        <v>1.956290075</v>
      </c>
      <c r="T876" s="55"/>
    </row>
    <row r="877">
      <c r="A877" s="45">
        <v>82.0</v>
      </c>
      <c r="B877" s="45">
        <v>15.5</v>
      </c>
      <c r="C877" s="46">
        <f t="shared" si="1"/>
        <v>76.71241226</v>
      </c>
      <c r="D877" s="35">
        <f t="shared" si="2"/>
        <v>5.287587741</v>
      </c>
      <c r="E877" s="47"/>
      <c r="F877" s="48">
        <v>72.3</v>
      </c>
      <c r="G877" s="48">
        <v>195.0</v>
      </c>
      <c r="H877" s="49">
        <f t="shared" si="3"/>
        <v>67.6133167</v>
      </c>
      <c r="I877" s="49">
        <f t="shared" si="4"/>
        <v>4.686683299</v>
      </c>
      <c r="J877" s="49"/>
      <c r="K877" s="50">
        <v>72.3</v>
      </c>
      <c r="L877" s="51">
        <v>55.2</v>
      </c>
      <c r="M877" s="52">
        <f t="shared" si="5"/>
        <v>73.92865589</v>
      </c>
      <c r="N877" s="52">
        <f t="shared" si="6"/>
        <v>1.628655887</v>
      </c>
      <c r="O877" s="53"/>
      <c r="P877" s="54">
        <v>72.3</v>
      </c>
      <c r="Q877" s="54">
        <v>0.1</v>
      </c>
      <c r="R877" s="55">
        <f t="shared" si="7"/>
        <v>70.84370993</v>
      </c>
      <c r="S877" s="55">
        <f t="shared" si="8"/>
        <v>1.456290075</v>
      </c>
      <c r="T877" s="55"/>
    </row>
    <row r="878">
      <c r="A878" s="45">
        <v>79.3</v>
      </c>
      <c r="B878" s="45">
        <v>15.4</v>
      </c>
      <c r="C878" s="46">
        <f t="shared" si="1"/>
        <v>76.50206695</v>
      </c>
      <c r="D878" s="35">
        <f t="shared" si="2"/>
        <v>2.797933051</v>
      </c>
      <c r="E878" s="47"/>
      <c r="F878" s="48">
        <v>71.9</v>
      </c>
      <c r="G878" s="48">
        <v>199.0</v>
      </c>
      <c r="H878" s="49">
        <f t="shared" si="3"/>
        <v>67.39988286</v>
      </c>
      <c r="I878" s="49">
        <f t="shared" si="4"/>
        <v>4.500117136</v>
      </c>
      <c r="J878" s="49"/>
      <c r="K878" s="50">
        <v>71.9</v>
      </c>
      <c r="L878" s="51">
        <v>54.9</v>
      </c>
      <c r="M878" s="52">
        <f t="shared" si="5"/>
        <v>73.84769849</v>
      </c>
      <c r="N878" s="52">
        <f t="shared" si="6"/>
        <v>1.947698494</v>
      </c>
      <c r="O878" s="53"/>
      <c r="P878" s="54">
        <v>71.9</v>
      </c>
      <c r="Q878" s="54">
        <v>0.1</v>
      </c>
      <c r="R878" s="55">
        <f t="shared" si="7"/>
        <v>70.84370993</v>
      </c>
      <c r="S878" s="55">
        <f t="shared" si="8"/>
        <v>1.056290075</v>
      </c>
      <c r="T878" s="55"/>
    </row>
    <row r="879">
      <c r="A879" s="45">
        <v>79.2</v>
      </c>
      <c r="B879" s="45">
        <v>15.5</v>
      </c>
      <c r="C879" s="46">
        <f t="shared" si="1"/>
        <v>76.71241226</v>
      </c>
      <c r="D879" s="35">
        <f t="shared" si="2"/>
        <v>2.487587741</v>
      </c>
      <c r="E879" s="47"/>
      <c r="F879" s="48">
        <v>71.2</v>
      </c>
      <c r="G879" s="48">
        <v>211.0</v>
      </c>
      <c r="H879" s="49">
        <f t="shared" si="3"/>
        <v>66.75958135</v>
      </c>
      <c r="I879" s="49">
        <f t="shared" si="4"/>
        <v>4.440418646</v>
      </c>
      <c r="J879" s="49"/>
      <c r="K879" s="50">
        <v>71.2</v>
      </c>
      <c r="L879" s="51">
        <v>54.6</v>
      </c>
      <c r="M879" s="52">
        <f t="shared" si="5"/>
        <v>73.7667411</v>
      </c>
      <c r="N879" s="52">
        <f t="shared" si="6"/>
        <v>2.566741101</v>
      </c>
      <c r="O879" s="53"/>
      <c r="P879" s="54">
        <v>71.2</v>
      </c>
      <c r="Q879" s="54">
        <v>0.1</v>
      </c>
      <c r="R879" s="55">
        <f t="shared" si="7"/>
        <v>70.84370993</v>
      </c>
      <c r="S879" s="55">
        <f t="shared" si="8"/>
        <v>0.356290075</v>
      </c>
      <c r="T879" s="55"/>
    </row>
    <row r="880">
      <c r="A880" s="45">
        <v>79.0</v>
      </c>
      <c r="B880" s="45">
        <v>15.6</v>
      </c>
      <c r="C880" s="46">
        <f t="shared" si="1"/>
        <v>76.92275757</v>
      </c>
      <c r="D880" s="35">
        <f t="shared" si="2"/>
        <v>2.07724243</v>
      </c>
      <c r="E880" s="47"/>
      <c r="F880" s="48">
        <v>78.0</v>
      </c>
      <c r="G880" s="48">
        <v>225.0</v>
      </c>
      <c r="H880" s="49">
        <f t="shared" si="3"/>
        <v>66.01256292</v>
      </c>
      <c r="I880" s="49">
        <f t="shared" si="4"/>
        <v>11.98743708</v>
      </c>
      <c r="J880" s="49"/>
      <c r="K880" s="50">
        <v>78.0</v>
      </c>
      <c r="L880" s="51">
        <v>54.3</v>
      </c>
      <c r="M880" s="52">
        <f t="shared" si="5"/>
        <v>73.68578371</v>
      </c>
      <c r="N880" s="52">
        <f t="shared" si="6"/>
        <v>4.314216292</v>
      </c>
      <c r="O880" s="53"/>
      <c r="P880" s="54">
        <v>78.0</v>
      </c>
      <c r="Q880" s="54">
        <v>0.6</v>
      </c>
      <c r="R880" s="55">
        <f t="shared" si="7"/>
        <v>70.35726823</v>
      </c>
      <c r="S880" s="55">
        <f t="shared" si="8"/>
        <v>7.642731771</v>
      </c>
      <c r="T880" s="55"/>
    </row>
    <row r="881">
      <c r="A881" s="45">
        <v>78.8</v>
      </c>
      <c r="B881" s="45">
        <v>15.7</v>
      </c>
      <c r="C881" s="46">
        <f t="shared" si="1"/>
        <v>77.13310288</v>
      </c>
      <c r="D881" s="35">
        <f t="shared" si="2"/>
        <v>1.66689712</v>
      </c>
      <c r="E881" s="47"/>
      <c r="F881" s="48">
        <v>78.0</v>
      </c>
      <c r="G881" s="48">
        <v>218.0</v>
      </c>
      <c r="H881" s="49">
        <f t="shared" si="3"/>
        <v>66.38607214</v>
      </c>
      <c r="I881" s="49">
        <f t="shared" si="4"/>
        <v>11.61392786</v>
      </c>
      <c r="J881" s="49"/>
      <c r="K881" s="50">
        <v>78.0</v>
      </c>
      <c r="L881" s="51">
        <v>54.0</v>
      </c>
      <c r="M881" s="52">
        <f t="shared" si="5"/>
        <v>73.60482632</v>
      </c>
      <c r="N881" s="52">
        <f t="shared" si="6"/>
        <v>4.395173685</v>
      </c>
      <c r="O881" s="53"/>
      <c r="P881" s="54">
        <v>78.0</v>
      </c>
      <c r="Q881" s="54">
        <v>0.6</v>
      </c>
      <c r="R881" s="55">
        <f t="shared" si="7"/>
        <v>70.35726823</v>
      </c>
      <c r="S881" s="55">
        <f t="shared" si="8"/>
        <v>7.642731771</v>
      </c>
      <c r="T881" s="55"/>
    </row>
    <row r="882">
      <c r="A882" s="45">
        <v>66.0</v>
      </c>
      <c r="B882" s="45">
        <v>12.6</v>
      </c>
      <c r="C882" s="46">
        <f t="shared" si="1"/>
        <v>70.61239825</v>
      </c>
      <c r="D882" s="35">
        <f t="shared" si="2"/>
        <v>4.612398255</v>
      </c>
      <c r="E882" s="47"/>
      <c r="F882" s="48">
        <v>64.8</v>
      </c>
      <c r="G882" s="48">
        <v>225.0</v>
      </c>
      <c r="H882" s="49">
        <f t="shared" si="3"/>
        <v>66.01256292</v>
      </c>
      <c r="I882" s="49">
        <f t="shared" si="4"/>
        <v>1.212562925</v>
      </c>
      <c r="J882" s="49"/>
      <c r="K882" s="50">
        <v>64.8</v>
      </c>
      <c r="L882" s="51">
        <v>17.6</v>
      </c>
      <c r="M882" s="52">
        <f t="shared" si="5"/>
        <v>63.78199598</v>
      </c>
      <c r="N882" s="52">
        <f t="shared" si="6"/>
        <v>1.018004023</v>
      </c>
      <c r="O882" s="53"/>
      <c r="P882" s="54">
        <v>64.8</v>
      </c>
      <c r="Q882" s="54">
        <v>0.9</v>
      </c>
      <c r="R882" s="55">
        <f t="shared" si="7"/>
        <v>70.06540321</v>
      </c>
      <c r="S882" s="55">
        <f t="shared" si="8"/>
        <v>5.265403211</v>
      </c>
      <c r="T882" s="55"/>
    </row>
    <row r="883">
      <c r="A883" s="45">
        <v>65.5</v>
      </c>
      <c r="B883" s="45">
        <v>12.6</v>
      </c>
      <c r="C883" s="46">
        <f t="shared" si="1"/>
        <v>70.61239825</v>
      </c>
      <c r="D883" s="35">
        <f t="shared" si="2"/>
        <v>5.112398255</v>
      </c>
      <c r="E883" s="47"/>
      <c r="F883" s="48">
        <v>64.2</v>
      </c>
      <c r="G883" s="48">
        <v>234.0</v>
      </c>
      <c r="H883" s="49">
        <f t="shared" si="3"/>
        <v>65.53233679</v>
      </c>
      <c r="I883" s="49">
        <f t="shared" si="4"/>
        <v>1.332336792</v>
      </c>
      <c r="J883" s="49"/>
      <c r="K883" s="50">
        <v>64.2</v>
      </c>
      <c r="L883" s="51">
        <v>17.2</v>
      </c>
      <c r="M883" s="52">
        <f t="shared" si="5"/>
        <v>63.67405279</v>
      </c>
      <c r="N883" s="52">
        <f t="shared" si="6"/>
        <v>0.5259472137</v>
      </c>
      <c r="O883" s="53"/>
      <c r="P883" s="54">
        <v>64.2</v>
      </c>
      <c r="Q883" s="54">
        <v>1.2</v>
      </c>
      <c r="R883" s="55">
        <f t="shared" si="7"/>
        <v>69.77353819</v>
      </c>
      <c r="S883" s="55">
        <f t="shared" si="8"/>
        <v>5.573538193</v>
      </c>
      <c r="T883" s="55"/>
    </row>
    <row r="884">
      <c r="A884" s="45">
        <v>64.6</v>
      </c>
      <c r="B884" s="45">
        <v>12.5</v>
      </c>
      <c r="C884" s="46">
        <f t="shared" si="1"/>
        <v>70.40205294</v>
      </c>
      <c r="D884" s="35">
        <f t="shared" si="2"/>
        <v>5.802052944</v>
      </c>
      <c r="E884" s="47"/>
      <c r="F884" s="48">
        <v>63.7</v>
      </c>
      <c r="G884" s="48">
        <v>237.0</v>
      </c>
      <c r="H884" s="49">
        <f t="shared" si="3"/>
        <v>65.37226141</v>
      </c>
      <c r="I884" s="49">
        <f t="shared" si="4"/>
        <v>1.672261414</v>
      </c>
      <c r="J884" s="49"/>
      <c r="K884" s="50">
        <v>63.7</v>
      </c>
      <c r="L884" s="51">
        <v>16.8</v>
      </c>
      <c r="M884" s="52">
        <f t="shared" si="5"/>
        <v>63.5661096</v>
      </c>
      <c r="N884" s="52">
        <f t="shared" si="6"/>
        <v>0.1338904042</v>
      </c>
      <c r="O884" s="53"/>
      <c r="P884" s="54">
        <v>63.7</v>
      </c>
      <c r="Q884" s="54">
        <v>1.4</v>
      </c>
      <c r="R884" s="55">
        <f t="shared" si="7"/>
        <v>69.57896151</v>
      </c>
      <c r="S884" s="55">
        <f t="shared" si="8"/>
        <v>5.878961515</v>
      </c>
      <c r="T884" s="55"/>
    </row>
    <row r="885">
      <c r="A885" s="45">
        <v>63.5</v>
      </c>
      <c r="B885" s="45">
        <v>12.5</v>
      </c>
      <c r="C885" s="46">
        <f t="shared" si="1"/>
        <v>70.40205294</v>
      </c>
      <c r="D885" s="35">
        <f t="shared" si="2"/>
        <v>6.902052944</v>
      </c>
      <c r="E885" s="47"/>
      <c r="F885" s="48">
        <v>63.3</v>
      </c>
      <c r="G885" s="48">
        <v>241.0</v>
      </c>
      <c r="H885" s="49">
        <f t="shared" si="3"/>
        <v>65.15882758</v>
      </c>
      <c r="I885" s="49">
        <f t="shared" si="4"/>
        <v>1.858827577</v>
      </c>
      <c r="J885" s="49"/>
      <c r="K885" s="50">
        <v>63.3</v>
      </c>
      <c r="L885" s="51">
        <v>16.4</v>
      </c>
      <c r="M885" s="52">
        <f t="shared" si="5"/>
        <v>63.45816641</v>
      </c>
      <c r="N885" s="52">
        <f t="shared" si="6"/>
        <v>0.1581664052</v>
      </c>
      <c r="O885" s="53"/>
      <c r="P885" s="54">
        <v>63.3</v>
      </c>
      <c r="Q885" s="54">
        <v>1.7</v>
      </c>
      <c r="R885" s="55">
        <f t="shared" si="7"/>
        <v>69.2870965</v>
      </c>
      <c r="S885" s="55">
        <f t="shared" si="8"/>
        <v>5.987096497</v>
      </c>
      <c r="T885" s="55"/>
    </row>
    <row r="886">
      <c r="A886" s="45">
        <v>62.8</v>
      </c>
      <c r="B886" s="45">
        <v>12.5</v>
      </c>
      <c r="C886" s="46">
        <f t="shared" si="1"/>
        <v>70.40205294</v>
      </c>
      <c r="D886" s="35">
        <f t="shared" si="2"/>
        <v>7.602052944</v>
      </c>
      <c r="E886" s="47"/>
      <c r="F886" s="48">
        <v>62.6</v>
      </c>
      <c r="G886" s="48">
        <v>249.0</v>
      </c>
      <c r="H886" s="49">
        <f t="shared" si="3"/>
        <v>64.7319599</v>
      </c>
      <c r="I886" s="49">
        <f t="shared" si="4"/>
        <v>2.131959904</v>
      </c>
      <c r="J886" s="49"/>
      <c r="K886" s="50">
        <v>62.6</v>
      </c>
      <c r="L886" s="51">
        <v>16.0</v>
      </c>
      <c r="M886" s="52">
        <f t="shared" si="5"/>
        <v>63.35022321</v>
      </c>
      <c r="N886" s="52">
        <f t="shared" si="6"/>
        <v>0.7502232147</v>
      </c>
      <c r="O886" s="53"/>
      <c r="P886" s="54">
        <v>62.6</v>
      </c>
      <c r="Q886" s="54">
        <v>2.0</v>
      </c>
      <c r="R886" s="55">
        <f t="shared" si="7"/>
        <v>68.99523148</v>
      </c>
      <c r="S886" s="55">
        <f t="shared" si="8"/>
        <v>6.395231479</v>
      </c>
      <c r="T886" s="55"/>
    </row>
    <row r="887">
      <c r="A887" s="45">
        <v>62.3</v>
      </c>
      <c r="B887" s="45">
        <v>12.5</v>
      </c>
      <c r="C887" s="46">
        <f t="shared" si="1"/>
        <v>70.40205294</v>
      </c>
      <c r="D887" s="35">
        <f t="shared" si="2"/>
        <v>8.102052944</v>
      </c>
      <c r="E887" s="47"/>
      <c r="F887" s="48">
        <v>61.8</v>
      </c>
      <c r="G887" s="48">
        <v>261.0</v>
      </c>
      <c r="H887" s="49">
        <f t="shared" si="3"/>
        <v>64.09165839</v>
      </c>
      <c r="I887" s="49">
        <f t="shared" si="4"/>
        <v>2.291658393</v>
      </c>
      <c r="J887" s="49"/>
      <c r="K887" s="50">
        <v>61.8</v>
      </c>
      <c r="L887" s="51">
        <v>15.6</v>
      </c>
      <c r="M887" s="52">
        <f t="shared" si="5"/>
        <v>63.24228002</v>
      </c>
      <c r="N887" s="52">
        <f t="shared" si="6"/>
        <v>1.442280024</v>
      </c>
      <c r="O887" s="53"/>
      <c r="P887" s="54">
        <v>61.8</v>
      </c>
      <c r="Q887" s="54">
        <v>2.4</v>
      </c>
      <c r="R887" s="55">
        <f t="shared" si="7"/>
        <v>68.60607812</v>
      </c>
      <c r="S887" s="55">
        <f t="shared" si="8"/>
        <v>6.806078122</v>
      </c>
      <c r="T887" s="55"/>
    </row>
    <row r="888">
      <c r="A888" s="45">
        <v>61.7</v>
      </c>
      <c r="B888" s="45">
        <v>12.4</v>
      </c>
      <c r="C888" s="46">
        <f t="shared" si="1"/>
        <v>70.19170763</v>
      </c>
      <c r="D888" s="35">
        <f t="shared" si="2"/>
        <v>8.491707634</v>
      </c>
      <c r="E888" s="47"/>
      <c r="F888" s="48">
        <v>68.0</v>
      </c>
      <c r="G888" s="48">
        <v>274.0</v>
      </c>
      <c r="H888" s="49">
        <f t="shared" si="3"/>
        <v>63.39799842</v>
      </c>
      <c r="I888" s="49">
        <f t="shared" si="4"/>
        <v>4.602001577</v>
      </c>
      <c r="J888" s="49"/>
      <c r="K888" s="50">
        <v>68.0</v>
      </c>
      <c r="L888" s="51">
        <v>15.3</v>
      </c>
      <c r="M888" s="52">
        <f t="shared" si="5"/>
        <v>63.16132263</v>
      </c>
      <c r="N888" s="52">
        <f t="shared" si="6"/>
        <v>4.838677369</v>
      </c>
      <c r="O888" s="53"/>
      <c r="P888" s="54">
        <v>68.0</v>
      </c>
      <c r="Q888" s="54">
        <v>2.8</v>
      </c>
      <c r="R888" s="55">
        <f t="shared" si="7"/>
        <v>68.21692477</v>
      </c>
      <c r="S888" s="55">
        <f t="shared" si="8"/>
        <v>0.216924765</v>
      </c>
      <c r="T888" s="55"/>
    </row>
    <row r="889">
      <c r="A889" s="45">
        <v>61.6</v>
      </c>
      <c r="B889" s="45">
        <v>12.4</v>
      </c>
      <c r="C889" s="46">
        <f t="shared" si="1"/>
        <v>70.19170763</v>
      </c>
      <c r="D889" s="35">
        <f t="shared" si="2"/>
        <v>8.591707634</v>
      </c>
      <c r="E889" s="47"/>
      <c r="F889" s="48">
        <v>59.8</v>
      </c>
      <c r="G889" s="48">
        <v>289.0</v>
      </c>
      <c r="H889" s="49">
        <f t="shared" si="3"/>
        <v>62.59762153</v>
      </c>
      <c r="I889" s="49">
        <f t="shared" si="4"/>
        <v>2.797621535</v>
      </c>
      <c r="J889" s="49"/>
      <c r="K889" s="50">
        <v>59.8</v>
      </c>
      <c r="L889" s="51">
        <v>14.9</v>
      </c>
      <c r="M889" s="52">
        <f t="shared" si="5"/>
        <v>63.05337944</v>
      </c>
      <c r="N889" s="52">
        <f t="shared" si="6"/>
        <v>3.253379441</v>
      </c>
      <c r="O889" s="53"/>
      <c r="P889" s="54">
        <v>59.8</v>
      </c>
      <c r="Q889" s="54">
        <v>3.3</v>
      </c>
      <c r="R889" s="55">
        <f t="shared" si="7"/>
        <v>67.73048307</v>
      </c>
      <c r="S889" s="55">
        <f t="shared" si="8"/>
        <v>7.930483069</v>
      </c>
      <c r="T889" s="55"/>
    </row>
    <row r="890">
      <c r="A890" s="45">
        <v>61.6</v>
      </c>
      <c r="B890" s="45">
        <v>12.4</v>
      </c>
      <c r="C890" s="46">
        <f t="shared" si="1"/>
        <v>70.19170763</v>
      </c>
      <c r="D890" s="35">
        <f t="shared" si="2"/>
        <v>8.591707634</v>
      </c>
      <c r="E890" s="47"/>
      <c r="F890" s="48">
        <v>58.5</v>
      </c>
      <c r="G890" s="48">
        <v>39.0</v>
      </c>
      <c r="H890" s="49">
        <f t="shared" si="3"/>
        <v>75.93723634</v>
      </c>
      <c r="I890" s="49">
        <f t="shared" si="4"/>
        <v>17.43723634</v>
      </c>
      <c r="J890" s="49"/>
      <c r="K890" s="50">
        <v>58.5</v>
      </c>
      <c r="L890" s="51">
        <v>14.5</v>
      </c>
      <c r="M890" s="52">
        <f t="shared" si="5"/>
        <v>62.94543625</v>
      </c>
      <c r="N890" s="52">
        <f t="shared" si="6"/>
        <v>4.44543625</v>
      </c>
      <c r="O890" s="53"/>
      <c r="P890" s="54">
        <v>58.5</v>
      </c>
      <c r="Q890" s="54">
        <v>3.7</v>
      </c>
      <c r="R890" s="55">
        <f t="shared" si="7"/>
        <v>67.34132971</v>
      </c>
      <c r="S890" s="55">
        <f t="shared" si="8"/>
        <v>8.841329712</v>
      </c>
      <c r="T890" s="55"/>
    </row>
    <row r="891">
      <c r="A891" s="45">
        <v>61.4</v>
      </c>
      <c r="B891" s="45">
        <v>12.4</v>
      </c>
      <c r="C891" s="46">
        <f t="shared" si="1"/>
        <v>70.19170763</v>
      </c>
      <c r="D891" s="35">
        <f t="shared" si="2"/>
        <v>8.791707634</v>
      </c>
      <c r="E891" s="47"/>
      <c r="F891" s="48">
        <v>57.2</v>
      </c>
      <c r="G891" s="48">
        <v>328.0</v>
      </c>
      <c r="H891" s="49">
        <f t="shared" si="3"/>
        <v>60.51664163</v>
      </c>
      <c r="I891" s="49">
        <f t="shared" si="4"/>
        <v>3.316641626</v>
      </c>
      <c r="J891" s="49"/>
      <c r="K891" s="50">
        <v>57.2</v>
      </c>
      <c r="L891" s="51">
        <v>14.2</v>
      </c>
      <c r="M891" s="52">
        <f t="shared" si="5"/>
        <v>62.86447886</v>
      </c>
      <c r="N891" s="52">
        <f t="shared" si="6"/>
        <v>5.664478857</v>
      </c>
      <c r="O891" s="53"/>
      <c r="P891" s="54">
        <v>57.2</v>
      </c>
      <c r="Q891" s="54">
        <v>4.1</v>
      </c>
      <c r="R891" s="55">
        <f t="shared" si="7"/>
        <v>66.95217635</v>
      </c>
      <c r="S891" s="55">
        <f t="shared" si="8"/>
        <v>9.752176355</v>
      </c>
      <c r="T891" s="55"/>
    </row>
    <row r="892">
      <c r="A892" s="45">
        <v>65.0</v>
      </c>
      <c r="B892" s="45">
        <v>12.4</v>
      </c>
      <c r="C892" s="46">
        <f t="shared" si="1"/>
        <v>70.19170763</v>
      </c>
      <c r="D892" s="35">
        <f t="shared" si="2"/>
        <v>5.191707634</v>
      </c>
      <c r="E892" s="47"/>
      <c r="F892" s="48">
        <v>56.0</v>
      </c>
      <c r="G892" s="48">
        <v>343.0</v>
      </c>
      <c r="H892" s="49">
        <f t="shared" si="3"/>
        <v>59.71626474</v>
      </c>
      <c r="I892" s="49">
        <f t="shared" si="4"/>
        <v>3.716264737</v>
      </c>
      <c r="J892" s="49"/>
      <c r="K892" s="50">
        <v>56.0</v>
      </c>
      <c r="L892" s="51">
        <v>13.8</v>
      </c>
      <c r="M892" s="52">
        <f t="shared" si="5"/>
        <v>62.75653567</v>
      </c>
      <c r="N892" s="52">
        <f t="shared" si="6"/>
        <v>6.756535667</v>
      </c>
      <c r="O892" s="53"/>
      <c r="P892" s="54">
        <v>56.0</v>
      </c>
      <c r="Q892" s="54">
        <v>4.4</v>
      </c>
      <c r="R892" s="55">
        <f t="shared" si="7"/>
        <v>66.66031134</v>
      </c>
      <c r="S892" s="55">
        <f t="shared" si="8"/>
        <v>10.66031134</v>
      </c>
      <c r="T892" s="55"/>
    </row>
    <row r="893">
      <c r="A893" s="45">
        <v>59.7</v>
      </c>
      <c r="B893" s="45">
        <v>12.3</v>
      </c>
      <c r="C893" s="46">
        <f t="shared" si="1"/>
        <v>69.98136232</v>
      </c>
      <c r="D893" s="35">
        <f t="shared" si="2"/>
        <v>10.28136232</v>
      </c>
      <c r="E893" s="47"/>
      <c r="F893" s="48">
        <v>55.0</v>
      </c>
      <c r="G893" s="48">
        <v>354.0</v>
      </c>
      <c r="H893" s="49">
        <f t="shared" si="3"/>
        <v>59.12932169</v>
      </c>
      <c r="I893" s="49">
        <f t="shared" si="4"/>
        <v>4.129321686</v>
      </c>
      <c r="J893" s="49"/>
      <c r="K893" s="50">
        <v>55.0</v>
      </c>
      <c r="L893" s="51">
        <v>13.5</v>
      </c>
      <c r="M893" s="52">
        <f t="shared" si="5"/>
        <v>62.67557827</v>
      </c>
      <c r="N893" s="52">
        <f t="shared" si="6"/>
        <v>7.675578274</v>
      </c>
      <c r="O893" s="53"/>
      <c r="P893" s="54">
        <v>55.0</v>
      </c>
      <c r="Q893" s="54">
        <v>4.6</v>
      </c>
      <c r="R893" s="55">
        <f t="shared" si="7"/>
        <v>66.46573466</v>
      </c>
      <c r="S893" s="55">
        <f t="shared" si="8"/>
        <v>11.46573466</v>
      </c>
      <c r="T893" s="55"/>
    </row>
    <row r="894">
      <c r="A894" s="45">
        <v>59.7</v>
      </c>
      <c r="B894" s="45">
        <v>12.3</v>
      </c>
      <c r="C894" s="46">
        <f t="shared" si="1"/>
        <v>69.98136232</v>
      </c>
      <c r="D894" s="35">
        <f t="shared" si="2"/>
        <v>10.28136232</v>
      </c>
      <c r="E894" s="47"/>
      <c r="F894" s="48">
        <v>54.0</v>
      </c>
      <c r="G894" s="48">
        <v>363.0</v>
      </c>
      <c r="H894" s="49">
        <f t="shared" si="3"/>
        <v>58.64909555</v>
      </c>
      <c r="I894" s="49">
        <f t="shared" si="4"/>
        <v>4.649095553</v>
      </c>
      <c r="J894" s="49"/>
      <c r="K894" s="50">
        <v>54.0</v>
      </c>
      <c r="L894" s="51">
        <v>13.2</v>
      </c>
      <c r="M894" s="52">
        <f t="shared" si="5"/>
        <v>62.59462088</v>
      </c>
      <c r="N894" s="52">
        <f t="shared" si="6"/>
        <v>8.594620881</v>
      </c>
      <c r="O894" s="53"/>
      <c r="P894" s="54">
        <v>54.0</v>
      </c>
      <c r="Q894" s="54">
        <v>4.9</v>
      </c>
      <c r="R894" s="55">
        <f t="shared" si="7"/>
        <v>66.17386964</v>
      </c>
      <c r="S894" s="55">
        <f t="shared" si="8"/>
        <v>12.17386964</v>
      </c>
      <c r="T894" s="55"/>
    </row>
    <row r="895">
      <c r="A895" s="45">
        <v>59.7</v>
      </c>
      <c r="B895" s="45">
        <v>12.3</v>
      </c>
      <c r="C895" s="46">
        <f t="shared" si="1"/>
        <v>69.98136232</v>
      </c>
      <c r="D895" s="35">
        <f t="shared" si="2"/>
        <v>10.28136232</v>
      </c>
      <c r="E895" s="47"/>
      <c r="F895" s="48">
        <v>53.2</v>
      </c>
      <c r="G895" s="48">
        <v>369.0</v>
      </c>
      <c r="H895" s="49">
        <f t="shared" si="3"/>
        <v>58.3289448</v>
      </c>
      <c r="I895" s="49">
        <f t="shared" si="4"/>
        <v>5.128944798</v>
      </c>
      <c r="J895" s="49"/>
      <c r="K895" s="50">
        <v>53.2</v>
      </c>
      <c r="L895" s="51">
        <v>12.9</v>
      </c>
      <c r="M895" s="52">
        <f t="shared" si="5"/>
        <v>62.51366349</v>
      </c>
      <c r="N895" s="52">
        <f t="shared" si="6"/>
        <v>9.313663488</v>
      </c>
      <c r="O895" s="53"/>
      <c r="P895" s="54">
        <v>53.2</v>
      </c>
      <c r="Q895" s="54">
        <v>5.0</v>
      </c>
      <c r="R895" s="55">
        <f t="shared" si="7"/>
        <v>66.0765813</v>
      </c>
      <c r="S895" s="55">
        <f t="shared" si="8"/>
        <v>12.8765813</v>
      </c>
      <c r="T895" s="55"/>
    </row>
    <row r="896">
      <c r="A896" s="45">
        <v>59.8</v>
      </c>
      <c r="B896" s="45">
        <v>12.3</v>
      </c>
      <c r="C896" s="46">
        <f t="shared" si="1"/>
        <v>69.98136232</v>
      </c>
      <c r="D896" s="35">
        <f t="shared" si="2"/>
        <v>10.18136232</v>
      </c>
      <c r="E896" s="47"/>
      <c r="F896" s="48">
        <v>52.5</v>
      </c>
      <c r="G896" s="48">
        <v>372.0</v>
      </c>
      <c r="H896" s="49">
        <f t="shared" si="3"/>
        <v>58.16886942</v>
      </c>
      <c r="I896" s="49">
        <f t="shared" si="4"/>
        <v>5.66886942</v>
      </c>
      <c r="J896" s="49"/>
      <c r="K896" s="50">
        <v>52.5</v>
      </c>
      <c r="L896" s="51">
        <v>12.6</v>
      </c>
      <c r="M896" s="52">
        <f t="shared" si="5"/>
        <v>62.4327061</v>
      </c>
      <c r="N896" s="52">
        <f t="shared" si="6"/>
        <v>9.932706095</v>
      </c>
      <c r="O896" s="53"/>
      <c r="P896" s="54">
        <v>52.5</v>
      </c>
      <c r="Q896" s="54">
        <v>0.1</v>
      </c>
      <c r="R896" s="55">
        <f t="shared" si="7"/>
        <v>70.84370993</v>
      </c>
      <c r="S896" s="55">
        <f t="shared" si="8"/>
        <v>18.34370993</v>
      </c>
      <c r="T896" s="55"/>
    </row>
    <row r="897">
      <c r="A897" s="45">
        <v>61.0</v>
      </c>
      <c r="B897" s="45">
        <v>12.2</v>
      </c>
      <c r="C897" s="46">
        <f t="shared" si="1"/>
        <v>69.77101701</v>
      </c>
      <c r="D897" s="35">
        <f t="shared" si="2"/>
        <v>8.771017013</v>
      </c>
      <c r="E897" s="47"/>
      <c r="F897" s="48">
        <v>51.2</v>
      </c>
      <c r="G897" s="48">
        <v>391.0</v>
      </c>
      <c r="H897" s="49">
        <f t="shared" si="3"/>
        <v>57.15505869</v>
      </c>
      <c r="I897" s="49">
        <f t="shared" si="4"/>
        <v>5.955058695</v>
      </c>
      <c r="J897" s="49"/>
      <c r="K897" s="50">
        <v>51.2</v>
      </c>
      <c r="L897" s="51">
        <v>12.3</v>
      </c>
      <c r="M897" s="52">
        <f t="shared" si="5"/>
        <v>62.3517487</v>
      </c>
      <c r="N897" s="52">
        <f t="shared" si="6"/>
        <v>11.1517487</v>
      </c>
      <c r="O897" s="53"/>
      <c r="P897" s="54">
        <v>51.2</v>
      </c>
      <c r="Q897" s="54">
        <v>0.1</v>
      </c>
      <c r="R897" s="55">
        <f t="shared" si="7"/>
        <v>70.84370993</v>
      </c>
      <c r="S897" s="55">
        <f t="shared" si="8"/>
        <v>19.64370993</v>
      </c>
      <c r="T897" s="55"/>
    </row>
    <row r="898">
      <c r="A898" s="45">
        <v>61.1</v>
      </c>
      <c r="B898" s="45">
        <v>8.9</v>
      </c>
      <c r="C898" s="46">
        <f t="shared" si="1"/>
        <v>62.82962177</v>
      </c>
      <c r="D898" s="35">
        <f t="shared" si="2"/>
        <v>1.729621767</v>
      </c>
      <c r="E898" s="47"/>
      <c r="F898" s="48">
        <v>69.9</v>
      </c>
      <c r="G898" s="48">
        <v>188.0</v>
      </c>
      <c r="H898" s="49">
        <f t="shared" si="3"/>
        <v>67.98682592</v>
      </c>
      <c r="I898" s="49">
        <f t="shared" si="4"/>
        <v>1.913174084</v>
      </c>
      <c r="J898" s="49"/>
      <c r="K898" s="50">
        <v>69.9</v>
      </c>
      <c r="L898" s="51">
        <v>62.7</v>
      </c>
      <c r="M898" s="52">
        <f t="shared" si="5"/>
        <v>75.95259071</v>
      </c>
      <c r="N898" s="52">
        <f t="shared" si="6"/>
        <v>6.052590709</v>
      </c>
      <c r="O898" s="53"/>
      <c r="P898" s="54">
        <v>69.9</v>
      </c>
      <c r="Q898" s="54">
        <v>0.1</v>
      </c>
      <c r="R898" s="55">
        <f t="shared" si="7"/>
        <v>70.84370993</v>
      </c>
      <c r="S898" s="55">
        <f t="shared" si="8"/>
        <v>0.943709925</v>
      </c>
      <c r="T898" s="55"/>
    </row>
    <row r="899">
      <c r="A899" s="45">
        <v>68.0</v>
      </c>
      <c r="B899" s="45">
        <v>8.9</v>
      </c>
      <c r="C899" s="46">
        <f t="shared" si="1"/>
        <v>62.82962177</v>
      </c>
      <c r="D899" s="35">
        <f t="shared" si="2"/>
        <v>5.170378233</v>
      </c>
      <c r="E899" s="47"/>
      <c r="F899" s="48">
        <v>69.7</v>
      </c>
      <c r="G899" s="48">
        <v>19.0</v>
      </c>
      <c r="H899" s="49">
        <f t="shared" si="3"/>
        <v>77.00440552</v>
      </c>
      <c r="I899" s="49">
        <f t="shared" si="4"/>
        <v>7.304405523</v>
      </c>
      <c r="J899" s="49"/>
      <c r="K899" s="50">
        <v>69.7</v>
      </c>
      <c r="L899" s="51">
        <v>61.9</v>
      </c>
      <c r="M899" s="52">
        <f t="shared" si="5"/>
        <v>75.73670433</v>
      </c>
      <c r="N899" s="52">
        <f t="shared" si="6"/>
        <v>6.036704328</v>
      </c>
      <c r="O899" s="53"/>
      <c r="P899" s="54">
        <v>69.7</v>
      </c>
      <c r="Q899" s="54">
        <v>0.1</v>
      </c>
      <c r="R899" s="55">
        <f t="shared" si="7"/>
        <v>70.84370993</v>
      </c>
      <c r="S899" s="55">
        <f t="shared" si="8"/>
        <v>1.143709925</v>
      </c>
      <c r="T899" s="55"/>
    </row>
    <row r="900">
      <c r="A900" s="45">
        <v>66.0</v>
      </c>
      <c r="B900" s="45">
        <v>8.9</v>
      </c>
      <c r="C900" s="46">
        <f t="shared" si="1"/>
        <v>62.82962177</v>
      </c>
      <c r="D900" s="35">
        <f t="shared" si="2"/>
        <v>3.170378233</v>
      </c>
      <c r="E900" s="47"/>
      <c r="F900" s="48">
        <v>69.6</v>
      </c>
      <c r="G900" s="48">
        <v>192.0</v>
      </c>
      <c r="H900" s="49">
        <f t="shared" si="3"/>
        <v>67.77339208</v>
      </c>
      <c r="I900" s="49">
        <f t="shared" si="4"/>
        <v>1.826607921</v>
      </c>
      <c r="J900" s="49"/>
      <c r="K900" s="50">
        <v>69.6</v>
      </c>
      <c r="L900" s="51">
        <v>61.1</v>
      </c>
      <c r="M900" s="52">
        <f t="shared" si="5"/>
        <v>75.52081795</v>
      </c>
      <c r="N900" s="52">
        <f t="shared" si="6"/>
        <v>5.920817947</v>
      </c>
      <c r="O900" s="53"/>
      <c r="P900" s="54">
        <v>69.6</v>
      </c>
      <c r="Q900" s="54">
        <v>0.1</v>
      </c>
      <c r="R900" s="55">
        <f t="shared" si="7"/>
        <v>70.84370993</v>
      </c>
      <c r="S900" s="55">
        <f t="shared" si="8"/>
        <v>1.243709925</v>
      </c>
      <c r="T900" s="55"/>
    </row>
    <row r="901">
      <c r="A901" s="45">
        <v>62.0</v>
      </c>
      <c r="B901" s="45">
        <v>8.8</v>
      </c>
      <c r="C901" s="46">
        <f t="shared" si="1"/>
        <v>62.61927646</v>
      </c>
      <c r="D901" s="35">
        <f t="shared" si="2"/>
        <v>0.6192764563</v>
      </c>
      <c r="E901" s="47"/>
      <c r="F901" s="48">
        <v>69.4</v>
      </c>
      <c r="G901" s="48">
        <v>195.0</v>
      </c>
      <c r="H901" s="49">
        <f t="shared" si="3"/>
        <v>67.6133167</v>
      </c>
      <c r="I901" s="49">
        <f t="shared" si="4"/>
        <v>1.786683299</v>
      </c>
      <c r="J901" s="49"/>
      <c r="K901" s="50">
        <v>69.4</v>
      </c>
      <c r="L901" s="51">
        <v>6.2</v>
      </c>
      <c r="M901" s="52">
        <f t="shared" si="5"/>
        <v>60.70561505</v>
      </c>
      <c r="N901" s="52">
        <f t="shared" si="6"/>
        <v>8.694384953</v>
      </c>
      <c r="O901" s="53"/>
      <c r="P901" s="54">
        <v>69.4</v>
      </c>
      <c r="Q901" s="54">
        <v>0.1</v>
      </c>
      <c r="R901" s="55">
        <f t="shared" si="7"/>
        <v>70.84370993</v>
      </c>
      <c r="S901" s="55">
        <f t="shared" si="8"/>
        <v>1.443709925</v>
      </c>
      <c r="T901" s="55"/>
    </row>
    <row r="902">
      <c r="A902" s="45">
        <v>59.8</v>
      </c>
      <c r="B902" s="45">
        <v>8.7</v>
      </c>
      <c r="C902" s="46">
        <f t="shared" si="1"/>
        <v>62.40893115</v>
      </c>
      <c r="D902" s="35">
        <f t="shared" si="2"/>
        <v>2.608931146</v>
      </c>
      <c r="E902" s="47"/>
      <c r="F902" s="48">
        <v>69.2</v>
      </c>
      <c r="G902" s="48">
        <v>197.0</v>
      </c>
      <c r="H902" s="49">
        <f t="shared" si="3"/>
        <v>67.50659978</v>
      </c>
      <c r="I902" s="49">
        <f t="shared" si="4"/>
        <v>1.693400217</v>
      </c>
      <c r="J902" s="49"/>
      <c r="K902" s="50">
        <v>69.2</v>
      </c>
      <c r="L902" s="51">
        <v>59.5</v>
      </c>
      <c r="M902" s="52">
        <f t="shared" si="5"/>
        <v>75.08904518</v>
      </c>
      <c r="N902" s="52">
        <f t="shared" si="6"/>
        <v>5.889045185</v>
      </c>
      <c r="O902" s="53"/>
      <c r="P902" s="54">
        <v>69.2</v>
      </c>
      <c r="Q902" s="54">
        <v>0.1</v>
      </c>
      <c r="R902" s="55">
        <f t="shared" si="7"/>
        <v>70.84370993</v>
      </c>
      <c r="S902" s="55">
        <f t="shared" si="8"/>
        <v>1.643709925</v>
      </c>
      <c r="T902" s="55"/>
    </row>
    <row r="903">
      <c r="A903" s="45">
        <v>59.3</v>
      </c>
      <c r="B903" s="45">
        <v>8.8</v>
      </c>
      <c r="C903" s="46">
        <f t="shared" si="1"/>
        <v>62.61927646</v>
      </c>
      <c r="D903" s="35">
        <f t="shared" si="2"/>
        <v>3.319276456</v>
      </c>
      <c r="E903" s="47"/>
      <c r="F903" s="48">
        <v>69.1</v>
      </c>
      <c r="G903" s="48">
        <v>2.0</v>
      </c>
      <c r="H903" s="49">
        <f t="shared" si="3"/>
        <v>77.91149933</v>
      </c>
      <c r="I903" s="49">
        <f t="shared" si="4"/>
        <v>8.81149933</v>
      </c>
      <c r="J903" s="49"/>
      <c r="K903" s="50">
        <v>69.1</v>
      </c>
      <c r="L903" s="51">
        <v>58.7</v>
      </c>
      <c r="M903" s="52">
        <f t="shared" si="5"/>
        <v>74.8731588</v>
      </c>
      <c r="N903" s="52">
        <f t="shared" si="6"/>
        <v>5.773158804</v>
      </c>
      <c r="O903" s="53"/>
      <c r="P903" s="54">
        <v>69.1</v>
      </c>
      <c r="Q903" s="54">
        <v>0.1</v>
      </c>
      <c r="R903" s="55">
        <f t="shared" si="7"/>
        <v>70.84370993</v>
      </c>
      <c r="S903" s="55">
        <f t="shared" si="8"/>
        <v>1.743709925</v>
      </c>
      <c r="T903" s="55"/>
    </row>
    <row r="904">
      <c r="A904" s="45">
        <v>59.0</v>
      </c>
      <c r="B904" s="45">
        <v>8.9</v>
      </c>
      <c r="C904" s="46">
        <f t="shared" si="1"/>
        <v>62.82962177</v>
      </c>
      <c r="D904" s="35">
        <f t="shared" si="2"/>
        <v>3.829621767</v>
      </c>
      <c r="E904" s="47"/>
      <c r="F904" s="48">
        <v>68.9</v>
      </c>
      <c r="G904" s="48">
        <v>23.0</v>
      </c>
      <c r="H904" s="49">
        <f t="shared" si="3"/>
        <v>76.79097169</v>
      </c>
      <c r="I904" s="49">
        <f t="shared" si="4"/>
        <v>7.890971686</v>
      </c>
      <c r="J904" s="49"/>
      <c r="K904" s="50">
        <v>68.9</v>
      </c>
      <c r="L904" s="51">
        <v>58.0</v>
      </c>
      <c r="M904" s="52">
        <f t="shared" si="5"/>
        <v>74.68425822</v>
      </c>
      <c r="N904" s="52">
        <f t="shared" si="6"/>
        <v>5.78425822</v>
      </c>
      <c r="O904" s="53"/>
      <c r="P904" s="54">
        <v>68.9</v>
      </c>
      <c r="Q904" s="54">
        <v>0.1</v>
      </c>
      <c r="R904" s="55">
        <f t="shared" si="7"/>
        <v>70.84370993</v>
      </c>
      <c r="S904" s="55">
        <f t="shared" si="8"/>
        <v>1.943709925</v>
      </c>
      <c r="T904" s="55"/>
    </row>
    <row r="905">
      <c r="A905" s="45">
        <v>58.7</v>
      </c>
      <c r="B905" s="45">
        <v>8.6</v>
      </c>
      <c r="C905" s="46">
        <f t="shared" si="1"/>
        <v>62.19858584</v>
      </c>
      <c r="D905" s="35">
        <f t="shared" si="2"/>
        <v>3.498585835</v>
      </c>
      <c r="E905" s="47"/>
      <c r="F905" s="48">
        <v>68.7</v>
      </c>
      <c r="G905" s="48">
        <v>26.0</v>
      </c>
      <c r="H905" s="49">
        <f t="shared" si="3"/>
        <v>76.63089631</v>
      </c>
      <c r="I905" s="49">
        <f t="shared" si="4"/>
        <v>7.930896308</v>
      </c>
      <c r="J905" s="49"/>
      <c r="K905" s="50">
        <v>68.7</v>
      </c>
      <c r="L905" s="51">
        <v>57.3</v>
      </c>
      <c r="M905" s="52">
        <f t="shared" si="5"/>
        <v>74.49535764</v>
      </c>
      <c r="N905" s="52">
        <f t="shared" si="6"/>
        <v>5.795357637</v>
      </c>
      <c r="O905" s="53"/>
      <c r="P905" s="54">
        <v>68.7</v>
      </c>
      <c r="Q905" s="54">
        <v>0.1</v>
      </c>
      <c r="R905" s="55">
        <f t="shared" si="7"/>
        <v>70.84370993</v>
      </c>
      <c r="S905" s="55">
        <f t="shared" si="8"/>
        <v>2.143709925</v>
      </c>
      <c r="T905" s="55"/>
    </row>
    <row r="906">
      <c r="A906" s="45">
        <v>58.5</v>
      </c>
      <c r="B906" s="45">
        <v>8.4</v>
      </c>
      <c r="C906" s="46">
        <f t="shared" si="1"/>
        <v>61.77789521</v>
      </c>
      <c r="D906" s="35">
        <f t="shared" si="2"/>
        <v>3.277895214</v>
      </c>
      <c r="E906" s="47"/>
      <c r="F906" s="48">
        <v>68.6</v>
      </c>
      <c r="G906" s="48">
        <v>29.0</v>
      </c>
      <c r="H906" s="49">
        <f t="shared" si="3"/>
        <v>76.47082093</v>
      </c>
      <c r="I906" s="49">
        <f t="shared" si="4"/>
        <v>7.870820931</v>
      </c>
      <c r="J906" s="49"/>
      <c r="K906" s="50">
        <v>68.6</v>
      </c>
      <c r="L906" s="51">
        <v>56.6</v>
      </c>
      <c r="M906" s="52">
        <f t="shared" si="5"/>
        <v>74.30645705</v>
      </c>
      <c r="N906" s="52">
        <f t="shared" si="6"/>
        <v>5.706457054</v>
      </c>
      <c r="O906" s="53"/>
      <c r="P906" s="54">
        <v>68.6</v>
      </c>
      <c r="Q906" s="54">
        <v>0.1</v>
      </c>
      <c r="R906" s="55">
        <f t="shared" si="7"/>
        <v>70.84370993</v>
      </c>
      <c r="S906" s="55">
        <f t="shared" si="8"/>
        <v>2.243709925</v>
      </c>
      <c r="T906" s="55"/>
    </row>
    <row r="907">
      <c r="A907" s="45">
        <v>58.2</v>
      </c>
      <c r="B907" s="45">
        <v>8.1</v>
      </c>
      <c r="C907" s="46">
        <f t="shared" si="1"/>
        <v>61.14685928</v>
      </c>
      <c r="D907" s="35">
        <f t="shared" si="2"/>
        <v>2.946859283</v>
      </c>
      <c r="E907" s="47"/>
      <c r="F907" s="48">
        <v>68.5</v>
      </c>
      <c r="G907" s="48">
        <v>211.0</v>
      </c>
      <c r="H907" s="49">
        <f t="shared" si="3"/>
        <v>66.75958135</v>
      </c>
      <c r="I907" s="49">
        <f t="shared" si="4"/>
        <v>1.740418646</v>
      </c>
      <c r="J907" s="49"/>
      <c r="K907" s="50">
        <v>68.5</v>
      </c>
      <c r="L907" s="51">
        <v>55.9</v>
      </c>
      <c r="M907" s="52">
        <f t="shared" si="5"/>
        <v>74.11755647</v>
      </c>
      <c r="N907" s="52">
        <f t="shared" si="6"/>
        <v>5.61755647</v>
      </c>
      <c r="O907" s="53"/>
      <c r="P907" s="54">
        <v>68.5</v>
      </c>
      <c r="Q907" s="54">
        <v>0.1</v>
      </c>
      <c r="R907" s="55">
        <f t="shared" si="7"/>
        <v>70.84370993</v>
      </c>
      <c r="S907" s="55">
        <f t="shared" si="8"/>
        <v>2.343709925</v>
      </c>
      <c r="T907" s="55"/>
    </row>
    <row r="908">
      <c r="A908" s="45">
        <v>57.7</v>
      </c>
      <c r="B908" s="45">
        <v>7.8</v>
      </c>
      <c r="C908" s="46">
        <f t="shared" si="1"/>
        <v>60.51582335</v>
      </c>
      <c r="D908" s="35">
        <f t="shared" si="2"/>
        <v>2.815823351</v>
      </c>
      <c r="E908" s="47"/>
      <c r="F908" s="48">
        <v>68.3</v>
      </c>
      <c r="G908" s="48">
        <v>214.0</v>
      </c>
      <c r="H908" s="49">
        <f t="shared" si="3"/>
        <v>66.59950598</v>
      </c>
      <c r="I908" s="49">
        <f t="shared" si="4"/>
        <v>1.700494024</v>
      </c>
      <c r="J908" s="49"/>
      <c r="K908" s="50">
        <v>68.3</v>
      </c>
      <c r="L908" s="51">
        <v>55.1</v>
      </c>
      <c r="M908" s="52">
        <f t="shared" si="5"/>
        <v>73.90167009</v>
      </c>
      <c r="N908" s="52">
        <f t="shared" si="6"/>
        <v>5.601670089</v>
      </c>
      <c r="O908" s="53"/>
      <c r="P908" s="54">
        <v>68.3</v>
      </c>
      <c r="Q908" s="54">
        <v>0.1</v>
      </c>
      <c r="R908" s="55">
        <f t="shared" si="7"/>
        <v>70.84370993</v>
      </c>
      <c r="S908" s="55">
        <f t="shared" si="8"/>
        <v>2.543709925</v>
      </c>
      <c r="T908" s="55"/>
    </row>
    <row r="909">
      <c r="A909" s="45">
        <v>57.3</v>
      </c>
      <c r="B909" s="45">
        <v>7.6</v>
      </c>
      <c r="C909" s="46">
        <f t="shared" si="1"/>
        <v>60.09513273</v>
      </c>
      <c r="D909" s="35">
        <f t="shared" si="2"/>
        <v>2.79513273</v>
      </c>
      <c r="E909" s="47"/>
      <c r="F909" s="48">
        <v>68.1</v>
      </c>
      <c r="G909" s="48">
        <v>218.0</v>
      </c>
      <c r="H909" s="49">
        <f t="shared" si="3"/>
        <v>66.38607214</v>
      </c>
      <c r="I909" s="49">
        <f t="shared" si="4"/>
        <v>1.713927861</v>
      </c>
      <c r="J909" s="49"/>
      <c r="K909" s="50">
        <v>68.1</v>
      </c>
      <c r="L909" s="51">
        <v>54.2</v>
      </c>
      <c r="M909" s="52">
        <f t="shared" si="5"/>
        <v>73.65879791</v>
      </c>
      <c r="N909" s="52">
        <f t="shared" si="6"/>
        <v>5.55879791</v>
      </c>
      <c r="O909" s="53"/>
      <c r="P909" s="54">
        <v>68.1</v>
      </c>
      <c r="Q909" s="54">
        <v>0.1</v>
      </c>
      <c r="R909" s="55">
        <f t="shared" si="7"/>
        <v>70.84370993</v>
      </c>
      <c r="S909" s="55">
        <f t="shared" si="8"/>
        <v>2.743709925</v>
      </c>
      <c r="T909" s="55"/>
    </row>
    <row r="910">
      <c r="A910" s="45">
        <v>57.0</v>
      </c>
      <c r="B910" s="45">
        <v>7.3</v>
      </c>
      <c r="C910" s="46">
        <f t="shared" si="1"/>
        <v>59.4640968</v>
      </c>
      <c r="D910" s="35">
        <f t="shared" si="2"/>
        <v>2.464096799</v>
      </c>
      <c r="E910" s="47"/>
      <c r="F910" s="48">
        <v>68.0</v>
      </c>
      <c r="G910" s="48">
        <v>22.0</v>
      </c>
      <c r="H910" s="49">
        <f t="shared" si="3"/>
        <v>76.84433015</v>
      </c>
      <c r="I910" s="49">
        <f t="shared" si="4"/>
        <v>8.844330145</v>
      </c>
      <c r="J910" s="49"/>
      <c r="K910" s="50">
        <v>68.0</v>
      </c>
      <c r="L910" s="51">
        <v>53.2</v>
      </c>
      <c r="M910" s="52">
        <f t="shared" si="5"/>
        <v>73.38893993</v>
      </c>
      <c r="N910" s="52">
        <f t="shared" si="6"/>
        <v>5.388939934</v>
      </c>
      <c r="O910" s="53"/>
      <c r="P910" s="54">
        <v>68.0</v>
      </c>
      <c r="Q910" s="54">
        <v>0.1</v>
      </c>
      <c r="R910" s="55">
        <f t="shared" si="7"/>
        <v>70.84370993</v>
      </c>
      <c r="S910" s="55">
        <f t="shared" si="8"/>
        <v>2.843709925</v>
      </c>
      <c r="T910" s="55"/>
    </row>
    <row r="911">
      <c r="A911" s="45">
        <v>56.6</v>
      </c>
      <c r="B911" s="45">
        <v>7.0</v>
      </c>
      <c r="C911" s="46">
        <f t="shared" si="1"/>
        <v>58.83306087</v>
      </c>
      <c r="D911" s="35">
        <f t="shared" si="2"/>
        <v>2.233060867</v>
      </c>
      <c r="E911" s="47"/>
      <c r="F911" s="48">
        <v>67.9</v>
      </c>
      <c r="G911" s="48">
        <v>22.0</v>
      </c>
      <c r="H911" s="49">
        <f t="shared" si="3"/>
        <v>76.84433015</v>
      </c>
      <c r="I911" s="49">
        <f t="shared" si="4"/>
        <v>8.944330145</v>
      </c>
      <c r="J911" s="49"/>
      <c r="K911" s="50">
        <v>67.9</v>
      </c>
      <c r="L911" s="51">
        <v>52.2</v>
      </c>
      <c r="M911" s="52">
        <f t="shared" si="5"/>
        <v>73.11908196</v>
      </c>
      <c r="N911" s="52">
        <f t="shared" si="6"/>
        <v>5.219081958</v>
      </c>
      <c r="O911" s="53"/>
      <c r="P911" s="54">
        <v>67.9</v>
      </c>
      <c r="Q911" s="54">
        <v>0.1</v>
      </c>
      <c r="R911" s="55">
        <f t="shared" si="7"/>
        <v>70.84370993</v>
      </c>
      <c r="S911" s="55">
        <f t="shared" si="8"/>
        <v>2.943709925</v>
      </c>
      <c r="T911" s="55"/>
    </row>
    <row r="912">
      <c r="A912" s="45">
        <v>56.3</v>
      </c>
      <c r="B912" s="45">
        <v>6.8</v>
      </c>
      <c r="C912" s="46">
        <f t="shared" si="1"/>
        <v>58.41237025</v>
      </c>
      <c r="D912" s="35">
        <f t="shared" si="2"/>
        <v>2.112370246</v>
      </c>
      <c r="E912" s="47"/>
      <c r="F912" s="48">
        <v>67.8</v>
      </c>
      <c r="G912" s="48">
        <v>221.0</v>
      </c>
      <c r="H912" s="49">
        <f t="shared" si="3"/>
        <v>66.22599676</v>
      </c>
      <c r="I912" s="49">
        <f t="shared" si="4"/>
        <v>1.574003238</v>
      </c>
      <c r="J912" s="49"/>
      <c r="K912" s="50">
        <v>67.8</v>
      </c>
      <c r="L912" s="51">
        <v>51.2</v>
      </c>
      <c r="M912" s="52">
        <f t="shared" si="5"/>
        <v>72.84922398</v>
      </c>
      <c r="N912" s="52">
        <f t="shared" si="6"/>
        <v>5.049223981</v>
      </c>
      <c r="O912" s="53"/>
      <c r="P912" s="54">
        <v>67.8</v>
      </c>
      <c r="Q912" s="54">
        <v>0.1</v>
      </c>
      <c r="R912" s="55">
        <f t="shared" si="7"/>
        <v>70.84370993</v>
      </c>
      <c r="S912" s="55">
        <f t="shared" si="8"/>
        <v>3.043709925</v>
      </c>
      <c r="T912" s="55"/>
    </row>
    <row r="913">
      <c r="A913" s="45">
        <v>55.9</v>
      </c>
      <c r="B913" s="45">
        <v>6.5</v>
      </c>
      <c r="C913" s="46">
        <f t="shared" si="1"/>
        <v>57.78133431</v>
      </c>
      <c r="D913" s="35">
        <f t="shared" si="2"/>
        <v>1.881334315</v>
      </c>
      <c r="E913" s="47"/>
      <c r="F913" s="48">
        <v>67.7</v>
      </c>
      <c r="G913" s="48">
        <v>221.0</v>
      </c>
      <c r="H913" s="49">
        <f t="shared" si="3"/>
        <v>66.22599676</v>
      </c>
      <c r="I913" s="49">
        <f t="shared" si="4"/>
        <v>1.474003238</v>
      </c>
      <c r="J913" s="49"/>
      <c r="K913" s="50">
        <v>67.7</v>
      </c>
      <c r="L913" s="51">
        <v>5.2</v>
      </c>
      <c r="M913" s="52">
        <f t="shared" si="5"/>
        <v>60.43575707</v>
      </c>
      <c r="N913" s="52">
        <f t="shared" si="6"/>
        <v>7.26424293</v>
      </c>
      <c r="O913" s="53"/>
      <c r="P913" s="54">
        <v>67.7</v>
      </c>
      <c r="Q913" s="54">
        <v>0.1</v>
      </c>
      <c r="R913" s="55">
        <f t="shared" si="7"/>
        <v>70.84370993</v>
      </c>
      <c r="S913" s="55">
        <f t="shared" si="8"/>
        <v>3.143709925</v>
      </c>
      <c r="T913" s="55"/>
    </row>
    <row r="914">
      <c r="A914" s="45">
        <v>74.4</v>
      </c>
      <c r="B914" s="45">
        <v>13.9</v>
      </c>
      <c r="C914" s="46">
        <f t="shared" si="1"/>
        <v>73.34688729</v>
      </c>
      <c r="D914" s="35">
        <f t="shared" si="2"/>
        <v>1.053112709</v>
      </c>
      <c r="E914" s="47"/>
      <c r="F914" s="48">
        <v>81.1</v>
      </c>
      <c r="G914" s="48">
        <v>76.0</v>
      </c>
      <c r="H914" s="49">
        <f t="shared" si="3"/>
        <v>73.96297335</v>
      </c>
      <c r="I914" s="49">
        <f t="shared" si="4"/>
        <v>7.137026652</v>
      </c>
      <c r="J914" s="49"/>
      <c r="K914" s="50">
        <v>81.1</v>
      </c>
      <c r="L914" s="51">
        <v>62.1</v>
      </c>
      <c r="M914" s="52">
        <f t="shared" si="5"/>
        <v>75.79067592</v>
      </c>
      <c r="N914" s="52">
        <f t="shared" si="6"/>
        <v>5.309324077</v>
      </c>
      <c r="O914" s="53"/>
      <c r="P914" s="54">
        <v>81.1</v>
      </c>
      <c r="Q914" s="54">
        <v>0.1</v>
      </c>
      <c r="R914" s="55">
        <f t="shared" si="7"/>
        <v>70.84370993</v>
      </c>
      <c r="S914" s="55">
        <f t="shared" si="8"/>
        <v>10.25629007</v>
      </c>
      <c r="T914" s="55"/>
    </row>
    <row r="915">
      <c r="A915" s="45">
        <v>74.5</v>
      </c>
      <c r="B915" s="45">
        <v>13.5</v>
      </c>
      <c r="C915" s="46">
        <f t="shared" si="1"/>
        <v>72.50550605</v>
      </c>
      <c r="D915" s="35">
        <f t="shared" si="2"/>
        <v>1.994493951</v>
      </c>
      <c r="E915" s="47"/>
      <c r="F915" s="48">
        <v>89.0</v>
      </c>
      <c r="G915" s="48">
        <v>78.0</v>
      </c>
      <c r="H915" s="49">
        <f t="shared" si="3"/>
        <v>73.85625643</v>
      </c>
      <c r="I915" s="49">
        <f t="shared" si="4"/>
        <v>15.14374357</v>
      </c>
      <c r="J915" s="49"/>
      <c r="K915" s="50">
        <v>89.0</v>
      </c>
      <c r="L915" s="51">
        <v>61.7</v>
      </c>
      <c r="M915" s="52">
        <f t="shared" si="5"/>
        <v>75.68273273</v>
      </c>
      <c r="N915" s="52">
        <f t="shared" si="6"/>
        <v>13.31726727</v>
      </c>
      <c r="O915" s="53"/>
      <c r="P915" s="54">
        <v>89.0</v>
      </c>
      <c r="Q915" s="54">
        <v>0.1</v>
      </c>
      <c r="R915" s="55">
        <f t="shared" si="7"/>
        <v>70.84370993</v>
      </c>
      <c r="S915" s="55">
        <f t="shared" si="8"/>
        <v>18.15629007</v>
      </c>
      <c r="T915" s="55"/>
    </row>
    <row r="916">
      <c r="A916" s="45">
        <v>74.5</v>
      </c>
      <c r="B916" s="45">
        <v>13.5</v>
      </c>
      <c r="C916" s="46">
        <f t="shared" si="1"/>
        <v>72.50550605</v>
      </c>
      <c r="D916" s="35">
        <f t="shared" si="2"/>
        <v>1.994493951</v>
      </c>
      <c r="E916" s="47"/>
      <c r="F916" s="48">
        <v>87.0</v>
      </c>
      <c r="G916" s="48">
        <v>79.0</v>
      </c>
      <c r="H916" s="49">
        <f t="shared" si="3"/>
        <v>73.80289797</v>
      </c>
      <c r="I916" s="49">
        <f t="shared" si="4"/>
        <v>13.19710203</v>
      </c>
      <c r="J916" s="49"/>
      <c r="K916" s="50">
        <v>87.0</v>
      </c>
      <c r="L916" s="51">
        <v>61.4</v>
      </c>
      <c r="M916" s="52">
        <f t="shared" si="5"/>
        <v>75.60177534</v>
      </c>
      <c r="N916" s="52">
        <f t="shared" si="6"/>
        <v>11.39822466</v>
      </c>
      <c r="O916" s="53"/>
      <c r="P916" s="54">
        <v>87.0</v>
      </c>
      <c r="Q916" s="54">
        <v>0.1</v>
      </c>
      <c r="R916" s="55">
        <f t="shared" si="7"/>
        <v>70.84370993</v>
      </c>
      <c r="S916" s="55">
        <f t="shared" si="8"/>
        <v>16.15629007</v>
      </c>
      <c r="T916" s="55"/>
    </row>
    <row r="917">
      <c r="A917" s="45">
        <v>74.2</v>
      </c>
      <c r="B917" s="45">
        <v>13.4</v>
      </c>
      <c r="C917" s="46">
        <f t="shared" si="1"/>
        <v>72.29516074</v>
      </c>
      <c r="D917" s="35">
        <f t="shared" si="2"/>
        <v>1.904839261</v>
      </c>
      <c r="E917" s="47"/>
      <c r="F917" s="48">
        <v>84.0</v>
      </c>
      <c r="G917" s="48">
        <v>82.0</v>
      </c>
      <c r="H917" s="49">
        <f t="shared" si="3"/>
        <v>73.64282259</v>
      </c>
      <c r="I917" s="49">
        <f t="shared" si="4"/>
        <v>10.35717741</v>
      </c>
      <c r="J917" s="49"/>
      <c r="K917" s="50">
        <v>84.0</v>
      </c>
      <c r="L917" s="51">
        <v>61.0</v>
      </c>
      <c r="M917" s="52">
        <f t="shared" si="5"/>
        <v>75.49383215</v>
      </c>
      <c r="N917" s="52">
        <f t="shared" si="6"/>
        <v>8.506167851</v>
      </c>
      <c r="O917" s="53"/>
      <c r="P917" s="54">
        <v>84.0</v>
      </c>
      <c r="Q917" s="54">
        <v>0.1</v>
      </c>
      <c r="R917" s="55">
        <f t="shared" si="7"/>
        <v>70.84370993</v>
      </c>
      <c r="S917" s="55">
        <f t="shared" si="8"/>
        <v>13.15629007</v>
      </c>
      <c r="T917" s="55"/>
    </row>
    <row r="918">
      <c r="A918" s="45">
        <v>73.9</v>
      </c>
      <c r="B918" s="45">
        <v>13.3</v>
      </c>
      <c r="C918" s="46">
        <f t="shared" si="1"/>
        <v>72.08481543</v>
      </c>
      <c r="D918" s="35">
        <f t="shared" si="2"/>
        <v>1.815184572</v>
      </c>
      <c r="E918" s="47"/>
      <c r="F918" s="48">
        <v>83.0</v>
      </c>
      <c r="G918" s="48">
        <v>86.0</v>
      </c>
      <c r="H918" s="49">
        <f t="shared" si="3"/>
        <v>73.42938876</v>
      </c>
      <c r="I918" s="49">
        <f t="shared" si="4"/>
        <v>9.570611244</v>
      </c>
      <c r="J918" s="49"/>
      <c r="K918" s="50">
        <v>83.0</v>
      </c>
      <c r="L918" s="51">
        <v>6.6</v>
      </c>
      <c r="M918" s="52">
        <f t="shared" si="5"/>
        <v>60.81355824</v>
      </c>
      <c r="N918" s="52">
        <f t="shared" si="6"/>
        <v>22.18644176</v>
      </c>
      <c r="O918" s="53"/>
      <c r="P918" s="54">
        <v>83.0</v>
      </c>
      <c r="Q918" s="54">
        <v>0.1</v>
      </c>
      <c r="R918" s="55">
        <f t="shared" si="7"/>
        <v>70.84370993</v>
      </c>
      <c r="S918" s="55">
        <f t="shared" si="8"/>
        <v>12.15629007</v>
      </c>
      <c r="T918" s="55"/>
    </row>
    <row r="919">
      <c r="A919" s="45">
        <v>73.8</v>
      </c>
      <c r="B919" s="45">
        <v>13.3</v>
      </c>
      <c r="C919" s="46">
        <f t="shared" si="1"/>
        <v>72.08481543</v>
      </c>
      <c r="D919" s="35">
        <f t="shared" si="2"/>
        <v>1.715184572</v>
      </c>
      <c r="E919" s="47"/>
      <c r="F919" s="48">
        <v>79.9</v>
      </c>
      <c r="G919" s="48">
        <v>89.0</v>
      </c>
      <c r="H919" s="49">
        <f t="shared" si="3"/>
        <v>73.26931338</v>
      </c>
      <c r="I919" s="49">
        <f t="shared" si="4"/>
        <v>6.630686622</v>
      </c>
      <c r="J919" s="49"/>
      <c r="K919" s="50">
        <v>79.9</v>
      </c>
      <c r="L919" s="51">
        <v>6.2</v>
      </c>
      <c r="M919" s="52">
        <f t="shared" si="5"/>
        <v>60.70561505</v>
      </c>
      <c r="N919" s="52">
        <f t="shared" si="6"/>
        <v>19.19438495</v>
      </c>
      <c r="O919" s="53"/>
      <c r="P919" s="54">
        <v>79.9</v>
      </c>
      <c r="Q919" s="54">
        <v>0.1</v>
      </c>
      <c r="R919" s="55">
        <f t="shared" si="7"/>
        <v>70.84370993</v>
      </c>
      <c r="S919" s="55">
        <f t="shared" si="8"/>
        <v>9.056290075</v>
      </c>
      <c r="T919" s="55"/>
    </row>
    <row r="920">
      <c r="A920" s="45">
        <v>73.2</v>
      </c>
      <c r="B920" s="45">
        <v>12.8</v>
      </c>
      <c r="C920" s="46">
        <f t="shared" si="1"/>
        <v>71.03308888</v>
      </c>
      <c r="D920" s="35">
        <f t="shared" si="2"/>
        <v>2.166911124</v>
      </c>
      <c r="E920" s="47"/>
      <c r="F920" s="48">
        <v>79.7</v>
      </c>
      <c r="G920" s="48">
        <v>91.0</v>
      </c>
      <c r="H920" s="49">
        <f t="shared" si="3"/>
        <v>73.16259646</v>
      </c>
      <c r="I920" s="49">
        <f t="shared" si="4"/>
        <v>6.537403541</v>
      </c>
      <c r="J920" s="49"/>
      <c r="K920" s="50">
        <v>79.7</v>
      </c>
      <c r="L920" s="51">
        <v>59.8</v>
      </c>
      <c r="M920" s="52">
        <f t="shared" si="5"/>
        <v>75.17000258</v>
      </c>
      <c r="N920" s="52">
        <f t="shared" si="6"/>
        <v>4.529997422</v>
      </c>
      <c r="O920" s="53"/>
      <c r="P920" s="54">
        <v>79.7</v>
      </c>
      <c r="Q920" s="54">
        <v>0.1</v>
      </c>
      <c r="R920" s="55">
        <f t="shared" si="7"/>
        <v>70.84370993</v>
      </c>
      <c r="S920" s="55">
        <f t="shared" si="8"/>
        <v>8.856290075</v>
      </c>
      <c r="T920" s="55"/>
    </row>
    <row r="921">
      <c r="A921" s="45">
        <v>73.9</v>
      </c>
      <c r="B921" s="45">
        <v>13.1</v>
      </c>
      <c r="C921" s="46">
        <f t="shared" si="1"/>
        <v>71.66412481</v>
      </c>
      <c r="D921" s="35">
        <f t="shared" si="2"/>
        <v>2.235875193</v>
      </c>
      <c r="E921" s="47"/>
      <c r="F921" s="48">
        <v>79.6</v>
      </c>
      <c r="G921" s="48">
        <v>94.0</v>
      </c>
      <c r="H921" s="49">
        <f t="shared" si="3"/>
        <v>73.00252108</v>
      </c>
      <c r="I921" s="49">
        <f t="shared" si="4"/>
        <v>6.597478918</v>
      </c>
      <c r="J921" s="49"/>
      <c r="K921" s="50">
        <v>79.6</v>
      </c>
      <c r="L921" s="51">
        <v>59.4</v>
      </c>
      <c r="M921" s="52">
        <f t="shared" si="5"/>
        <v>75.06205939</v>
      </c>
      <c r="N921" s="52">
        <f t="shared" si="6"/>
        <v>4.537940613</v>
      </c>
      <c r="O921" s="53"/>
      <c r="P921" s="54">
        <v>79.6</v>
      </c>
      <c r="Q921" s="54">
        <v>0.1</v>
      </c>
      <c r="R921" s="55">
        <f t="shared" si="7"/>
        <v>70.84370993</v>
      </c>
      <c r="S921" s="55">
        <f t="shared" si="8"/>
        <v>8.756290075</v>
      </c>
      <c r="T921" s="55"/>
    </row>
    <row r="922">
      <c r="A922" s="45">
        <v>74.4</v>
      </c>
      <c r="B922" s="45">
        <v>12.5</v>
      </c>
      <c r="C922" s="46">
        <f t="shared" si="1"/>
        <v>70.40205294</v>
      </c>
      <c r="D922" s="35">
        <f t="shared" si="2"/>
        <v>3.997947056</v>
      </c>
      <c r="E922" s="47"/>
      <c r="F922" s="48">
        <v>79.3</v>
      </c>
      <c r="G922" s="48">
        <v>96.0</v>
      </c>
      <c r="H922" s="49">
        <f t="shared" si="3"/>
        <v>72.89580416</v>
      </c>
      <c r="I922" s="49">
        <f t="shared" si="4"/>
        <v>6.404195837</v>
      </c>
      <c r="J922" s="49"/>
      <c r="K922" s="50">
        <v>79.3</v>
      </c>
      <c r="L922" s="51">
        <v>59.0</v>
      </c>
      <c r="M922" s="52">
        <f t="shared" si="5"/>
        <v>74.9541162</v>
      </c>
      <c r="N922" s="52">
        <f t="shared" si="6"/>
        <v>4.345883803</v>
      </c>
      <c r="O922" s="53"/>
      <c r="P922" s="54">
        <v>79.3</v>
      </c>
      <c r="Q922" s="54">
        <v>0.1</v>
      </c>
      <c r="R922" s="55">
        <f t="shared" si="7"/>
        <v>70.84370993</v>
      </c>
      <c r="S922" s="55">
        <f t="shared" si="8"/>
        <v>8.456290075</v>
      </c>
      <c r="T922" s="55"/>
    </row>
    <row r="923">
      <c r="A923" s="45">
        <v>73.9</v>
      </c>
      <c r="B923" s="45">
        <v>12.6</v>
      </c>
      <c r="C923" s="46">
        <f t="shared" si="1"/>
        <v>70.61239825</v>
      </c>
      <c r="D923" s="35">
        <f t="shared" si="2"/>
        <v>3.287601745</v>
      </c>
      <c r="E923" s="47"/>
      <c r="F923" s="48">
        <v>79.2</v>
      </c>
      <c r="G923" s="48">
        <v>96.0</v>
      </c>
      <c r="H923" s="49">
        <f t="shared" si="3"/>
        <v>72.89580416</v>
      </c>
      <c r="I923" s="49">
        <f t="shared" si="4"/>
        <v>6.304195837</v>
      </c>
      <c r="J923" s="49"/>
      <c r="K923" s="50">
        <v>79.2</v>
      </c>
      <c r="L923" s="51">
        <v>58.6</v>
      </c>
      <c r="M923" s="52">
        <f t="shared" si="5"/>
        <v>74.84617301</v>
      </c>
      <c r="N923" s="52">
        <f t="shared" si="6"/>
        <v>4.353826994</v>
      </c>
      <c r="O923" s="53"/>
      <c r="P923" s="54">
        <v>79.2</v>
      </c>
      <c r="Q923" s="54">
        <v>0.1</v>
      </c>
      <c r="R923" s="55">
        <f t="shared" si="7"/>
        <v>70.84370993</v>
      </c>
      <c r="S923" s="55">
        <f t="shared" si="8"/>
        <v>8.356290075</v>
      </c>
      <c r="T923" s="55"/>
    </row>
    <row r="924">
      <c r="A924" s="45">
        <v>73.9</v>
      </c>
      <c r="B924" s="45">
        <v>12.2</v>
      </c>
      <c r="C924" s="46">
        <f t="shared" si="1"/>
        <v>69.77101701</v>
      </c>
      <c r="D924" s="35">
        <f t="shared" si="2"/>
        <v>4.128982987</v>
      </c>
      <c r="E924" s="47"/>
      <c r="F924" s="48">
        <v>78.9</v>
      </c>
      <c r="G924" s="48">
        <v>11.0</v>
      </c>
      <c r="H924" s="49">
        <f t="shared" si="3"/>
        <v>77.4312732</v>
      </c>
      <c r="I924" s="49">
        <f t="shared" si="4"/>
        <v>1.468726803</v>
      </c>
      <c r="J924" s="49"/>
      <c r="K924" s="50">
        <v>78.9</v>
      </c>
      <c r="L924" s="51">
        <v>58.1</v>
      </c>
      <c r="M924" s="52">
        <f t="shared" si="5"/>
        <v>74.71124402</v>
      </c>
      <c r="N924" s="52">
        <f t="shared" si="6"/>
        <v>4.188755982</v>
      </c>
      <c r="O924" s="53"/>
      <c r="P924" s="54">
        <v>78.9</v>
      </c>
      <c r="Q924" s="54">
        <v>0.1</v>
      </c>
      <c r="R924" s="55">
        <f t="shared" si="7"/>
        <v>70.84370993</v>
      </c>
      <c r="S924" s="55">
        <f t="shared" si="8"/>
        <v>8.056290075</v>
      </c>
      <c r="T924" s="55"/>
    </row>
    <row r="925">
      <c r="A925" s="45">
        <v>72.3</v>
      </c>
      <c r="B925" s="45">
        <v>12.0</v>
      </c>
      <c r="C925" s="46">
        <f t="shared" si="1"/>
        <v>69.35032639</v>
      </c>
      <c r="D925" s="35">
        <f t="shared" si="2"/>
        <v>2.949673608</v>
      </c>
      <c r="E925" s="47"/>
      <c r="F925" s="48">
        <v>78.7</v>
      </c>
      <c r="G925" s="48">
        <v>12.0</v>
      </c>
      <c r="H925" s="49">
        <f t="shared" si="3"/>
        <v>77.37791474</v>
      </c>
      <c r="I925" s="49">
        <f t="shared" si="4"/>
        <v>1.322085263</v>
      </c>
      <c r="J925" s="49"/>
      <c r="K925" s="50">
        <v>78.7</v>
      </c>
      <c r="L925" s="51">
        <v>57.6</v>
      </c>
      <c r="M925" s="52">
        <f t="shared" si="5"/>
        <v>74.57631503</v>
      </c>
      <c r="N925" s="52">
        <f t="shared" si="6"/>
        <v>4.12368497</v>
      </c>
      <c r="O925" s="53"/>
      <c r="P925" s="54">
        <v>78.7</v>
      </c>
      <c r="Q925" s="54">
        <v>0.1</v>
      </c>
      <c r="R925" s="55">
        <f t="shared" si="7"/>
        <v>70.84370993</v>
      </c>
      <c r="S925" s="55">
        <f t="shared" si="8"/>
        <v>7.856290075</v>
      </c>
      <c r="T925" s="55"/>
    </row>
    <row r="926">
      <c r="A926" s="45">
        <v>72.7</v>
      </c>
      <c r="B926" s="45">
        <v>11.8</v>
      </c>
      <c r="C926" s="46">
        <f t="shared" si="1"/>
        <v>68.92963577</v>
      </c>
      <c r="D926" s="35">
        <f t="shared" si="2"/>
        <v>3.770364229</v>
      </c>
      <c r="E926" s="47"/>
      <c r="F926" s="48">
        <v>78.4</v>
      </c>
      <c r="G926" s="48">
        <v>98.0</v>
      </c>
      <c r="H926" s="49">
        <f t="shared" si="3"/>
        <v>72.78908724</v>
      </c>
      <c r="I926" s="49">
        <f t="shared" si="4"/>
        <v>5.610912755</v>
      </c>
      <c r="J926" s="49"/>
      <c r="K926" s="50">
        <v>78.4</v>
      </c>
      <c r="L926" s="51">
        <v>57.1</v>
      </c>
      <c r="M926" s="52">
        <f t="shared" si="5"/>
        <v>74.44138604</v>
      </c>
      <c r="N926" s="52">
        <f t="shared" si="6"/>
        <v>3.958613958</v>
      </c>
      <c r="O926" s="53"/>
      <c r="P926" s="54">
        <v>78.4</v>
      </c>
      <c r="Q926" s="54">
        <v>0.1</v>
      </c>
      <c r="R926" s="55">
        <f t="shared" si="7"/>
        <v>70.84370993</v>
      </c>
      <c r="S926" s="55">
        <f t="shared" si="8"/>
        <v>7.556290075</v>
      </c>
      <c r="T926" s="55"/>
    </row>
    <row r="927">
      <c r="A927" s="45">
        <v>71.7</v>
      </c>
      <c r="B927" s="45">
        <v>11.8</v>
      </c>
      <c r="C927" s="46">
        <f t="shared" si="1"/>
        <v>68.92963577</v>
      </c>
      <c r="D927" s="35">
        <f t="shared" si="2"/>
        <v>2.770364229</v>
      </c>
      <c r="E927" s="47"/>
      <c r="F927" s="48">
        <v>78.1</v>
      </c>
      <c r="G927" s="48">
        <v>98.0</v>
      </c>
      <c r="H927" s="49">
        <f t="shared" si="3"/>
        <v>72.78908724</v>
      </c>
      <c r="I927" s="49">
        <f t="shared" si="4"/>
        <v>5.310912755</v>
      </c>
      <c r="J927" s="49"/>
      <c r="K927" s="50">
        <v>78.1</v>
      </c>
      <c r="L927" s="51">
        <v>56.6</v>
      </c>
      <c r="M927" s="52">
        <f t="shared" si="5"/>
        <v>74.30645705</v>
      </c>
      <c r="N927" s="52">
        <f t="shared" si="6"/>
        <v>3.793542946</v>
      </c>
      <c r="O927" s="53"/>
      <c r="P927" s="54">
        <v>78.1</v>
      </c>
      <c r="Q927" s="54">
        <v>0.1</v>
      </c>
      <c r="R927" s="55">
        <f t="shared" si="7"/>
        <v>70.84370993</v>
      </c>
      <c r="S927" s="55">
        <f t="shared" si="8"/>
        <v>7.256290075</v>
      </c>
      <c r="T927" s="55"/>
    </row>
    <row r="928">
      <c r="A928" s="45">
        <v>73.0</v>
      </c>
      <c r="B928" s="45">
        <v>11.7</v>
      </c>
      <c r="C928" s="46">
        <f t="shared" si="1"/>
        <v>68.71929046</v>
      </c>
      <c r="D928" s="35">
        <f t="shared" si="2"/>
        <v>4.280709539</v>
      </c>
      <c r="E928" s="47"/>
      <c r="F928" s="48">
        <v>78.0</v>
      </c>
      <c r="G928" s="48">
        <v>1.0</v>
      </c>
      <c r="H928" s="49">
        <f t="shared" si="3"/>
        <v>77.96485779</v>
      </c>
      <c r="I928" s="49">
        <f t="shared" si="4"/>
        <v>0.03514221117</v>
      </c>
      <c r="J928" s="49"/>
      <c r="K928" s="50">
        <v>78.0</v>
      </c>
      <c r="L928" s="51">
        <v>56.1</v>
      </c>
      <c r="M928" s="52">
        <f t="shared" si="5"/>
        <v>74.17152807</v>
      </c>
      <c r="N928" s="52">
        <f t="shared" si="6"/>
        <v>3.828471935</v>
      </c>
      <c r="O928" s="53"/>
      <c r="P928" s="54">
        <v>78.0</v>
      </c>
      <c r="Q928" s="54">
        <v>0.1</v>
      </c>
      <c r="R928" s="55">
        <f t="shared" si="7"/>
        <v>70.84370993</v>
      </c>
      <c r="S928" s="55">
        <f t="shared" si="8"/>
        <v>7.156290075</v>
      </c>
      <c r="T928" s="55"/>
    </row>
    <row r="929">
      <c r="A929" s="45">
        <v>71.8</v>
      </c>
      <c r="B929" s="45">
        <v>11.4</v>
      </c>
      <c r="C929" s="46">
        <f t="shared" si="1"/>
        <v>68.08825453</v>
      </c>
      <c r="D929" s="35">
        <f t="shared" si="2"/>
        <v>3.711745471</v>
      </c>
      <c r="E929" s="47"/>
      <c r="F929" s="48">
        <v>77.5</v>
      </c>
      <c r="G929" s="48">
        <v>15.0</v>
      </c>
      <c r="H929" s="49">
        <f t="shared" si="3"/>
        <v>77.21783936</v>
      </c>
      <c r="I929" s="49">
        <f t="shared" si="4"/>
        <v>0.2821606402</v>
      </c>
      <c r="J929" s="49"/>
      <c r="K929" s="50">
        <v>77.5</v>
      </c>
      <c r="L929" s="51">
        <v>55.5</v>
      </c>
      <c r="M929" s="52">
        <f t="shared" si="5"/>
        <v>74.00961328</v>
      </c>
      <c r="N929" s="52">
        <f t="shared" si="6"/>
        <v>3.49038672</v>
      </c>
      <c r="O929" s="53"/>
      <c r="P929" s="54">
        <v>77.5</v>
      </c>
      <c r="Q929" s="54">
        <v>0.1</v>
      </c>
      <c r="R929" s="55">
        <f t="shared" si="7"/>
        <v>70.84370993</v>
      </c>
      <c r="S929" s="55">
        <f t="shared" si="8"/>
        <v>6.656290075</v>
      </c>
      <c r="T929" s="55"/>
    </row>
    <row r="930">
      <c r="A930" s="45">
        <v>81.0</v>
      </c>
      <c r="B930" s="45">
        <v>17.1</v>
      </c>
      <c r="C930" s="46">
        <f t="shared" si="1"/>
        <v>80.07793723</v>
      </c>
      <c r="D930" s="35">
        <f t="shared" si="2"/>
        <v>0.9220627729</v>
      </c>
      <c r="E930" s="47"/>
      <c r="F930" s="48">
        <v>82.4</v>
      </c>
      <c r="G930" s="48">
        <v>78.0</v>
      </c>
      <c r="H930" s="49">
        <f t="shared" si="3"/>
        <v>73.85625643</v>
      </c>
      <c r="I930" s="49">
        <f t="shared" si="4"/>
        <v>8.543743571</v>
      </c>
      <c r="J930" s="49"/>
      <c r="K930" s="50">
        <v>82.4</v>
      </c>
      <c r="L930" s="51">
        <v>62.5</v>
      </c>
      <c r="M930" s="52">
        <f t="shared" si="5"/>
        <v>75.89861911</v>
      </c>
      <c r="N930" s="52">
        <f t="shared" si="6"/>
        <v>6.501380886</v>
      </c>
      <c r="O930" s="53"/>
      <c r="P930" s="54">
        <v>82.4</v>
      </c>
      <c r="Q930" s="54">
        <v>0.1</v>
      </c>
      <c r="R930" s="55">
        <f t="shared" si="7"/>
        <v>70.84370993</v>
      </c>
      <c r="S930" s="55">
        <f t="shared" si="8"/>
        <v>11.55629007</v>
      </c>
      <c r="T930" s="55"/>
    </row>
    <row r="931">
      <c r="A931" s="45">
        <v>89.0</v>
      </c>
      <c r="B931" s="45">
        <v>17.0</v>
      </c>
      <c r="C931" s="46">
        <f t="shared" si="1"/>
        <v>79.86759192</v>
      </c>
      <c r="D931" s="35">
        <f t="shared" si="2"/>
        <v>9.132408083</v>
      </c>
      <c r="E931" s="47"/>
      <c r="F931" s="48">
        <v>82.2</v>
      </c>
      <c r="G931" s="48">
        <v>79.0</v>
      </c>
      <c r="H931" s="49">
        <f t="shared" si="3"/>
        <v>73.80289797</v>
      </c>
      <c r="I931" s="49">
        <f t="shared" si="4"/>
        <v>8.39710203</v>
      </c>
      <c r="J931" s="49"/>
      <c r="K931" s="50">
        <v>82.2</v>
      </c>
      <c r="L931" s="51">
        <v>62.0</v>
      </c>
      <c r="M931" s="52">
        <f t="shared" si="5"/>
        <v>75.76369013</v>
      </c>
      <c r="N931" s="52">
        <f t="shared" si="6"/>
        <v>6.436309874</v>
      </c>
      <c r="O931" s="53"/>
      <c r="P931" s="54">
        <v>82.2</v>
      </c>
      <c r="Q931" s="54">
        <v>0.1</v>
      </c>
      <c r="R931" s="55">
        <f t="shared" si="7"/>
        <v>70.84370993</v>
      </c>
      <c r="S931" s="55">
        <f t="shared" si="8"/>
        <v>11.35629007</v>
      </c>
      <c r="T931" s="55"/>
    </row>
    <row r="932">
      <c r="A932" s="45">
        <v>86.0</v>
      </c>
      <c r="B932" s="45">
        <v>16.9</v>
      </c>
      <c r="C932" s="46">
        <f t="shared" si="1"/>
        <v>79.65724661</v>
      </c>
      <c r="D932" s="35">
        <f t="shared" si="2"/>
        <v>6.342753394</v>
      </c>
      <c r="E932" s="47"/>
      <c r="F932" s="48">
        <v>82.0</v>
      </c>
      <c r="G932" s="48">
        <v>81.0</v>
      </c>
      <c r="H932" s="49">
        <f t="shared" si="3"/>
        <v>73.69618105</v>
      </c>
      <c r="I932" s="49">
        <f t="shared" si="4"/>
        <v>8.303818948</v>
      </c>
      <c r="J932" s="49"/>
      <c r="K932" s="50">
        <v>82.0</v>
      </c>
      <c r="L932" s="51">
        <v>61.6</v>
      </c>
      <c r="M932" s="52">
        <f t="shared" si="5"/>
        <v>75.65574694</v>
      </c>
      <c r="N932" s="52">
        <f t="shared" si="6"/>
        <v>6.344253065</v>
      </c>
      <c r="O932" s="53"/>
      <c r="P932" s="54">
        <v>82.0</v>
      </c>
      <c r="Q932" s="54">
        <v>0.1</v>
      </c>
      <c r="R932" s="55">
        <f t="shared" si="7"/>
        <v>70.84370993</v>
      </c>
      <c r="S932" s="55">
        <f t="shared" si="8"/>
        <v>11.15629007</v>
      </c>
      <c r="T932" s="55"/>
    </row>
    <row r="933">
      <c r="A933" s="45">
        <v>86.0</v>
      </c>
      <c r="B933" s="45">
        <v>16.9</v>
      </c>
      <c r="C933" s="46">
        <f t="shared" si="1"/>
        <v>79.65724661</v>
      </c>
      <c r="D933" s="35">
        <f t="shared" si="2"/>
        <v>6.342753394</v>
      </c>
      <c r="E933" s="47"/>
      <c r="F933" s="48">
        <v>81.5</v>
      </c>
      <c r="G933" s="48">
        <v>83.0</v>
      </c>
      <c r="H933" s="49">
        <f t="shared" si="3"/>
        <v>73.58946413</v>
      </c>
      <c r="I933" s="49">
        <f t="shared" si="4"/>
        <v>7.910535867</v>
      </c>
      <c r="J933" s="49"/>
      <c r="K933" s="50">
        <v>81.5</v>
      </c>
      <c r="L933" s="51">
        <v>61.1</v>
      </c>
      <c r="M933" s="52">
        <f t="shared" si="5"/>
        <v>75.52081795</v>
      </c>
      <c r="N933" s="52">
        <f t="shared" si="6"/>
        <v>5.979182053</v>
      </c>
      <c r="O933" s="53"/>
      <c r="P933" s="54">
        <v>81.5</v>
      </c>
      <c r="Q933" s="54">
        <v>0.1</v>
      </c>
      <c r="R933" s="55">
        <f t="shared" si="7"/>
        <v>70.84370993</v>
      </c>
      <c r="S933" s="55">
        <f t="shared" si="8"/>
        <v>10.65629007</v>
      </c>
      <c r="T933" s="55"/>
    </row>
    <row r="934">
      <c r="A934" s="45">
        <v>85.0</v>
      </c>
      <c r="B934" s="45">
        <v>16.8</v>
      </c>
      <c r="C934" s="46">
        <f t="shared" si="1"/>
        <v>79.4469013</v>
      </c>
      <c r="D934" s="35">
        <f t="shared" si="2"/>
        <v>5.553098704</v>
      </c>
      <c r="E934" s="47"/>
      <c r="F934" s="48">
        <v>81.7</v>
      </c>
      <c r="G934" s="48">
        <v>83.0</v>
      </c>
      <c r="H934" s="49">
        <f t="shared" si="3"/>
        <v>73.58946413</v>
      </c>
      <c r="I934" s="49">
        <f t="shared" si="4"/>
        <v>8.110535867</v>
      </c>
      <c r="J934" s="49"/>
      <c r="K934" s="50">
        <v>81.7</v>
      </c>
      <c r="L934" s="51">
        <v>6.6</v>
      </c>
      <c r="M934" s="52">
        <f t="shared" si="5"/>
        <v>60.81355824</v>
      </c>
      <c r="N934" s="52">
        <f t="shared" si="6"/>
        <v>20.88644176</v>
      </c>
      <c r="O934" s="53"/>
      <c r="P934" s="54">
        <v>81.7</v>
      </c>
      <c r="Q934" s="54">
        <v>0.1</v>
      </c>
      <c r="R934" s="55">
        <f t="shared" si="7"/>
        <v>70.84370993</v>
      </c>
      <c r="S934" s="55">
        <f t="shared" si="8"/>
        <v>10.85629007</v>
      </c>
      <c r="T934" s="55"/>
    </row>
    <row r="935">
      <c r="A935" s="45">
        <v>81.0</v>
      </c>
      <c r="B935" s="45">
        <v>16.7</v>
      </c>
      <c r="C935" s="46">
        <f t="shared" si="1"/>
        <v>79.23655599</v>
      </c>
      <c r="D935" s="35">
        <f t="shared" si="2"/>
        <v>1.763444015</v>
      </c>
      <c r="E935" s="47"/>
      <c r="F935" s="48">
        <v>81.3</v>
      </c>
      <c r="G935" s="48">
        <v>86.0</v>
      </c>
      <c r="H935" s="49">
        <f t="shared" si="3"/>
        <v>73.42938876</v>
      </c>
      <c r="I935" s="49">
        <f t="shared" si="4"/>
        <v>7.870611244</v>
      </c>
      <c r="J935" s="49"/>
      <c r="K935" s="50">
        <v>81.3</v>
      </c>
      <c r="L935" s="51">
        <v>6.1</v>
      </c>
      <c r="M935" s="52">
        <f t="shared" si="5"/>
        <v>60.67862925</v>
      </c>
      <c r="N935" s="52">
        <f t="shared" si="6"/>
        <v>20.62137075</v>
      </c>
      <c r="O935" s="53"/>
      <c r="P935" s="54">
        <v>81.3</v>
      </c>
      <c r="Q935" s="54">
        <v>0.1</v>
      </c>
      <c r="R935" s="55">
        <f t="shared" si="7"/>
        <v>70.84370993</v>
      </c>
      <c r="S935" s="55">
        <f t="shared" si="8"/>
        <v>10.45629007</v>
      </c>
      <c r="T935" s="55"/>
    </row>
    <row r="936">
      <c r="A936" s="45">
        <v>80.0</v>
      </c>
      <c r="B936" s="45">
        <v>16.7</v>
      </c>
      <c r="C936" s="46">
        <f t="shared" si="1"/>
        <v>79.23655599</v>
      </c>
      <c r="D936" s="35">
        <f t="shared" si="2"/>
        <v>0.7634440148</v>
      </c>
      <c r="E936" s="47"/>
      <c r="F936" s="48">
        <v>81.1</v>
      </c>
      <c r="G936" s="48">
        <v>88.0</v>
      </c>
      <c r="H936" s="49">
        <f t="shared" si="3"/>
        <v>73.32267184</v>
      </c>
      <c r="I936" s="49">
        <f t="shared" si="4"/>
        <v>7.777328163</v>
      </c>
      <c r="J936" s="49"/>
      <c r="K936" s="50">
        <v>81.1</v>
      </c>
      <c r="L936" s="51">
        <v>59.6</v>
      </c>
      <c r="M936" s="52">
        <f t="shared" si="5"/>
        <v>75.11603098</v>
      </c>
      <c r="N936" s="52">
        <f t="shared" si="6"/>
        <v>5.983969017</v>
      </c>
      <c r="O936" s="53"/>
      <c r="P936" s="54">
        <v>81.1</v>
      </c>
      <c r="Q936" s="54">
        <v>0.1</v>
      </c>
      <c r="R936" s="55">
        <f t="shared" si="7"/>
        <v>70.84370993</v>
      </c>
      <c r="S936" s="55">
        <f t="shared" si="8"/>
        <v>10.25629007</v>
      </c>
      <c r="T936" s="55"/>
    </row>
    <row r="937">
      <c r="A937" s="45">
        <v>79.9</v>
      </c>
      <c r="B937" s="45">
        <v>16.6</v>
      </c>
      <c r="C937" s="46">
        <f t="shared" si="1"/>
        <v>79.02621067</v>
      </c>
      <c r="D937" s="35">
        <f t="shared" si="2"/>
        <v>0.8737893253</v>
      </c>
      <c r="E937" s="47"/>
      <c r="F937" s="48">
        <v>89.0</v>
      </c>
      <c r="G937" s="48">
        <v>88.0</v>
      </c>
      <c r="H937" s="49">
        <f t="shared" si="3"/>
        <v>73.32267184</v>
      </c>
      <c r="I937" s="49">
        <f t="shared" si="4"/>
        <v>15.67732816</v>
      </c>
      <c r="J937" s="49"/>
      <c r="K937" s="50">
        <v>89.0</v>
      </c>
      <c r="L937" s="51">
        <v>59.1</v>
      </c>
      <c r="M937" s="52">
        <f t="shared" si="5"/>
        <v>74.98110199</v>
      </c>
      <c r="N937" s="52">
        <f t="shared" si="6"/>
        <v>14.01889801</v>
      </c>
      <c r="O937" s="53"/>
      <c r="P937" s="54">
        <v>89.0</v>
      </c>
      <c r="Q937" s="54">
        <v>0.1</v>
      </c>
      <c r="R937" s="55">
        <f t="shared" si="7"/>
        <v>70.84370993</v>
      </c>
      <c r="S937" s="55">
        <f t="shared" si="8"/>
        <v>18.15629007</v>
      </c>
      <c r="T937" s="55"/>
    </row>
    <row r="938">
      <c r="A938" s="45">
        <v>79.8</v>
      </c>
      <c r="B938" s="45">
        <v>16.6</v>
      </c>
      <c r="C938" s="46">
        <f t="shared" si="1"/>
        <v>79.02621067</v>
      </c>
      <c r="D938" s="35">
        <f t="shared" si="2"/>
        <v>0.7737893253</v>
      </c>
      <c r="E938" s="47"/>
      <c r="F938" s="48">
        <v>89.0</v>
      </c>
      <c r="G938" s="48">
        <v>89.0</v>
      </c>
      <c r="H938" s="49">
        <f t="shared" si="3"/>
        <v>73.26931338</v>
      </c>
      <c r="I938" s="49">
        <f t="shared" si="4"/>
        <v>15.73068662</v>
      </c>
      <c r="J938" s="49"/>
      <c r="K938" s="50">
        <v>89.0</v>
      </c>
      <c r="L938" s="51">
        <v>58.6</v>
      </c>
      <c r="M938" s="52">
        <f t="shared" si="5"/>
        <v>74.84617301</v>
      </c>
      <c r="N938" s="52">
        <f t="shared" si="6"/>
        <v>14.15382699</v>
      </c>
      <c r="O938" s="53"/>
      <c r="P938" s="54">
        <v>89.0</v>
      </c>
      <c r="Q938" s="54">
        <v>0.1</v>
      </c>
      <c r="R938" s="55">
        <f t="shared" si="7"/>
        <v>70.84370993</v>
      </c>
      <c r="S938" s="55">
        <f t="shared" si="8"/>
        <v>18.15629007</v>
      </c>
      <c r="T938" s="55"/>
    </row>
    <row r="939">
      <c r="A939" s="45">
        <v>79.6</v>
      </c>
      <c r="B939" s="45">
        <v>16.5</v>
      </c>
      <c r="C939" s="46">
        <f t="shared" si="1"/>
        <v>78.81586536</v>
      </c>
      <c r="D939" s="35">
        <f t="shared" si="2"/>
        <v>0.7841346358</v>
      </c>
      <c r="E939" s="47"/>
      <c r="F939" s="48">
        <v>86.0</v>
      </c>
      <c r="G939" s="48">
        <v>92.0</v>
      </c>
      <c r="H939" s="49">
        <f t="shared" si="3"/>
        <v>73.109238</v>
      </c>
      <c r="I939" s="49">
        <f t="shared" si="4"/>
        <v>12.890762</v>
      </c>
      <c r="J939" s="49"/>
      <c r="K939" s="50">
        <v>86.0</v>
      </c>
      <c r="L939" s="51">
        <v>58.0</v>
      </c>
      <c r="M939" s="52">
        <f t="shared" si="5"/>
        <v>74.68425822</v>
      </c>
      <c r="N939" s="52">
        <f t="shared" si="6"/>
        <v>11.31574178</v>
      </c>
      <c r="O939" s="53"/>
      <c r="P939" s="54">
        <v>86.0</v>
      </c>
      <c r="Q939" s="54">
        <v>0.1</v>
      </c>
      <c r="R939" s="55">
        <f t="shared" si="7"/>
        <v>70.84370993</v>
      </c>
      <c r="S939" s="55">
        <f t="shared" si="8"/>
        <v>15.15629007</v>
      </c>
      <c r="T939" s="55"/>
    </row>
    <row r="940">
      <c r="A940" s="45">
        <v>79.2</v>
      </c>
      <c r="B940" s="45">
        <v>16.4</v>
      </c>
      <c r="C940" s="46">
        <f t="shared" si="1"/>
        <v>78.60552005</v>
      </c>
      <c r="D940" s="35">
        <f t="shared" si="2"/>
        <v>0.5944799463</v>
      </c>
      <c r="E940" s="47"/>
      <c r="F940" s="48">
        <v>81.0</v>
      </c>
      <c r="G940" s="48">
        <v>93.0</v>
      </c>
      <c r="H940" s="49">
        <f t="shared" si="3"/>
        <v>73.05587954</v>
      </c>
      <c r="I940" s="49">
        <f t="shared" si="4"/>
        <v>7.944120459</v>
      </c>
      <c r="J940" s="49"/>
      <c r="K940" s="50">
        <v>81.0</v>
      </c>
      <c r="L940" s="51">
        <v>57.5</v>
      </c>
      <c r="M940" s="52">
        <f t="shared" si="5"/>
        <v>74.54932923</v>
      </c>
      <c r="N940" s="52">
        <f t="shared" si="6"/>
        <v>6.450670768</v>
      </c>
      <c r="O940" s="53"/>
      <c r="P940" s="54">
        <v>81.0</v>
      </c>
      <c r="Q940" s="54">
        <v>0.1</v>
      </c>
      <c r="R940" s="55">
        <f t="shared" si="7"/>
        <v>70.84370993</v>
      </c>
      <c r="S940" s="55">
        <f t="shared" si="8"/>
        <v>10.15629007</v>
      </c>
      <c r="T940" s="55"/>
    </row>
    <row r="941">
      <c r="A941" s="45">
        <v>79.1</v>
      </c>
      <c r="B941" s="45">
        <v>16.4</v>
      </c>
      <c r="C941" s="46">
        <f t="shared" si="1"/>
        <v>78.60552005</v>
      </c>
      <c r="D941" s="35">
        <f t="shared" si="2"/>
        <v>0.4944799463</v>
      </c>
      <c r="E941" s="47"/>
      <c r="F941" s="48">
        <v>82.0</v>
      </c>
      <c r="G941" s="48">
        <v>94.0</v>
      </c>
      <c r="H941" s="49">
        <f t="shared" si="3"/>
        <v>73.00252108</v>
      </c>
      <c r="I941" s="49">
        <f t="shared" si="4"/>
        <v>8.997478918</v>
      </c>
      <c r="J941" s="49"/>
      <c r="K941" s="50">
        <v>82.0</v>
      </c>
      <c r="L941" s="51">
        <v>57.0</v>
      </c>
      <c r="M941" s="52">
        <f t="shared" si="5"/>
        <v>74.41440024</v>
      </c>
      <c r="N941" s="52">
        <f t="shared" si="6"/>
        <v>7.585599756</v>
      </c>
      <c r="O941" s="53"/>
      <c r="P941" s="54">
        <v>82.0</v>
      </c>
      <c r="Q941" s="54">
        <v>0.1</v>
      </c>
      <c r="R941" s="55">
        <f t="shared" si="7"/>
        <v>70.84370993</v>
      </c>
      <c r="S941" s="55">
        <f t="shared" si="8"/>
        <v>11.15629007</v>
      </c>
      <c r="T941" s="55"/>
    </row>
    <row r="942">
      <c r="A942" s="45">
        <v>78.5</v>
      </c>
      <c r="B942" s="45">
        <v>16.3</v>
      </c>
      <c r="C942" s="46">
        <f t="shared" si="1"/>
        <v>78.39517474</v>
      </c>
      <c r="D942" s="35">
        <f t="shared" si="2"/>
        <v>0.1048252568</v>
      </c>
      <c r="E942" s="47"/>
      <c r="F942" s="48">
        <v>79.3</v>
      </c>
      <c r="G942" s="48">
        <v>99.0</v>
      </c>
      <c r="H942" s="49">
        <f t="shared" si="3"/>
        <v>72.73572879</v>
      </c>
      <c r="I942" s="49">
        <f t="shared" si="4"/>
        <v>6.564271214</v>
      </c>
      <c r="J942" s="49"/>
      <c r="K942" s="50">
        <v>79.3</v>
      </c>
      <c r="L942" s="51">
        <v>56.4</v>
      </c>
      <c r="M942" s="52">
        <f t="shared" si="5"/>
        <v>74.25248546</v>
      </c>
      <c r="N942" s="52">
        <f t="shared" si="6"/>
        <v>5.047514542</v>
      </c>
      <c r="O942" s="53"/>
      <c r="P942" s="54">
        <v>79.3</v>
      </c>
      <c r="Q942" s="54">
        <v>0.1</v>
      </c>
      <c r="R942" s="55">
        <f t="shared" si="7"/>
        <v>70.84370993</v>
      </c>
      <c r="S942" s="55">
        <f t="shared" si="8"/>
        <v>8.456290075</v>
      </c>
      <c r="T942" s="55"/>
    </row>
    <row r="943">
      <c r="A943" s="45">
        <v>78.4</v>
      </c>
      <c r="B943" s="45">
        <v>16.3</v>
      </c>
      <c r="C943" s="46">
        <f t="shared" si="1"/>
        <v>78.39517474</v>
      </c>
      <c r="D943" s="35">
        <f t="shared" si="2"/>
        <v>0.004825256803</v>
      </c>
      <c r="E943" s="47"/>
      <c r="F943" s="48">
        <v>79.2</v>
      </c>
      <c r="G943" s="48">
        <v>11.0</v>
      </c>
      <c r="H943" s="49">
        <f t="shared" si="3"/>
        <v>77.4312732</v>
      </c>
      <c r="I943" s="49">
        <f t="shared" si="4"/>
        <v>1.768726803</v>
      </c>
      <c r="J943" s="49"/>
      <c r="K943" s="50">
        <v>79.2</v>
      </c>
      <c r="L943" s="51">
        <v>55.8</v>
      </c>
      <c r="M943" s="52">
        <f t="shared" si="5"/>
        <v>74.09057067</v>
      </c>
      <c r="N943" s="52">
        <f t="shared" si="6"/>
        <v>5.109429327</v>
      </c>
      <c r="O943" s="53"/>
      <c r="P943" s="54">
        <v>79.2</v>
      </c>
      <c r="Q943" s="54">
        <v>0.1</v>
      </c>
      <c r="R943" s="55">
        <f t="shared" si="7"/>
        <v>70.84370993</v>
      </c>
      <c r="S943" s="55">
        <f t="shared" si="8"/>
        <v>8.356290075</v>
      </c>
      <c r="T943" s="55"/>
    </row>
    <row r="944">
      <c r="A944" s="45">
        <v>78.3</v>
      </c>
      <c r="B944" s="45">
        <v>16.2</v>
      </c>
      <c r="C944" s="46">
        <f t="shared" si="1"/>
        <v>78.18482943</v>
      </c>
      <c r="D944" s="35">
        <f t="shared" si="2"/>
        <v>0.1151705673</v>
      </c>
      <c r="E944" s="47"/>
      <c r="F944" s="48">
        <v>79.0</v>
      </c>
      <c r="G944" s="48">
        <v>13.0</v>
      </c>
      <c r="H944" s="49">
        <f t="shared" si="3"/>
        <v>77.32455628</v>
      </c>
      <c r="I944" s="49">
        <f t="shared" si="4"/>
        <v>1.675443722</v>
      </c>
      <c r="J944" s="49"/>
      <c r="K944" s="50">
        <v>79.0</v>
      </c>
      <c r="L944" s="51">
        <v>55.2</v>
      </c>
      <c r="M944" s="52">
        <f t="shared" si="5"/>
        <v>73.92865589</v>
      </c>
      <c r="N944" s="52">
        <f t="shared" si="6"/>
        <v>5.071344113</v>
      </c>
      <c r="O944" s="53"/>
      <c r="P944" s="54">
        <v>79.0</v>
      </c>
      <c r="Q944" s="54">
        <v>2.7</v>
      </c>
      <c r="R944" s="55">
        <f t="shared" si="7"/>
        <v>68.3142131</v>
      </c>
      <c r="S944" s="55">
        <f t="shared" si="8"/>
        <v>10.6857869</v>
      </c>
      <c r="T944" s="55"/>
    </row>
    <row r="945">
      <c r="A945" s="45">
        <v>78.0</v>
      </c>
      <c r="B945" s="45">
        <v>16.2</v>
      </c>
      <c r="C945" s="46">
        <f t="shared" si="1"/>
        <v>78.18482943</v>
      </c>
      <c r="D945" s="35">
        <f t="shared" si="2"/>
        <v>0.1848294327</v>
      </c>
      <c r="E945" s="47"/>
      <c r="F945" s="48">
        <v>78.8</v>
      </c>
      <c r="G945" s="48">
        <v>13.0</v>
      </c>
      <c r="H945" s="49">
        <f t="shared" si="3"/>
        <v>77.32455628</v>
      </c>
      <c r="I945" s="49">
        <f t="shared" si="4"/>
        <v>1.475443722</v>
      </c>
      <c r="J945" s="49"/>
      <c r="K945" s="50">
        <v>78.8</v>
      </c>
      <c r="L945" s="51">
        <v>54.6</v>
      </c>
      <c r="M945" s="52">
        <f t="shared" si="5"/>
        <v>73.7667411</v>
      </c>
      <c r="N945" s="52">
        <f t="shared" si="6"/>
        <v>5.033258899</v>
      </c>
      <c r="O945" s="53"/>
      <c r="P945" s="54">
        <v>78.8</v>
      </c>
      <c r="Q945" s="54">
        <v>2.8</v>
      </c>
      <c r="R945" s="55">
        <f t="shared" si="7"/>
        <v>68.21692477</v>
      </c>
      <c r="S945" s="55">
        <f t="shared" si="8"/>
        <v>10.58307523</v>
      </c>
      <c r="T945" s="55"/>
    </row>
    <row r="946">
      <c r="A946" s="45">
        <v>62.4</v>
      </c>
      <c r="B946" s="45">
        <v>11.4</v>
      </c>
      <c r="C946" s="46">
        <f t="shared" si="1"/>
        <v>68.08825453</v>
      </c>
      <c r="D946" s="35">
        <f t="shared" si="2"/>
        <v>5.688254529</v>
      </c>
      <c r="E946" s="47"/>
      <c r="F946" s="48">
        <v>66.0</v>
      </c>
      <c r="G946" s="48">
        <v>229.0</v>
      </c>
      <c r="H946" s="49">
        <f t="shared" si="3"/>
        <v>65.79912909</v>
      </c>
      <c r="I946" s="49">
        <f t="shared" si="4"/>
        <v>0.2008709122</v>
      </c>
      <c r="J946" s="49"/>
      <c r="K946" s="50">
        <v>66.0</v>
      </c>
      <c r="L946" s="51">
        <v>36.3</v>
      </c>
      <c r="M946" s="52">
        <f t="shared" si="5"/>
        <v>68.82834013</v>
      </c>
      <c r="N946" s="52">
        <f t="shared" si="6"/>
        <v>2.828340134</v>
      </c>
      <c r="O946" s="53"/>
      <c r="P946" s="54">
        <v>66.0</v>
      </c>
      <c r="Q946" s="54">
        <v>3.7</v>
      </c>
      <c r="R946" s="55">
        <f t="shared" si="7"/>
        <v>67.34132971</v>
      </c>
      <c r="S946" s="55">
        <f t="shared" si="8"/>
        <v>1.341329712</v>
      </c>
      <c r="T946" s="55"/>
    </row>
    <row r="947">
      <c r="A947" s="45">
        <v>62.1</v>
      </c>
      <c r="B947" s="45">
        <v>11.7</v>
      </c>
      <c r="C947" s="46">
        <f t="shared" si="1"/>
        <v>68.71929046</v>
      </c>
      <c r="D947" s="35">
        <f t="shared" si="2"/>
        <v>6.619290461</v>
      </c>
      <c r="E947" s="47"/>
      <c r="F947" s="48">
        <v>65.5</v>
      </c>
      <c r="G947" s="48">
        <v>237.0</v>
      </c>
      <c r="H947" s="49">
        <f t="shared" si="3"/>
        <v>65.37226141</v>
      </c>
      <c r="I947" s="49">
        <f t="shared" si="4"/>
        <v>0.1277385859</v>
      </c>
      <c r="J947" s="49"/>
      <c r="K947" s="50">
        <v>65.5</v>
      </c>
      <c r="L947" s="51">
        <v>35.8</v>
      </c>
      <c r="M947" s="52">
        <f t="shared" si="5"/>
        <v>68.69341115</v>
      </c>
      <c r="N947" s="52">
        <f t="shared" si="6"/>
        <v>3.193411146</v>
      </c>
      <c r="O947" s="53"/>
      <c r="P947" s="54">
        <v>65.5</v>
      </c>
      <c r="Q947" s="54">
        <v>4.9</v>
      </c>
      <c r="R947" s="55">
        <f t="shared" si="7"/>
        <v>66.17386964</v>
      </c>
      <c r="S947" s="55">
        <f t="shared" si="8"/>
        <v>0.6738696406</v>
      </c>
      <c r="T947" s="55"/>
    </row>
    <row r="948">
      <c r="A948" s="45">
        <v>61.9</v>
      </c>
      <c r="B948" s="45">
        <v>11.5</v>
      </c>
      <c r="C948" s="46">
        <f t="shared" si="1"/>
        <v>68.29859984</v>
      </c>
      <c r="D948" s="35">
        <f t="shared" si="2"/>
        <v>6.39859984</v>
      </c>
      <c r="E948" s="47"/>
      <c r="F948" s="48">
        <v>64.6</v>
      </c>
      <c r="G948" s="48">
        <v>255.0</v>
      </c>
      <c r="H948" s="49">
        <f t="shared" si="3"/>
        <v>64.41180915</v>
      </c>
      <c r="I948" s="49">
        <f t="shared" si="4"/>
        <v>0.1881908518</v>
      </c>
      <c r="J948" s="49"/>
      <c r="K948" s="50">
        <v>64.6</v>
      </c>
      <c r="L948" s="51">
        <v>35.2</v>
      </c>
      <c r="M948" s="52">
        <f t="shared" si="5"/>
        <v>68.53149636</v>
      </c>
      <c r="N948" s="52">
        <f t="shared" si="6"/>
        <v>3.93149636</v>
      </c>
      <c r="O948" s="53"/>
      <c r="P948" s="54">
        <v>64.6</v>
      </c>
      <c r="Q948" s="54">
        <v>6.0</v>
      </c>
      <c r="R948" s="55">
        <f t="shared" si="7"/>
        <v>65.10369791</v>
      </c>
      <c r="S948" s="55">
        <f t="shared" si="8"/>
        <v>0.5036979087</v>
      </c>
      <c r="T948" s="55"/>
    </row>
    <row r="949">
      <c r="A949" s="45">
        <v>61.6</v>
      </c>
      <c r="B949" s="45">
        <v>11.2</v>
      </c>
      <c r="C949" s="46">
        <f t="shared" si="1"/>
        <v>67.66756391</v>
      </c>
      <c r="D949" s="35">
        <f t="shared" si="2"/>
        <v>6.067563908</v>
      </c>
      <c r="E949" s="47"/>
      <c r="F949" s="48">
        <v>63.5</v>
      </c>
      <c r="G949" s="48">
        <v>276.0</v>
      </c>
      <c r="H949" s="49">
        <f t="shared" si="3"/>
        <v>63.2912815</v>
      </c>
      <c r="I949" s="49">
        <f t="shared" si="4"/>
        <v>0.2087184953</v>
      </c>
      <c r="J949" s="49"/>
      <c r="K949" s="50">
        <v>63.5</v>
      </c>
      <c r="L949" s="51">
        <v>34.6</v>
      </c>
      <c r="M949" s="52">
        <f t="shared" si="5"/>
        <v>68.36958157</v>
      </c>
      <c r="N949" s="52">
        <f t="shared" si="6"/>
        <v>4.869581574</v>
      </c>
      <c r="O949" s="53"/>
      <c r="P949" s="54">
        <v>63.5</v>
      </c>
      <c r="Q949" s="54">
        <v>7.0</v>
      </c>
      <c r="R949" s="55">
        <f t="shared" si="7"/>
        <v>64.13081452</v>
      </c>
      <c r="S949" s="55">
        <f t="shared" si="8"/>
        <v>0.6308145161</v>
      </c>
      <c r="T949" s="55"/>
    </row>
    <row r="950">
      <c r="A950" s="45">
        <v>61.2</v>
      </c>
      <c r="B950" s="45">
        <v>10.9</v>
      </c>
      <c r="C950" s="46">
        <f t="shared" si="1"/>
        <v>67.03652798</v>
      </c>
      <c r="D950" s="35">
        <f t="shared" si="2"/>
        <v>5.836527977</v>
      </c>
      <c r="E950" s="47"/>
      <c r="F950" s="48">
        <v>62.8</v>
      </c>
      <c r="G950" s="48">
        <v>289.0</v>
      </c>
      <c r="H950" s="49">
        <f t="shared" si="3"/>
        <v>62.59762153</v>
      </c>
      <c r="I950" s="49">
        <f t="shared" si="4"/>
        <v>0.2023784651</v>
      </c>
      <c r="J950" s="49"/>
      <c r="K950" s="50">
        <v>62.8</v>
      </c>
      <c r="L950" s="51">
        <v>34.1</v>
      </c>
      <c r="M950" s="52">
        <f t="shared" si="5"/>
        <v>68.23465259</v>
      </c>
      <c r="N950" s="52">
        <f t="shared" si="6"/>
        <v>5.434652586</v>
      </c>
      <c r="O950" s="53"/>
      <c r="P950" s="54">
        <v>62.8</v>
      </c>
      <c r="Q950" s="54">
        <v>8.0</v>
      </c>
      <c r="R950" s="55">
        <f t="shared" si="7"/>
        <v>63.15793112</v>
      </c>
      <c r="S950" s="55">
        <f t="shared" si="8"/>
        <v>0.3579311235</v>
      </c>
      <c r="T950" s="55"/>
    </row>
    <row r="951">
      <c r="A951" s="45">
        <v>69.0</v>
      </c>
      <c r="B951" s="45">
        <v>10.5</v>
      </c>
      <c r="C951" s="46">
        <f t="shared" si="1"/>
        <v>66.19514673</v>
      </c>
      <c r="D951" s="35">
        <f t="shared" si="2"/>
        <v>2.804853265</v>
      </c>
      <c r="E951" s="47"/>
      <c r="F951" s="48">
        <v>62.3</v>
      </c>
      <c r="G951" s="48">
        <v>294.0</v>
      </c>
      <c r="H951" s="49">
        <f t="shared" si="3"/>
        <v>62.33082924</v>
      </c>
      <c r="I951" s="49">
        <f t="shared" si="4"/>
        <v>0.03082923882</v>
      </c>
      <c r="J951" s="49"/>
      <c r="K951" s="50">
        <v>62.3</v>
      </c>
      <c r="L951" s="51">
        <v>33.5</v>
      </c>
      <c r="M951" s="52">
        <f t="shared" si="5"/>
        <v>68.0727378</v>
      </c>
      <c r="N951" s="52">
        <f t="shared" si="6"/>
        <v>5.7727378</v>
      </c>
      <c r="O951" s="53"/>
      <c r="P951" s="54">
        <v>62.3</v>
      </c>
      <c r="Q951" s="54">
        <v>8.9</v>
      </c>
      <c r="R951" s="55">
        <f t="shared" si="7"/>
        <v>62.28233607</v>
      </c>
      <c r="S951" s="55">
        <f t="shared" si="8"/>
        <v>0.01766392982</v>
      </c>
      <c r="T951" s="55"/>
    </row>
    <row r="952">
      <c r="A952" s="45">
        <v>66.0</v>
      </c>
      <c r="B952" s="45">
        <v>10.4</v>
      </c>
      <c r="C952" s="46">
        <f t="shared" si="1"/>
        <v>65.98480142</v>
      </c>
      <c r="D952" s="35">
        <f t="shared" si="2"/>
        <v>0.01519857586</v>
      </c>
      <c r="E952" s="47"/>
      <c r="F952" s="48">
        <v>61.7</v>
      </c>
      <c r="G952" s="48">
        <v>31.0</v>
      </c>
      <c r="H952" s="49">
        <f t="shared" si="3"/>
        <v>76.36410401</v>
      </c>
      <c r="I952" s="49">
        <f t="shared" si="4"/>
        <v>14.66410401</v>
      </c>
      <c r="J952" s="49"/>
      <c r="K952" s="50">
        <v>61.7</v>
      </c>
      <c r="L952" s="51">
        <v>33.0</v>
      </c>
      <c r="M952" s="52">
        <f t="shared" si="5"/>
        <v>67.93780881</v>
      </c>
      <c r="N952" s="52">
        <f t="shared" si="6"/>
        <v>6.237808812</v>
      </c>
      <c r="O952" s="53"/>
      <c r="P952" s="54">
        <v>61.7</v>
      </c>
      <c r="Q952" s="54">
        <v>10.0</v>
      </c>
      <c r="R952" s="55">
        <f t="shared" si="7"/>
        <v>61.21216434</v>
      </c>
      <c r="S952" s="55">
        <f t="shared" si="8"/>
        <v>0.4878356617</v>
      </c>
      <c r="T952" s="55"/>
    </row>
    <row r="953">
      <c r="A953" s="45">
        <v>63.0</v>
      </c>
      <c r="B953" s="45">
        <v>9.8</v>
      </c>
      <c r="C953" s="46">
        <f t="shared" si="1"/>
        <v>64.72272956</v>
      </c>
      <c r="D953" s="35">
        <f t="shared" si="2"/>
        <v>1.722729561</v>
      </c>
      <c r="E953" s="47"/>
      <c r="F953" s="48">
        <v>61.6</v>
      </c>
      <c r="G953" s="48">
        <v>298.0</v>
      </c>
      <c r="H953" s="49">
        <f t="shared" si="3"/>
        <v>62.1173954</v>
      </c>
      <c r="I953" s="49">
        <f t="shared" si="4"/>
        <v>0.517395402</v>
      </c>
      <c r="J953" s="49"/>
      <c r="K953" s="50">
        <v>61.6</v>
      </c>
      <c r="L953" s="51">
        <v>32.4</v>
      </c>
      <c r="M953" s="52">
        <f t="shared" si="5"/>
        <v>67.77589403</v>
      </c>
      <c r="N953" s="52">
        <f t="shared" si="6"/>
        <v>6.175894026</v>
      </c>
      <c r="O953" s="53"/>
      <c r="P953" s="54">
        <v>61.6</v>
      </c>
      <c r="Q953" s="54">
        <v>10.7</v>
      </c>
      <c r="R953" s="55">
        <f t="shared" si="7"/>
        <v>60.53114596</v>
      </c>
      <c r="S953" s="55">
        <f t="shared" si="8"/>
        <v>1.068854036</v>
      </c>
      <c r="T953" s="55"/>
    </row>
    <row r="954">
      <c r="A954" s="45">
        <v>59.9</v>
      </c>
      <c r="B954" s="45">
        <v>9.1</v>
      </c>
      <c r="C954" s="46">
        <f t="shared" si="1"/>
        <v>63.25031239</v>
      </c>
      <c r="D954" s="35">
        <f t="shared" si="2"/>
        <v>3.350312388</v>
      </c>
      <c r="E954" s="47"/>
      <c r="F954" s="48">
        <v>61.6</v>
      </c>
      <c r="G954" s="48">
        <v>291.0</v>
      </c>
      <c r="H954" s="49">
        <f t="shared" si="3"/>
        <v>62.49090462</v>
      </c>
      <c r="I954" s="49">
        <f t="shared" si="4"/>
        <v>0.8909046165</v>
      </c>
      <c r="J954" s="49"/>
      <c r="K954" s="50">
        <v>61.6</v>
      </c>
      <c r="L954" s="51">
        <v>31.9</v>
      </c>
      <c r="M954" s="52">
        <f t="shared" si="5"/>
        <v>67.64096504</v>
      </c>
      <c r="N954" s="52">
        <f t="shared" si="6"/>
        <v>6.040965038</v>
      </c>
      <c r="O954" s="53"/>
      <c r="P954" s="54">
        <v>61.6</v>
      </c>
      <c r="Q954" s="54">
        <v>10.9</v>
      </c>
      <c r="R954" s="55">
        <f t="shared" si="7"/>
        <v>60.33656928</v>
      </c>
      <c r="S954" s="55">
        <f t="shared" si="8"/>
        <v>1.263430715</v>
      </c>
      <c r="T954" s="55"/>
    </row>
    <row r="955">
      <c r="A955" s="45">
        <v>59.4</v>
      </c>
      <c r="B955" s="45">
        <v>8.7</v>
      </c>
      <c r="C955" s="46">
        <f t="shared" si="1"/>
        <v>62.40893115</v>
      </c>
      <c r="D955" s="35">
        <f t="shared" si="2"/>
        <v>3.008931146</v>
      </c>
      <c r="E955" s="47"/>
      <c r="F955" s="48">
        <v>61.4</v>
      </c>
      <c r="G955" s="48">
        <v>288.0</v>
      </c>
      <c r="H955" s="49">
        <f t="shared" si="3"/>
        <v>62.65097999</v>
      </c>
      <c r="I955" s="49">
        <f t="shared" si="4"/>
        <v>1.250979994</v>
      </c>
      <c r="J955" s="49"/>
      <c r="K955" s="50">
        <v>61.4</v>
      </c>
      <c r="L955" s="51">
        <v>31.4</v>
      </c>
      <c r="M955" s="52">
        <f t="shared" si="5"/>
        <v>67.50603605</v>
      </c>
      <c r="N955" s="52">
        <f t="shared" si="6"/>
        <v>6.10603605</v>
      </c>
      <c r="O955" s="53"/>
      <c r="P955" s="54">
        <v>61.4</v>
      </c>
      <c r="Q955" s="54">
        <v>11.1</v>
      </c>
      <c r="R955" s="55">
        <f t="shared" si="7"/>
        <v>60.14199261</v>
      </c>
      <c r="S955" s="55">
        <f t="shared" si="8"/>
        <v>1.258007394</v>
      </c>
      <c r="T955" s="55"/>
    </row>
    <row r="956">
      <c r="A956" s="45">
        <v>58.9</v>
      </c>
      <c r="B956" s="45">
        <v>8.1</v>
      </c>
      <c r="C956" s="46">
        <f t="shared" si="1"/>
        <v>61.14685928</v>
      </c>
      <c r="D956" s="35">
        <f t="shared" si="2"/>
        <v>2.246859283</v>
      </c>
      <c r="E956" s="47"/>
      <c r="F956" s="48">
        <v>65.0</v>
      </c>
      <c r="G956" s="48">
        <v>37.0</v>
      </c>
      <c r="H956" s="49">
        <f t="shared" si="3"/>
        <v>76.04395326</v>
      </c>
      <c r="I956" s="49">
        <f t="shared" si="4"/>
        <v>11.04395326</v>
      </c>
      <c r="J956" s="49"/>
      <c r="K956" s="50">
        <v>65.0</v>
      </c>
      <c r="L956" s="51">
        <v>3.8</v>
      </c>
      <c r="M956" s="52">
        <f t="shared" si="5"/>
        <v>60.0579559</v>
      </c>
      <c r="N956" s="52">
        <f t="shared" si="6"/>
        <v>4.942044096</v>
      </c>
      <c r="O956" s="53"/>
      <c r="P956" s="54">
        <v>65.0</v>
      </c>
      <c r="Q956" s="54">
        <v>11.0</v>
      </c>
      <c r="R956" s="55">
        <f t="shared" si="7"/>
        <v>60.23928095</v>
      </c>
      <c r="S956" s="55">
        <f t="shared" si="8"/>
        <v>4.760719054</v>
      </c>
      <c r="T956" s="55"/>
    </row>
    <row r="957">
      <c r="A957" s="45">
        <v>58.3</v>
      </c>
      <c r="B957" s="45">
        <v>7.7</v>
      </c>
      <c r="C957" s="46">
        <f t="shared" si="1"/>
        <v>60.30547804</v>
      </c>
      <c r="D957" s="35">
        <f t="shared" si="2"/>
        <v>2.005478041</v>
      </c>
      <c r="E957" s="47"/>
      <c r="F957" s="48">
        <v>59.7</v>
      </c>
      <c r="G957" s="48">
        <v>322.0</v>
      </c>
      <c r="H957" s="49">
        <f t="shared" si="3"/>
        <v>60.83679238</v>
      </c>
      <c r="I957" s="49">
        <f t="shared" si="4"/>
        <v>1.136792381</v>
      </c>
      <c r="J957" s="49"/>
      <c r="K957" s="50">
        <v>59.7</v>
      </c>
      <c r="L957" s="51">
        <v>3.3</v>
      </c>
      <c r="M957" s="52">
        <f t="shared" si="5"/>
        <v>59.92302692</v>
      </c>
      <c r="N957" s="52">
        <f t="shared" si="6"/>
        <v>0.2230269153</v>
      </c>
      <c r="O957" s="53"/>
      <c r="P957" s="54">
        <v>59.7</v>
      </c>
      <c r="Q957" s="54">
        <v>10.7</v>
      </c>
      <c r="R957" s="55">
        <f t="shared" si="7"/>
        <v>60.53114596</v>
      </c>
      <c r="S957" s="55">
        <f t="shared" si="8"/>
        <v>0.8311459635</v>
      </c>
      <c r="T957" s="55"/>
    </row>
    <row r="958">
      <c r="A958" s="45">
        <v>57.9</v>
      </c>
      <c r="B958" s="45">
        <v>7.9</v>
      </c>
      <c r="C958" s="46">
        <f t="shared" si="1"/>
        <v>60.72616866</v>
      </c>
      <c r="D958" s="35">
        <f t="shared" si="2"/>
        <v>2.826168662</v>
      </c>
      <c r="E958" s="47"/>
      <c r="F958" s="48">
        <v>59.7</v>
      </c>
      <c r="G958" s="48">
        <v>32.0</v>
      </c>
      <c r="H958" s="49">
        <f t="shared" si="3"/>
        <v>76.31074555</v>
      </c>
      <c r="I958" s="49">
        <f t="shared" si="4"/>
        <v>16.61074555</v>
      </c>
      <c r="J958" s="49"/>
      <c r="K958" s="50">
        <v>59.7</v>
      </c>
      <c r="L958" s="51">
        <v>29.8</v>
      </c>
      <c r="M958" s="52">
        <f t="shared" si="5"/>
        <v>67.07426329</v>
      </c>
      <c r="N958" s="52">
        <f t="shared" si="6"/>
        <v>7.374263288</v>
      </c>
      <c r="O958" s="53"/>
      <c r="P958" s="54">
        <v>59.7</v>
      </c>
      <c r="Q958" s="54">
        <v>10.1</v>
      </c>
      <c r="R958" s="55">
        <f t="shared" si="7"/>
        <v>61.114876</v>
      </c>
      <c r="S958" s="55">
        <f t="shared" si="8"/>
        <v>1.414875999</v>
      </c>
      <c r="T958" s="55"/>
    </row>
    <row r="959">
      <c r="A959" s="45">
        <v>57.6</v>
      </c>
      <c r="B959" s="45">
        <v>7.6</v>
      </c>
      <c r="C959" s="46">
        <f t="shared" si="1"/>
        <v>60.09513273</v>
      </c>
      <c r="D959" s="35">
        <f t="shared" si="2"/>
        <v>2.49513273</v>
      </c>
      <c r="E959" s="47"/>
      <c r="F959" s="48">
        <v>59.7</v>
      </c>
      <c r="G959" s="48">
        <v>315.0</v>
      </c>
      <c r="H959" s="49">
        <f t="shared" si="3"/>
        <v>61.2103016</v>
      </c>
      <c r="I959" s="49">
        <f t="shared" si="4"/>
        <v>1.510301595</v>
      </c>
      <c r="J959" s="49"/>
      <c r="K959" s="50">
        <v>59.7</v>
      </c>
      <c r="L959" s="51">
        <v>29.2</v>
      </c>
      <c r="M959" s="52">
        <f t="shared" si="5"/>
        <v>66.9123485</v>
      </c>
      <c r="N959" s="52">
        <f t="shared" si="6"/>
        <v>7.212348502</v>
      </c>
      <c r="O959" s="53"/>
      <c r="P959" s="54">
        <v>59.7</v>
      </c>
      <c r="Q959" s="54">
        <v>9.5</v>
      </c>
      <c r="R959" s="55">
        <f t="shared" si="7"/>
        <v>61.69860603</v>
      </c>
      <c r="S959" s="55">
        <f t="shared" si="8"/>
        <v>1.998606035</v>
      </c>
      <c r="T959" s="55"/>
    </row>
    <row r="960">
      <c r="A960" s="45">
        <v>57.4</v>
      </c>
      <c r="B960" s="45">
        <v>8.0</v>
      </c>
      <c r="C960" s="46">
        <f t="shared" si="1"/>
        <v>60.93651397</v>
      </c>
      <c r="D960" s="35">
        <f t="shared" si="2"/>
        <v>3.536513972</v>
      </c>
      <c r="E960" s="47"/>
      <c r="F960" s="48">
        <v>59.8</v>
      </c>
      <c r="G960" s="48">
        <v>37.0</v>
      </c>
      <c r="H960" s="49">
        <f t="shared" si="3"/>
        <v>76.04395326</v>
      </c>
      <c r="I960" s="49">
        <f t="shared" si="4"/>
        <v>16.24395326</v>
      </c>
      <c r="J960" s="49"/>
      <c r="K960" s="50">
        <v>59.8</v>
      </c>
      <c r="L960" s="51">
        <v>28.7</v>
      </c>
      <c r="M960" s="52">
        <f t="shared" si="5"/>
        <v>66.77741951</v>
      </c>
      <c r="N960" s="52">
        <f t="shared" si="6"/>
        <v>6.977419514</v>
      </c>
      <c r="O960" s="53"/>
      <c r="P960" s="54">
        <v>59.8</v>
      </c>
      <c r="Q960" s="54">
        <v>1.7</v>
      </c>
      <c r="R960" s="55">
        <f t="shared" si="7"/>
        <v>69.2870965</v>
      </c>
      <c r="S960" s="55">
        <f t="shared" si="8"/>
        <v>9.487096497</v>
      </c>
      <c r="T960" s="55"/>
    </row>
    <row r="961">
      <c r="A961" s="45">
        <v>57.2</v>
      </c>
      <c r="B961" s="45">
        <v>7.7</v>
      </c>
      <c r="C961" s="46">
        <f t="shared" si="1"/>
        <v>60.30547804</v>
      </c>
      <c r="D961" s="35">
        <f t="shared" si="2"/>
        <v>3.105478041</v>
      </c>
      <c r="E961" s="47"/>
      <c r="F961" s="48">
        <v>61.0</v>
      </c>
      <c r="G961" s="48">
        <v>296.0</v>
      </c>
      <c r="H961" s="49">
        <f t="shared" si="3"/>
        <v>62.22411232</v>
      </c>
      <c r="I961" s="49">
        <f t="shared" si="4"/>
        <v>1.22411232</v>
      </c>
      <c r="J961" s="49"/>
      <c r="K961" s="50">
        <v>61.0</v>
      </c>
      <c r="L961" s="51">
        <v>28.1</v>
      </c>
      <c r="M961" s="52">
        <f t="shared" si="5"/>
        <v>66.61550473</v>
      </c>
      <c r="N961" s="52">
        <f t="shared" si="6"/>
        <v>5.615504728</v>
      </c>
      <c r="O961" s="53"/>
      <c r="P961" s="54">
        <v>61.0</v>
      </c>
      <c r="Q961" s="54">
        <v>1.7</v>
      </c>
      <c r="R961" s="55">
        <f t="shared" si="7"/>
        <v>69.2870965</v>
      </c>
      <c r="S961" s="55">
        <f t="shared" si="8"/>
        <v>8.287096497</v>
      </c>
      <c r="T961" s="55"/>
    </row>
    <row r="962">
      <c r="A962" s="45">
        <v>81.0</v>
      </c>
      <c r="B962" s="45">
        <v>17.2</v>
      </c>
      <c r="C962" s="46">
        <f t="shared" si="1"/>
        <v>80.28828254</v>
      </c>
      <c r="D962" s="35">
        <f t="shared" si="2"/>
        <v>0.7117174624</v>
      </c>
      <c r="E962" s="47"/>
      <c r="F962" s="48">
        <v>61.1</v>
      </c>
      <c r="G962" s="48">
        <v>262.0</v>
      </c>
      <c r="H962" s="49">
        <f t="shared" si="3"/>
        <v>64.03829993</v>
      </c>
      <c r="I962" s="49">
        <f t="shared" si="4"/>
        <v>2.938299934</v>
      </c>
      <c r="J962" s="49"/>
      <c r="K962" s="50">
        <v>61.1</v>
      </c>
      <c r="L962" s="51">
        <v>27.3</v>
      </c>
      <c r="M962" s="52">
        <f t="shared" si="5"/>
        <v>66.39961835</v>
      </c>
      <c r="N962" s="52">
        <f t="shared" si="6"/>
        <v>5.299618347</v>
      </c>
      <c r="O962" s="53"/>
      <c r="P962" s="54">
        <v>61.1</v>
      </c>
      <c r="Q962" s="54">
        <v>1.6</v>
      </c>
      <c r="R962" s="55">
        <f t="shared" si="7"/>
        <v>69.38438484</v>
      </c>
      <c r="S962" s="55">
        <f t="shared" si="8"/>
        <v>8.284384836</v>
      </c>
      <c r="T962" s="55"/>
    </row>
    <row r="963">
      <c r="A963" s="45">
        <v>88.0</v>
      </c>
      <c r="B963" s="45">
        <v>17.2</v>
      </c>
      <c r="C963" s="46">
        <f t="shared" si="1"/>
        <v>80.28828254</v>
      </c>
      <c r="D963" s="35">
        <f t="shared" si="2"/>
        <v>7.711717462</v>
      </c>
      <c r="E963" s="47"/>
      <c r="F963" s="48">
        <v>68.0</v>
      </c>
      <c r="G963" s="48">
        <v>266.0</v>
      </c>
      <c r="H963" s="49">
        <f t="shared" si="3"/>
        <v>63.8248661</v>
      </c>
      <c r="I963" s="49">
        <f t="shared" si="4"/>
        <v>4.175133903</v>
      </c>
      <c r="J963" s="49"/>
      <c r="K963" s="50">
        <v>68.0</v>
      </c>
      <c r="L963" s="51">
        <v>26.7</v>
      </c>
      <c r="M963" s="52">
        <f t="shared" si="5"/>
        <v>66.23770356</v>
      </c>
      <c r="N963" s="52">
        <f t="shared" si="6"/>
        <v>1.762296439</v>
      </c>
      <c r="O963" s="53"/>
      <c r="P963" s="54">
        <v>68.0</v>
      </c>
      <c r="Q963" s="54">
        <v>1.4</v>
      </c>
      <c r="R963" s="55">
        <f t="shared" si="7"/>
        <v>69.57896151</v>
      </c>
      <c r="S963" s="55">
        <f t="shared" si="8"/>
        <v>1.578961515</v>
      </c>
      <c r="T963" s="55"/>
    </row>
    <row r="964">
      <c r="A964" s="45">
        <v>86.0</v>
      </c>
      <c r="B964" s="45">
        <v>17.1</v>
      </c>
      <c r="C964" s="46">
        <f t="shared" si="1"/>
        <v>80.07793723</v>
      </c>
      <c r="D964" s="35">
        <f t="shared" si="2"/>
        <v>5.922062773</v>
      </c>
      <c r="E964" s="47"/>
      <c r="F964" s="48">
        <v>66.0</v>
      </c>
      <c r="G964" s="48">
        <v>266.0</v>
      </c>
      <c r="H964" s="49">
        <f t="shared" si="3"/>
        <v>63.8248661</v>
      </c>
      <c r="I964" s="49">
        <f t="shared" si="4"/>
        <v>2.175133903</v>
      </c>
      <c r="J964" s="49"/>
      <c r="K964" s="50">
        <v>66.0</v>
      </c>
      <c r="L964" s="51">
        <v>26.0</v>
      </c>
      <c r="M964" s="52">
        <f t="shared" si="5"/>
        <v>66.04880298</v>
      </c>
      <c r="N964" s="52">
        <f t="shared" si="6"/>
        <v>0.04880297797</v>
      </c>
      <c r="O964" s="53"/>
      <c r="P964" s="54">
        <v>66.0</v>
      </c>
      <c r="Q964" s="54">
        <v>1.8</v>
      </c>
      <c r="R964" s="55">
        <f t="shared" si="7"/>
        <v>69.18980816</v>
      </c>
      <c r="S964" s="55">
        <f t="shared" si="8"/>
        <v>3.189808158</v>
      </c>
      <c r="T964" s="55"/>
    </row>
    <row r="965">
      <c r="A965" s="45">
        <v>84.0</v>
      </c>
      <c r="B965" s="45">
        <v>16.8</v>
      </c>
      <c r="C965" s="46">
        <f t="shared" si="1"/>
        <v>79.4469013</v>
      </c>
      <c r="D965" s="35">
        <f t="shared" si="2"/>
        <v>4.553098704</v>
      </c>
      <c r="E965" s="47"/>
      <c r="F965" s="48">
        <v>62.0</v>
      </c>
      <c r="G965" s="48">
        <v>269.0</v>
      </c>
      <c r="H965" s="49">
        <f t="shared" si="3"/>
        <v>63.66479072</v>
      </c>
      <c r="I965" s="49">
        <f t="shared" si="4"/>
        <v>1.664790719</v>
      </c>
      <c r="J965" s="49"/>
      <c r="K965" s="50">
        <v>62.0</v>
      </c>
      <c r="L965" s="51">
        <v>25.4</v>
      </c>
      <c r="M965" s="52">
        <f t="shared" si="5"/>
        <v>65.88688819</v>
      </c>
      <c r="N965" s="52">
        <f t="shared" si="6"/>
        <v>3.886888192</v>
      </c>
      <c r="O965" s="53"/>
      <c r="P965" s="54">
        <v>62.0</v>
      </c>
      <c r="Q965" s="54">
        <v>2.1</v>
      </c>
      <c r="R965" s="55">
        <f t="shared" si="7"/>
        <v>68.89794314</v>
      </c>
      <c r="S965" s="55">
        <f t="shared" si="8"/>
        <v>6.89794314</v>
      </c>
      <c r="T965" s="55"/>
    </row>
    <row r="966">
      <c r="A966" s="45">
        <v>85.0</v>
      </c>
      <c r="B966" s="45">
        <v>16.7</v>
      </c>
      <c r="C966" s="46">
        <f t="shared" si="1"/>
        <v>79.23655599</v>
      </c>
      <c r="D966" s="35">
        <f t="shared" si="2"/>
        <v>5.763444015</v>
      </c>
      <c r="E966" s="47"/>
      <c r="F966" s="48">
        <v>59.8</v>
      </c>
      <c r="G966" s="48">
        <v>277.0</v>
      </c>
      <c r="H966" s="49">
        <f t="shared" si="3"/>
        <v>63.23792305</v>
      </c>
      <c r="I966" s="49">
        <f t="shared" si="4"/>
        <v>3.437923045</v>
      </c>
      <c r="J966" s="49"/>
      <c r="K966" s="50">
        <v>59.8</v>
      </c>
      <c r="L966" s="51">
        <v>24.8</v>
      </c>
      <c r="M966" s="52">
        <f t="shared" si="5"/>
        <v>65.72497341</v>
      </c>
      <c r="N966" s="52">
        <f t="shared" si="6"/>
        <v>5.924973406</v>
      </c>
      <c r="O966" s="53"/>
      <c r="P966" s="54">
        <v>59.8</v>
      </c>
      <c r="Q966" s="54">
        <v>2.7</v>
      </c>
      <c r="R966" s="55">
        <f t="shared" si="7"/>
        <v>68.3142131</v>
      </c>
      <c r="S966" s="55">
        <f t="shared" si="8"/>
        <v>8.514213104</v>
      </c>
      <c r="T966" s="55"/>
    </row>
    <row r="967">
      <c r="A967" s="45">
        <v>83.0</v>
      </c>
      <c r="B967" s="45">
        <v>16.4</v>
      </c>
      <c r="C967" s="46">
        <f t="shared" si="1"/>
        <v>78.60552005</v>
      </c>
      <c r="D967" s="35">
        <f t="shared" si="2"/>
        <v>4.394479946</v>
      </c>
      <c r="E967" s="47"/>
      <c r="F967" s="48">
        <v>59.3</v>
      </c>
      <c r="G967" s="48">
        <v>284.0</v>
      </c>
      <c r="H967" s="49">
        <f t="shared" si="3"/>
        <v>62.86441383</v>
      </c>
      <c r="I967" s="49">
        <f t="shared" si="4"/>
        <v>3.564413831</v>
      </c>
      <c r="J967" s="49"/>
      <c r="K967" s="50">
        <v>59.3</v>
      </c>
      <c r="L967" s="51">
        <v>24.1</v>
      </c>
      <c r="M967" s="52">
        <f t="shared" si="5"/>
        <v>65.53607282</v>
      </c>
      <c r="N967" s="52">
        <f t="shared" si="6"/>
        <v>6.236072823</v>
      </c>
      <c r="O967" s="53"/>
      <c r="P967" s="54">
        <v>59.3</v>
      </c>
      <c r="Q967" s="54">
        <v>3.0</v>
      </c>
      <c r="R967" s="55">
        <f t="shared" si="7"/>
        <v>68.02234809</v>
      </c>
      <c r="S967" s="55">
        <f t="shared" si="8"/>
        <v>8.722348087</v>
      </c>
      <c r="T967" s="55"/>
    </row>
    <row r="968">
      <c r="A968" s="45">
        <v>80.0</v>
      </c>
      <c r="B968" s="45">
        <v>16.2</v>
      </c>
      <c r="C968" s="46">
        <f t="shared" si="1"/>
        <v>78.18482943</v>
      </c>
      <c r="D968" s="35">
        <f t="shared" si="2"/>
        <v>1.815170567</v>
      </c>
      <c r="E968" s="47"/>
      <c r="F968" s="48">
        <v>59.0</v>
      </c>
      <c r="G968" s="48">
        <v>286.0</v>
      </c>
      <c r="H968" s="49">
        <f t="shared" si="3"/>
        <v>62.75769691</v>
      </c>
      <c r="I968" s="49">
        <f t="shared" si="4"/>
        <v>3.757696913</v>
      </c>
      <c r="J968" s="49"/>
      <c r="K968" s="50">
        <v>59.0</v>
      </c>
      <c r="L968" s="51">
        <v>23.5</v>
      </c>
      <c r="M968" s="52">
        <f t="shared" si="5"/>
        <v>65.37415804</v>
      </c>
      <c r="N968" s="52">
        <f t="shared" si="6"/>
        <v>6.374158037</v>
      </c>
      <c r="O968" s="53"/>
      <c r="P968" s="54">
        <v>59.0</v>
      </c>
      <c r="Q968" s="54">
        <v>3.1</v>
      </c>
      <c r="R968" s="55">
        <f t="shared" si="7"/>
        <v>67.92505975</v>
      </c>
      <c r="S968" s="55">
        <f t="shared" si="8"/>
        <v>8.925059747</v>
      </c>
      <c r="T968" s="55"/>
    </row>
    <row r="969">
      <c r="A969" s="45">
        <v>79.9</v>
      </c>
      <c r="B969" s="45">
        <v>15.9</v>
      </c>
      <c r="C969" s="46">
        <f t="shared" si="1"/>
        <v>77.5537935</v>
      </c>
      <c r="D969" s="35">
        <f t="shared" si="2"/>
        <v>2.346206499</v>
      </c>
      <c r="E969" s="47"/>
      <c r="F969" s="48">
        <v>58.7</v>
      </c>
      <c r="G969" s="48">
        <v>287.0</v>
      </c>
      <c r="H969" s="49">
        <f t="shared" si="3"/>
        <v>62.70433845</v>
      </c>
      <c r="I969" s="49">
        <f t="shared" si="4"/>
        <v>4.004338453</v>
      </c>
      <c r="J969" s="49"/>
      <c r="K969" s="50">
        <v>58.7</v>
      </c>
      <c r="L969" s="51">
        <v>22.8</v>
      </c>
      <c r="M969" s="52">
        <f t="shared" si="5"/>
        <v>65.18525745</v>
      </c>
      <c r="N969" s="52">
        <f t="shared" si="6"/>
        <v>6.485257454</v>
      </c>
      <c r="O969" s="53"/>
      <c r="P969" s="54">
        <v>58.7</v>
      </c>
      <c r="Q969" s="54">
        <v>3.0</v>
      </c>
      <c r="R969" s="55">
        <f t="shared" si="7"/>
        <v>68.02234809</v>
      </c>
      <c r="S969" s="55">
        <f t="shared" si="8"/>
        <v>9.322348087</v>
      </c>
      <c r="T969" s="55"/>
    </row>
    <row r="970">
      <c r="A970" s="45">
        <v>79.4</v>
      </c>
      <c r="B970" s="45">
        <v>16.4</v>
      </c>
      <c r="C970" s="46">
        <f t="shared" si="1"/>
        <v>78.60552005</v>
      </c>
      <c r="D970" s="35">
        <f t="shared" si="2"/>
        <v>0.7944799463</v>
      </c>
      <c r="E970" s="47"/>
      <c r="F970" s="48">
        <v>58.5</v>
      </c>
      <c r="G970" s="48">
        <v>288.0</v>
      </c>
      <c r="H970" s="49">
        <f t="shared" si="3"/>
        <v>62.65097999</v>
      </c>
      <c r="I970" s="49">
        <f t="shared" si="4"/>
        <v>4.150979994</v>
      </c>
      <c r="J970" s="49"/>
      <c r="K970" s="50">
        <v>58.5</v>
      </c>
      <c r="L970" s="51">
        <v>22.2</v>
      </c>
      <c r="M970" s="52">
        <f t="shared" si="5"/>
        <v>65.02334267</v>
      </c>
      <c r="N970" s="52">
        <f t="shared" si="6"/>
        <v>6.523342668</v>
      </c>
      <c r="O970" s="53"/>
      <c r="P970" s="54">
        <v>58.5</v>
      </c>
      <c r="Q970" s="54">
        <v>3.0</v>
      </c>
      <c r="R970" s="55">
        <f t="shared" si="7"/>
        <v>68.02234809</v>
      </c>
      <c r="S970" s="55">
        <f t="shared" si="8"/>
        <v>9.522348087</v>
      </c>
      <c r="T970" s="55"/>
    </row>
    <row r="971">
      <c r="A971" s="45">
        <v>79.7</v>
      </c>
      <c r="B971" s="45">
        <v>16.3</v>
      </c>
      <c r="C971" s="46">
        <f t="shared" si="1"/>
        <v>78.39517474</v>
      </c>
      <c r="D971" s="35">
        <f t="shared" si="2"/>
        <v>1.304825257</v>
      </c>
      <c r="E971" s="47"/>
      <c r="F971" s="48">
        <v>58.2</v>
      </c>
      <c r="G971" s="48">
        <v>288.0</v>
      </c>
      <c r="H971" s="49">
        <f t="shared" si="3"/>
        <v>62.65097999</v>
      </c>
      <c r="I971" s="49">
        <f t="shared" si="4"/>
        <v>4.450979994</v>
      </c>
      <c r="J971" s="49"/>
      <c r="K971" s="50">
        <v>58.2</v>
      </c>
      <c r="L971" s="51">
        <v>21.5</v>
      </c>
      <c r="M971" s="52">
        <f t="shared" si="5"/>
        <v>64.83444208</v>
      </c>
      <c r="N971" s="52">
        <f t="shared" si="6"/>
        <v>6.634442084</v>
      </c>
      <c r="O971" s="53"/>
      <c r="P971" s="54">
        <v>58.2</v>
      </c>
      <c r="Q971" s="54">
        <v>2.9</v>
      </c>
      <c r="R971" s="55">
        <f t="shared" si="7"/>
        <v>68.11963643</v>
      </c>
      <c r="S971" s="55">
        <f t="shared" si="8"/>
        <v>9.919636426</v>
      </c>
      <c r="T971" s="55"/>
    </row>
    <row r="972">
      <c r="A972" s="45">
        <v>79.3</v>
      </c>
      <c r="B972" s="45">
        <v>15.6</v>
      </c>
      <c r="C972" s="46">
        <f t="shared" si="1"/>
        <v>76.92275757</v>
      </c>
      <c r="D972" s="35">
        <f t="shared" si="2"/>
        <v>2.37724243</v>
      </c>
      <c r="E972" s="47"/>
      <c r="F972" s="48">
        <v>57.7</v>
      </c>
      <c r="G972" s="48">
        <v>294.0</v>
      </c>
      <c r="H972" s="49">
        <f t="shared" si="3"/>
        <v>62.33082924</v>
      </c>
      <c r="I972" s="49">
        <f t="shared" si="4"/>
        <v>4.630829239</v>
      </c>
      <c r="J972" s="49"/>
      <c r="K972" s="50">
        <v>57.7</v>
      </c>
      <c r="L972" s="51">
        <v>2.9</v>
      </c>
      <c r="M972" s="52">
        <f t="shared" si="5"/>
        <v>59.81508372</v>
      </c>
      <c r="N972" s="52">
        <f t="shared" si="6"/>
        <v>2.115083725</v>
      </c>
      <c r="O972" s="53"/>
      <c r="P972" s="54">
        <v>57.7</v>
      </c>
      <c r="Q972" s="54">
        <v>2.7</v>
      </c>
      <c r="R972" s="55">
        <f t="shared" si="7"/>
        <v>68.3142131</v>
      </c>
      <c r="S972" s="55">
        <f t="shared" si="8"/>
        <v>10.6142131</v>
      </c>
      <c r="T972" s="55"/>
    </row>
    <row r="973">
      <c r="A973" s="45">
        <v>79.2</v>
      </c>
      <c r="B973" s="45">
        <v>15.3</v>
      </c>
      <c r="C973" s="46">
        <f t="shared" si="1"/>
        <v>76.29172164</v>
      </c>
      <c r="D973" s="35">
        <f t="shared" si="2"/>
        <v>2.908278362</v>
      </c>
      <c r="E973" s="47"/>
      <c r="F973" s="48">
        <v>57.3</v>
      </c>
      <c r="G973" s="48">
        <v>296.0</v>
      </c>
      <c r="H973" s="49">
        <f t="shared" si="3"/>
        <v>62.22411232</v>
      </c>
      <c r="I973" s="49">
        <f t="shared" si="4"/>
        <v>4.92411232</v>
      </c>
      <c r="J973" s="49"/>
      <c r="K973" s="50">
        <v>57.3</v>
      </c>
      <c r="L973" s="51">
        <v>2.3</v>
      </c>
      <c r="M973" s="52">
        <f t="shared" si="5"/>
        <v>59.65316894</v>
      </c>
      <c r="N973" s="52">
        <f t="shared" si="6"/>
        <v>2.353168939</v>
      </c>
      <c r="O973" s="53"/>
      <c r="P973" s="54">
        <v>57.3</v>
      </c>
      <c r="Q973" s="54">
        <v>2.5</v>
      </c>
      <c r="R973" s="55">
        <f t="shared" si="7"/>
        <v>68.50878978</v>
      </c>
      <c r="S973" s="55">
        <f t="shared" si="8"/>
        <v>11.20878978</v>
      </c>
      <c r="T973" s="55"/>
    </row>
    <row r="974">
      <c r="A974" s="45">
        <v>79.1</v>
      </c>
      <c r="B974" s="45">
        <v>15.2</v>
      </c>
      <c r="C974" s="46">
        <f t="shared" si="1"/>
        <v>76.08137633</v>
      </c>
      <c r="D974" s="35">
        <f t="shared" si="2"/>
        <v>3.018623672</v>
      </c>
      <c r="E974" s="47"/>
      <c r="F974" s="48">
        <v>57.0</v>
      </c>
      <c r="G974" s="48">
        <v>297.0</v>
      </c>
      <c r="H974" s="49">
        <f t="shared" si="3"/>
        <v>62.17075386</v>
      </c>
      <c r="I974" s="49">
        <f t="shared" si="4"/>
        <v>5.170753861</v>
      </c>
      <c r="J974" s="49"/>
      <c r="K974" s="50">
        <v>57.0</v>
      </c>
      <c r="L974" s="51">
        <v>19.7</v>
      </c>
      <c r="M974" s="52">
        <f t="shared" si="5"/>
        <v>64.34869773</v>
      </c>
      <c r="N974" s="52">
        <f t="shared" si="6"/>
        <v>7.348697727</v>
      </c>
      <c r="O974" s="53"/>
      <c r="P974" s="54">
        <v>57.0</v>
      </c>
      <c r="Q974" s="54">
        <v>2.3</v>
      </c>
      <c r="R974" s="55">
        <f t="shared" si="7"/>
        <v>68.70336646</v>
      </c>
      <c r="S974" s="55">
        <f t="shared" si="8"/>
        <v>11.70336646</v>
      </c>
      <c r="T974" s="55"/>
    </row>
    <row r="975">
      <c r="A975" s="45">
        <v>79.0</v>
      </c>
      <c r="B975" s="45">
        <v>14.6</v>
      </c>
      <c r="C975" s="46">
        <f t="shared" si="1"/>
        <v>74.81930446</v>
      </c>
      <c r="D975" s="35">
        <f t="shared" si="2"/>
        <v>4.180695535</v>
      </c>
      <c r="E975" s="47"/>
      <c r="F975" s="48">
        <v>56.6</v>
      </c>
      <c r="G975" s="48">
        <v>298.0</v>
      </c>
      <c r="H975" s="49">
        <f t="shared" si="3"/>
        <v>62.1173954</v>
      </c>
      <c r="I975" s="49">
        <f t="shared" si="4"/>
        <v>5.517395402</v>
      </c>
      <c r="J975" s="49"/>
      <c r="K975" s="50">
        <v>56.6</v>
      </c>
      <c r="L975" s="51">
        <v>19.1</v>
      </c>
      <c r="M975" s="52">
        <f t="shared" si="5"/>
        <v>64.18678294</v>
      </c>
      <c r="N975" s="52">
        <f t="shared" si="6"/>
        <v>7.586782941</v>
      </c>
      <c r="O975" s="53"/>
      <c r="P975" s="54">
        <v>56.6</v>
      </c>
      <c r="Q975" s="54">
        <v>2.0</v>
      </c>
      <c r="R975" s="55">
        <f t="shared" si="7"/>
        <v>68.99523148</v>
      </c>
      <c r="S975" s="55">
        <f t="shared" si="8"/>
        <v>12.39523148</v>
      </c>
      <c r="T975" s="55"/>
    </row>
    <row r="976">
      <c r="A976" s="45">
        <v>78.7</v>
      </c>
      <c r="B976" s="45">
        <v>14.2</v>
      </c>
      <c r="C976" s="46">
        <f t="shared" si="1"/>
        <v>73.97792322</v>
      </c>
      <c r="D976" s="35">
        <f t="shared" si="2"/>
        <v>4.722076777</v>
      </c>
      <c r="E976" s="47"/>
      <c r="F976" s="48">
        <v>56.3</v>
      </c>
      <c r="G976" s="48">
        <v>3.0</v>
      </c>
      <c r="H976" s="49">
        <f t="shared" si="3"/>
        <v>77.85814087</v>
      </c>
      <c r="I976" s="49">
        <f t="shared" si="4"/>
        <v>21.55814087</v>
      </c>
      <c r="J976" s="49"/>
      <c r="K976" s="50">
        <v>56.3</v>
      </c>
      <c r="L976" s="51">
        <v>18.5</v>
      </c>
      <c r="M976" s="52">
        <f t="shared" si="5"/>
        <v>64.02486816</v>
      </c>
      <c r="N976" s="52">
        <f t="shared" si="6"/>
        <v>7.724868156</v>
      </c>
      <c r="O976" s="53"/>
      <c r="P976" s="54">
        <v>56.3</v>
      </c>
      <c r="Q976" s="54">
        <v>0.1</v>
      </c>
      <c r="R976" s="55">
        <f t="shared" si="7"/>
        <v>70.84370993</v>
      </c>
      <c r="S976" s="55">
        <f t="shared" si="8"/>
        <v>14.54370993</v>
      </c>
      <c r="T976" s="55"/>
    </row>
    <row r="977">
      <c r="A977" s="45">
        <v>78.2</v>
      </c>
      <c r="B977" s="45">
        <v>13.9</v>
      </c>
      <c r="C977" s="46">
        <f t="shared" si="1"/>
        <v>73.34688729</v>
      </c>
      <c r="D977" s="35">
        <f t="shared" si="2"/>
        <v>4.853112709</v>
      </c>
      <c r="E977" s="47"/>
      <c r="F977" s="48">
        <v>55.9</v>
      </c>
      <c r="G977" s="48">
        <v>33.0</v>
      </c>
      <c r="H977" s="49">
        <f t="shared" si="3"/>
        <v>76.25738709</v>
      </c>
      <c r="I977" s="49">
        <f t="shared" si="4"/>
        <v>20.35738709</v>
      </c>
      <c r="J977" s="49"/>
      <c r="K977" s="50">
        <v>55.9</v>
      </c>
      <c r="L977" s="51">
        <v>18.0</v>
      </c>
      <c r="M977" s="52">
        <f t="shared" si="5"/>
        <v>63.88993917</v>
      </c>
      <c r="N977" s="52">
        <f t="shared" si="6"/>
        <v>7.989939167</v>
      </c>
      <c r="O977" s="53"/>
      <c r="P977" s="54">
        <v>55.9</v>
      </c>
      <c r="Q977" s="54">
        <v>0.1</v>
      </c>
      <c r="R977" s="55">
        <f t="shared" si="7"/>
        <v>70.84370993</v>
      </c>
      <c r="S977" s="55">
        <f t="shared" si="8"/>
        <v>14.94370993</v>
      </c>
      <c r="T977" s="55"/>
    </row>
    <row r="978">
      <c r="A978" s="45">
        <v>73.6</v>
      </c>
      <c r="B978" s="45">
        <v>15.8</v>
      </c>
      <c r="C978" s="46">
        <f t="shared" si="1"/>
        <v>77.34344819</v>
      </c>
      <c r="D978" s="35">
        <f t="shared" si="2"/>
        <v>3.743448191</v>
      </c>
      <c r="E978" s="47"/>
      <c r="F978" s="48">
        <v>74.4</v>
      </c>
      <c r="G978" s="48">
        <v>129.0</v>
      </c>
      <c r="H978" s="49">
        <f t="shared" si="3"/>
        <v>71.13497501</v>
      </c>
      <c r="I978" s="49">
        <f t="shared" si="4"/>
        <v>3.265024991</v>
      </c>
      <c r="J978" s="49"/>
      <c r="K978" s="50">
        <v>74.4</v>
      </c>
      <c r="L978" s="51">
        <v>56.2</v>
      </c>
      <c r="M978" s="52">
        <f t="shared" si="5"/>
        <v>74.19851386</v>
      </c>
      <c r="N978" s="52">
        <f t="shared" si="6"/>
        <v>0.2014861369</v>
      </c>
      <c r="O978" s="53"/>
      <c r="P978" s="54">
        <v>74.4</v>
      </c>
      <c r="Q978" s="54">
        <v>0.1</v>
      </c>
      <c r="R978" s="55">
        <f t="shared" si="7"/>
        <v>70.84370993</v>
      </c>
      <c r="S978" s="55">
        <f t="shared" si="8"/>
        <v>3.556290075</v>
      </c>
      <c r="T978" s="55"/>
    </row>
    <row r="979">
      <c r="A979" s="45">
        <v>73.5</v>
      </c>
      <c r="B979" s="45">
        <v>15.8</v>
      </c>
      <c r="C979" s="46">
        <f t="shared" si="1"/>
        <v>77.34344819</v>
      </c>
      <c r="D979" s="35">
        <f t="shared" si="2"/>
        <v>3.843448191</v>
      </c>
      <c r="E979" s="47"/>
      <c r="F979" s="48">
        <v>74.5</v>
      </c>
      <c r="G979" s="48">
        <v>125.0</v>
      </c>
      <c r="H979" s="49">
        <f t="shared" si="3"/>
        <v>71.34840885</v>
      </c>
      <c r="I979" s="49">
        <f t="shared" si="4"/>
        <v>3.151591154</v>
      </c>
      <c r="J979" s="49"/>
      <c r="K979" s="50">
        <v>74.5</v>
      </c>
      <c r="L979" s="51">
        <v>55.3</v>
      </c>
      <c r="M979" s="52">
        <f t="shared" si="5"/>
        <v>73.95564168</v>
      </c>
      <c r="N979" s="52">
        <f t="shared" si="6"/>
        <v>0.5443583156</v>
      </c>
      <c r="O979" s="53"/>
      <c r="P979" s="54">
        <v>74.5</v>
      </c>
      <c r="Q979" s="54">
        <v>0.1</v>
      </c>
      <c r="R979" s="55">
        <f t="shared" si="7"/>
        <v>70.84370993</v>
      </c>
      <c r="S979" s="55">
        <f t="shared" si="8"/>
        <v>3.656290075</v>
      </c>
      <c r="T979" s="55"/>
    </row>
    <row r="980">
      <c r="A980" s="45">
        <v>73.3</v>
      </c>
      <c r="B980" s="45">
        <v>15.8</v>
      </c>
      <c r="C980" s="46">
        <f t="shared" si="1"/>
        <v>77.34344819</v>
      </c>
      <c r="D980" s="35">
        <f t="shared" si="2"/>
        <v>4.043448191</v>
      </c>
      <c r="E980" s="47"/>
      <c r="F980" s="48">
        <v>74.5</v>
      </c>
      <c r="G980" s="48">
        <v>128.0</v>
      </c>
      <c r="H980" s="49">
        <f t="shared" si="3"/>
        <v>71.18833347</v>
      </c>
      <c r="I980" s="49">
        <f t="shared" si="4"/>
        <v>3.311666531</v>
      </c>
      <c r="J980" s="49"/>
      <c r="K980" s="50">
        <v>74.5</v>
      </c>
      <c r="L980" s="51">
        <v>54.4</v>
      </c>
      <c r="M980" s="52">
        <f t="shared" si="5"/>
        <v>73.71276951</v>
      </c>
      <c r="N980" s="52">
        <f t="shared" si="6"/>
        <v>0.7872304943</v>
      </c>
      <c r="O980" s="53"/>
      <c r="P980" s="54">
        <v>74.5</v>
      </c>
      <c r="Q980" s="54">
        <v>0.1</v>
      </c>
      <c r="R980" s="55">
        <f t="shared" si="7"/>
        <v>70.84370993</v>
      </c>
      <c r="S980" s="55">
        <f t="shared" si="8"/>
        <v>3.656290075</v>
      </c>
      <c r="T980" s="55"/>
    </row>
    <row r="981">
      <c r="A981" s="45">
        <v>73.1</v>
      </c>
      <c r="B981" s="45">
        <v>15.8</v>
      </c>
      <c r="C981" s="46">
        <f t="shared" si="1"/>
        <v>77.34344819</v>
      </c>
      <c r="D981" s="35">
        <f t="shared" si="2"/>
        <v>4.243448191</v>
      </c>
      <c r="E981" s="47"/>
      <c r="F981" s="48">
        <v>74.2</v>
      </c>
      <c r="G981" s="48">
        <v>13.0</v>
      </c>
      <c r="H981" s="49">
        <f t="shared" si="3"/>
        <v>77.32455628</v>
      </c>
      <c r="I981" s="49">
        <f t="shared" si="4"/>
        <v>3.124556278</v>
      </c>
      <c r="J981" s="49"/>
      <c r="K981" s="50">
        <v>74.2</v>
      </c>
      <c r="L981" s="51">
        <v>53.6</v>
      </c>
      <c r="M981" s="52">
        <f t="shared" si="5"/>
        <v>73.49688312</v>
      </c>
      <c r="N981" s="52">
        <f t="shared" si="6"/>
        <v>0.7031168754</v>
      </c>
      <c r="O981" s="53"/>
      <c r="P981" s="54">
        <v>74.2</v>
      </c>
      <c r="Q981" s="54">
        <v>0.1</v>
      </c>
      <c r="R981" s="55">
        <f t="shared" si="7"/>
        <v>70.84370993</v>
      </c>
      <c r="S981" s="55">
        <f t="shared" si="8"/>
        <v>3.356290075</v>
      </c>
      <c r="T981" s="55"/>
    </row>
    <row r="982">
      <c r="A982" s="45">
        <v>72.9</v>
      </c>
      <c r="B982" s="45">
        <v>15.8</v>
      </c>
      <c r="C982" s="46">
        <f t="shared" si="1"/>
        <v>77.34344819</v>
      </c>
      <c r="D982" s="35">
        <f t="shared" si="2"/>
        <v>4.443448191</v>
      </c>
      <c r="E982" s="47"/>
      <c r="F982" s="48">
        <v>73.9</v>
      </c>
      <c r="G982" s="48">
        <v>127.0</v>
      </c>
      <c r="H982" s="49">
        <f t="shared" si="3"/>
        <v>71.24169193</v>
      </c>
      <c r="I982" s="49">
        <f t="shared" si="4"/>
        <v>2.658308072</v>
      </c>
      <c r="J982" s="49"/>
      <c r="K982" s="50">
        <v>73.9</v>
      </c>
      <c r="L982" s="51">
        <v>52.8</v>
      </c>
      <c r="M982" s="52">
        <f t="shared" si="5"/>
        <v>73.28099674</v>
      </c>
      <c r="N982" s="52">
        <f t="shared" si="6"/>
        <v>0.6190032565</v>
      </c>
      <c r="O982" s="53"/>
      <c r="P982" s="54">
        <v>73.9</v>
      </c>
      <c r="Q982" s="54">
        <v>0.1</v>
      </c>
      <c r="R982" s="55">
        <f t="shared" si="7"/>
        <v>70.84370993</v>
      </c>
      <c r="S982" s="55">
        <f t="shared" si="8"/>
        <v>3.056290075</v>
      </c>
      <c r="T982" s="55"/>
    </row>
    <row r="983">
      <c r="A983" s="45">
        <v>72.6</v>
      </c>
      <c r="B983" s="45">
        <v>15.8</v>
      </c>
      <c r="C983" s="46">
        <f t="shared" si="1"/>
        <v>77.34344819</v>
      </c>
      <c r="D983" s="35">
        <f t="shared" si="2"/>
        <v>4.743448191</v>
      </c>
      <c r="E983" s="47"/>
      <c r="F983" s="48">
        <v>73.8</v>
      </c>
      <c r="G983" s="48">
        <v>132.0</v>
      </c>
      <c r="H983" s="49">
        <f t="shared" si="3"/>
        <v>70.97489963</v>
      </c>
      <c r="I983" s="49">
        <f t="shared" si="4"/>
        <v>2.825100368</v>
      </c>
      <c r="J983" s="49"/>
      <c r="K983" s="50">
        <v>73.8</v>
      </c>
      <c r="L983" s="51">
        <v>52.0</v>
      </c>
      <c r="M983" s="52">
        <f t="shared" si="5"/>
        <v>73.06511036</v>
      </c>
      <c r="N983" s="52">
        <f t="shared" si="6"/>
        <v>0.7348896375</v>
      </c>
      <c r="O983" s="53"/>
      <c r="P983" s="54">
        <v>73.8</v>
      </c>
      <c r="Q983" s="54">
        <v>0.1</v>
      </c>
      <c r="R983" s="55">
        <f t="shared" si="7"/>
        <v>70.84370993</v>
      </c>
      <c r="S983" s="55">
        <f t="shared" si="8"/>
        <v>2.956290075</v>
      </c>
      <c r="T983" s="55"/>
    </row>
    <row r="984">
      <c r="A984" s="45">
        <v>72.4</v>
      </c>
      <c r="B984" s="45">
        <v>15.6</v>
      </c>
      <c r="C984" s="46">
        <f t="shared" si="1"/>
        <v>76.92275757</v>
      </c>
      <c r="D984" s="35">
        <f t="shared" si="2"/>
        <v>4.52275757</v>
      </c>
      <c r="E984" s="47"/>
      <c r="F984" s="48">
        <v>73.2</v>
      </c>
      <c r="G984" s="48">
        <v>133.0</v>
      </c>
      <c r="H984" s="49">
        <f t="shared" si="3"/>
        <v>70.92154117</v>
      </c>
      <c r="I984" s="49">
        <f t="shared" si="4"/>
        <v>2.278458828</v>
      </c>
      <c r="J984" s="49"/>
      <c r="K984" s="50">
        <v>73.2</v>
      </c>
      <c r="L984" s="51">
        <v>51.3</v>
      </c>
      <c r="M984" s="52">
        <f t="shared" si="5"/>
        <v>72.87620978</v>
      </c>
      <c r="N984" s="52">
        <f t="shared" si="6"/>
        <v>0.3237902209</v>
      </c>
      <c r="O984" s="53"/>
      <c r="P984" s="54">
        <v>73.2</v>
      </c>
      <c r="Q984" s="54">
        <v>0.1</v>
      </c>
      <c r="R984" s="55">
        <f t="shared" si="7"/>
        <v>70.84370993</v>
      </c>
      <c r="S984" s="55">
        <f t="shared" si="8"/>
        <v>2.356290075</v>
      </c>
      <c r="T984" s="55"/>
    </row>
    <row r="985">
      <c r="A985" s="45">
        <v>72.1</v>
      </c>
      <c r="B985" s="45">
        <v>15.4</v>
      </c>
      <c r="C985" s="46">
        <f t="shared" si="1"/>
        <v>76.50206695</v>
      </c>
      <c r="D985" s="35">
        <f t="shared" si="2"/>
        <v>4.402066949</v>
      </c>
      <c r="E985" s="47"/>
      <c r="F985" s="48">
        <v>73.9</v>
      </c>
      <c r="G985" s="48">
        <v>128.0</v>
      </c>
      <c r="H985" s="49">
        <f t="shared" si="3"/>
        <v>71.18833347</v>
      </c>
      <c r="I985" s="49">
        <f t="shared" si="4"/>
        <v>2.711666531</v>
      </c>
      <c r="J985" s="49"/>
      <c r="K985" s="50">
        <v>73.9</v>
      </c>
      <c r="L985" s="51">
        <v>5.5</v>
      </c>
      <c r="M985" s="52">
        <f t="shared" si="5"/>
        <v>60.51671446</v>
      </c>
      <c r="N985" s="52">
        <f t="shared" si="6"/>
        <v>13.38328554</v>
      </c>
      <c r="O985" s="53"/>
      <c r="P985" s="54">
        <v>73.9</v>
      </c>
      <c r="Q985" s="54">
        <v>0.1</v>
      </c>
      <c r="R985" s="55">
        <f t="shared" si="7"/>
        <v>70.84370993</v>
      </c>
      <c r="S985" s="55">
        <f t="shared" si="8"/>
        <v>3.056290075</v>
      </c>
      <c r="T985" s="55"/>
    </row>
    <row r="986">
      <c r="A986" s="45">
        <v>71.9</v>
      </c>
      <c r="B986" s="45">
        <v>15.3</v>
      </c>
      <c r="C986" s="46">
        <f t="shared" si="1"/>
        <v>76.29172164</v>
      </c>
      <c r="D986" s="35">
        <f t="shared" si="2"/>
        <v>4.391721638</v>
      </c>
      <c r="E986" s="47"/>
      <c r="F986" s="48">
        <v>74.4</v>
      </c>
      <c r="G986" s="48">
        <v>12.0</v>
      </c>
      <c r="H986" s="49">
        <f t="shared" si="3"/>
        <v>77.37791474</v>
      </c>
      <c r="I986" s="49">
        <f t="shared" si="4"/>
        <v>2.977914737</v>
      </c>
      <c r="J986" s="49"/>
      <c r="K986" s="50">
        <v>74.4</v>
      </c>
      <c r="L986" s="51">
        <v>49.9</v>
      </c>
      <c r="M986" s="52">
        <f t="shared" si="5"/>
        <v>72.49840861</v>
      </c>
      <c r="N986" s="52">
        <f t="shared" si="6"/>
        <v>1.901591388</v>
      </c>
      <c r="O986" s="53"/>
      <c r="P986" s="54">
        <v>74.4</v>
      </c>
      <c r="Q986" s="54">
        <v>0.1</v>
      </c>
      <c r="R986" s="55">
        <f t="shared" si="7"/>
        <v>70.84370993</v>
      </c>
      <c r="S986" s="55">
        <f t="shared" si="8"/>
        <v>3.556290075</v>
      </c>
      <c r="T986" s="55"/>
    </row>
    <row r="987">
      <c r="A987" s="45">
        <v>71.7</v>
      </c>
      <c r="B987" s="45">
        <v>15.1</v>
      </c>
      <c r="C987" s="46">
        <f t="shared" si="1"/>
        <v>75.87103102</v>
      </c>
      <c r="D987" s="35">
        <f t="shared" si="2"/>
        <v>4.171031017</v>
      </c>
      <c r="E987" s="47"/>
      <c r="F987" s="48">
        <v>73.9</v>
      </c>
      <c r="G987" s="48">
        <v>126.0</v>
      </c>
      <c r="H987" s="49">
        <f t="shared" si="3"/>
        <v>71.29505039</v>
      </c>
      <c r="I987" s="49">
        <f t="shared" si="4"/>
        <v>2.604949613</v>
      </c>
      <c r="J987" s="49"/>
      <c r="K987" s="50">
        <v>73.9</v>
      </c>
      <c r="L987" s="51">
        <v>49.2</v>
      </c>
      <c r="M987" s="52">
        <f t="shared" si="5"/>
        <v>72.30950803</v>
      </c>
      <c r="N987" s="52">
        <f t="shared" si="6"/>
        <v>1.590491971</v>
      </c>
      <c r="O987" s="53"/>
      <c r="P987" s="54">
        <v>73.9</v>
      </c>
      <c r="Q987" s="54">
        <v>0.1</v>
      </c>
      <c r="R987" s="55">
        <f t="shared" si="7"/>
        <v>70.84370993</v>
      </c>
      <c r="S987" s="55">
        <f t="shared" si="8"/>
        <v>3.056290075</v>
      </c>
      <c r="T987" s="55"/>
    </row>
    <row r="988">
      <c r="A988" s="45">
        <v>71.5</v>
      </c>
      <c r="B988" s="45">
        <v>14.9</v>
      </c>
      <c r="C988" s="46">
        <f t="shared" si="1"/>
        <v>75.4503404</v>
      </c>
      <c r="D988" s="35">
        <f t="shared" si="2"/>
        <v>3.950340396</v>
      </c>
      <c r="E988" s="47"/>
      <c r="F988" s="48">
        <v>73.9</v>
      </c>
      <c r="G988" s="48">
        <v>128.0</v>
      </c>
      <c r="H988" s="49">
        <f t="shared" si="3"/>
        <v>71.18833347</v>
      </c>
      <c r="I988" s="49">
        <f t="shared" si="4"/>
        <v>2.711666531</v>
      </c>
      <c r="J988" s="49"/>
      <c r="K988" s="50">
        <v>73.9</v>
      </c>
      <c r="L988" s="51">
        <v>48.6</v>
      </c>
      <c r="M988" s="52">
        <f t="shared" si="5"/>
        <v>72.14759324</v>
      </c>
      <c r="N988" s="52">
        <f t="shared" si="6"/>
        <v>1.752406757</v>
      </c>
      <c r="O988" s="53"/>
      <c r="P988" s="54">
        <v>73.9</v>
      </c>
      <c r="Q988" s="54">
        <v>0.1</v>
      </c>
      <c r="R988" s="55">
        <f t="shared" si="7"/>
        <v>70.84370993</v>
      </c>
      <c r="S988" s="55">
        <f t="shared" si="8"/>
        <v>3.056290075</v>
      </c>
      <c r="T988" s="55"/>
    </row>
    <row r="989">
      <c r="A989" s="45">
        <v>73.0</v>
      </c>
      <c r="B989" s="45">
        <v>14.8</v>
      </c>
      <c r="C989" s="46">
        <f t="shared" si="1"/>
        <v>75.23999509</v>
      </c>
      <c r="D989" s="35">
        <f t="shared" si="2"/>
        <v>2.239995086</v>
      </c>
      <c r="E989" s="47"/>
      <c r="F989" s="48">
        <v>72.3</v>
      </c>
      <c r="G989" s="48">
        <v>134.0</v>
      </c>
      <c r="H989" s="49">
        <f t="shared" si="3"/>
        <v>70.86818271</v>
      </c>
      <c r="I989" s="49">
        <f t="shared" si="4"/>
        <v>1.431817287</v>
      </c>
      <c r="J989" s="49"/>
      <c r="K989" s="50">
        <v>72.3</v>
      </c>
      <c r="L989" s="51">
        <v>48.1</v>
      </c>
      <c r="M989" s="52">
        <f t="shared" si="5"/>
        <v>72.01266425</v>
      </c>
      <c r="N989" s="52">
        <f t="shared" si="6"/>
        <v>0.2873357452</v>
      </c>
      <c r="O989" s="53"/>
      <c r="P989" s="54">
        <v>72.3</v>
      </c>
      <c r="Q989" s="54">
        <v>0.1</v>
      </c>
      <c r="R989" s="55">
        <f t="shared" si="7"/>
        <v>70.84370993</v>
      </c>
      <c r="S989" s="55">
        <f t="shared" si="8"/>
        <v>1.456290075</v>
      </c>
      <c r="T989" s="55"/>
    </row>
    <row r="990">
      <c r="A990" s="45">
        <v>71.1</v>
      </c>
      <c r="B990" s="45">
        <v>14.6</v>
      </c>
      <c r="C990" s="46">
        <f t="shared" si="1"/>
        <v>74.81930446</v>
      </c>
      <c r="D990" s="35">
        <f t="shared" si="2"/>
        <v>3.719304465</v>
      </c>
      <c r="E990" s="47"/>
      <c r="F990" s="48">
        <v>72.7</v>
      </c>
      <c r="G990" s="48">
        <v>132.0</v>
      </c>
      <c r="H990" s="49">
        <f t="shared" si="3"/>
        <v>70.97489963</v>
      </c>
      <c r="I990" s="49">
        <f t="shared" si="4"/>
        <v>1.725100368</v>
      </c>
      <c r="J990" s="49"/>
      <c r="K990" s="50">
        <v>72.7</v>
      </c>
      <c r="L990" s="51">
        <v>47.5</v>
      </c>
      <c r="M990" s="52">
        <f t="shared" si="5"/>
        <v>71.85074947</v>
      </c>
      <c r="N990" s="52">
        <f t="shared" si="6"/>
        <v>0.849250531</v>
      </c>
      <c r="O990" s="53"/>
      <c r="P990" s="54">
        <v>72.7</v>
      </c>
      <c r="Q990" s="54">
        <v>0.1</v>
      </c>
      <c r="R990" s="55">
        <f t="shared" si="7"/>
        <v>70.84370993</v>
      </c>
      <c r="S990" s="55">
        <f t="shared" si="8"/>
        <v>1.856290075</v>
      </c>
      <c r="T990" s="55"/>
    </row>
    <row r="991">
      <c r="A991" s="45">
        <v>79.0</v>
      </c>
      <c r="B991" s="45">
        <v>14.4</v>
      </c>
      <c r="C991" s="46">
        <f t="shared" si="1"/>
        <v>74.39861384</v>
      </c>
      <c r="D991" s="35">
        <f t="shared" si="2"/>
        <v>4.601386156</v>
      </c>
      <c r="E991" s="47"/>
      <c r="F991" s="48">
        <v>71.7</v>
      </c>
      <c r="G991" s="48">
        <v>142.0</v>
      </c>
      <c r="H991" s="49">
        <f t="shared" si="3"/>
        <v>70.44131504</v>
      </c>
      <c r="I991" s="49">
        <f t="shared" si="4"/>
        <v>1.25868496</v>
      </c>
      <c r="J991" s="49"/>
      <c r="K991" s="50">
        <v>71.7</v>
      </c>
      <c r="L991" s="51">
        <v>47.0</v>
      </c>
      <c r="M991" s="52">
        <f t="shared" si="5"/>
        <v>71.71582048</v>
      </c>
      <c r="N991" s="52">
        <f t="shared" si="6"/>
        <v>0.01582048085</v>
      </c>
      <c r="O991" s="53"/>
      <c r="P991" s="54">
        <v>71.7</v>
      </c>
      <c r="Q991" s="54">
        <v>0.1</v>
      </c>
      <c r="R991" s="55">
        <f t="shared" si="7"/>
        <v>70.84370993</v>
      </c>
      <c r="S991" s="55">
        <f t="shared" si="8"/>
        <v>0.856290075</v>
      </c>
      <c r="T991" s="55"/>
    </row>
    <row r="992">
      <c r="A992" s="45">
        <v>77.0</v>
      </c>
      <c r="B992" s="45">
        <v>14.3</v>
      </c>
      <c r="C992" s="46">
        <f t="shared" si="1"/>
        <v>74.18826853</v>
      </c>
      <c r="D992" s="35">
        <f t="shared" si="2"/>
        <v>2.811731467</v>
      </c>
      <c r="E992" s="47"/>
      <c r="F992" s="48">
        <v>73.0</v>
      </c>
      <c r="G992" s="48">
        <v>121.0</v>
      </c>
      <c r="H992" s="49">
        <f t="shared" si="3"/>
        <v>71.56184268</v>
      </c>
      <c r="I992" s="49">
        <f t="shared" si="4"/>
        <v>1.438157317</v>
      </c>
      <c r="J992" s="49"/>
      <c r="K992" s="50">
        <v>73.0</v>
      </c>
      <c r="L992" s="51">
        <v>46.5</v>
      </c>
      <c r="M992" s="52">
        <f t="shared" si="5"/>
        <v>71.58089149</v>
      </c>
      <c r="N992" s="52">
        <f t="shared" si="6"/>
        <v>1.419108507</v>
      </c>
      <c r="O992" s="53"/>
      <c r="P992" s="54">
        <v>73.0</v>
      </c>
      <c r="Q992" s="54">
        <v>0.1</v>
      </c>
      <c r="R992" s="55">
        <f t="shared" si="7"/>
        <v>70.84370993</v>
      </c>
      <c r="S992" s="55">
        <f t="shared" si="8"/>
        <v>2.156290075</v>
      </c>
      <c r="T992" s="55"/>
    </row>
    <row r="993">
      <c r="A993" s="45">
        <v>74.0</v>
      </c>
      <c r="B993" s="45">
        <v>14.1</v>
      </c>
      <c r="C993" s="46">
        <f t="shared" si="1"/>
        <v>73.76757791</v>
      </c>
      <c r="D993" s="35">
        <f t="shared" si="2"/>
        <v>0.2324220876</v>
      </c>
      <c r="E993" s="47"/>
      <c r="F993" s="48">
        <v>71.8</v>
      </c>
      <c r="G993" s="48">
        <v>129.0</v>
      </c>
      <c r="H993" s="49">
        <f t="shared" si="3"/>
        <v>71.13497501</v>
      </c>
      <c r="I993" s="49">
        <f t="shared" si="4"/>
        <v>0.6650249907</v>
      </c>
      <c r="J993" s="49"/>
      <c r="K993" s="50">
        <v>71.8</v>
      </c>
      <c r="L993" s="51">
        <v>46.0</v>
      </c>
      <c r="M993" s="52">
        <f t="shared" si="5"/>
        <v>71.4459625</v>
      </c>
      <c r="N993" s="52">
        <f t="shared" si="6"/>
        <v>0.3540374955</v>
      </c>
      <c r="O993" s="53"/>
      <c r="P993" s="54">
        <v>71.8</v>
      </c>
      <c r="Q993" s="54">
        <v>0.1</v>
      </c>
      <c r="R993" s="55">
        <f t="shared" si="7"/>
        <v>70.84370993</v>
      </c>
      <c r="S993" s="55">
        <f t="shared" si="8"/>
        <v>0.956290075</v>
      </c>
      <c r="T993" s="55"/>
    </row>
    <row r="994">
      <c r="A994" s="45">
        <v>71.9</v>
      </c>
      <c r="B994" s="45">
        <v>10.7</v>
      </c>
      <c r="C994" s="46">
        <f t="shared" si="1"/>
        <v>66.61583736</v>
      </c>
      <c r="D994" s="35">
        <f t="shared" si="2"/>
        <v>5.284162644</v>
      </c>
      <c r="E994" s="47"/>
      <c r="F994" s="48">
        <v>81.0</v>
      </c>
      <c r="G994" s="48">
        <v>68.0</v>
      </c>
      <c r="H994" s="49">
        <f t="shared" si="3"/>
        <v>74.38984102</v>
      </c>
      <c r="I994" s="49">
        <f t="shared" si="4"/>
        <v>6.610158979</v>
      </c>
      <c r="J994" s="49"/>
      <c r="K994" s="50">
        <v>81.0</v>
      </c>
      <c r="L994" s="51">
        <v>62.3</v>
      </c>
      <c r="M994" s="52">
        <f t="shared" si="5"/>
        <v>75.84464752</v>
      </c>
      <c r="N994" s="52">
        <f t="shared" si="6"/>
        <v>5.155352481</v>
      </c>
      <c r="O994" s="53"/>
      <c r="P994" s="54">
        <v>81.0</v>
      </c>
      <c r="Q994" s="54">
        <v>0.1</v>
      </c>
      <c r="R994" s="55">
        <f t="shared" si="7"/>
        <v>70.84370993</v>
      </c>
      <c r="S994" s="55">
        <f t="shared" si="8"/>
        <v>10.15629007</v>
      </c>
      <c r="T994" s="55"/>
    </row>
    <row r="995">
      <c r="A995" s="45">
        <v>71.7</v>
      </c>
      <c r="B995" s="45">
        <v>10.7</v>
      </c>
      <c r="C995" s="46">
        <f t="shared" si="1"/>
        <v>66.61583736</v>
      </c>
      <c r="D995" s="35">
        <f t="shared" si="2"/>
        <v>5.084162644</v>
      </c>
      <c r="E995" s="47"/>
      <c r="F995" s="48">
        <v>89.0</v>
      </c>
      <c r="G995" s="48">
        <v>69.0</v>
      </c>
      <c r="H995" s="49">
        <f t="shared" si="3"/>
        <v>74.33648256</v>
      </c>
      <c r="I995" s="49">
        <f t="shared" si="4"/>
        <v>14.66351744</v>
      </c>
      <c r="J995" s="49"/>
      <c r="K995" s="50">
        <v>89.0</v>
      </c>
      <c r="L995" s="51">
        <v>61.9</v>
      </c>
      <c r="M995" s="52">
        <f t="shared" si="5"/>
        <v>75.73670433</v>
      </c>
      <c r="N995" s="52">
        <f t="shared" si="6"/>
        <v>13.26329567</v>
      </c>
      <c r="O995" s="53"/>
      <c r="P995" s="54">
        <v>89.0</v>
      </c>
      <c r="Q995" s="54">
        <v>0.1</v>
      </c>
      <c r="R995" s="55">
        <f t="shared" si="7"/>
        <v>70.84370993</v>
      </c>
      <c r="S995" s="55">
        <f t="shared" si="8"/>
        <v>18.15629007</v>
      </c>
      <c r="T995" s="55"/>
    </row>
    <row r="996">
      <c r="A996" s="45">
        <v>71.4</v>
      </c>
      <c r="B996" s="45">
        <v>10.7</v>
      </c>
      <c r="C996" s="46">
        <f t="shared" si="1"/>
        <v>66.61583736</v>
      </c>
      <c r="D996" s="35">
        <f t="shared" si="2"/>
        <v>4.784162644</v>
      </c>
      <c r="E996" s="47"/>
      <c r="F996" s="48">
        <v>86.0</v>
      </c>
      <c r="G996" s="48">
        <v>71.0</v>
      </c>
      <c r="H996" s="49">
        <f t="shared" si="3"/>
        <v>74.22976564</v>
      </c>
      <c r="I996" s="49">
        <f t="shared" si="4"/>
        <v>11.77023436</v>
      </c>
      <c r="J996" s="49"/>
      <c r="K996" s="50">
        <v>86.0</v>
      </c>
      <c r="L996" s="51">
        <v>61.4</v>
      </c>
      <c r="M996" s="52">
        <f t="shared" si="5"/>
        <v>75.60177534</v>
      </c>
      <c r="N996" s="52">
        <f t="shared" si="6"/>
        <v>10.39822466</v>
      </c>
      <c r="O996" s="53"/>
      <c r="P996" s="54">
        <v>86.0</v>
      </c>
      <c r="Q996" s="54">
        <v>0.1</v>
      </c>
      <c r="R996" s="55">
        <f t="shared" si="7"/>
        <v>70.84370993</v>
      </c>
      <c r="S996" s="55">
        <f t="shared" si="8"/>
        <v>15.15629007</v>
      </c>
      <c r="T996" s="55"/>
    </row>
    <row r="997">
      <c r="A997" s="45">
        <v>71.3</v>
      </c>
      <c r="B997" s="45">
        <v>10.6</v>
      </c>
      <c r="C997" s="46">
        <f t="shared" si="1"/>
        <v>66.40549205</v>
      </c>
      <c r="D997" s="35">
        <f t="shared" si="2"/>
        <v>4.894507955</v>
      </c>
      <c r="E997" s="47"/>
      <c r="F997" s="48">
        <v>86.0</v>
      </c>
      <c r="G997" s="48">
        <v>71.0</v>
      </c>
      <c r="H997" s="49">
        <f t="shared" si="3"/>
        <v>74.22976564</v>
      </c>
      <c r="I997" s="49">
        <f t="shared" si="4"/>
        <v>11.77023436</v>
      </c>
      <c r="J997" s="49"/>
      <c r="K997" s="50">
        <v>86.0</v>
      </c>
      <c r="L997" s="51">
        <v>6.9</v>
      </c>
      <c r="M997" s="52">
        <f t="shared" si="5"/>
        <v>60.89451563</v>
      </c>
      <c r="N997" s="52">
        <f t="shared" si="6"/>
        <v>25.10548437</v>
      </c>
      <c r="O997" s="53"/>
      <c r="P997" s="54">
        <v>86.0</v>
      </c>
      <c r="Q997" s="54">
        <v>0.1</v>
      </c>
      <c r="R997" s="55">
        <f t="shared" si="7"/>
        <v>70.84370993</v>
      </c>
      <c r="S997" s="55">
        <f t="shared" si="8"/>
        <v>15.15629007</v>
      </c>
      <c r="T997" s="55"/>
    </row>
    <row r="998">
      <c r="A998" s="45">
        <v>71.1</v>
      </c>
      <c r="B998" s="45">
        <v>10.5</v>
      </c>
      <c r="C998" s="46">
        <f t="shared" si="1"/>
        <v>66.19514673</v>
      </c>
      <c r="D998" s="35">
        <f t="shared" si="2"/>
        <v>4.904853265</v>
      </c>
      <c r="E998" s="47"/>
      <c r="F998" s="48">
        <v>85.0</v>
      </c>
      <c r="G998" s="48">
        <v>74.0</v>
      </c>
      <c r="H998" s="49">
        <f t="shared" si="3"/>
        <v>74.06969027</v>
      </c>
      <c r="I998" s="49">
        <f t="shared" si="4"/>
        <v>10.93030973</v>
      </c>
      <c r="J998" s="49"/>
      <c r="K998" s="50">
        <v>85.0</v>
      </c>
      <c r="L998" s="51">
        <v>6.4</v>
      </c>
      <c r="M998" s="52">
        <f t="shared" si="5"/>
        <v>60.75958664</v>
      </c>
      <c r="N998" s="52">
        <f t="shared" si="6"/>
        <v>24.24041336</v>
      </c>
      <c r="O998" s="53"/>
      <c r="P998" s="54">
        <v>85.0</v>
      </c>
      <c r="Q998" s="54">
        <v>0.1</v>
      </c>
      <c r="R998" s="55">
        <f t="shared" si="7"/>
        <v>70.84370993</v>
      </c>
      <c r="S998" s="55">
        <f t="shared" si="8"/>
        <v>14.15629007</v>
      </c>
      <c r="T998" s="55"/>
    </row>
    <row r="999">
      <c r="A999" s="45">
        <v>77.0</v>
      </c>
      <c r="B999" s="45">
        <v>10.5</v>
      </c>
      <c r="C999" s="46">
        <f t="shared" si="1"/>
        <v>66.19514673</v>
      </c>
      <c r="D999" s="35">
        <f t="shared" si="2"/>
        <v>10.80485327</v>
      </c>
      <c r="E999" s="47"/>
      <c r="F999" s="48">
        <v>81.0</v>
      </c>
      <c r="G999" s="48">
        <v>76.0</v>
      </c>
      <c r="H999" s="49">
        <f t="shared" si="3"/>
        <v>73.96297335</v>
      </c>
      <c r="I999" s="49">
        <f t="shared" si="4"/>
        <v>7.037026652</v>
      </c>
      <c r="J999" s="49"/>
      <c r="K999" s="50">
        <v>81.0</v>
      </c>
      <c r="L999" s="51">
        <v>59.9</v>
      </c>
      <c r="M999" s="52">
        <f t="shared" si="5"/>
        <v>75.19698838</v>
      </c>
      <c r="N999" s="52">
        <f t="shared" si="6"/>
        <v>5.803011625</v>
      </c>
      <c r="O999" s="53"/>
      <c r="P999" s="54">
        <v>81.0</v>
      </c>
      <c r="Q999" s="54">
        <v>0.1</v>
      </c>
      <c r="R999" s="55">
        <f t="shared" si="7"/>
        <v>70.84370993</v>
      </c>
      <c r="S999" s="55">
        <f t="shared" si="8"/>
        <v>10.15629007</v>
      </c>
      <c r="T999" s="55"/>
    </row>
    <row r="1000">
      <c r="A1000" s="45">
        <v>76.0</v>
      </c>
      <c r="B1000" s="45">
        <v>10.4</v>
      </c>
      <c r="C1000" s="46">
        <f t="shared" si="1"/>
        <v>65.98480142</v>
      </c>
      <c r="D1000" s="35">
        <f t="shared" si="2"/>
        <v>10.01519858</v>
      </c>
      <c r="E1000" s="47"/>
      <c r="F1000" s="48">
        <v>80.0</v>
      </c>
      <c r="G1000" s="48">
        <v>79.0</v>
      </c>
      <c r="H1000" s="49">
        <f t="shared" si="3"/>
        <v>73.80289797</v>
      </c>
      <c r="I1000" s="49">
        <f t="shared" si="4"/>
        <v>6.19710203</v>
      </c>
      <c r="J1000" s="49"/>
      <c r="K1000" s="50">
        <v>80.0</v>
      </c>
      <c r="L1000" s="51">
        <v>59.5</v>
      </c>
      <c r="M1000" s="52">
        <f t="shared" si="5"/>
        <v>75.08904518</v>
      </c>
      <c r="N1000" s="52">
        <f t="shared" si="6"/>
        <v>4.910954815</v>
      </c>
      <c r="O1000" s="53"/>
      <c r="P1000" s="54">
        <v>80.0</v>
      </c>
      <c r="Q1000" s="54">
        <v>0.1</v>
      </c>
      <c r="R1000" s="55">
        <f t="shared" si="7"/>
        <v>70.84370993</v>
      </c>
      <c r="S1000" s="55">
        <f t="shared" si="8"/>
        <v>9.156290075</v>
      </c>
      <c r="T1000" s="55"/>
    </row>
    <row r="1001">
      <c r="A1001" s="45">
        <v>79.0</v>
      </c>
      <c r="B1001" s="45">
        <v>10.4</v>
      </c>
      <c r="C1001" s="46">
        <f t="shared" si="1"/>
        <v>65.98480142</v>
      </c>
      <c r="D1001" s="35">
        <f t="shared" si="2"/>
        <v>13.01519858</v>
      </c>
      <c r="E1001" s="47"/>
      <c r="F1001" s="48">
        <v>79.9</v>
      </c>
      <c r="G1001" s="48">
        <v>8.0</v>
      </c>
      <c r="H1001" s="49">
        <f t="shared" si="3"/>
        <v>77.59134857</v>
      </c>
      <c r="I1001" s="49">
        <f t="shared" si="4"/>
        <v>2.308651426</v>
      </c>
      <c r="J1001" s="49"/>
      <c r="K1001" s="50">
        <v>79.9</v>
      </c>
      <c r="L1001" s="51">
        <v>59.0</v>
      </c>
      <c r="M1001" s="52">
        <f t="shared" si="5"/>
        <v>74.9541162</v>
      </c>
      <c r="N1001" s="52">
        <f t="shared" si="6"/>
        <v>4.945883803</v>
      </c>
      <c r="O1001" s="53"/>
      <c r="P1001" s="54">
        <v>79.9</v>
      </c>
      <c r="Q1001" s="54">
        <v>0.1</v>
      </c>
      <c r="R1001" s="55">
        <f t="shared" si="7"/>
        <v>70.84370993</v>
      </c>
      <c r="S1001" s="55">
        <f t="shared" si="8"/>
        <v>9.056290075</v>
      </c>
      <c r="T1001" s="55"/>
    </row>
    <row r="1002">
      <c r="A1002" s="45">
        <v>75.0</v>
      </c>
      <c r="B1002" s="45">
        <v>10.1</v>
      </c>
      <c r="C1002" s="46">
        <f t="shared" si="1"/>
        <v>65.35376549</v>
      </c>
      <c r="D1002" s="35">
        <f t="shared" si="2"/>
        <v>9.646234507</v>
      </c>
      <c r="E1002" s="47"/>
      <c r="F1002" s="48">
        <v>79.8</v>
      </c>
      <c r="G1002" s="48">
        <v>82.0</v>
      </c>
      <c r="H1002" s="49">
        <f t="shared" si="3"/>
        <v>73.64282259</v>
      </c>
      <c r="I1002" s="49">
        <f t="shared" si="4"/>
        <v>6.157177408</v>
      </c>
      <c r="J1002" s="49"/>
      <c r="K1002" s="50">
        <v>79.8</v>
      </c>
      <c r="L1002" s="51">
        <v>58.5</v>
      </c>
      <c r="M1002" s="52">
        <f t="shared" si="5"/>
        <v>74.81918721</v>
      </c>
      <c r="N1002" s="52">
        <f t="shared" si="6"/>
        <v>4.980812791</v>
      </c>
      <c r="O1002" s="53"/>
      <c r="P1002" s="54">
        <v>79.8</v>
      </c>
      <c r="Q1002" s="54">
        <v>0.1</v>
      </c>
      <c r="R1002" s="55">
        <f t="shared" si="7"/>
        <v>70.84370993</v>
      </c>
      <c r="S1002" s="55">
        <f t="shared" si="8"/>
        <v>8.956290075</v>
      </c>
      <c r="T1002" s="55"/>
    </row>
    <row r="1003">
      <c r="A1003" s="45">
        <v>69.7</v>
      </c>
      <c r="B1003" s="45">
        <v>9.8</v>
      </c>
      <c r="C1003" s="46">
        <f t="shared" si="1"/>
        <v>64.72272956</v>
      </c>
      <c r="D1003" s="35">
        <f t="shared" si="2"/>
        <v>4.977270439</v>
      </c>
      <c r="E1003" s="47"/>
      <c r="F1003" s="48">
        <v>79.6</v>
      </c>
      <c r="G1003" s="48">
        <v>84.0</v>
      </c>
      <c r="H1003" s="49">
        <f t="shared" si="3"/>
        <v>73.53610567</v>
      </c>
      <c r="I1003" s="49">
        <f t="shared" si="4"/>
        <v>6.063894326</v>
      </c>
      <c r="J1003" s="49"/>
      <c r="K1003" s="50">
        <v>79.6</v>
      </c>
      <c r="L1003" s="51">
        <v>58.0</v>
      </c>
      <c r="M1003" s="52">
        <f t="shared" si="5"/>
        <v>74.68425822</v>
      </c>
      <c r="N1003" s="52">
        <f t="shared" si="6"/>
        <v>4.91574178</v>
      </c>
      <c r="O1003" s="53"/>
      <c r="P1003" s="54">
        <v>79.6</v>
      </c>
      <c r="Q1003" s="54">
        <v>0.1</v>
      </c>
      <c r="R1003" s="55">
        <f t="shared" si="7"/>
        <v>70.84370993</v>
      </c>
      <c r="S1003" s="55">
        <f t="shared" si="8"/>
        <v>8.756290075</v>
      </c>
      <c r="T1003" s="55"/>
    </row>
    <row r="1004">
      <c r="A1004" s="45">
        <v>69.2</v>
      </c>
      <c r="B1004" s="45">
        <v>9.6</v>
      </c>
      <c r="C1004" s="46">
        <f t="shared" si="1"/>
        <v>64.30203894</v>
      </c>
      <c r="D1004" s="35">
        <f t="shared" si="2"/>
        <v>4.89796106</v>
      </c>
      <c r="E1004" s="47"/>
      <c r="F1004" s="48">
        <v>79.2</v>
      </c>
      <c r="G1004" s="48">
        <v>85.0</v>
      </c>
      <c r="H1004" s="49">
        <f t="shared" si="3"/>
        <v>73.48274721</v>
      </c>
      <c r="I1004" s="49">
        <f t="shared" si="4"/>
        <v>5.717252785</v>
      </c>
      <c r="J1004" s="49"/>
      <c r="K1004" s="50">
        <v>79.2</v>
      </c>
      <c r="L1004" s="51">
        <v>57.6</v>
      </c>
      <c r="M1004" s="52">
        <f t="shared" si="5"/>
        <v>74.57631503</v>
      </c>
      <c r="N1004" s="52">
        <f t="shared" si="6"/>
        <v>4.62368497</v>
      </c>
      <c r="O1004" s="53"/>
      <c r="P1004" s="54">
        <v>79.2</v>
      </c>
      <c r="Q1004" s="54">
        <v>0.1</v>
      </c>
      <c r="R1004" s="55">
        <f t="shared" si="7"/>
        <v>70.84370993</v>
      </c>
      <c r="S1004" s="55">
        <f t="shared" si="8"/>
        <v>8.356290075</v>
      </c>
      <c r="T1004" s="55"/>
    </row>
    <row r="1005">
      <c r="A1005" s="45">
        <v>69.6</v>
      </c>
      <c r="B1005" s="45">
        <v>9.3</v>
      </c>
      <c r="C1005" s="46">
        <f t="shared" si="1"/>
        <v>63.67100301</v>
      </c>
      <c r="D1005" s="35">
        <f t="shared" si="2"/>
        <v>5.928996991</v>
      </c>
      <c r="E1005" s="47"/>
      <c r="F1005" s="48">
        <v>79.1</v>
      </c>
      <c r="G1005" s="48">
        <v>86.0</v>
      </c>
      <c r="H1005" s="49">
        <f t="shared" si="3"/>
        <v>73.42938876</v>
      </c>
      <c r="I1005" s="49">
        <f t="shared" si="4"/>
        <v>5.670611244</v>
      </c>
      <c r="J1005" s="49"/>
      <c r="K1005" s="50">
        <v>79.1</v>
      </c>
      <c r="L1005" s="51">
        <v>57.1</v>
      </c>
      <c r="M1005" s="52">
        <f t="shared" si="5"/>
        <v>74.44138604</v>
      </c>
      <c r="N1005" s="52">
        <f t="shared" si="6"/>
        <v>4.658613958</v>
      </c>
      <c r="O1005" s="53"/>
      <c r="P1005" s="54">
        <v>79.1</v>
      </c>
      <c r="Q1005" s="54">
        <v>0.1</v>
      </c>
      <c r="R1005" s="55">
        <f t="shared" si="7"/>
        <v>70.84370993</v>
      </c>
      <c r="S1005" s="55">
        <f t="shared" si="8"/>
        <v>8.256290075</v>
      </c>
      <c r="T1005" s="55"/>
    </row>
    <row r="1006">
      <c r="A1006" s="45">
        <v>69.4</v>
      </c>
      <c r="B1006" s="45">
        <v>9.0</v>
      </c>
      <c r="C1006" s="46">
        <f t="shared" si="1"/>
        <v>63.03996708</v>
      </c>
      <c r="D1006" s="35">
        <f t="shared" si="2"/>
        <v>6.360032923</v>
      </c>
      <c r="E1006" s="47"/>
      <c r="F1006" s="48">
        <v>78.5</v>
      </c>
      <c r="G1006" s="48">
        <v>9.0</v>
      </c>
      <c r="H1006" s="49">
        <f t="shared" si="3"/>
        <v>77.53799012</v>
      </c>
      <c r="I1006" s="49">
        <f t="shared" si="4"/>
        <v>0.9620098849</v>
      </c>
      <c r="J1006" s="49"/>
      <c r="K1006" s="50">
        <v>78.5</v>
      </c>
      <c r="L1006" s="51">
        <v>56.6</v>
      </c>
      <c r="M1006" s="52">
        <f t="shared" si="5"/>
        <v>74.30645705</v>
      </c>
      <c r="N1006" s="52">
        <f t="shared" si="6"/>
        <v>4.193542946</v>
      </c>
      <c r="O1006" s="53"/>
      <c r="P1006" s="54">
        <v>78.5</v>
      </c>
      <c r="Q1006" s="54">
        <v>0.1</v>
      </c>
      <c r="R1006" s="55">
        <f t="shared" si="7"/>
        <v>70.84370993</v>
      </c>
      <c r="S1006" s="55">
        <f t="shared" si="8"/>
        <v>7.656290075</v>
      </c>
      <c r="T1006" s="55"/>
    </row>
    <row r="1007">
      <c r="A1007" s="45">
        <v>69.3</v>
      </c>
      <c r="B1007" s="45">
        <v>8.8</v>
      </c>
      <c r="C1007" s="46">
        <f t="shared" si="1"/>
        <v>62.61927646</v>
      </c>
      <c r="D1007" s="35">
        <f t="shared" si="2"/>
        <v>6.680723544</v>
      </c>
      <c r="E1007" s="47"/>
      <c r="F1007" s="48">
        <v>78.4</v>
      </c>
      <c r="G1007" s="48">
        <v>91.0</v>
      </c>
      <c r="H1007" s="49">
        <f t="shared" si="3"/>
        <v>73.16259646</v>
      </c>
      <c r="I1007" s="49">
        <f t="shared" si="4"/>
        <v>5.237403541</v>
      </c>
      <c r="J1007" s="49"/>
      <c r="K1007" s="50">
        <v>78.4</v>
      </c>
      <c r="L1007" s="51">
        <v>56.1</v>
      </c>
      <c r="M1007" s="52">
        <f t="shared" si="5"/>
        <v>74.17152807</v>
      </c>
      <c r="N1007" s="52">
        <f t="shared" si="6"/>
        <v>4.228471935</v>
      </c>
      <c r="O1007" s="53"/>
      <c r="P1007" s="54">
        <v>78.4</v>
      </c>
      <c r="Q1007" s="54">
        <v>0.1</v>
      </c>
      <c r="R1007" s="55">
        <f t="shared" si="7"/>
        <v>70.84370993</v>
      </c>
      <c r="S1007" s="55">
        <f t="shared" si="8"/>
        <v>7.556290075</v>
      </c>
      <c r="T1007" s="55"/>
    </row>
    <row r="1008">
      <c r="A1008" s="45">
        <v>68.4</v>
      </c>
      <c r="B1008" s="45">
        <v>8.5</v>
      </c>
      <c r="C1008" s="46">
        <f t="shared" si="1"/>
        <v>61.98824052</v>
      </c>
      <c r="D1008" s="35">
        <f t="shared" si="2"/>
        <v>6.411759475</v>
      </c>
      <c r="E1008" s="47"/>
      <c r="F1008" s="48">
        <v>78.3</v>
      </c>
      <c r="G1008" s="48">
        <v>92.0</v>
      </c>
      <c r="H1008" s="49">
        <f t="shared" si="3"/>
        <v>73.109238</v>
      </c>
      <c r="I1008" s="49">
        <f t="shared" si="4"/>
        <v>5.190762</v>
      </c>
      <c r="J1008" s="49"/>
      <c r="K1008" s="50">
        <v>78.3</v>
      </c>
      <c r="L1008" s="51">
        <v>55.6</v>
      </c>
      <c r="M1008" s="52">
        <f t="shared" si="5"/>
        <v>74.03659908</v>
      </c>
      <c r="N1008" s="52">
        <f t="shared" si="6"/>
        <v>4.263400923</v>
      </c>
      <c r="O1008" s="53"/>
      <c r="P1008" s="54">
        <v>78.3</v>
      </c>
      <c r="Q1008" s="54">
        <v>0.7</v>
      </c>
      <c r="R1008" s="55">
        <f t="shared" si="7"/>
        <v>70.25997989</v>
      </c>
      <c r="S1008" s="55">
        <f t="shared" si="8"/>
        <v>8.040020111</v>
      </c>
      <c r="T1008" s="55"/>
    </row>
    <row r="1009">
      <c r="A1009" s="45">
        <v>67.7</v>
      </c>
      <c r="B1009" s="45">
        <v>8.2</v>
      </c>
      <c r="C1009" s="46">
        <f t="shared" si="1"/>
        <v>61.35720459</v>
      </c>
      <c r="D1009" s="35">
        <f t="shared" si="2"/>
        <v>6.342795407</v>
      </c>
      <c r="E1009" s="47"/>
      <c r="F1009" s="48">
        <v>78.0</v>
      </c>
      <c r="G1009" s="48">
        <v>95.0</v>
      </c>
      <c r="H1009" s="49">
        <f t="shared" si="3"/>
        <v>72.94916262</v>
      </c>
      <c r="I1009" s="49">
        <f t="shared" si="4"/>
        <v>5.050837377</v>
      </c>
      <c r="J1009" s="49"/>
      <c r="K1009" s="50">
        <v>78.0</v>
      </c>
      <c r="L1009" s="51">
        <v>55.1</v>
      </c>
      <c r="M1009" s="52">
        <f t="shared" si="5"/>
        <v>73.90167009</v>
      </c>
      <c r="N1009" s="52">
        <f t="shared" si="6"/>
        <v>4.098329911</v>
      </c>
      <c r="O1009" s="53"/>
      <c r="P1009" s="54">
        <v>78.0</v>
      </c>
      <c r="Q1009" s="54">
        <v>0.8</v>
      </c>
      <c r="R1009" s="55">
        <f t="shared" si="7"/>
        <v>70.16269155</v>
      </c>
      <c r="S1009" s="55">
        <f t="shared" si="8"/>
        <v>7.83730845</v>
      </c>
      <c r="T1009" s="55"/>
    </row>
    <row r="1010">
      <c r="A1010" s="45">
        <v>59.0</v>
      </c>
      <c r="B1010" s="45">
        <v>8.8</v>
      </c>
      <c r="C1010" s="46">
        <f t="shared" si="1"/>
        <v>62.61927646</v>
      </c>
      <c r="D1010" s="35">
        <f t="shared" si="2"/>
        <v>3.619276456</v>
      </c>
      <c r="E1010" s="47"/>
      <c r="F1010" s="48">
        <v>62.4</v>
      </c>
      <c r="G1010" s="48">
        <v>249.0</v>
      </c>
      <c r="H1010" s="49">
        <f t="shared" si="3"/>
        <v>64.7319599</v>
      </c>
      <c r="I1010" s="49">
        <f t="shared" si="4"/>
        <v>2.331959904</v>
      </c>
      <c r="J1010" s="49"/>
      <c r="K1010" s="50">
        <v>62.4</v>
      </c>
      <c r="L1010" s="51">
        <v>28.6</v>
      </c>
      <c r="M1010" s="52">
        <f t="shared" si="5"/>
        <v>66.75043372</v>
      </c>
      <c r="N1010" s="52">
        <f t="shared" si="6"/>
        <v>4.350433716</v>
      </c>
      <c r="O1010" s="53"/>
      <c r="P1010" s="54">
        <v>62.4</v>
      </c>
      <c r="Q1010" s="54">
        <v>0.9</v>
      </c>
      <c r="R1010" s="55">
        <f t="shared" si="7"/>
        <v>70.06540321</v>
      </c>
      <c r="S1010" s="55">
        <f t="shared" si="8"/>
        <v>7.665403211</v>
      </c>
      <c r="T1010" s="55"/>
    </row>
    <row r="1011">
      <c r="A1011" s="45">
        <v>58.1</v>
      </c>
      <c r="B1011" s="45">
        <v>8.6</v>
      </c>
      <c r="C1011" s="46">
        <f t="shared" si="1"/>
        <v>62.19858584</v>
      </c>
      <c r="D1011" s="35">
        <f t="shared" si="2"/>
        <v>4.098585835</v>
      </c>
      <c r="E1011" s="47"/>
      <c r="F1011" s="48">
        <v>62.1</v>
      </c>
      <c r="G1011" s="48">
        <v>253.0</v>
      </c>
      <c r="H1011" s="49">
        <f t="shared" si="3"/>
        <v>64.51852607</v>
      </c>
      <c r="I1011" s="49">
        <f t="shared" si="4"/>
        <v>2.418526067</v>
      </c>
      <c r="J1011" s="49"/>
      <c r="K1011" s="50">
        <v>62.1</v>
      </c>
      <c r="L1011" s="51">
        <v>28.0</v>
      </c>
      <c r="M1011" s="52">
        <f t="shared" si="5"/>
        <v>66.58851893</v>
      </c>
      <c r="N1011" s="52">
        <f t="shared" si="6"/>
        <v>4.488518931</v>
      </c>
      <c r="O1011" s="53"/>
      <c r="P1011" s="54">
        <v>62.1</v>
      </c>
      <c r="Q1011" s="54">
        <v>0.9</v>
      </c>
      <c r="R1011" s="55">
        <f t="shared" si="7"/>
        <v>70.06540321</v>
      </c>
      <c r="S1011" s="55">
        <f t="shared" si="8"/>
        <v>7.965403211</v>
      </c>
      <c r="T1011" s="55"/>
    </row>
    <row r="1012">
      <c r="A1012" s="45">
        <v>58.8</v>
      </c>
      <c r="B1012" s="45">
        <v>8.5</v>
      </c>
      <c r="C1012" s="46">
        <f t="shared" si="1"/>
        <v>61.98824052</v>
      </c>
      <c r="D1012" s="35">
        <f t="shared" si="2"/>
        <v>3.188240525</v>
      </c>
      <c r="E1012" s="47"/>
      <c r="F1012" s="48">
        <v>61.9</v>
      </c>
      <c r="G1012" s="48">
        <v>254.0</v>
      </c>
      <c r="H1012" s="49">
        <f t="shared" si="3"/>
        <v>64.46516761</v>
      </c>
      <c r="I1012" s="49">
        <f t="shared" si="4"/>
        <v>2.565167607</v>
      </c>
      <c r="J1012" s="49"/>
      <c r="K1012" s="50">
        <v>61.9</v>
      </c>
      <c r="L1012" s="51">
        <v>27.3</v>
      </c>
      <c r="M1012" s="52">
        <f t="shared" si="5"/>
        <v>66.39961835</v>
      </c>
      <c r="N1012" s="52">
        <f t="shared" si="6"/>
        <v>4.499618347</v>
      </c>
      <c r="O1012" s="53"/>
      <c r="P1012" s="54">
        <v>61.9</v>
      </c>
      <c r="Q1012" s="54">
        <v>1.3</v>
      </c>
      <c r="R1012" s="55">
        <f t="shared" si="7"/>
        <v>69.67624985</v>
      </c>
      <c r="S1012" s="55">
        <f t="shared" si="8"/>
        <v>7.776249854</v>
      </c>
      <c r="T1012" s="55"/>
    </row>
    <row r="1013">
      <c r="A1013" s="45">
        <v>58.4</v>
      </c>
      <c r="B1013" s="45">
        <v>8.5</v>
      </c>
      <c r="C1013" s="46">
        <f t="shared" si="1"/>
        <v>61.98824052</v>
      </c>
      <c r="D1013" s="35">
        <f t="shared" si="2"/>
        <v>3.588240525</v>
      </c>
      <c r="E1013" s="47"/>
      <c r="F1013" s="48">
        <v>61.6</v>
      </c>
      <c r="G1013" s="48">
        <v>257.0</v>
      </c>
      <c r="H1013" s="49">
        <f t="shared" si="3"/>
        <v>64.30509223</v>
      </c>
      <c r="I1013" s="49">
        <f t="shared" si="4"/>
        <v>2.70509223</v>
      </c>
      <c r="J1013" s="49"/>
      <c r="K1013" s="50">
        <v>61.6</v>
      </c>
      <c r="L1013" s="51">
        <v>26.7</v>
      </c>
      <c r="M1013" s="52">
        <f t="shared" si="5"/>
        <v>66.23770356</v>
      </c>
      <c r="N1013" s="52">
        <f t="shared" si="6"/>
        <v>4.637703561</v>
      </c>
      <c r="O1013" s="53"/>
      <c r="P1013" s="54">
        <v>61.6</v>
      </c>
      <c r="Q1013" s="54">
        <v>1.9</v>
      </c>
      <c r="R1013" s="55">
        <f t="shared" si="7"/>
        <v>69.09251982</v>
      </c>
      <c r="S1013" s="55">
        <f t="shared" si="8"/>
        <v>7.492519818</v>
      </c>
      <c r="T1013" s="55"/>
    </row>
    <row r="1014">
      <c r="A1014" s="45">
        <v>58.1</v>
      </c>
      <c r="B1014" s="45">
        <v>8.4</v>
      </c>
      <c r="C1014" s="46">
        <f t="shared" si="1"/>
        <v>61.77789521</v>
      </c>
      <c r="D1014" s="35">
        <f t="shared" si="2"/>
        <v>3.677895214</v>
      </c>
      <c r="E1014" s="47"/>
      <c r="F1014" s="48">
        <v>61.2</v>
      </c>
      <c r="G1014" s="48">
        <v>263.0</v>
      </c>
      <c r="H1014" s="49">
        <f t="shared" si="3"/>
        <v>63.98494147</v>
      </c>
      <c r="I1014" s="49">
        <f t="shared" si="4"/>
        <v>2.784941474</v>
      </c>
      <c r="J1014" s="49"/>
      <c r="K1014" s="50">
        <v>61.2</v>
      </c>
      <c r="L1014" s="51">
        <v>26.1</v>
      </c>
      <c r="M1014" s="52">
        <f t="shared" si="5"/>
        <v>66.07578878</v>
      </c>
      <c r="N1014" s="52">
        <f t="shared" si="6"/>
        <v>4.875788776</v>
      </c>
      <c r="O1014" s="53"/>
      <c r="P1014" s="54">
        <v>61.2</v>
      </c>
      <c r="Q1014" s="54">
        <v>2.1</v>
      </c>
      <c r="R1014" s="55">
        <f t="shared" si="7"/>
        <v>68.89794314</v>
      </c>
      <c r="S1014" s="55">
        <f t="shared" si="8"/>
        <v>7.69794314</v>
      </c>
      <c r="T1014" s="55"/>
    </row>
    <row r="1015">
      <c r="A1015" s="45">
        <v>57.8</v>
      </c>
      <c r="B1015" s="45">
        <v>8.3</v>
      </c>
      <c r="C1015" s="46">
        <f t="shared" si="1"/>
        <v>61.5675499</v>
      </c>
      <c r="D1015" s="35">
        <f t="shared" si="2"/>
        <v>3.767549904</v>
      </c>
      <c r="E1015" s="47"/>
      <c r="F1015" s="48">
        <v>69.0</v>
      </c>
      <c r="G1015" s="48">
        <v>267.0</v>
      </c>
      <c r="H1015" s="49">
        <f t="shared" si="3"/>
        <v>63.77150764</v>
      </c>
      <c r="I1015" s="49">
        <f t="shared" si="4"/>
        <v>5.228492362</v>
      </c>
      <c r="J1015" s="49"/>
      <c r="K1015" s="50">
        <v>69.0</v>
      </c>
      <c r="L1015" s="51">
        <v>25.5</v>
      </c>
      <c r="M1015" s="52">
        <f t="shared" si="5"/>
        <v>65.91387399</v>
      </c>
      <c r="N1015" s="52">
        <f t="shared" si="6"/>
        <v>3.08612601</v>
      </c>
      <c r="O1015" s="53"/>
      <c r="P1015" s="54">
        <v>69.0</v>
      </c>
      <c r="Q1015" s="54">
        <v>2.2</v>
      </c>
      <c r="R1015" s="55">
        <f t="shared" si="7"/>
        <v>68.8006548</v>
      </c>
      <c r="S1015" s="55">
        <f t="shared" si="8"/>
        <v>0.1993451994</v>
      </c>
      <c r="T1015" s="55"/>
    </row>
    <row r="1016">
      <c r="A1016" s="45">
        <v>57.3</v>
      </c>
      <c r="B1016" s="45">
        <v>8.1</v>
      </c>
      <c r="C1016" s="46">
        <f t="shared" si="1"/>
        <v>61.14685928</v>
      </c>
      <c r="D1016" s="35">
        <f t="shared" si="2"/>
        <v>3.846859283</v>
      </c>
      <c r="E1016" s="47"/>
      <c r="F1016" s="48">
        <v>66.0</v>
      </c>
      <c r="G1016" s="48">
        <v>271.0</v>
      </c>
      <c r="H1016" s="49">
        <f t="shared" si="3"/>
        <v>63.5580738</v>
      </c>
      <c r="I1016" s="49">
        <f t="shared" si="4"/>
        <v>2.441926199</v>
      </c>
      <c r="J1016" s="49"/>
      <c r="K1016" s="50">
        <v>66.0</v>
      </c>
      <c r="L1016" s="51">
        <v>24.9</v>
      </c>
      <c r="M1016" s="52">
        <f t="shared" si="5"/>
        <v>65.7519592</v>
      </c>
      <c r="N1016" s="52">
        <f t="shared" si="6"/>
        <v>0.248040796</v>
      </c>
      <c r="O1016" s="53"/>
      <c r="P1016" s="54">
        <v>66.0</v>
      </c>
      <c r="Q1016" s="54">
        <v>2.6</v>
      </c>
      <c r="R1016" s="55">
        <f t="shared" si="7"/>
        <v>68.41150144</v>
      </c>
      <c r="S1016" s="55">
        <f t="shared" si="8"/>
        <v>2.411501444</v>
      </c>
      <c r="T1016" s="55"/>
    </row>
    <row r="1017">
      <c r="A1017" s="45">
        <v>56.8</v>
      </c>
      <c r="B1017" s="45">
        <v>7.9</v>
      </c>
      <c r="C1017" s="46">
        <f t="shared" si="1"/>
        <v>60.72616866</v>
      </c>
      <c r="D1017" s="35">
        <f t="shared" si="2"/>
        <v>3.926168662</v>
      </c>
      <c r="E1017" s="47"/>
      <c r="F1017" s="48">
        <v>63.0</v>
      </c>
      <c r="G1017" s="48">
        <v>275.0</v>
      </c>
      <c r="H1017" s="49">
        <f t="shared" si="3"/>
        <v>63.34463996</v>
      </c>
      <c r="I1017" s="49">
        <f t="shared" si="4"/>
        <v>0.3446399639</v>
      </c>
      <c r="J1017" s="49"/>
      <c r="K1017" s="50">
        <v>63.0</v>
      </c>
      <c r="L1017" s="51">
        <v>24.2</v>
      </c>
      <c r="M1017" s="52">
        <f t="shared" si="5"/>
        <v>65.56305862</v>
      </c>
      <c r="N1017" s="52">
        <f t="shared" si="6"/>
        <v>2.563058621</v>
      </c>
      <c r="O1017" s="53"/>
      <c r="P1017" s="54">
        <v>63.0</v>
      </c>
      <c r="Q1017" s="54">
        <v>2.9</v>
      </c>
      <c r="R1017" s="55">
        <f t="shared" si="7"/>
        <v>68.11963643</v>
      </c>
      <c r="S1017" s="55">
        <f t="shared" si="8"/>
        <v>5.119636426</v>
      </c>
      <c r="T1017" s="55"/>
    </row>
    <row r="1018">
      <c r="A1018" s="45">
        <v>56.4</v>
      </c>
      <c r="B1018" s="45">
        <v>7.6</v>
      </c>
      <c r="C1018" s="46">
        <f t="shared" si="1"/>
        <v>60.09513273</v>
      </c>
      <c r="D1018" s="35">
        <f t="shared" si="2"/>
        <v>3.69513273</v>
      </c>
      <c r="E1018" s="47"/>
      <c r="F1018" s="48">
        <v>59.9</v>
      </c>
      <c r="G1018" s="48">
        <v>28.0</v>
      </c>
      <c r="H1018" s="49">
        <f t="shared" si="3"/>
        <v>76.52417939</v>
      </c>
      <c r="I1018" s="49">
        <f t="shared" si="4"/>
        <v>16.62417939</v>
      </c>
      <c r="J1018" s="49"/>
      <c r="K1018" s="50">
        <v>59.9</v>
      </c>
      <c r="L1018" s="51">
        <v>23.6</v>
      </c>
      <c r="M1018" s="52">
        <f t="shared" si="5"/>
        <v>65.40114383</v>
      </c>
      <c r="N1018" s="52">
        <f t="shared" si="6"/>
        <v>5.501143835</v>
      </c>
      <c r="O1018" s="53"/>
      <c r="P1018" s="54">
        <v>59.9</v>
      </c>
      <c r="Q1018" s="54">
        <v>3.1</v>
      </c>
      <c r="R1018" s="55">
        <f t="shared" si="7"/>
        <v>67.92505975</v>
      </c>
      <c r="S1018" s="55">
        <f t="shared" si="8"/>
        <v>8.025059747</v>
      </c>
      <c r="T1018" s="55"/>
    </row>
    <row r="1019">
      <c r="A1019" s="45">
        <v>55.6</v>
      </c>
      <c r="B1019" s="45">
        <v>7.1</v>
      </c>
      <c r="C1019" s="46">
        <f t="shared" si="1"/>
        <v>59.04340618</v>
      </c>
      <c r="D1019" s="35">
        <f t="shared" si="2"/>
        <v>3.443406178</v>
      </c>
      <c r="E1019" s="47"/>
      <c r="F1019" s="48">
        <v>59.4</v>
      </c>
      <c r="G1019" s="48">
        <v>288.0</v>
      </c>
      <c r="H1019" s="49">
        <f t="shared" si="3"/>
        <v>62.65097999</v>
      </c>
      <c r="I1019" s="49">
        <f t="shared" si="4"/>
        <v>3.250979994</v>
      </c>
      <c r="J1019" s="49"/>
      <c r="K1019" s="50">
        <v>59.4</v>
      </c>
      <c r="L1019" s="51">
        <v>23.0</v>
      </c>
      <c r="M1019" s="52">
        <f t="shared" si="5"/>
        <v>65.23922905</v>
      </c>
      <c r="N1019" s="52">
        <f t="shared" si="6"/>
        <v>5.839229049</v>
      </c>
      <c r="O1019" s="53"/>
      <c r="P1019" s="54">
        <v>59.4</v>
      </c>
      <c r="Q1019" s="54">
        <v>3.2</v>
      </c>
      <c r="R1019" s="55">
        <f t="shared" si="7"/>
        <v>67.82777141</v>
      </c>
      <c r="S1019" s="55">
        <f t="shared" si="8"/>
        <v>8.427771408</v>
      </c>
      <c r="T1019" s="55"/>
    </row>
    <row r="1020">
      <c r="A1020" s="45">
        <v>54.7</v>
      </c>
      <c r="B1020" s="45">
        <v>6.6</v>
      </c>
      <c r="C1020" s="46">
        <f t="shared" si="1"/>
        <v>57.99167963</v>
      </c>
      <c r="D1020" s="35">
        <f t="shared" si="2"/>
        <v>3.291679625</v>
      </c>
      <c r="E1020" s="47"/>
      <c r="F1020" s="48">
        <v>58.9</v>
      </c>
      <c r="G1020" s="48">
        <v>296.0</v>
      </c>
      <c r="H1020" s="49">
        <f t="shared" si="3"/>
        <v>62.22411232</v>
      </c>
      <c r="I1020" s="49">
        <f t="shared" si="4"/>
        <v>3.32411232</v>
      </c>
      <c r="J1020" s="49"/>
      <c r="K1020" s="50">
        <v>58.9</v>
      </c>
      <c r="L1020" s="51">
        <v>22.4</v>
      </c>
      <c r="M1020" s="52">
        <f t="shared" si="5"/>
        <v>65.07731426</v>
      </c>
      <c r="N1020" s="52">
        <f t="shared" si="6"/>
        <v>6.177314263</v>
      </c>
      <c r="O1020" s="53"/>
      <c r="P1020" s="54">
        <v>58.9</v>
      </c>
      <c r="Q1020" s="54">
        <v>3.4</v>
      </c>
      <c r="R1020" s="55">
        <f t="shared" si="7"/>
        <v>67.63319473</v>
      </c>
      <c r="S1020" s="55">
        <f t="shared" si="8"/>
        <v>8.733194729</v>
      </c>
      <c r="T1020" s="55"/>
    </row>
    <row r="1021">
      <c r="A1021" s="45">
        <v>54.0</v>
      </c>
      <c r="B1021" s="45">
        <v>5.1</v>
      </c>
      <c r="C1021" s="46">
        <f t="shared" si="1"/>
        <v>54.83649997</v>
      </c>
      <c r="D1021" s="35">
        <f t="shared" si="2"/>
        <v>0.836499968</v>
      </c>
      <c r="E1021" s="47"/>
      <c r="F1021" s="48">
        <v>58.3</v>
      </c>
      <c r="G1021" s="48">
        <v>34.0</v>
      </c>
      <c r="H1021" s="49">
        <f t="shared" si="3"/>
        <v>76.20402863</v>
      </c>
      <c r="I1021" s="49">
        <f t="shared" si="4"/>
        <v>17.90402863</v>
      </c>
      <c r="J1021" s="49"/>
      <c r="K1021" s="50">
        <v>58.3</v>
      </c>
      <c r="L1021" s="51">
        <v>21.8</v>
      </c>
      <c r="M1021" s="52">
        <f t="shared" si="5"/>
        <v>64.91539948</v>
      </c>
      <c r="N1021" s="52">
        <f t="shared" si="6"/>
        <v>6.615399477</v>
      </c>
      <c r="O1021" s="53"/>
      <c r="P1021" s="54">
        <v>58.3</v>
      </c>
      <c r="Q1021" s="54">
        <v>3.5</v>
      </c>
      <c r="R1021" s="55">
        <f t="shared" si="7"/>
        <v>67.53590639</v>
      </c>
      <c r="S1021" s="55">
        <f t="shared" si="8"/>
        <v>9.23590639</v>
      </c>
      <c r="T1021" s="55"/>
    </row>
    <row r="1022">
      <c r="A1022" s="45">
        <v>53.3</v>
      </c>
      <c r="B1022" s="45">
        <v>5.9</v>
      </c>
      <c r="C1022" s="46">
        <f t="shared" si="1"/>
        <v>56.51926245</v>
      </c>
      <c r="D1022" s="35">
        <f t="shared" si="2"/>
        <v>3.219262452</v>
      </c>
      <c r="E1022" s="47"/>
      <c r="F1022" s="48">
        <v>57.9</v>
      </c>
      <c r="G1022" s="48">
        <v>38.0</v>
      </c>
      <c r="H1022" s="49">
        <f t="shared" si="3"/>
        <v>75.9905948</v>
      </c>
      <c r="I1022" s="49">
        <f t="shared" si="4"/>
        <v>18.0905948</v>
      </c>
      <c r="J1022" s="49"/>
      <c r="K1022" s="50">
        <v>57.9</v>
      </c>
      <c r="L1022" s="51">
        <v>21.2</v>
      </c>
      <c r="M1022" s="52">
        <f t="shared" si="5"/>
        <v>64.75348469</v>
      </c>
      <c r="N1022" s="52">
        <f t="shared" si="6"/>
        <v>6.853484692</v>
      </c>
      <c r="O1022" s="53"/>
      <c r="P1022" s="54">
        <v>57.9</v>
      </c>
      <c r="Q1022" s="54">
        <v>3.5</v>
      </c>
      <c r="R1022" s="55">
        <f t="shared" si="7"/>
        <v>67.53590639</v>
      </c>
      <c r="S1022" s="55">
        <f t="shared" si="8"/>
        <v>9.63590639</v>
      </c>
      <c r="T1022" s="55"/>
    </row>
    <row r="1023">
      <c r="A1023" s="45">
        <v>52.9</v>
      </c>
      <c r="B1023" s="45">
        <v>5.5</v>
      </c>
      <c r="C1023" s="46">
        <f t="shared" si="1"/>
        <v>55.67788121</v>
      </c>
      <c r="D1023" s="35">
        <f t="shared" si="2"/>
        <v>2.77788121</v>
      </c>
      <c r="E1023" s="47"/>
      <c r="F1023" s="48">
        <v>57.6</v>
      </c>
      <c r="G1023" s="48">
        <v>31.0</v>
      </c>
      <c r="H1023" s="49">
        <f t="shared" si="3"/>
        <v>76.36410401</v>
      </c>
      <c r="I1023" s="49">
        <f t="shared" si="4"/>
        <v>18.76410401</v>
      </c>
      <c r="J1023" s="49"/>
      <c r="K1023" s="50">
        <v>57.6</v>
      </c>
      <c r="L1023" s="51">
        <v>2.7</v>
      </c>
      <c r="M1023" s="52">
        <f t="shared" si="5"/>
        <v>59.76111213</v>
      </c>
      <c r="N1023" s="52">
        <f t="shared" si="6"/>
        <v>2.16111213</v>
      </c>
      <c r="O1023" s="53"/>
      <c r="P1023" s="54">
        <v>57.6</v>
      </c>
      <c r="Q1023" s="54">
        <v>3.6</v>
      </c>
      <c r="R1023" s="55">
        <f t="shared" si="7"/>
        <v>67.43861805</v>
      </c>
      <c r="S1023" s="55">
        <f t="shared" si="8"/>
        <v>9.838618051</v>
      </c>
      <c r="T1023" s="55"/>
    </row>
    <row r="1024">
      <c r="A1024" s="45">
        <v>52.5</v>
      </c>
      <c r="B1024" s="45">
        <v>5.1</v>
      </c>
      <c r="C1024" s="46">
        <f t="shared" si="1"/>
        <v>54.83649997</v>
      </c>
      <c r="D1024" s="35">
        <f t="shared" si="2"/>
        <v>2.336499968</v>
      </c>
      <c r="E1024" s="47"/>
      <c r="F1024" s="48">
        <v>57.4</v>
      </c>
      <c r="G1024" s="48">
        <v>39.0</v>
      </c>
      <c r="H1024" s="49">
        <f t="shared" si="3"/>
        <v>75.93723634</v>
      </c>
      <c r="I1024" s="49">
        <f t="shared" si="4"/>
        <v>18.53723634</v>
      </c>
      <c r="J1024" s="49"/>
      <c r="K1024" s="50">
        <v>57.4</v>
      </c>
      <c r="L1024" s="51">
        <v>2.1</v>
      </c>
      <c r="M1024" s="52">
        <f t="shared" si="5"/>
        <v>59.59919734</v>
      </c>
      <c r="N1024" s="52">
        <f t="shared" si="6"/>
        <v>2.199197344</v>
      </c>
      <c r="O1024" s="53"/>
      <c r="P1024" s="54">
        <v>57.4</v>
      </c>
      <c r="Q1024" s="54">
        <v>0.1</v>
      </c>
      <c r="R1024" s="55">
        <f t="shared" si="7"/>
        <v>70.84370993</v>
      </c>
      <c r="S1024" s="55">
        <f t="shared" si="8"/>
        <v>13.44370993</v>
      </c>
      <c r="T1024" s="55"/>
    </row>
    <row r="1025">
      <c r="A1025" s="45">
        <v>52.5</v>
      </c>
      <c r="B1025" s="45">
        <v>4.8</v>
      </c>
      <c r="C1025" s="46">
        <f t="shared" si="1"/>
        <v>54.20546404</v>
      </c>
      <c r="D1025" s="35">
        <f t="shared" si="2"/>
        <v>1.705464037</v>
      </c>
      <c r="E1025" s="47"/>
      <c r="F1025" s="48">
        <v>57.2</v>
      </c>
      <c r="G1025" s="48">
        <v>38.0</v>
      </c>
      <c r="H1025" s="49">
        <f t="shared" si="3"/>
        <v>75.9905948</v>
      </c>
      <c r="I1025" s="49">
        <f t="shared" si="4"/>
        <v>18.7905948</v>
      </c>
      <c r="J1025" s="49"/>
      <c r="K1025" s="50">
        <v>57.2</v>
      </c>
      <c r="L1025" s="51">
        <v>19.5</v>
      </c>
      <c r="M1025" s="52">
        <f t="shared" si="5"/>
        <v>64.29472613</v>
      </c>
      <c r="N1025" s="52">
        <f t="shared" si="6"/>
        <v>7.094726132</v>
      </c>
      <c r="O1025" s="53"/>
      <c r="P1025" s="54">
        <v>57.2</v>
      </c>
      <c r="Q1025" s="54">
        <v>0.1</v>
      </c>
      <c r="R1025" s="55">
        <f t="shared" si="7"/>
        <v>70.84370993</v>
      </c>
      <c r="S1025" s="55">
        <f t="shared" si="8"/>
        <v>13.64370993</v>
      </c>
      <c r="T1025" s="55"/>
    </row>
    <row r="1026">
      <c r="A1026" s="45">
        <v>58.9</v>
      </c>
      <c r="B1026" s="45">
        <v>9.2</v>
      </c>
      <c r="C1026" s="46">
        <f t="shared" si="1"/>
        <v>63.4606577</v>
      </c>
      <c r="D1026" s="35">
        <f t="shared" si="2"/>
        <v>4.560657698</v>
      </c>
      <c r="E1026" s="47"/>
      <c r="F1026" s="48">
        <v>81.0</v>
      </c>
      <c r="G1026" s="48">
        <v>72.0</v>
      </c>
      <c r="H1026" s="49">
        <f t="shared" si="3"/>
        <v>74.17640718</v>
      </c>
      <c r="I1026" s="49">
        <f t="shared" si="4"/>
        <v>6.823592815</v>
      </c>
      <c r="J1026" s="49"/>
      <c r="K1026" s="50">
        <v>81.0</v>
      </c>
      <c r="L1026" s="51">
        <v>66.5</v>
      </c>
      <c r="M1026" s="52">
        <f t="shared" si="5"/>
        <v>76.97805102</v>
      </c>
      <c r="N1026" s="52">
        <f t="shared" si="6"/>
        <v>4.021948981</v>
      </c>
      <c r="O1026" s="53"/>
      <c r="P1026" s="54">
        <v>81.0</v>
      </c>
      <c r="Q1026" s="54">
        <v>0.1</v>
      </c>
      <c r="R1026" s="55">
        <f t="shared" si="7"/>
        <v>70.84370993</v>
      </c>
      <c r="S1026" s="55">
        <f t="shared" si="8"/>
        <v>10.15629007</v>
      </c>
      <c r="T1026" s="55"/>
    </row>
    <row r="1027">
      <c r="A1027" s="45">
        <v>58.4</v>
      </c>
      <c r="B1027" s="45">
        <v>9.2</v>
      </c>
      <c r="C1027" s="46">
        <f t="shared" si="1"/>
        <v>63.4606577</v>
      </c>
      <c r="D1027" s="35">
        <f t="shared" si="2"/>
        <v>5.060657698</v>
      </c>
      <c r="E1027" s="47"/>
      <c r="F1027" s="48">
        <v>88.0</v>
      </c>
      <c r="G1027" s="48">
        <v>73.0</v>
      </c>
      <c r="H1027" s="49">
        <f t="shared" si="3"/>
        <v>74.12304873</v>
      </c>
      <c r="I1027" s="49">
        <f t="shared" si="4"/>
        <v>13.87695127</v>
      </c>
      <c r="J1027" s="49"/>
      <c r="K1027" s="50">
        <v>88.0</v>
      </c>
      <c r="L1027" s="51">
        <v>66.0</v>
      </c>
      <c r="M1027" s="52">
        <f t="shared" si="5"/>
        <v>76.84312203</v>
      </c>
      <c r="N1027" s="52">
        <f t="shared" si="6"/>
        <v>11.15687797</v>
      </c>
      <c r="O1027" s="53"/>
      <c r="P1027" s="54">
        <v>88.0</v>
      </c>
      <c r="Q1027" s="54">
        <v>0.1</v>
      </c>
      <c r="R1027" s="55">
        <f t="shared" si="7"/>
        <v>70.84370993</v>
      </c>
      <c r="S1027" s="55">
        <f t="shared" si="8"/>
        <v>17.15629007</v>
      </c>
      <c r="T1027" s="55"/>
    </row>
    <row r="1028">
      <c r="A1028" s="45">
        <v>58.1</v>
      </c>
      <c r="B1028" s="45">
        <v>9.1</v>
      </c>
      <c r="C1028" s="46">
        <f t="shared" si="1"/>
        <v>63.25031239</v>
      </c>
      <c r="D1028" s="35">
        <f t="shared" si="2"/>
        <v>5.150312388</v>
      </c>
      <c r="E1028" s="47"/>
      <c r="F1028" s="48">
        <v>86.0</v>
      </c>
      <c r="G1028" s="48">
        <v>74.0</v>
      </c>
      <c r="H1028" s="49">
        <f t="shared" si="3"/>
        <v>74.06969027</v>
      </c>
      <c r="I1028" s="49">
        <f t="shared" si="4"/>
        <v>11.93030973</v>
      </c>
      <c r="J1028" s="49"/>
      <c r="K1028" s="50">
        <v>86.0</v>
      </c>
      <c r="L1028" s="51">
        <v>65.4</v>
      </c>
      <c r="M1028" s="52">
        <f t="shared" si="5"/>
        <v>76.68120725</v>
      </c>
      <c r="N1028" s="52">
        <f t="shared" si="6"/>
        <v>9.318792755</v>
      </c>
      <c r="O1028" s="53"/>
      <c r="P1028" s="54">
        <v>86.0</v>
      </c>
      <c r="Q1028" s="54">
        <v>0.1</v>
      </c>
      <c r="R1028" s="55">
        <f t="shared" si="7"/>
        <v>70.84370993</v>
      </c>
      <c r="S1028" s="55">
        <f t="shared" si="8"/>
        <v>15.15629007</v>
      </c>
      <c r="T1028" s="55"/>
    </row>
    <row r="1029">
      <c r="A1029" s="45">
        <v>57.6</v>
      </c>
      <c r="B1029" s="45">
        <v>9.1</v>
      </c>
      <c r="C1029" s="46">
        <f t="shared" si="1"/>
        <v>63.25031239</v>
      </c>
      <c r="D1029" s="35">
        <f t="shared" si="2"/>
        <v>5.650312388</v>
      </c>
      <c r="E1029" s="47"/>
      <c r="F1029" s="48">
        <v>84.0</v>
      </c>
      <c r="G1029" s="48">
        <v>76.0</v>
      </c>
      <c r="H1029" s="49">
        <f t="shared" si="3"/>
        <v>73.96297335</v>
      </c>
      <c r="I1029" s="49">
        <f t="shared" si="4"/>
        <v>10.03702665</v>
      </c>
      <c r="J1029" s="49"/>
      <c r="K1029" s="50">
        <v>84.0</v>
      </c>
      <c r="L1029" s="51">
        <v>64.9</v>
      </c>
      <c r="M1029" s="52">
        <f t="shared" si="5"/>
        <v>76.54627826</v>
      </c>
      <c r="N1029" s="52">
        <f t="shared" si="6"/>
        <v>7.453721743</v>
      </c>
      <c r="O1029" s="53"/>
      <c r="P1029" s="54">
        <v>84.0</v>
      </c>
      <c r="Q1029" s="54">
        <v>0.1</v>
      </c>
      <c r="R1029" s="55">
        <f t="shared" si="7"/>
        <v>70.84370993</v>
      </c>
      <c r="S1029" s="55">
        <f t="shared" si="8"/>
        <v>13.15629007</v>
      </c>
      <c r="T1029" s="55"/>
    </row>
    <row r="1030">
      <c r="A1030" s="45">
        <v>57.1</v>
      </c>
      <c r="B1030" s="45">
        <v>9.0</v>
      </c>
      <c r="C1030" s="46">
        <f t="shared" si="1"/>
        <v>63.03996708</v>
      </c>
      <c r="D1030" s="35">
        <f t="shared" si="2"/>
        <v>5.939967077</v>
      </c>
      <c r="E1030" s="47"/>
      <c r="F1030" s="48">
        <v>85.0</v>
      </c>
      <c r="G1030" s="48">
        <v>76.0</v>
      </c>
      <c r="H1030" s="49">
        <f t="shared" si="3"/>
        <v>73.96297335</v>
      </c>
      <c r="I1030" s="49">
        <f t="shared" si="4"/>
        <v>11.03702665</v>
      </c>
      <c r="J1030" s="49"/>
      <c r="K1030" s="50">
        <v>85.0</v>
      </c>
      <c r="L1030" s="51">
        <v>64.3</v>
      </c>
      <c r="M1030" s="52">
        <f t="shared" si="5"/>
        <v>76.38436347</v>
      </c>
      <c r="N1030" s="52">
        <f t="shared" si="6"/>
        <v>8.615636529</v>
      </c>
      <c r="O1030" s="53"/>
      <c r="P1030" s="54">
        <v>85.0</v>
      </c>
      <c r="Q1030" s="54">
        <v>0.1</v>
      </c>
      <c r="R1030" s="55">
        <f t="shared" si="7"/>
        <v>70.84370993</v>
      </c>
      <c r="S1030" s="55">
        <f t="shared" si="8"/>
        <v>14.15629007</v>
      </c>
      <c r="T1030" s="55"/>
    </row>
    <row r="1031">
      <c r="A1031" s="45">
        <v>56.7</v>
      </c>
      <c r="B1031" s="45">
        <v>8.9</v>
      </c>
      <c r="C1031" s="46">
        <f t="shared" si="1"/>
        <v>62.82962177</v>
      </c>
      <c r="D1031" s="35">
        <f t="shared" si="2"/>
        <v>6.129621767</v>
      </c>
      <c r="E1031" s="47"/>
      <c r="F1031" s="48">
        <v>83.0</v>
      </c>
      <c r="G1031" s="48">
        <v>76.0</v>
      </c>
      <c r="H1031" s="49">
        <f t="shared" si="3"/>
        <v>73.96297335</v>
      </c>
      <c r="I1031" s="49">
        <f t="shared" si="4"/>
        <v>9.037026652</v>
      </c>
      <c r="J1031" s="49"/>
      <c r="K1031" s="50">
        <v>83.0</v>
      </c>
      <c r="L1031" s="51">
        <v>63.7</v>
      </c>
      <c r="M1031" s="52">
        <f t="shared" si="5"/>
        <v>76.22244869</v>
      </c>
      <c r="N1031" s="52">
        <f t="shared" si="6"/>
        <v>6.777551314</v>
      </c>
      <c r="O1031" s="53"/>
      <c r="P1031" s="54">
        <v>83.0</v>
      </c>
      <c r="Q1031" s="54">
        <v>0.1</v>
      </c>
      <c r="R1031" s="55">
        <f t="shared" si="7"/>
        <v>70.84370993</v>
      </c>
      <c r="S1031" s="55">
        <f t="shared" si="8"/>
        <v>12.15629007</v>
      </c>
      <c r="T1031" s="55"/>
    </row>
    <row r="1032">
      <c r="A1032" s="45">
        <v>56.3</v>
      </c>
      <c r="B1032" s="45">
        <v>8.9</v>
      </c>
      <c r="C1032" s="46">
        <f t="shared" si="1"/>
        <v>62.82962177</v>
      </c>
      <c r="D1032" s="35">
        <f t="shared" si="2"/>
        <v>6.529621767</v>
      </c>
      <c r="E1032" s="47"/>
      <c r="F1032" s="48">
        <v>80.0</v>
      </c>
      <c r="G1032" s="48">
        <v>78.0</v>
      </c>
      <c r="H1032" s="49">
        <f t="shared" si="3"/>
        <v>73.85625643</v>
      </c>
      <c r="I1032" s="49">
        <f t="shared" si="4"/>
        <v>6.143743571</v>
      </c>
      <c r="J1032" s="49"/>
      <c r="K1032" s="50">
        <v>80.0</v>
      </c>
      <c r="L1032" s="51">
        <v>63.1</v>
      </c>
      <c r="M1032" s="52">
        <f t="shared" si="5"/>
        <v>76.0605339</v>
      </c>
      <c r="N1032" s="52">
        <f t="shared" si="6"/>
        <v>3.9394661</v>
      </c>
      <c r="O1032" s="53"/>
      <c r="P1032" s="54">
        <v>80.0</v>
      </c>
      <c r="Q1032" s="54">
        <v>0.1</v>
      </c>
      <c r="R1032" s="55">
        <f t="shared" si="7"/>
        <v>70.84370993</v>
      </c>
      <c r="S1032" s="55">
        <f t="shared" si="8"/>
        <v>9.156290075</v>
      </c>
      <c r="T1032" s="55"/>
    </row>
    <row r="1033">
      <c r="A1033" s="45">
        <v>55.6</v>
      </c>
      <c r="B1033" s="45">
        <v>8.8</v>
      </c>
      <c r="C1033" s="46">
        <f t="shared" si="1"/>
        <v>62.61927646</v>
      </c>
      <c r="D1033" s="35">
        <f t="shared" si="2"/>
        <v>7.019276456</v>
      </c>
      <c r="E1033" s="47"/>
      <c r="F1033" s="48">
        <v>79.9</v>
      </c>
      <c r="G1033" s="48">
        <v>77.0</v>
      </c>
      <c r="H1033" s="49">
        <f t="shared" si="3"/>
        <v>73.90961489</v>
      </c>
      <c r="I1033" s="49">
        <f t="shared" si="4"/>
        <v>5.990385112</v>
      </c>
      <c r="J1033" s="49"/>
      <c r="K1033" s="50">
        <v>79.9</v>
      </c>
      <c r="L1033" s="51">
        <v>62.4</v>
      </c>
      <c r="M1033" s="52">
        <f t="shared" si="5"/>
        <v>75.87163332</v>
      </c>
      <c r="N1033" s="52">
        <f t="shared" si="6"/>
        <v>4.028366684</v>
      </c>
      <c r="O1033" s="53"/>
      <c r="P1033" s="54">
        <v>79.9</v>
      </c>
      <c r="Q1033" s="54">
        <v>0.1</v>
      </c>
      <c r="R1033" s="55">
        <f t="shared" si="7"/>
        <v>70.84370993</v>
      </c>
      <c r="S1033" s="55">
        <f t="shared" si="8"/>
        <v>9.056290075</v>
      </c>
      <c r="T1033" s="55"/>
    </row>
    <row r="1034">
      <c r="A1034" s="45">
        <v>55.0</v>
      </c>
      <c r="B1034" s="45">
        <v>8.8</v>
      </c>
      <c r="C1034" s="46">
        <f t="shared" si="1"/>
        <v>62.61927646</v>
      </c>
      <c r="D1034" s="35">
        <f t="shared" si="2"/>
        <v>7.619276456</v>
      </c>
      <c r="E1034" s="47"/>
      <c r="F1034" s="48">
        <v>79.4</v>
      </c>
      <c r="G1034" s="48">
        <v>8.0</v>
      </c>
      <c r="H1034" s="49">
        <f t="shared" si="3"/>
        <v>77.59134857</v>
      </c>
      <c r="I1034" s="49">
        <f t="shared" si="4"/>
        <v>1.808651426</v>
      </c>
      <c r="J1034" s="49"/>
      <c r="K1034" s="50">
        <v>79.4</v>
      </c>
      <c r="L1034" s="51">
        <v>61.8</v>
      </c>
      <c r="M1034" s="52">
        <f t="shared" si="5"/>
        <v>75.70971853</v>
      </c>
      <c r="N1034" s="52">
        <f t="shared" si="6"/>
        <v>3.69028147</v>
      </c>
      <c r="O1034" s="53"/>
      <c r="P1034" s="54">
        <v>79.4</v>
      </c>
      <c r="Q1034" s="54">
        <v>0.1</v>
      </c>
      <c r="R1034" s="55">
        <f t="shared" si="7"/>
        <v>70.84370993</v>
      </c>
      <c r="S1034" s="55">
        <f t="shared" si="8"/>
        <v>8.556290075</v>
      </c>
      <c r="T1034" s="55"/>
    </row>
    <row r="1035">
      <c r="A1035" s="45">
        <v>54.4</v>
      </c>
      <c r="B1035" s="45">
        <v>8.3</v>
      </c>
      <c r="C1035" s="46">
        <f t="shared" si="1"/>
        <v>61.5675499</v>
      </c>
      <c r="D1035" s="35">
        <f t="shared" si="2"/>
        <v>7.167549904</v>
      </c>
      <c r="E1035" s="47"/>
      <c r="F1035" s="48">
        <v>79.7</v>
      </c>
      <c r="G1035" s="48">
        <v>77.0</v>
      </c>
      <c r="H1035" s="49">
        <f t="shared" si="3"/>
        <v>73.90961489</v>
      </c>
      <c r="I1035" s="49">
        <f t="shared" si="4"/>
        <v>5.790385112</v>
      </c>
      <c r="J1035" s="49"/>
      <c r="K1035" s="50">
        <v>79.7</v>
      </c>
      <c r="L1035" s="51">
        <v>61.2</v>
      </c>
      <c r="M1035" s="52">
        <f t="shared" si="5"/>
        <v>75.54780374</v>
      </c>
      <c r="N1035" s="52">
        <f t="shared" si="6"/>
        <v>4.152196255</v>
      </c>
      <c r="O1035" s="53"/>
      <c r="P1035" s="54">
        <v>79.7</v>
      </c>
      <c r="Q1035" s="54">
        <v>0.1</v>
      </c>
      <c r="R1035" s="55">
        <f t="shared" si="7"/>
        <v>70.84370993</v>
      </c>
      <c r="S1035" s="55">
        <f t="shared" si="8"/>
        <v>8.856290075</v>
      </c>
      <c r="T1035" s="55"/>
    </row>
    <row r="1036">
      <c r="A1036" s="45">
        <v>53.9</v>
      </c>
      <c r="B1036" s="45">
        <v>8.0</v>
      </c>
      <c r="C1036" s="46">
        <f t="shared" si="1"/>
        <v>60.93651397</v>
      </c>
      <c r="D1036" s="35">
        <f t="shared" si="2"/>
        <v>7.036513972</v>
      </c>
      <c r="E1036" s="47"/>
      <c r="F1036" s="48">
        <v>79.3</v>
      </c>
      <c r="G1036" s="48">
        <v>81.0</v>
      </c>
      <c r="H1036" s="49">
        <f t="shared" si="3"/>
        <v>73.69618105</v>
      </c>
      <c r="I1036" s="49">
        <f t="shared" si="4"/>
        <v>5.603818948</v>
      </c>
      <c r="J1036" s="49"/>
      <c r="K1036" s="50">
        <v>79.3</v>
      </c>
      <c r="L1036" s="51">
        <v>6.5</v>
      </c>
      <c r="M1036" s="52">
        <f t="shared" si="5"/>
        <v>60.78657244</v>
      </c>
      <c r="N1036" s="52">
        <f t="shared" si="6"/>
        <v>18.51342756</v>
      </c>
      <c r="O1036" s="53"/>
      <c r="P1036" s="54">
        <v>79.3</v>
      </c>
      <c r="Q1036" s="54">
        <v>0.1</v>
      </c>
      <c r="R1036" s="55">
        <f t="shared" si="7"/>
        <v>70.84370993</v>
      </c>
      <c r="S1036" s="55">
        <f t="shared" si="8"/>
        <v>8.456290075</v>
      </c>
      <c r="T1036" s="55"/>
    </row>
    <row r="1037">
      <c r="A1037" s="45">
        <v>53.5</v>
      </c>
      <c r="B1037" s="45">
        <v>7.7</v>
      </c>
      <c r="C1037" s="46">
        <f t="shared" si="1"/>
        <v>60.30547804</v>
      </c>
      <c r="D1037" s="35">
        <f t="shared" si="2"/>
        <v>6.805478041</v>
      </c>
      <c r="E1037" s="47"/>
      <c r="F1037" s="48">
        <v>79.2</v>
      </c>
      <c r="G1037" s="48">
        <v>81.0</v>
      </c>
      <c r="H1037" s="49">
        <f t="shared" si="3"/>
        <v>73.69618105</v>
      </c>
      <c r="I1037" s="49">
        <f t="shared" si="4"/>
        <v>5.503818948</v>
      </c>
      <c r="J1037" s="49"/>
      <c r="K1037" s="50">
        <v>79.2</v>
      </c>
      <c r="L1037" s="51">
        <v>59.9</v>
      </c>
      <c r="M1037" s="52">
        <f t="shared" si="5"/>
        <v>75.19698838</v>
      </c>
      <c r="N1037" s="52">
        <f t="shared" si="6"/>
        <v>4.003011625</v>
      </c>
      <c r="O1037" s="53"/>
      <c r="P1037" s="54">
        <v>79.2</v>
      </c>
      <c r="Q1037" s="54">
        <v>0.1</v>
      </c>
      <c r="R1037" s="55">
        <f t="shared" si="7"/>
        <v>70.84370993</v>
      </c>
      <c r="S1037" s="55">
        <f t="shared" si="8"/>
        <v>8.356290075</v>
      </c>
      <c r="T1037" s="55"/>
    </row>
    <row r="1038">
      <c r="A1038" s="45">
        <v>53.0</v>
      </c>
      <c r="B1038" s="45">
        <v>7.4</v>
      </c>
      <c r="C1038" s="46">
        <f t="shared" si="1"/>
        <v>59.67444211</v>
      </c>
      <c r="D1038" s="35">
        <f t="shared" si="2"/>
        <v>6.674442109</v>
      </c>
      <c r="E1038" s="47"/>
      <c r="F1038" s="48">
        <v>79.1</v>
      </c>
      <c r="G1038" s="48">
        <v>81.0</v>
      </c>
      <c r="H1038" s="49">
        <f t="shared" si="3"/>
        <v>73.69618105</v>
      </c>
      <c r="I1038" s="49">
        <f t="shared" si="4"/>
        <v>5.403818948</v>
      </c>
      <c r="J1038" s="49"/>
      <c r="K1038" s="50">
        <v>79.1</v>
      </c>
      <c r="L1038" s="51">
        <v>59.2</v>
      </c>
      <c r="M1038" s="52">
        <f t="shared" si="5"/>
        <v>75.00808779</v>
      </c>
      <c r="N1038" s="52">
        <f t="shared" si="6"/>
        <v>4.091912208</v>
      </c>
      <c r="O1038" s="53"/>
      <c r="P1038" s="54">
        <v>79.1</v>
      </c>
      <c r="Q1038" s="54">
        <v>0.1</v>
      </c>
      <c r="R1038" s="55">
        <f t="shared" si="7"/>
        <v>70.84370993</v>
      </c>
      <c r="S1038" s="55">
        <f t="shared" si="8"/>
        <v>8.256290075</v>
      </c>
      <c r="T1038" s="55"/>
    </row>
    <row r="1039">
      <c r="A1039" s="45">
        <v>52.8</v>
      </c>
      <c r="B1039" s="45">
        <v>7.1</v>
      </c>
      <c r="C1039" s="46">
        <f t="shared" si="1"/>
        <v>59.04340618</v>
      </c>
      <c r="D1039" s="35">
        <f t="shared" si="2"/>
        <v>6.243406178</v>
      </c>
      <c r="E1039" s="47"/>
      <c r="F1039" s="48">
        <v>79.0</v>
      </c>
      <c r="G1039" s="48">
        <v>81.0</v>
      </c>
      <c r="H1039" s="49">
        <f t="shared" si="3"/>
        <v>73.69618105</v>
      </c>
      <c r="I1039" s="49">
        <f t="shared" si="4"/>
        <v>5.303818948</v>
      </c>
      <c r="J1039" s="49"/>
      <c r="K1039" s="50">
        <v>79.0</v>
      </c>
      <c r="L1039" s="51">
        <v>58.6</v>
      </c>
      <c r="M1039" s="52">
        <f t="shared" si="5"/>
        <v>74.84617301</v>
      </c>
      <c r="N1039" s="52">
        <f t="shared" si="6"/>
        <v>4.153826994</v>
      </c>
      <c r="O1039" s="53"/>
      <c r="P1039" s="54">
        <v>79.0</v>
      </c>
      <c r="Q1039" s="54">
        <v>0.1</v>
      </c>
      <c r="R1039" s="55">
        <f t="shared" si="7"/>
        <v>70.84370993</v>
      </c>
      <c r="S1039" s="55">
        <f t="shared" si="8"/>
        <v>8.156290075</v>
      </c>
      <c r="T1039" s="55"/>
    </row>
    <row r="1040">
      <c r="A1040" s="45">
        <v>52.5</v>
      </c>
      <c r="B1040" s="45">
        <v>6.7</v>
      </c>
      <c r="C1040" s="46">
        <f t="shared" si="1"/>
        <v>58.20202494</v>
      </c>
      <c r="D1040" s="35">
        <f t="shared" si="2"/>
        <v>5.702024936</v>
      </c>
      <c r="E1040" s="47"/>
      <c r="F1040" s="48">
        <v>78.7</v>
      </c>
      <c r="G1040" s="48">
        <v>83.0</v>
      </c>
      <c r="H1040" s="49">
        <f t="shared" si="3"/>
        <v>73.58946413</v>
      </c>
      <c r="I1040" s="49">
        <f t="shared" si="4"/>
        <v>5.110535867</v>
      </c>
      <c r="J1040" s="49"/>
      <c r="K1040" s="50">
        <v>78.7</v>
      </c>
      <c r="L1040" s="51">
        <v>58.0</v>
      </c>
      <c r="M1040" s="52">
        <f t="shared" si="5"/>
        <v>74.68425822</v>
      </c>
      <c r="N1040" s="52">
        <f t="shared" si="6"/>
        <v>4.01574178</v>
      </c>
      <c r="O1040" s="53"/>
      <c r="P1040" s="54">
        <v>78.7</v>
      </c>
      <c r="Q1040" s="54">
        <v>0.1</v>
      </c>
      <c r="R1040" s="55">
        <f t="shared" si="7"/>
        <v>70.84370993</v>
      </c>
      <c r="S1040" s="55">
        <f t="shared" si="8"/>
        <v>7.856290075</v>
      </c>
      <c r="T1040" s="55"/>
    </row>
    <row r="1041">
      <c r="A1041" s="45">
        <v>52.1</v>
      </c>
      <c r="B1041" s="45">
        <v>6.4</v>
      </c>
      <c r="C1041" s="46">
        <f t="shared" si="1"/>
        <v>57.570989</v>
      </c>
      <c r="D1041" s="35">
        <f t="shared" si="2"/>
        <v>5.470989004</v>
      </c>
      <c r="E1041" s="47"/>
      <c r="F1041" s="48">
        <v>78.2</v>
      </c>
      <c r="G1041" s="48">
        <v>84.0</v>
      </c>
      <c r="H1041" s="49">
        <f t="shared" si="3"/>
        <v>73.53610567</v>
      </c>
      <c r="I1041" s="49">
        <f t="shared" si="4"/>
        <v>4.663894326</v>
      </c>
      <c r="J1041" s="49"/>
      <c r="K1041" s="50">
        <v>78.2</v>
      </c>
      <c r="L1041" s="51">
        <v>57.4</v>
      </c>
      <c r="M1041" s="52">
        <f t="shared" si="5"/>
        <v>74.52234343</v>
      </c>
      <c r="N1041" s="52">
        <f t="shared" si="6"/>
        <v>3.677656565</v>
      </c>
      <c r="O1041" s="53"/>
      <c r="P1041" s="54">
        <v>78.2</v>
      </c>
      <c r="Q1041" s="54">
        <v>0.1</v>
      </c>
      <c r="R1041" s="55">
        <f t="shared" si="7"/>
        <v>70.84370993</v>
      </c>
      <c r="S1041" s="55">
        <f t="shared" si="8"/>
        <v>7.356290075</v>
      </c>
      <c r="T1041" s="55"/>
    </row>
    <row r="1042">
      <c r="A1042" s="45">
        <v>66.2</v>
      </c>
      <c r="B1042" s="45">
        <v>10.3</v>
      </c>
      <c r="C1042" s="46">
        <f t="shared" si="1"/>
        <v>65.77445611</v>
      </c>
      <c r="D1042" s="35">
        <f t="shared" si="2"/>
        <v>0.4255438864</v>
      </c>
      <c r="E1042" s="47"/>
      <c r="F1042" s="48">
        <v>73.6</v>
      </c>
      <c r="G1042" s="48">
        <v>142.0</v>
      </c>
      <c r="H1042" s="49">
        <f t="shared" si="3"/>
        <v>70.44131504</v>
      </c>
      <c r="I1042" s="49">
        <f t="shared" si="4"/>
        <v>3.15868496</v>
      </c>
      <c r="J1042" s="49"/>
      <c r="K1042" s="50">
        <v>73.6</v>
      </c>
      <c r="L1042" s="51">
        <v>48.4</v>
      </c>
      <c r="M1042" s="52">
        <f t="shared" si="5"/>
        <v>72.09362165</v>
      </c>
      <c r="N1042" s="52">
        <f t="shared" si="6"/>
        <v>1.506378352</v>
      </c>
      <c r="O1042" s="53"/>
      <c r="P1042" s="54">
        <v>73.6</v>
      </c>
      <c r="Q1042" s="54">
        <v>0.1</v>
      </c>
      <c r="R1042" s="55">
        <f t="shared" si="7"/>
        <v>70.84370993</v>
      </c>
      <c r="S1042" s="55">
        <f t="shared" si="8"/>
        <v>2.756290075</v>
      </c>
      <c r="T1042" s="55"/>
    </row>
    <row r="1043">
      <c r="A1043" s="45">
        <v>66.0</v>
      </c>
      <c r="B1043" s="45">
        <v>10.3</v>
      </c>
      <c r="C1043" s="46">
        <f t="shared" si="1"/>
        <v>65.77445611</v>
      </c>
      <c r="D1043" s="35">
        <f t="shared" si="2"/>
        <v>0.2255438864</v>
      </c>
      <c r="E1043" s="47"/>
      <c r="F1043" s="48">
        <v>73.5</v>
      </c>
      <c r="G1043" s="48">
        <v>143.0</v>
      </c>
      <c r="H1043" s="49">
        <f t="shared" si="3"/>
        <v>70.38795658</v>
      </c>
      <c r="I1043" s="49">
        <f t="shared" si="4"/>
        <v>3.11204342</v>
      </c>
      <c r="J1043" s="49"/>
      <c r="K1043" s="50">
        <v>73.5</v>
      </c>
      <c r="L1043" s="51">
        <v>47.4</v>
      </c>
      <c r="M1043" s="52">
        <f t="shared" si="5"/>
        <v>71.82376367</v>
      </c>
      <c r="N1043" s="52">
        <f t="shared" si="6"/>
        <v>1.676236329</v>
      </c>
      <c r="O1043" s="53"/>
      <c r="P1043" s="54">
        <v>73.5</v>
      </c>
      <c r="Q1043" s="54">
        <v>0.1</v>
      </c>
      <c r="R1043" s="55">
        <f t="shared" si="7"/>
        <v>70.84370993</v>
      </c>
      <c r="S1043" s="55">
        <f t="shared" si="8"/>
        <v>2.656290075</v>
      </c>
      <c r="T1043" s="55"/>
    </row>
    <row r="1044">
      <c r="A1044" s="45">
        <v>65.9</v>
      </c>
      <c r="B1044" s="45">
        <v>10.3</v>
      </c>
      <c r="C1044" s="46">
        <f t="shared" si="1"/>
        <v>65.77445611</v>
      </c>
      <c r="D1044" s="35">
        <f t="shared" si="2"/>
        <v>0.1255438864</v>
      </c>
      <c r="E1044" s="47"/>
      <c r="F1044" s="48">
        <v>73.3</v>
      </c>
      <c r="G1044" s="48">
        <v>144.0</v>
      </c>
      <c r="H1044" s="49">
        <f t="shared" si="3"/>
        <v>70.33459812</v>
      </c>
      <c r="I1044" s="49">
        <f t="shared" si="4"/>
        <v>2.965401879</v>
      </c>
      <c r="J1044" s="49"/>
      <c r="K1044" s="50">
        <v>73.3</v>
      </c>
      <c r="L1044" s="51">
        <v>46.5</v>
      </c>
      <c r="M1044" s="52">
        <f t="shared" si="5"/>
        <v>71.58089149</v>
      </c>
      <c r="N1044" s="52">
        <f t="shared" si="6"/>
        <v>1.719108507</v>
      </c>
      <c r="O1044" s="53"/>
      <c r="P1044" s="54">
        <v>73.3</v>
      </c>
      <c r="Q1044" s="54">
        <v>0.1</v>
      </c>
      <c r="R1044" s="55">
        <f t="shared" si="7"/>
        <v>70.84370993</v>
      </c>
      <c r="S1044" s="55">
        <f t="shared" si="8"/>
        <v>2.456290075</v>
      </c>
      <c r="T1044" s="55"/>
    </row>
    <row r="1045">
      <c r="A1045" s="45">
        <v>65.8</v>
      </c>
      <c r="B1045" s="45">
        <v>10.6</v>
      </c>
      <c r="C1045" s="46">
        <f t="shared" si="1"/>
        <v>66.40549205</v>
      </c>
      <c r="D1045" s="35">
        <f t="shared" si="2"/>
        <v>0.6054920451</v>
      </c>
      <c r="E1045" s="47"/>
      <c r="F1045" s="48">
        <v>73.1</v>
      </c>
      <c r="G1045" s="48">
        <v>146.0</v>
      </c>
      <c r="H1045" s="49">
        <f t="shared" si="3"/>
        <v>70.2278812</v>
      </c>
      <c r="I1045" s="49">
        <f t="shared" si="4"/>
        <v>2.872118797</v>
      </c>
      <c r="J1045" s="49"/>
      <c r="K1045" s="50">
        <v>73.1</v>
      </c>
      <c r="L1045" s="51">
        <v>45.6</v>
      </c>
      <c r="M1045" s="52">
        <f t="shared" si="5"/>
        <v>71.33801931</v>
      </c>
      <c r="N1045" s="52">
        <f t="shared" si="6"/>
        <v>1.761980686</v>
      </c>
      <c r="O1045" s="53"/>
      <c r="P1045" s="54">
        <v>73.1</v>
      </c>
      <c r="Q1045" s="54">
        <v>0.1</v>
      </c>
      <c r="R1045" s="55">
        <f t="shared" si="7"/>
        <v>70.84370993</v>
      </c>
      <c r="S1045" s="55">
        <f t="shared" si="8"/>
        <v>2.256290075</v>
      </c>
      <c r="T1045" s="55"/>
    </row>
    <row r="1046">
      <c r="A1046" s="45">
        <v>65.6</v>
      </c>
      <c r="B1046" s="45">
        <v>10.3</v>
      </c>
      <c r="C1046" s="46">
        <f t="shared" si="1"/>
        <v>65.77445611</v>
      </c>
      <c r="D1046" s="35">
        <f t="shared" si="2"/>
        <v>0.1744561136</v>
      </c>
      <c r="E1046" s="47"/>
      <c r="F1046" s="48">
        <v>72.9</v>
      </c>
      <c r="G1046" s="48">
        <v>15.0</v>
      </c>
      <c r="H1046" s="49">
        <f t="shared" si="3"/>
        <v>77.21783936</v>
      </c>
      <c r="I1046" s="49">
        <f t="shared" si="4"/>
        <v>4.31783936</v>
      </c>
      <c r="J1046" s="49"/>
      <c r="K1046" s="50">
        <v>72.9</v>
      </c>
      <c r="L1046" s="51">
        <v>44.7</v>
      </c>
      <c r="M1046" s="52">
        <f t="shared" si="5"/>
        <v>71.09514714</v>
      </c>
      <c r="N1046" s="52">
        <f t="shared" si="6"/>
        <v>1.804852865</v>
      </c>
      <c r="O1046" s="53"/>
      <c r="P1046" s="54">
        <v>72.9</v>
      </c>
      <c r="Q1046" s="54">
        <v>0.1</v>
      </c>
      <c r="R1046" s="55">
        <f t="shared" si="7"/>
        <v>70.84370993</v>
      </c>
      <c r="S1046" s="55">
        <f t="shared" si="8"/>
        <v>2.056290075</v>
      </c>
      <c r="T1046" s="55"/>
    </row>
    <row r="1047">
      <c r="A1047" s="45">
        <v>65.9</v>
      </c>
      <c r="B1047" s="45">
        <v>10.2</v>
      </c>
      <c r="C1047" s="46">
        <f t="shared" si="1"/>
        <v>65.5641108</v>
      </c>
      <c r="D1047" s="35">
        <f t="shared" si="2"/>
        <v>0.3358891968</v>
      </c>
      <c r="E1047" s="47"/>
      <c r="F1047" s="48">
        <v>72.6</v>
      </c>
      <c r="G1047" s="48">
        <v>154.0</v>
      </c>
      <c r="H1047" s="49">
        <f t="shared" si="3"/>
        <v>69.80101353</v>
      </c>
      <c r="I1047" s="49">
        <f t="shared" si="4"/>
        <v>2.798986471</v>
      </c>
      <c r="J1047" s="49"/>
      <c r="K1047" s="50">
        <v>72.6</v>
      </c>
      <c r="L1047" s="51">
        <v>43.9</v>
      </c>
      <c r="M1047" s="52">
        <f t="shared" si="5"/>
        <v>70.87926075</v>
      </c>
      <c r="N1047" s="52">
        <f t="shared" si="6"/>
        <v>1.720739246</v>
      </c>
      <c r="O1047" s="53"/>
      <c r="P1047" s="54">
        <v>72.6</v>
      </c>
      <c r="Q1047" s="54">
        <v>0.1</v>
      </c>
      <c r="R1047" s="55">
        <f t="shared" si="7"/>
        <v>70.84370993</v>
      </c>
      <c r="S1047" s="55">
        <f t="shared" si="8"/>
        <v>1.756290075</v>
      </c>
      <c r="T1047" s="55"/>
    </row>
    <row r="1048">
      <c r="A1048" s="45">
        <v>66.1</v>
      </c>
      <c r="B1048" s="45">
        <v>10.5</v>
      </c>
      <c r="C1048" s="46">
        <f t="shared" si="1"/>
        <v>66.19514673</v>
      </c>
      <c r="D1048" s="35">
        <f t="shared" si="2"/>
        <v>0.09514673463</v>
      </c>
      <c r="E1048" s="47"/>
      <c r="F1048" s="48">
        <v>72.4</v>
      </c>
      <c r="G1048" s="48">
        <v>158.0</v>
      </c>
      <c r="H1048" s="49">
        <f t="shared" si="3"/>
        <v>69.58757969</v>
      </c>
      <c r="I1048" s="49">
        <f t="shared" si="4"/>
        <v>2.812420308</v>
      </c>
      <c r="J1048" s="49"/>
      <c r="K1048" s="50">
        <v>72.4</v>
      </c>
      <c r="L1048" s="51">
        <v>43.1</v>
      </c>
      <c r="M1048" s="52">
        <f t="shared" si="5"/>
        <v>70.66337437</v>
      </c>
      <c r="N1048" s="52">
        <f t="shared" si="6"/>
        <v>1.736625627</v>
      </c>
      <c r="O1048" s="53"/>
      <c r="P1048" s="54">
        <v>72.4</v>
      </c>
      <c r="Q1048" s="54">
        <v>0.1</v>
      </c>
      <c r="R1048" s="55">
        <f t="shared" si="7"/>
        <v>70.84370993</v>
      </c>
      <c r="S1048" s="55">
        <f t="shared" si="8"/>
        <v>1.556290075</v>
      </c>
      <c r="T1048" s="55"/>
    </row>
    <row r="1049">
      <c r="A1049" s="45">
        <v>66.3</v>
      </c>
      <c r="B1049" s="45">
        <v>10.7</v>
      </c>
      <c r="C1049" s="46">
        <f t="shared" si="1"/>
        <v>66.61583736</v>
      </c>
      <c r="D1049" s="35">
        <f t="shared" si="2"/>
        <v>0.3158373556</v>
      </c>
      <c r="E1049" s="47"/>
      <c r="F1049" s="48">
        <v>72.1</v>
      </c>
      <c r="G1049" s="48">
        <v>162.0</v>
      </c>
      <c r="H1049" s="49">
        <f t="shared" si="3"/>
        <v>69.37414586</v>
      </c>
      <c r="I1049" s="49">
        <f t="shared" si="4"/>
        <v>2.725854145</v>
      </c>
      <c r="J1049" s="49"/>
      <c r="K1049" s="50">
        <v>72.1</v>
      </c>
      <c r="L1049" s="51">
        <v>42.4</v>
      </c>
      <c r="M1049" s="52">
        <f t="shared" si="5"/>
        <v>70.47447379</v>
      </c>
      <c r="N1049" s="52">
        <f t="shared" si="6"/>
        <v>1.62552621</v>
      </c>
      <c r="O1049" s="53"/>
      <c r="P1049" s="54">
        <v>72.1</v>
      </c>
      <c r="Q1049" s="54">
        <v>0.1</v>
      </c>
      <c r="R1049" s="55">
        <f t="shared" si="7"/>
        <v>70.84370993</v>
      </c>
      <c r="S1049" s="55">
        <f t="shared" si="8"/>
        <v>1.256290075</v>
      </c>
      <c r="T1049" s="55"/>
    </row>
    <row r="1050">
      <c r="A1050" s="45">
        <v>65.7</v>
      </c>
      <c r="B1050" s="45">
        <v>11.2</v>
      </c>
      <c r="C1050" s="46">
        <f t="shared" si="1"/>
        <v>67.66756391</v>
      </c>
      <c r="D1050" s="35">
        <f t="shared" si="2"/>
        <v>1.967563908</v>
      </c>
      <c r="E1050" s="47"/>
      <c r="F1050" s="48">
        <v>71.9</v>
      </c>
      <c r="G1050" s="48">
        <v>164.0</v>
      </c>
      <c r="H1050" s="49">
        <f t="shared" si="3"/>
        <v>69.26742894</v>
      </c>
      <c r="I1050" s="49">
        <f t="shared" si="4"/>
        <v>2.632571063</v>
      </c>
      <c r="J1050" s="49"/>
      <c r="K1050" s="50">
        <v>71.9</v>
      </c>
      <c r="L1050" s="51">
        <v>41.8</v>
      </c>
      <c r="M1050" s="52">
        <f t="shared" si="5"/>
        <v>70.312559</v>
      </c>
      <c r="N1050" s="52">
        <f t="shared" si="6"/>
        <v>1.587440996</v>
      </c>
      <c r="O1050" s="53"/>
      <c r="P1050" s="54">
        <v>71.9</v>
      </c>
      <c r="Q1050" s="54">
        <v>0.1</v>
      </c>
      <c r="R1050" s="55">
        <f t="shared" si="7"/>
        <v>70.84370993</v>
      </c>
      <c r="S1050" s="55">
        <f t="shared" si="8"/>
        <v>1.056290075</v>
      </c>
      <c r="T1050" s="55"/>
    </row>
    <row r="1051">
      <c r="A1051" s="45">
        <v>65.2</v>
      </c>
      <c r="B1051" s="45">
        <v>11.7</v>
      </c>
      <c r="C1051" s="46">
        <f t="shared" si="1"/>
        <v>68.71929046</v>
      </c>
      <c r="D1051" s="35">
        <f t="shared" si="2"/>
        <v>3.519290461</v>
      </c>
      <c r="E1051" s="47"/>
      <c r="F1051" s="48">
        <v>71.7</v>
      </c>
      <c r="G1051" s="48">
        <v>167.0</v>
      </c>
      <c r="H1051" s="49">
        <f t="shared" si="3"/>
        <v>69.10735356</v>
      </c>
      <c r="I1051" s="49">
        <f t="shared" si="4"/>
        <v>2.592646441</v>
      </c>
      <c r="J1051" s="49"/>
      <c r="K1051" s="50">
        <v>71.7</v>
      </c>
      <c r="L1051" s="51">
        <v>41.1</v>
      </c>
      <c r="M1051" s="52">
        <f t="shared" si="5"/>
        <v>70.12365842</v>
      </c>
      <c r="N1051" s="52">
        <f t="shared" si="6"/>
        <v>1.576341579</v>
      </c>
      <c r="O1051" s="53"/>
      <c r="P1051" s="54">
        <v>71.7</v>
      </c>
      <c r="Q1051" s="54">
        <v>0.1</v>
      </c>
      <c r="R1051" s="55">
        <f t="shared" si="7"/>
        <v>70.84370993</v>
      </c>
      <c r="S1051" s="55">
        <f t="shared" si="8"/>
        <v>0.856290075</v>
      </c>
      <c r="T1051" s="55"/>
    </row>
    <row r="1052">
      <c r="A1052" s="45">
        <v>65.0</v>
      </c>
      <c r="B1052" s="45">
        <v>11.4</v>
      </c>
      <c r="C1052" s="46">
        <f t="shared" si="1"/>
        <v>68.08825453</v>
      </c>
      <c r="D1052" s="35">
        <f t="shared" si="2"/>
        <v>3.088254529</v>
      </c>
      <c r="E1052" s="47"/>
      <c r="F1052" s="48">
        <v>71.5</v>
      </c>
      <c r="G1052" s="48">
        <v>169.0</v>
      </c>
      <c r="H1052" s="49">
        <f t="shared" si="3"/>
        <v>69.00063664</v>
      </c>
      <c r="I1052" s="49">
        <f t="shared" si="4"/>
        <v>2.499363359</v>
      </c>
      <c r="J1052" s="49"/>
      <c r="K1052" s="50">
        <v>71.5</v>
      </c>
      <c r="L1052" s="51">
        <v>4.5</v>
      </c>
      <c r="M1052" s="52">
        <f t="shared" si="5"/>
        <v>60.24685649</v>
      </c>
      <c r="N1052" s="52">
        <f t="shared" si="6"/>
        <v>11.25314351</v>
      </c>
      <c r="O1052" s="53"/>
      <c r="P1052" s="54">
        <v>71.5</v>
      </c>
      <c r="Q1052" s="54">
        <v>0.1</v>
      </c>
      <c r="R1052" s="55">
        <f t="shared" si="7"/>
        <v>70.84370993</v>
      </c>
      <c r="S1052" s="55">
        <f t="shared" si="8"/>
        <v>0.656290075</v>
      </c>
      <c r="T1052" s="55"/>
    </row>
    <row r="1053">
      <c r="A1053" s="45">
        <v>65.1</v>
      </c>
      <c r="B1053" s="45">
        <v>11.2</v>
      </c>
      <c r="C1053" s="46">
        <f t="shared" si="1"/>
        <v>67.66756391</v>
      </c>
      <c r="D1053" s="35">
        <f t="shared" si="2"/>
        <v>2.567563908</v>
      </c>
      <c r="E1053" s="47"/>
      <c r="F1053" s="48">
        <v>73.0</v>
      </c>
      <c r="G1053" s="48">
        <v>187.0</v>
      </c>
      <c r="H1053" s="49">
        <f t="shared" si="3"/>
        <v>68.04018437</v>
      </c>
      <c r="I1053" s="49">
        <f t="shared" si="4"/>
        <v>4.959815625</v>
      </c>
      <c r="J1053" s="49"/>
      <c r="K1053" s="50">
        <v>73.0</v>
      </c>
      <c r="L1053" s="51">
        <v>39.9</v>
      </c>
      <c r="M1053" s="52">
        <f t="shared" si="5"/>
        <v>69.79982885</v>
      </c>
      <c r="N1053" s="52">
        <f t="shared" si="6"/>
        <v>3.200171151</v>
      </c>
      <c r="O1053" s="53"/>
      <c r="P1053" s="54">
        <v>73.0</v>
      </c>
      <c r="Q1053" s="54">
        <v>0.1</v>
      </c>
      <c r="R1053" s="55">
        <f t="shared" si="7"/>
        <v>70.84370993</v>
      </c>
      <c r="S1053" s="55">
        <f t="shared" si="8"/>
        <v>2.156290075</v>
      </c>
      <c r="T1053" s="55"/>
    </row>
    <row r="1054">
      <c r="A1054" s="45">
        <v>65.3</v>
      </c>
      <c r="B1054" s="45">
        <v>11.1</v>
      </c>
      <c r="C1054" s="46">
        <f t="shared" si="1"/>
        <v>67.4572186</v>
      </c>
      <c r="D1054" s="35">
        <f t="shared" si="2"/>
        <v>2.157218598</v>
      </c>
      <c r="E1054" s="47"/>
      <c r="F1054" s="48">
        <v>71.1</v>
      </c>
      <c r="G1054" s="48">
        <v>173.0</v>
      </c>
      <c r="H1054" s="49">
        <f t="shared" si="3"/>
        <v>68.7872028</v>
      </c>
      <c r="I1054" s="49">
        <f t="shared" si="4"/>
        <v>2.312797196</v>
      </c>
      <c r="J1054" s="49"/>
      <c r="K1054" s="50">
        <v>71.1</v>
      </c>
      <c r="L1054" s="51">
        <v>39.4</v>
      </c>
      <c r="M1054" s="52">
        <f t="shared" si="5"/>
        <v>69.66489986</v>
      </c>
      <c r="N1054" s="52">
        <f t="shared" si="6"/>
        <v>1.435100139</v>
      </c>
      <c r="O1054" s="53"/>
      <c r="P1054" s="54">
        <v>71.1</v>
      </c>
      <c r="Q1054" s="54">
        <v>0.1</v>
      </c>
      <c r="R1054" s="55">
        <f t="shared" si="7"/>
        <v>70.84370993</v>
      </c>
      <c r="S1054" s="55">
        <f t="shared" si="8"/>
        <v>0.256290075</v>
      </c>
      <c r="T1054" s="55"/>
    </row>
    <row r="1055">
      <c r="A1055" s="45">
        <v>65.3</v>
      </c>
      <c r="B1055" s="45">
        <v>11.0</v>
      </c>
      <c r="C1055" s="46">
        <f t="shared" si="1"/>
        <v>67.24687329</v>
      </c>
      <c r="D1055" s="35">
        <f t="shared" si="2"/>
        <v>1.946873287</v>
      </c>
      <c r="E1055" s="47"/>
      <c r="F1055" s="48">
        <v>79.0</v>
      </c>
      <c r="G1055" s="48">
        <v>176.0</v>
      </c>
      <c r="H1055" s="49">
        <f t="shared" si="3"/>
        <v>68.62712743</v>
      </c>
      <c r="I1055" s="49">
        <f t="shared" si="4"/>
        <v>10.37287257</v>
      </c>
      <c r="J1055" s="49"/>
      <c r="K1055" s="50">
        <v>79.0</v>
      </c>
      <c r="L1055" s="51">
        <v>38.8</v>
      </c>
      <c r="M1055" s="52">
        <f t="shared" si="5"/>
        <v>69.50298507</v>
      </c>
      <c r="N1055" s="52">
        <f t="shared" si="6"/>
        <v>9.497014925</v>
      </c>
      <c r="O1055" s="53"/>
      <c r="P1055" s="54">
        <v>79.0</v>
      </c>
      <c r="Q1055" s="54">
        <v>0.1</v>
      </c>
      <c r="R1055" s="55">
        <f t="shared" si="7"/>
        <v>70.84370993</v>
      </c>
      <c r="S1055" s="55">
        <f t="shared" si="8"/>
        <v>8.156290075</v>
      </c>
      <c r="T1055" s="55"/>
    </row>
    <row r="1056">
      <c r="A1056" s="45">
        <v>65.4</v>
      </c>
      <c r="B1056" s="45">
        <v>10.9</v>
      </c>
      <c r="C1056" s="46">
        <f t="shared" si="1"/>
        <v>67.03652798</v>
      </c>
      <c r="D1056" s="35">
        <f t="shared" si="2"/>
        <v>1.636527977</v>
      </c>
      <c r="E1056" s="47"/>
      <c r="F1056" s="48">
        <v>77.0</v>
      </c>
      <c r="G1056" s="48">
        <v>178.0</v>
      </c>
      <c r="H1056" s="49">
        <f t="shared" si="3"/>
        <v>68.52041051</v>
      </c>
      <c r="I1056" s="49">
        <f t="shared" si="4"/>
        <v>8.479589492</v>
      </c>
      <c r="J1056" s="49"/>
      <c r="K1056" s="50">
        <v>77.0</v>
      </c>
      <c r="L1056" s="51">
        <v>38.2</v>
      </c>
      <c r="M1056" s="52">
        <f t="shared" si="5"/>
        <v>69.34107029</v>
      </c>
      <c r="N1056" s="52">
        <f t="shared" si="6"/>
        <v>7.658929711</v>
      </c>
      <c r="O1056" s="53"/>
      <c r="P1056" s="54">
        <v>77.0</v>
      </c>
      <c r="Q1056" s="54">
        <v>0.4</v>
      </c>
      <c r="R1056" s="55">
        <f t="shared" si="7"/>
        <v>70.55184491</v>
      </c>
      <c r="S1056" s="55">
        <f t="shared" si="8"/>
        <v>6.448155093</v>
      </c>
      <c r="T1056" s="55"/>
    </row>
    <row r="1057">
      <c r="A1057" s="45">
        <v>65.4</v>
      </c>
      <c r="B1057" s="45">
        <v>10.9</v>
      </c>
      <c r="C1057" s="46">
        <f t="shared" si="1"/>
        <v>67.03652798</v>
      </c>
      <c r="D1057" s="35">
        <f t="shared" si="2"/>
        <v>1.636527977</v>
      </c>
      <c r="E1057" s="47"/>
      <c r="F1057" s="48">
        <v>74.0</v>
      </c>
      <c r="G1057" s="48">
        <v>182.0</v>
      </c>
      <c r="H1057" s="49">
        <f t="shared" si="3"/>
        <v>68.30697667</v>
      </c>
      <c r="I1057" s="49">
        <f t="shared" si="4"/>
        <v>5.693023329</v>
      </c>
      <c r="J1057" s="49"/>
      <c r="K1057" s="50">
        <v>74.0</v>
      </c>
      <c r="L1057" s="51">
        <v>37.7</v>
      </c>
      <c r="M1057" s="52">
        <f t="shared" si="5"/>
        <v>69.2061413</v>
      </c>
      <c r="N1057" s="52">
        <f t="shared" si="6"/>
        <v>4.793858699</v>
      </c>
      <c r="O1057" s="53"/>
      <c r="P1057" s="54">
        <v>74.0</v>
      </c>
      <c r="Q1057" s="54">
        <v>0.4</v>
      </c>
      <c r="R1057" s="55">
        <f t="shared" si="7"/>
        <v>70.55184491</v>
      </c>
      <c r="S1057" s="55">
        <f t="shared" si="8"/>
        <v>3.448155093</v>
      </c>
      <c r="T1057" s="55"/>
    </row>
    <row r="1058">
      <c r="A1058" s="45">
        <v>63.5</v>
      </c>
      <c r="B1058" s="45">
        <v>9.1</v>
      </c>
      <c r="C1058" s="46">
        <f t="shared" si="1"/>
        <v>63.25031239</v>
      </c>
      <c r="D1058" s="35">
        <f t="shared" si="2"/>
        <v>0.2496876123</v>
      </c>
      <c r="E1058" s="47"/>
      <c r="F1058" s="48">
        <v>71.9</v>
      </c>
      <c r="G1058" s="48">
        <v>186.0</v>
      </c>
      <c r="H1058" s="49">
        <f t="shared" si="3"/>
        <v>68.09354283</v>
      </c>
      <c r="I1058" s="49">
        <f t="shared" si="4"/>
        <v>3.806457166</v>
      </c>
      <c r="J1058" s="49"/>
      <c r="K1058" s="50">
        <v>71.9</v>
      </c>
      <c r="L1058" s="51">
        <v>5.6</v>
      </c>
      <c r="M1058" s="52">
        <f t="shared" si="5"/>
        <v>60.54370026</v>
      </c>
      <c r="N1058" s="52">
        <f t="shared" si="6"/>
        <v>11.35629974</v>
      </c>
      <c r="O1058" s="53"/>
      <c r="P1058" s="54">
        <v>71.9</v>
      </c>
      <c r="Q1058" s="54">
        <v>0.4</v>
      </c>
      <c r="R1058" s="55">
        <f t="shared" si="7"/>
        <v>70.55184491</v>
      </c>
      <c r="S1058" s="55">
        <f t="shared" si="8"/>
        <v>1.348155093</v>
      </c>
      <c r="T1058" s="55"/>
    </row>
    <row r="1059">
      <c r="A1059" s="45">
        <v>63.1</v>
      </c>
      <c r="B1059" s="45">
        <v>9.1</v>
      </c>
      <c r="C1059" s="46">
        <f t="shared" si="1"/>
        <v>63.25031239</v>
      </c>
      <c r="D1059" s="35">
        <f t="shared" si="2"/>
        <v>0.1503123877</v>
      </c>
      <c r="E1059" s="47"/>
      <c r="F1059" s="48">
        <v>71.7</v>
      </c>
      <c r="G1059" s="48">
        <v>187.0</v>
      </c>
      <c r="H1059" s="49">
        <f t="shared" si="3"/>
        <v>68.04018437</v>
      </c>
      <c r="I1059" s="49">
        <f t="shared" si="4"/>
        <v>3.659815625</v>
      </c>
      <c r="J1059" s="49"/>
      <c r="K1059" s="50">
        <v>71.7</v>
      </c>
      <c r="L1059" s="51">
        <v>49.9</v>
      </c>
      <c r="M1059" s="52">
        <f t="shared" si="5"/>
        <v>72.49840861</v>
      </c>
      <c r="N1059" s="52">
        <f t="shared" si="6"/>
        <v>0.7984086122</v>
      </c>
      <c r="O1059" s="53"/>
      <c r="P1059" s="54">
        <v>71.7</v>
      </c>
      <c r="Q1059" s="54">
        <v>0.4</v>
      </c>
      <c r="R1059" s="55">
        <f t="shared" si="7"/>
        <v>70.55184491</v>
      </c>
      <c r="S1059" s="55">
        <f t="shared" si="8"/>
        <v>1.148155093</v>
      </c>
      <c r="T1059" s="55"/>
    </row>
    <row r="1060">
      <c r="A1060" s="45">
        <v>62.7</v>
      </c>
      <c r="B1060" s="45">
        <v>9.1</v>
      </c>
      <c r="C1060" s="46">
        <f t="shared" si="1"/>
        <v>63.25031239</v>
      </c>
      <c r="D1060" s="35">
        <f t="shared" si="2"/>
        <v>0.5503123877</v>
      </c>
      <c r="E1060" s="47"/>
      <c r="F1060" s="48">
        <v>71.4</v>
      </c>
      <c r="G1060" s="48">
        <v>189.0</v>
      </c>
      <c r="H1060" s="49">
        <f t="shared" si="3"/>
        <v>67.93346746</v>
      </c>
      <c r="I1060" s="49">
        <f t="shared" si="4"/>
        <v>3.466532544</v>
      </c>
      <c r="J1060" s="49"/>
      <c r="K1060" s="50">
        <v>71.4</v>
      </c>
      <c r="L1060" s="51">
        <v>49.3</v>
      </c>
      <c r="M1060" s="52">
        <f t="shared" si="5"/>
        <v>72.33649383</v>
      </c>
      <c r="N1060" s="52">
        <f t="shared" si="6"/>
        <v>0.9364938264</v>
      </c>
      <c r="O1060" s="53"/>
      <c r="P1060" s="54">
        <v>71.4</v>
      </c>
      <c r="Q1060" s="54">
        <v>0.4</v>
      </c>
      <c r="R1060" s="55">
        <f t="shared" si="7"/>
        <v>70.55184491</v>
      </c>
      <c r="S1060" s="55">
        <f t="shared" si="8"/>
        <v>0.8481550927</v>
      </c>
      <c r="T1060" s="55"/>
    </row>
    <row r="1061">
      <c r="A1061" s="45">
        <v>62.3</v>
      </c>
      <c r="B1061" s="45">
        <v>8.9</v>
      </c>
      <c r="C1061" s="46">
        <f t="shared" si="1"/>
        <v>62.82962177</v>
      </c>
      <c r="D1061" s="35">
        <f t="shared" si="2"/>
        <v>0.5296217667</v>
      </c>
      <c r="E1061" s="47"/>
      <c r="F1061" s="48">
        <v>71.3</v>
      </c>
      <c r="G1061" s="48">
        <v>189.0</v>
      </c>
      <c r="H1061" s="49">
        <f t="shared" si="3"/>
        <v>67.93346746</v>
      </c>
      <c r="I1061" s="49">
        <f t="shared" si="4"/>
        <v>3.366532544</v>
      </c>
      <c r="J1061" s="49"/>
      <c r="K1061" s="50">
        <v>71.3</v>
      </c>
      <c r="L1061" s="51">
        <v>48.6</v>
      </c>
      <c r="M1061" s="52">
        <f t="shared" si="5"/>
        <v>72.14759324</v>
      </c>
      <c r="N1061" s="52">
        <f t="shared" si="6"/>
        <v>0.847593243</v>
      </c>
      <c r="O1061" s="53"/>
      <c r="P1061" s="54">
        <v>71.3</v>
      </c>
      <c r="Q1061" s="54">
        <v>0.4</v>
      </c>
      <c r="R1061" s="55">
        <f t="shared" si="7"/>
        <v>70.55184491</v>
      </c>
      <c r="S1061" s="55">
        <f t="shared" si="8"/>
        <v>0.7481550927</v>
      </c>
      <c r="T1061" s="55"/>
    </row>
    <row r="1062">
      <c r="A1062" s="45">
        <v>62.3</v>
      </c>
      <c r="B1062" s="45">
        <v>8.7</v>
      </c>
      <c r="C1062" s="46">
        <f t="shared" si="1"/>
        <v>62.40893115</v>
      </c>
      <c r="D1062" s="35">
        <f t="shared" si="2"/>
        <v>0.1089311458</v>
      </c>
      <c r="E1062" s="47"/>
      <c r="F1062" s="48">
        <v>71.1</v>
      </c>
      <c r="G1062" s="48">
        <v>193.0</v>
      </c>
      <c r="H1062" s="49">
        <f t="shared" si="3"/>
        <v>67.72003362</v>
      </c>
      <c r="I1062" s="49">
        <f t="shared" si="4"/>
        <v>3.37996638</v>
      </c>
      <c r="J1062" s="49"/>
      <c r="K1062" s="50">
        <v>71.1</v>
      </c>
      <c r="L1062" s="51">
        <v>47.9</v>
      </c>
      <c r="M1062" s="52">
        <f t="shared" si="5"/>
        <v>71.95869266</v>
      </c>
      <c r="N1062" s="52">
        <f t="shared" si="6"/>
        <v>0.8586926595</v>
      </c>
      <c r="O1062" s="53"/>
      <c r="P1062" s="54">
        <v>71.1</v>
      </c>
      <c r="Q1062" s="54">
        <v>0.4</v>
      </c>
      <c r="R1062" s="55">
        <f t="shared" si="7"/>
        <v>70.55184491</v>
      </c>
      <c r="S1062" s="55">
        <f t="shared" si="8"/>
        <v>0.5481550927</v>
      </c>
      <c r="T1062" s="55"/>
    </row>
    <row r="1063">
      <c r="A1063" s="45">
        <v>36.3</v>
      </c>
      <c r="B1063" s="45">
        <v>8.6</v>
      </c>
      <c r="C1063" s="46">
        <f t="shared" si="1"/>
        <v>62.19858584</v>
      </c>
      <c r="D1063" s="35">
        <f t="shared" si="2"/>
        <v>25.89858584</v>
      </c>
      <c r="E1063" s="47"/>
      <c r="F1063" s="48">
        <v>77.0</v>
      </c>
      <c r="G1063" s="48">
        <v>196.0</v>
      </c>
      <c r="H1063" s="49">
        <f t="shared" si="3"/>
        <v>67.55995824</v>
      </c>
      <c r="I1063" s="49">
        <f t="shared" si="4"/>
        <v>9.440041758</v>
      </c>
      <c r="J1063" s="49"/>
      <c r="K1063" s="50">
        <v>77.0</v>
      </c>
      <c r="L1063" s="51">
        <v>47.2</v>
      </c>
      <c r="M1063" s="52">
        <f t="shared" si="5"/>
        <v>71.76979208</v>
      </c>
      <c r="N1063" s="52">
        <f t="shared" si="6"/>
        <v>5.230207924</v>
      </c>
      <c r="O1063" s="53"/>
      <c r="P1063" s="54">
        <v>77.0</v>
      </c>
      <c r="Q1063" s="54">
        <v>0.4</v>
      </c>
      <c r="R1063" s="55">
        <f t="shared" si="7"/>
        <v>70.55184491</v>
      </c>
      <c r="S1063" s="55">
        <f t="shared" si="8"/>
        <v>6.448155093</v>
      </c>
      <c r="T1063" s="55"/>
    </row>
    <row r="1064">
      <c r="A1064" s="45">
        <v>62.5</v>
      </c>
      <c r="B1064" s="45">
        <v>8.5</v>
      </c>
      <c r="C1064" s="46">
        <f t="shared" si="1"/>
        <v>61.98824052</v>
      </c>
      <c r="D1064" s="35">
        <f t="shared" si="2"/>
        <v>0.5117594752</v>
      </c>
      <c r="E1064" s="47"/>
      <c r="F1064" s="48">
        <v>76.0</v>
      </c>
      <c r="G1064" s="48">
        <v>198.0</v>
      </c>
      <c r="H1064" s="49">
        <f t="shared" si="3"/>
        <v>67.45324132</v>
      </c>
      <c r="I1064" s="49">
        <f t="shared" si="4"/>
        <v>8.546758677</v>
      </c>
      <c r="J1064" s="49"/>
      <c r="K1064" s="50">
        <v>76.0</v>
      </c>
      <c r="L1064" s="51">
        <v>46.5</v>
      </c>
      <c r="M1064" s="52">
        <f t="shared" si="5"/>
        <v>71.58089149</v>
      </c>
      <c r="N1064" s="52">
        <f t="shared" si="6"/>
        <v>4.419108507</v>
      </c>
      <c r="O1064" s="53"/>
      <c r="P1064" s="54">
        <v>76.0</v>
      </c>
      <c r="Q1064" s="54">
        <v>0.4</v>
      </c>
      <c r="R1064" s="55">
        <f t="shared" si="7"/>
        <v>70.55184491</v>
      </c>
      <c r="S1064" s="55">
        <f t="shared" si="8"/>
        <v>5.448155093</v>
      </c>
      <c r="T1064" s="55"/>
    </row>
    <row r="1065">
      <c r="A1065" s="45">
        <v>62.1</v>
      </c>
      <c r="B1065" s="45">
        <v>8.4</v>
      </c>
      <c r="C1065" s="46">
        <f t="shared" si="1"/>
        <v>61.77789521</v>
      </c>
      <c r="D1065" s="35">
        <f t="shared" si="2"/>
        <v>0.3221047857</v>
      </c>
      <c r="E1065" s="47"/>
      <c r="F1065" s="48">
        <v>79.0</v>
      </c>
      <c r="G1065" s="48">
        <v>19.0</v>
      </c>
      <c r="H1065" s="49">
        <f t="shared" si="3"/>
        <v>77.00440552</v>
      </c>
      <c r="I1065" s="49">
        <f t="shared" si="4"/>
        <v>1.995594477</v>
      </c>
      <c r="J1065" s="49"/>
      <c r="K1065" s="50">
        <v>79.0</v>
      </c>
      <c r="L1065" s="51">
        <v>45.9</v>
      </c>
      <c r="M1065" s="52">
        <f t="shared" si="5"/>
        <v>71.41897671</v>
      </c>
      <c r="N1065" s="52">
        <f t="shared" si="6"/>
        <v>7.581023293</v>
      </c>
      <c r="O1065" s="53"/>
      <c r="P1065" s="54">
        <v>79.0</v>
      </c>
      <c r="Q1065" s="54">
        <v>0.4</v>
      </c>
      <c r="R1065" s="55">
        <f t="shared" si="7"/>
        <v>70.55184491</v>
      </c>
      <c r="S1065" s="55">
        <f t="shared" si="8"/>
        <v>8.448155093</v>
      </c>
      <c r="T1065" s="55"/>
    </row>
    <row r="1066">
      <c r="A1066" s="45">
        <v>61.8</v>
      </c>
      <c r="B1066" s="45">
        <v>8.4</v>
      </c>
      <c r="C1066" s="46">
        <f t="shared" si="1"/>
        <v>61.77789521</v>
      </c>
      <c r="D1066" s="35">
        <f t="shared" si="2"/>
        <v>0.02210478571</v>
      </c>
      <c r="E1066" s="47"/>
      <c r="F1066" s="48">
        <v>75.0</v>
      </c>
      <c r="G1066" s="48">
        <v>192.0</v>
      </c>
      <c r="H1066" s="49">
        <f t="shared" si="3"/>
        <v>67.77339208</v>
      </c>
      <c r="I1066" s="49">
        <f t="shared" si="4"/>
        <v>7.226607921</v>
      </c>
      <c r="J1066" s="49"/>
      <c r="K1066" s="50">
        <v>75.0</v>
      </c>
      <c r="L1066" s="51">
        <v>45.2</v>
      </c>
      <c r="M1066" s="52">
        <f t="shared" si="5"/>
        <v>71.23007612</v>
      </c>
      <c r="N1066" s="52">
        <f t="shared" si="6"/>
        <v>3.769923877</v>
      </c>
      <c r="O1066" s="53"/>
      <c r="P1066" s="54">
        <v>75.0</v>
      </c>
      <c r="Q1066" s="54">
        <v>0.4</v>
      </c>
      <c r="R1066" s="55">
        <f t="shared" si="7"/>
        <v>70.55184491</v>
      </c>
      <c r="S1066" s="55">
        <f t="shared" si="8"/>
        <v>4.448155093</v>
      </c>
      <c r="T1066" s="55"/>
    </row>
    <row r="1067">
      <c r="A1067" s="45">
        <v>61.1</v>
      </c>
      <c r="B1067" s="45">
        <v>8.3</v>
      </c>
      <c r="C1067" s="46">
        <f t="shared" si="1"/>
        <v>61.5675499</v>
      </c>
      <c r="D1067" s="35">
        <f t="shared" si="2"/>
        <v>0.4675499038</v>
      </c>
      <c r="E1067" s="47"/>
      <c r="F1067" s="48">
        <v>69.7</v>
      </c>
      <c r="G1067" s="48">
        <v>24.0</v>
      </c>
      <c r="H1067" s="49">
        <f t="shared" si="3"/>
        <v>76.73761323</v>
      </c>
      <c r="I1067" s="49">
        <f t="shared" si="4"/>
        <v>7.037613227</v>
      </c>
      <c r="J1067" s="49"/>
      <c r="K1067" s="50">
        <v>69.7</v>
      </c>
      <c r="L1067" s="51">
        <v>44.5</v>
      </c>
      <c r="M1067" s="52">
        <f t="shared" si="5"/>
        <v>71.04117554</v>
      </c>
      <c r="N1067" s="52">
        <f t="shared" si="6"/>
        <v>1.34117554</v>
      </c>
      <c r="O1067" s="53"/>
      <c r="P1067" s="54">
        <v>69.7</v>
      </c>
      <c r="Q1067" s="54">
        <v>0.4</v>
      </c>
      <c r="R1067" s="55">
        <f t="shared" si="7"/>
        <v>70.55184491</v>
      </c>
      <c r="S1067" s="55">
        <f t="shared" si="8"/>
        <v>0.8518449073</v>
      </c>
      <c r="T1067" s="55"/>
    </row>
    <row r="1068">
      <c r="A1068" s="45">
        <v>65.0</v>
      </c>
      <c r="B1068" s="45">
        <v>8.2</v>
      </c>
      <c r="C1068" s="46">
        <f t="shared" si="1"/>
        <v>61.35720459</v>
      </c>
      <c r="D1068" s="35">
        <f t="shared" si="2"/>
        <v>3.642795407</v>
      </c>
      <c r="E1068" s="47"/>
      <c r="F1068" s="48">
        <v>69.2</v>
      </c>
      <c r="G1068" s="48">
        <v>28.0</v>
      </c>
      <c r="H1068" s="49">
        <f t="shared" si="3"/>
        <v>76.52417939</v>
      </c>
      <c r="I1068" s="49">
        <f t="shared" si="4"/>
        <v>7.32417939</v>
      </c>
      <c r="J1068" s="49"/>
      <c r="K1068" s="50">
        <v>69.2</v>
      </c>
      <c r="L1068" s="51">
        <v>43.8</v>
      </c>
      <c r="M1068" s="52">
        <f t="shared" si="5"/>
        <v>70.85227496</v>
      </c>
      <c r="N1068" s="52">
        <f t="shared" si="6"/>
        <v>1.652274957</v>
      </c>
      <c r="O1068" s="53"/>
      <c r="P1068" s="54">
        <v>69.2</v>
      </c>
      <c r="Q1068" s="54">
        <v>0.4</v>
      </c>
      <c r="R1068" s="55">
        <f t="shared" si="7"/>
        <v>70.55184491</v>
      </c>
      <c r="S1068" s="55">
        <f t="shared" si="8"/>
        <v>1.351844907</v>
      </c>
      <c r="T1068" s="55"/>
    </row>
    <row r="1069">
      <c r="A1069" s="45">
        <v>58.7</v>
      </c>
      <c r="B1069" s="45">
        <v>8.1</v>
      </c>
      <c r="C1069" s="46">
        <f t="shared" si="1"/>
        <v>61.14685928</v>
      </c>
      <c r="D1069" s="35">
        <f t="shared" si="2"/>
        <v>2.446859283</v>
      </c>
      <c r="E1069" s="47"/>
      <c r="F1069" s="48">
        <v>69.6</v>
      </c>
      <c r="G1069" s="48">
        <v>21.0</v>
      </c>
      <c r="H1069" s="49">
        <f t="shared" si="3"/>
        <v>76.8976886</v>
      </c>
      <c r="I1069" s="49">
        <f t="shared" si="4"/>
        <v>7.297688605</v>
      </c>
      <c r="J1069" s="49"/>
      <c r="K1069" s="50">
        <v>69.6</v>
      </c>
      <c r="L1069" s="51">
        <v>43.1</v>
      </c>
      <c r="M1069" s="52">
        <f t="shared" si="5"/>
        <v>70.66337437</v>
      </c>
      <c r="N1069" s="52">
        <f t="shared" si="6"/>
        <v>1.063374373</v>
      </c>
      <c r="O1069" s="53"/>
      <c r="P1069" s="54">
        <v>69.6</v>
      </c>
      <c r="Q1069" s="54">
        <v>0.3</v>
      </c>
      <c r="R1069" s="55">
        <f t="shared" si="7"/>
        <v>70.64913325</v>
      </c>
      <c r="S1069" s="55">
        <f t="shared" si="8"/>
        <v>1.049133247</v>
      </c>
      <c r="T1069" s="55"/>
    </row>
    <row r="1070">
      <c r="A1070" s="45">
        <v>59.7</v>
      </c>
      <c r="B1070" s="45">
        <v>8.1</v>
      </c>
      <c r="C1070" s="46">
        <f t="shared" si="1"/>
        <v>61.14685928</v>
      </c>
      <c r="D1070" s="35">
        <f t="shared" si="2"/>
        <v>1.446859283</v>
      </c>
      <c r="E1070" s="47"/>
      <c r="F1070" s="48">
        <v>69.4</v>
      </c>
      <c r="G1070" s="48">
        <v>24.0</v>
      </c>
      <c r="H1070" s="49">
        <f t="shared" si="3"/>
        <v>76.73761323</v>
      </c>
      <c r="I1070" s="49">
        <f t="shared" si="4"/>
        <v>7.337613227</v>
      </c>
      <c r="J1070" s="49"/>
      <c r="K1070" s="50">
        <v>69.4</v>
      </c>
      <c r="L1070" s="51">
        <v>42.4</v>
      </c>
      <c r="M1070" s="52">
        <f t="shared" si="5"/>
        <v>70.47447379</v>
      </c>
      <c r="N1070" s="52">
        <f t="shared" si="6"/>
        <v>1.07447379</v>
      </c>
      <c r="O1070" s="53"/>
      <c r="P1070" s="54">
        <v>69.4</v>
      </c>
      <c r="Q1070" s="54">
        <v>0.3</v>
      </c>
      <c r="R1070" s="55">
        <f t="shared" si="7"/>
        <v>70.64913325</v>
      </c>
      <c r="S1070" s="55">
        <f t="shared" si="8"/>
        <v>1.249133247</v>
      </c>
      <c r="T1070" s="55"/>
    </row>
    <row r="1071">
      <c r="A1071" s="45">
        <v>59.3</v>
      </c>
      <c r="B1071" s="45">
        <v>8.0</v>
      </c>
      <c r="C1071" s="46">
        <f t="shared" si="1"/>
        <v>60.93651397</v>
      </c>
      <c r="D1071" s="35">
        <f t="shared" si="2"/>
        <v>1.636513972</v>
      </c>
      <c r="E1071" s="47"/>
      <c r="F1071" s="48">
        <v>69.3</v>
      </c>
      <c r="G1071" s="48">
        <v>21.0</v>
      </c>
      <c r="H1071" s="49">
        <f t="shared" si="3"/>
        <v>76.8976886</v>
      </c>
      <c r="I1071" s="49">
        <f t="shared" si="4"/>
        <v>7.597688605</v>
      </c>
      <c r="J1071" s="49"/>
      <c r="K1071" s="50">
        <v>69.3</v>
      </c>
      <c r="L1071" s="51">
        <v>41.7</v>
      </c>
      <c r="M1071" s="52">
        <f t="shared" si="5"/>
        <v>70.28557321</v>
      </c>
      <c r="N1071" s="52">
        <f t="shared" si="6"/>
        <v>0.9855732063</v>
      </c>
      <c r="O1071" s="53"/>
      <c r="P1071" s="54">
        <v>69.3</v>
      </c>
      <c r="Q1071" s="54">
        <v>0.2</v>
      </c>
      <c r="R1071" s="55">
        <f t="shared" si="7"/>
        <v>70.74642159</v>
      </c>
      <c r="S1071" s="55">
        <f t="shared" si="8"/>
        <v>1.446421586</v>
      </c>
      <c r="T1071" s="55"/>
    </row>
    <row r="1072">
      <c r="A1072" s="45">
        <v>58.9</v>
      </c>
      <c r="B1072" s="45">
        <v>7.9</v>
      </c>
      <c r="C1072" s="46">
        <f t="shared" si="1"/>
        <v>60.72616866</v>
      </c>
      <c r="D1072" s="35">
        <f t="shared" si="2"/>
        <v>1.826168662</v>
      </c>
      <c r="E1072" s="47"/>
      <c r="F1072" s="48">
        <v>68.4</v>
      </c>
      <c r="G1072" s="48">
        <v>211.0</v>
      </c>
      <c r="H1072" s="49">
        <f t="shared" si="3"/>
        <v>66.75958135</v>
      </c>
      <c r="I1072" s="49">
        <f t="shared" si="4"/>
        <v>1.640418646</v>
      </c>
      <c r="J1072" s="49"/>
      <c r="K1072" s="50">
        <v>68.4</v>
      </c>
      <c r="L1072" s="51">
        <v>41.1</v>
      </c>
      <c r="M1072" s="52">
        <f t="shared" si="5"/>
        <v>70.12365842</v>
      </c>
      <c r="N1072" s="52">
        <f t="shared" si="6"/>
        <v>1.723658421</v>
      </c>
      <c r="O1072" s="53"/>
      <c r="P1072" s="54">
        <v>68.4</v>
      </c>
      <c r="Q1072" s="54">
        <v>0.5</v>
      </c>
      <c r="R1072" s="55">
        <f t="shared" si="7"/>
        <v>70.45455657</v>
      </c>
      <c r="S1072" s="55">
        <f t="shared" si="8"/>
        <v>2.054556568</v>
      </c>
      <c r="T1072" s="55"/>
    </row>
    <row r="1073">
      <c r="A1073" s="45">
        <v>58.6</v>
      </c>
      <c r="B1073" s="45">
        <v>7.8</v>
      </c>
      <c r="C1073" s="46">
        <f t="shared" si="1"/>
        <v>60.51582335</v>
      </c>
      <c r="D1073" s="35">
        <f t="shared" si="2"/>
        <v>1.915823351</v>
      </c>
      <c r="E1073" s="47"/>
      <c r="F1073" s="48">
        <v>67.7</v>
      </c>
      <c r="G1073" s="48">
        <v>221.0</v>
      </c>
      <c r="H1073" s="49">
        <f t="shared" si="3"/>
        <v>66.22599676</v>
      </c>
      <c r="I1073" s="49">
        <f t="shared" si="4"/>
        <v>1.474003238</v>
      </c>
      <c r="J1073" s="49"/>
      <c r="K1073" s="50">
        <v>67.7</v>
      </c>
      <c r="L1073" s="51">
        <v>4.4</v>
      </c>
      <c r="M1073" s="52">
        <f t="shared" si="5"/>
        <v>60.21987069</v>
      </c>
      <c r="N1073" s="52">
        <f t="shared" si="6"/>
        <v>7.480129311</v>
      </c>
      <c r="O1073" s="53"/>
      <c r="P1073" s="54">
        <v>67.7</v>
      </c>
      <c r="Q1073" s="54">
        <v>0.5</v>
      </c>
      <c r="R1073" s="55">
        <f t="shared" si="7"/>
        <v>70.45455657</v>
      </c>
      <c r="S1073" s="55">
        <f t="shared" si="8"/>
        <v>2.754556568</v>
      </c>
      <c r="T1073" s="55"/>
    </row>
    <row r="1074">
      <c r="A1074" s="45">
        <v>74.6</v>
      </c>
      <c r="B1074" s="45">
        <v>11.2</v>
      </c>
      <c r="C1074" s="46">
        <f t="shared" si="1"/>
        <v>67.66756391</v>
      </c>
      <c r="D1074" s="35">
        <f t="shared" si="2"/>
        <v>6.932436092</v>
      </c>
      <c r="E1074" s="47"/>
      <c r="F1074" s="48">
        <v>59.0</v>
      </c>
      <c r="G1074" s="48">
        <v>284.0</v>
      </c>
      <c r="H1074" s="49">
        <f t="shared" si="3"/>
        <v>62.86441383</v>
      </c>
      <c r="I1074" s="49">
        <f t="shared" si="4"/>
        <v>3.864413831</v>
      </c>
      <c r="J1074" s="49"/>
      <c r="K1074" s="50">
        <v>59.0</v>
      </c>
      <c r="L1074" s="51">
        <v>23.3</v>
      </c>
      <c r="M1074" s="52">
        <f t="shared" si="5"/>
        <v>65.32018644</v>
      </c>
      <c r="N1074" s="52">
        <f t="shared" si="6"/>
        <v>6.320186442</v>
      </c>
      <c r="O1074" s="53"/>
      <c r="P1074" s="54">
        <v>59.0</v>
      </c>
      <c r="Q1074" s="54">
        <v>1.0</v>
      </c>
      <c r="R1074" s="55">
        <f t="shared" si="7"/>
        <v>69.96811487</v>
      </c>
      <c r="S1074" s="55">
        <f t="shared" si="8"/>
        <v>10.96811487</v>
      </c>
      <c r="T1074" s="55"/>
    </row>
    <row r="1075">
      <c r="A1075" s="45">
        <v>74.5</v>
      </c>
      <c r="B1075" s="45">
        <v>11.4</v>
      </c>
      <c r="C1075" s="46">
        <f t="shared" si="1"/>
        <v>68.08825453</v>
      </c>
      <c r="D1075" s="35">
        <f t="shared" si="2"/>
        <v>6.411745471</v>
      </c>
      <c r="E1075" s="47"/>
      <c r="F1075" s="48">
        <v>58.1</v>
      </c>
      <c r="G1075" s="48">
        <v>299.0</v>
      </c>
      <c r="H1075" s="49">
        <f t="shared" si="3"/>
        <v>62.06403694</v>
      </c>
      <c r="I1075" s="49">
        <f t="shared" si="4"/>
        <v>3.964036943</v>
      </c>
      <c r="J1075" s="49"/>
      <c r="K1075" s="50">
        <v>58.1</v>
      </c>
      <c r="L1075" s="51">
        <v>22.7</v>
      </c>
      <c r="M1075" s="52">
        <f t="shared" si="5"/>
        <v>65.15827166</v>
      </c>
      <c r="N1075" s="52">
        <f t="shared" si="6"/>
        <v>7.058271656</v>
      </c>
      <c r="O1075" s="53"/>
      <c r="P1075" s="54">
        <v>58.1</v>
      </c>
      <c r="Q1075" s="54">
        <v>1.9</v>
      </c>
      <c r="R1075" s="55">
        <f t="shared" si="7"/>
        <v>69.09251982</v>
      </c>
      <c r="S1075" s="55">
        <f t="shared" si="8"/>
        <v>10.99251982</v>
      </c>
      <c r="T1075" s="55"/>
    </row>
    <row r="1076">
      <c r="A1076" s="45">
        <v>74.3</v>
      </c>
      <c r="B1076" s="45">
        <v>11.6</v>
      </c>
      <c r="C1076" s="46">
        <f t="shared" si="1"/>
        <v>68.50894515</v>
      </c>
      <c r="D1076" s="35">
        <f t="shared" si="2"/>
        <v>5.79105485</v>
      </c>
      <c r="E1076" s="47"/>
      <c r="F1076" s="48">
        <v>58.8</v>
      </c>
      <c r="G1076" s="48">
        <v>284.0</v>
      </c>
      <c r="H1076" s="49">
        <f t="shared" si="3"/>
        <v>62.86441383</v>
      </c>
      <c r="I1076" s="49">
        <f t="shared" si="4"/>
        <v>4.064413831</v>
      </c>
      <c r="J1076" s="49"/>
      <c r="K1076" s="50">
        <v>58.8</v>
      </c>
      <c r="L1076" s="51">
        <v>22.2</v>
      </c>
      <c r="M1076" s="52">
        <f t="shared" si="5"/>
        <v>65.02334267</v>
      </c>
      <c r="N1076" s="52">
        <f t="shared" si="6"/>
        <v>6.223342668</v>
      </c>
      <c r="O1076" s="53"/>
      <c r="P1076" s="54">
        <v>58.8</v>
      </c>
      <c r="Q1076" s="54">
        <v>2.0</v>
      </c>
      <c r="R1076" s="55">
        <f t="shared" si="7"/>
        <v>68.99523148</v>
      </c>
      <c r="S1076" s="55">
        <f t="shared" si="8"/>
        <v>10.19523148</v>
      </c>
      <c r="T1076" s="55"/>
    </row>
    <row r="1077">
      <c r="A1077" s="45">
        <v>74.1</v>
      </c>
      <c r="B1077" s="45">
        <v>11.6</v>
      </c>
      <c r="C1077" s="46">
        <f t="shared" si="1"/>
        <v>68.50894515</v>
      </c>
      <c r="D1077" s="35">
        <f t="shared" si="2"/>
        <v>5.59105485</v>
      </c>
      <c r="E1077" s="47"/>
      <c r="F1077" s="48">
        <v>58.4</v>
      </c>
      <c r="G1077" s="48">
        <v>288.0</v>
      </c>
      <c r="H1077" s="49">
        <f t="shared" si="3"/>
        <v>62.65097999</v>
      </c>
      <c r="I1077" s="49">
        <f t="shared" si="4"/>
        <v>4.250979994</v>
      </c>
      <c r="J1077" s="49"/>
      <c r="K1077" s="50">
        <v>58.4</v>
      </c>
      <c r="L1077" s="51">
        <v>21.7</v>
      </c>
      <c r="M1077" s="52">
        <f t="shared" si="5"/>
        <v>64.88841368</v>
      </c>
      <c r="N1077" s="52">
        <f t="shared" si="6"/>
        <v>6.48841368</v>
      </c>
      <c r="O1077" s="53"/>
      <c r="P1077" s="54">
        <v>58.4</v>
      </c>
      <c r="Q1077" s="54">
        <v>2.2</v>
      </c>
      <c r="R1077" s="55">
        <f t="shared" si="7"/>
        <v>68.8006548</v>
      </c>
      <c r="S1077" s="55">
        <f t="shared" si="8"/>
        <v>10.4006548</v>
      </c>
      <c r="T1077" s="55"/>
    </row>
    <row r="1078">
      <c r="A1078" s="45">
        <v>73.9</v>
      </c>
      <c r="B1078" s="45">
        <v>11.7</v>
      </c>
      <c r="C1078" s="46">
        <f t="shared" si="1"/>
        <v>68.71929046</v>
      </c>
      <c r="D1078" s="35">
        <f t="shared" si="2"/>
        <v>5.180709539</v>
      </c>
      <c r="E1078" s="47"/>
      <c r="F1078" s="48">
        <v>58.1</v>
      </c>
      <c r="G1078" s="48">
        <v>29.0</v>
      </c>
      <c r="H1078" s="49">
        <f t="shared" si="3"/>
        <v>76.47082093</v>
      </c>
      <c r="I1078" s="49">
        <f t="shared" si="4"/>
        <v>18.37082093</v>
      </c>
      <c r="J1078" s="49"/>
      <c r="K1078" s="50">
        <v>58.1</v>
      </c>
      <c r="L1078" s="51">
        <v>21.2</v>
      </c>
      <c r="M1078" s="52">
        <f t="shared" si="5"/>
        <v>64.75348469</v>
      </c>
      <c r="N1078" s="52">
        <f t="shared" si="6"/>
        <v>6.653484692</v>
      </c>
      <c r="O1078" s="53"/>
      <c r="P1078" s="54">
        <v>58.1</v>
      </c>
      <c r="Q1078" s="54">
        <v>2.3</v>
      </c>
      <c r="R1078" s="55">
        <f t="shared" si="7"/>
        <v>68.70336646</v>
      </c>
      <c r="S1078" s="55">
        <f t="shared" si="8"/>
        <v>10.60336646</v>
      </c>
      <c r="T1078" s="55"/>
    </row>
    <row r="1079">
      <c r="A1079" s="45">
        <v>73.6</v>
      </c>
      <c r="B1079" s="45">
        <v>11.5</v>
      </c>
      <c r="C1079" s="46">
        <f t="shared" si="1"/>
        <v>68.29859984</v>
      </c>
      <c r="D1079" s="35">
        <f t="shared" si="2"/>
        <v>5.30140016</v>
      </c>
      <c r="E1079" s="47"/>
      <c r="F1079" s="48">
        <v>57.8</v>
      </c>
      <c r="G1079" s="48">
        <v>291.0</v>
      </c>
      <c r="H1079" s="49">
        <f t="shared" si="3"/>
        <v>62.49090462</v>
      </c>
      <c r="I1079" s="49">
        <f t="shared" si="4"/>
        <v>4.690904616</v>
      </c>
      <c r="J1079" s="49"/>
      <c r="K1079" s="50">
        <v>57.8</v>
      </c>
      <c r="L1079" s="51">
        <v>2.8</v>
      </c>
      <c r="M1079" s="52">
        <f t="shared" si="5"/>
        <v>59.78809793</v>
      </c>
      <c r="N1079" s="52">
        <f t="shared" si="6"/>
        <v>1.988097927</v>
      </c>
      <c r="O1079" s="53"/>
      <c r="P1079" s="54">
        <v>57.8</v>
      </c>
      <c r="Q1079" s="54">
        <v>2.3</v>
      </c>
      <c r="R1079" s="55">
        <f t="shared" si="7"/>
        <v>68.70336646</v>
      </c>
      <c r="S1079" s="55">
        <f t="shared" si="8"/>
        <v>10.90336646</v>
      </c>
      <c r="T1079" s="55"/>
    </row>
    <row r="1080">
      <c r="A1080" s="45">
        <v>73.4</v>
      </c>
      <c r="B1080" s="45">
        <v>11.3</v>
      </c>
      <c r="C1080" s="46">
        <f t="shared" si="1"/>
        <v>67.87790922</v>
      </c>
      <c r="D1080" s="35">
        <f t="shared" si="2"/>
        <v>5.522090781</v>
      </c>
      <c r="E1080" s="47"/>
      <c r="F1080" s="48">
        <v>57.3</v>
      </c>
      <c r="G1080" s="48">
        <v>297.0</v>
      </c>
      <c r="H1080" s="49">
        <f t="shared" si="3"/>
        <v>62.17075386</v>
      </c>
      <c r="I1080" s="49">
        <f t="shared" si="4"/>
        <v>4.870753861</v>
      </c>
      <c r="J1080" s="49"/>
      <c r="K1080" s="50">
        <v>57.3</v>
      </c>
      <c r="L1080" s="51">
        <v>2.3</v>
      </c>
      <c r="M1080" s="52">
        <f t="shared" si="5"/>
        <v>59.65316894</v>
      </c>
      <c r="N1080" s="52">
        <f t="shared" si="6"/>
        <v>2.353168939</v>
      </c>
      <c r="O1080" s="53"/>
      <c r="P1080" s="54">
        <v>57.3</v>
      </c>
      <c r="Q1080" s="54">
        <v>2.4</v>
      </c>
      <c r="R1080" s="55">
        <f t="shared" si="7"/>
        <v>68.60607812</v>
      </c>
      <c r="S1080" s="55">
        <f t="shared" si="8"/>
        <v>11.30607812</v>
      </c>
      <c r="T1080" s="55"/>
    </row>
    <row r="1081">
      <c r="A1081" s="45">
        <v>73.2</v>
      </c>
      <c r="B1081" s="45">
        <v>11.1</v>
      </c>
      <c r="C1081" s="46">
        <f t="shared" si="1"/>
        <v>67.4572186</v>
      </c>
      <c r="D1081" s="35">
        <f t="shared" si="2"/>
        <v>5.742781402</v>
      </c>
      <c r="E1081" s="47"/>
      <c r="F1081" s="48">
        <v>56.8</v>
      </c>
      <c r="G1081" s="48">
        <v>33.0</v>
      </c>
      <c r="H1081" s="49">
        <f t="shared" si="3"/>
        <v>76.25738709</v>
      </c>
      <c r="I1081" s="49">
        <f t="shared" si="4"/>
        <v>19.45738709</v>
      </c>
      <c r="J1081" s="49"/>
      <c r="K1081" s="50">
        <v>56.8</v>
      </c>
      <c r="L1081" s="51">
        <v>19.8</v>
      </c>
      <c r="M1081" s="52">
        <f t="shared" si="5"/>
        <v>64.37568352</v>
      </c>
      <c r="N1081" s="52">
        <f t="shared" si="6"/>
        <v>7.575683525</v>
      </c>
      <c r="O1081" s="53"/>
      <c r="P1081" s="54">
        <v>56.8</v>
      </c>
      <c r="Q1081" s="54">
        <v>2.6</v>
      </c>
      <c r="R1081" s="55">
        <f t="shared" si="7"/>
        <v>68.41150144</v>
      </c>
      <c r="S1081" s="55">
        <f t="shared" si="8"/>
        <v>11.61150144</v>
      </c>
      <c r="T1081" s="55"/>
    </row>
    <row r="1082">
      <c r="A1082" s="45">
        <v>73.0</v>
      </c>
      <c r="B1082" s="45">
        <v>10.9</v>
      </c>
      <c r="C1082" s="46">
        <f t="shared" si="1"/>
        <v>67.03652798</v>
      </c>
      <c r="D1082" s="35">
        <f t="shared" si="2"/>
        <v>5.963472023</v>
      </c>
      <c r="E1082" s="47"/>
      <c r="F1082" s="48">
        <v>56.4</v>
      </c>
      <c r="G1082" s="48">
        <v>36.0</v>
      </c>
      <c r="H1082" s="49">
        <f t="shared" si="3"/>
        <v>76.09731172</v>
      </c>
      <c r="I1082" s="49">
        <f t="shared" si="4"/>
        <v>19.69731172</v>
      </c>
      <c r="J1082" s="49"/>
      <c r="K1082" s="50">
        <v>56.4</v>
      </c>
      <c r="L1082" s="51">
        <v>19.4</v>
      </c>
      <c r="M1082" s="52">
        <f t="shared" si="5"/>
        <v>64.26774033</v>
      </c>
      <c r="N1082" s="52">
        <f t="shared" si="6"/>
        <v>7.867740334</v>
      </c>
      <c r="O1082" s="53"/>
      <c r="P1082" s="54">
        <v>56.4</v>
      </c>
      <c r="Q1082" s="54">
        <v>2.7</v>
      </c>
      <c r="R1082" s="55">
        <f t="shared" si="7"/>
        <v>68.3142131</v>
      </c>
      <c r="S1082" s="55">
        <f t="shared" si="8"/>
        <v>11.9142131</v>
      </c>
      <c r="T1082" s="55"/>
    </row>
    <row r="1083">
      <c r="A1083" s="45">
        <v>72.8</v>
      </c>
      <c r="B1083" s="45">
        <v>10.8</v>
      </c>
      <c r="C1083" s="46">
        <f t="shared" si="1"/>
        <v>66.82618267</v>
      </c>
      <c r="D1083" s="35">
        <f t="shared" si="2"/>
        <v>5.973817334</v>
      </c>
      <c r="E1083" s="47"/>
      <c r="F1083" s="48">
        <v>55.6</v>
      </c>
      <c r="G1083" s="48">
        <v>317.0</v>
      </c>
      <c r="H1083" s="49">
        <f t="shared" si="3"/>
        <v>61.10358468</v>
      </c>
      <c r="I1083" s="49">
        <f t="shared" si="4"/>
        <v>5.503584677</v>
      </c>
      <c r="J1083" s="49"/>
      <c r="K1083" s="50">
        <v>55.6</v>
      </c>
      <c r="L1083" s="51">
        <v>19.0</v>
      </c>
      <c r="M1083" s="52">
        <f t="shared" si="5"/>
        <v>64.15979714</v>
      </c>
      <c r="N1083" s="52">
        <f t="shared" si="6"/>
        <v>8.559797144</v>
      </c>
      <c r="O1083" s="53"/>
      <c r="P1083" s="54">
        <v>55.6</v>
      </c>
      <c r="Q1083" s="54">
        <v>2.8</v>
      </c>
      <c r="R1083" s="55">
        <f t="shared" si="7"/>
        <v>68.21692477</v>
      </c>
      <c r="S1083" s="55">
        <f t="shared" si="8"/>
        <v>12.61692477</v>
      </c>
      <c r="T1083" s="55"/>
    </row>
    <row r="1084">
      <c r="A1084" s="45">
        <v>72.5</v>
      </c>
      <c r="B1084" s="45">
        <v>10.6</v>
      </c>
      <c r="C1084" s="46">
        <f t="shared" si="1"/>
        <v>66.40549205</v>
      </c>
      <c r="D1084" s="35">
        <f t="shared" si="2"/>
        <v>6.094507955</v>
      </c>
      <c r="E1084" s="47"/>
      <c r="F1084" s="48">
        <v>54.7</v>
      </c>
      <c r="G1084" s="48">
        <v>327.0</v>
      </c>
      <c r="H1084" s="49">
        <f t="shared" si="3"/>
        <v>60.57000008</v>
      </c>
      <c r="I1084" s="49">
        <f t="shared" si="4"/>
        <v>5.870000085</v>
      </c>
      <c r="J1084" s="49"/>
      <c r="K1084" s="50">
        <v>54.7</v>
      </c>
      <c r="L1084" s="51">
        <v>18.5</v>
      </c>
      <c r="M1084" s="52">
        <f t="shared" si="5"/>
        <v>64.02486816</v>
      </c>
      <c r="N1084" s="52">
        <f t="shared" si="6"/>
        <v>9.324868156</v>
      </c>
      <c r="O1084" s="53"/>
      <c r="P1084" s="54">
        <v>54.7</v>
      </c>
      <c r="Q1084" s="54">
        <v>2.9</v>
      </c>
      <c r="R1084" s="55">
        <f t="shared" si="7"/>
        <v>68.11963643</v>
      </c>
      <c r="S1084" s="55">
        <f t="shared" si="8"/>
        <v>13.41963643</v>
      </c>
      <c r="T1084" s="55"/>
    </row>
    <row r="1085">
      <c r="A1085" s="45">
        <v>72.2</v>
      </c>
      <c r="B1085" s="45">
        <v>10.4</v>
      </c>
      <c r="C1085" s="46">
        <f t="shared" si="1"/>
        <v>65.98480142</v>
      </c>
      <c r="D1085" s="35">
        <f t="shared" si="2"/>
        <v>6.215198576</v>
      </c>
      <c r="E1085" s="47"/>
      <c r="F1085" s="48">
        <v>54.0</v>
      </c>
      <c r="G1085" s="48">
        <v>334.0</v>
      </c>
      <c r="H1085" s="49">
        <f t="shared" si="3"/>
        <v>60.19649087</v>
      </c>
      <c r="I1085" s="49">
        <f t="shared" si="4"/>
        <v>6.19649087</v>
      </c>
      <c r="J1085" s="49"/>
      <c r="K1085" s="50">
        <v>54.0</v>
      </c>
      <c r="L1085" s="51">
        <v>18.1</v>
      </c>
      <c r="M1085" s="52">
        <f t="shared" si="5"/>
        <v>63.91692496</v>
      </c>
      <c r="N1085" s="52">
        <f t="shared" si="6"/>
        <v>9.916924965</v>
      </c>
      <c r="O1085" s="53"/>
      <c r="P1085" s="54">
        <v>54.0</v>
      </c>
      <c r="Q1085" s="54">
        <v>3.0</v>
      </c>
      <c r="R1085" s="55">
        <f t="shared" si="7"/>
        <v>68.02234809</v>
      </c>
      <c r="S1085" s="55">
        <f t="shared" si="8"/>
        <v>14.02234809</v>
      </c>
      <c r="T1085" s="55"/>
    </row>
    <row r="1086">
      <c r="A1086" s="45">
        <v>71.9</v>
      </c>
      <c r="B1086" s="45">
        <v>10.3</v>
      </c>
      <c r="C1086" s="46">
        <f t="shared" si="1"/>
        <v>65.77445611</v>
      </c>
      <c r="D1086" s="35">
        <f t="shared" si="2"/>
        <v>6.125543886</v>
      </c>
      <c r="E1086" s="47"/>
      <c r="F1086" s="48">
        <v>53.3</v>
      </c>
      <c r="G1086" s="48">
        <v>338.0</v>
      </c>
      <c r="H1086" s="49">
        <f t="shared" si="3"/>
        <v>59.98305703</v>
      </c>
      <c r="I1086" s="49">
        <f t="shared" si="4"/>
        <v>6.683057033</v>
      </c>
      <c r="J1086" s="49"/>
      <c r="K1086" s="50">
        <v>53.3</v>
      </c>
      <c r="L1086" s="51">
        <v>17.7</v>
      </c>
      <c r="M1086" s="52">
        <f t="shared" si="5"/>
        <v>63.80898177</v>
      </c>
      <c r="N1086" s="52">
        <f t="shared" si="6"/>
        <v>10.50898177</v>
      </c>
      <c r="O1086" s="53"/>
      <c r="P1086" s="54">
        <v>53.3</v>
      </c>
      <c r="Q1086" s="54">
        <v>3.0</v>
      </c>
      <c r="R1086" s="55">
        <f t="shared" si="7"/>
        <v>68.02234809</v>
      </c>
      <c r="S1086" s="55">
        <f t="shared" si="8"/>
        <v>14.72234809</v>
      </c>
      <c r="T1086" s="55"/>
    </row>
    <row r="1087">
      <c r="A1087" s="45">
        <v>71.6</v>
      </c>
      <c r="B1087" s="45">
        <v>10.1</v>
      </c>
      <c r="C1087" s="46">
        <f t="shared" si="1"/>
        <v>65.35376549</v>
      </c>
      <c r="D1087" s="35">
        <f t="shared" si="2"/>
        <v>6.246234507</v>
      </c>
      <c r="E1087" s="47"/>
      <c r="F1087" s="48">
        <v>52.9</v>
      </c>
      <c r="G1087" s="48">
        <v>337.0</v>
      </c>
      <c r="H1087" s="49">
        <f t="shared" si="3"/>
        <v>60.03641549</v>
      </c>
      <c r="I1087" s="49">
        <f t="shared" si="4"/>
        <v>7.136415493</v>
      </c>
      <c r="J1087" s="49"/>
      <c r="K1087" s="50">
        <v>52.9</v>
      </c>
      <c r="L1087" s="51">
        <v>17.3</v>
      </c>
      <c r="M1087" s="52">
        <f t="shared" si="5"/>
        <v>63.70103858</v>
      </c>
      <c r="N1087" s="52">
        <f t="shared" si="6"/>
        <v>10.80103858</v>
      </c>
      <c r="O1087" s="53"/>
      <c r="P1087" s="54">
        <v>52.9</v>
      </c>
      <c r="Q1087" s="54">
        <v>3.0</v>
      </c>
      <c r="R1087" s="55">
        <f t="shared" si="7"/>
        <v>68.02234809</v>
      </c>
      <c r="S1087" s="55">
        <f t="shared" si="8"/>
        <v>15.12234809</v>
      </c>
      <c r="T1087" s="55"/>
    </row>
    <row r="1088">
      <c r="A1088" s="45">
        <v>71.3</v>
      </c>
      <c r="B1088" s="45">
        <v>9.9</v>
      </c>
      <c r="C1088" s="46">
        <f t="shared" si="1"/>
        <v>64.93307487</v>
      </c>
      <c r="D1088" s="35">
        <f t="shared" si="2"/>
        <v>6.366925128</v>
      </c>
      <c r="E1088" s="47"/>
      <c r="F1088" s="48">
        <v>52.5</v>
      </c>
      <c r="G1088" s="48">
        <v>336.0</v>
      </c>
      <c r="H1088" s="49">
        <f t="shared" si="3"/>
        <v>60.08977395</v>
      </c>
      <c r="I1088" s="49">
        <f t="shared" si="4"/>
        <v>7.589773952</v>
      </c>
      <c r="J1088" s="49"/>
      <c r="K1088" s="50">
        <v>52.5</v>
      </c>
      <c r="L1088" s="51">
        <v>16.9</v>
      </c>
      <c r="M1088" s="52">
        <f t="shared" si="5"/>
        <v>63.59309539</v>
      </c>
      <c r="N1088" s="52">
        <f t="shared" si="6"/>
        <v>11.09309539</v>
      </c>
      <c r="O1088" s="53"/>
      <c r="P1088" s="54">
        <v>52.5</v>
      </c>
      <c r="Q1088" s="54">
        <v>3.2</v>
      </c>
      <c r="R1088" s="55">
        <f t="shared" si="7"/>
        <v>67.82777141</v>
      </c>
      <c r="S1088" s="55">
        <f t="shared" si="8"/>
        <v>15.32777141</v>
      </c>
      <c r="T1088" s="55"/>
    </row>
    <row r="1089">
      <c r="A1089" s="45">
        <v>71.0</v>
      </c>
      <c r="B1089" s="45">
        <v>9.8</v>
      </c>
      <c r="C1089" s="46">
        <f t="shared" si="1"/>
        <v>64.72272956</v>
      </c>
      <c r="D1089" s="35">
        <f t="shared" si="2"/>
        <v>6.277270439</v>
      </c>
      <c r="E1089" s="47"/>
      <c r="F1089" s="48">
        <v>52.5</v>
      </c>
      <c r="G1089" s="48">
        <v>328.0</v>
      </c>
      <c r="H1089" s="49">
        <f t="shared" si="3"/>
        <v>60.51664163</v>
      </c>
      <c r="I1089" s="49">
        <f t="shared" si="4"/>
        <v>8.016641626</v>
      </c>
      <c r="J1089" s="49"/>
      <c r="K1089" s="50">
        <v>52.5</v>
      </c>
      <c r="L1089" s="51">
        <v>16.6</v>
      </c>
      <c r="M1089" s="52">
        <f t="shared" si="5"/>
        <v>63.512138</v>
      </c>
      <c r="N1089" s="52">
        <f t="shared" si="6"/>
        <v>11.012138</v>
      </c>
      <c r="O1089" s="53"/>
      <c r="P1089" s="54">
        <v>52.5</v>
      </c>
      <c r="Q1089" s="54">
        <v>3.4</v>
      </c>
      <c r="R1089" s="55">
        <f t="shared" si="7"/>
        <v>67.63319473</v>
      </c>
      <c r="S1089" s="55">
        <f t="shared" si="8"/>
        <v>15.13319473</v>
      </c>
      <c r="T1089" s="55"/>
    </row>
    <row r="1090">
      <c r="A1090" s="45">
        <v>75.8</v>
      </c>
      <c r="B1090" s="45">
        <v>15.6</v>
      </c>
      <c r="C1090" s="46">
        <f t="shared" si="1"/>
        <v>76.92275757</v>
      </c>
      <c r="D1090" s="35">
        <f t="shared" si="2"/>
        <v>1.12275757</v>
      </c>
      <c r="E1090" s="47"/>
      <c r="F1090" s="48">
        <v>58.9</v>
      </c>
      <c r="G1090" s="48">
        <v>275.0</v>
      </c>
      <c r="H1090" s="49">
        <f t="shared" si="3"/>
        <v>63.34463996</v>
      </c>
      <c r="I1090" s="49">
        <f t="shared" si="4"/>
        <v>4.444639964</v>
      </c>
      <c r="J1090" s="49"/>
      <c r="K1090" s="50">
        <v>58.9</v>
      </c>
      <c r="L1090" s="51">
        <v>26.3</v>
      </c>
      <c r="M1090" s="52">
        <f t="shared" si="5"/>
        <v>66.12976037</v>
      </c>
      <c r="N1090" s="52">
        <f t="shared" si="6"/>
        <v>7.229760371</v>
      </c>
      <c r="O1090" s="53"/>
      <c r="P1090" s="54">
        <v>58.9</v>
      </c>
      <c r="Q1090" s="54">
        <v>4.5</v>
      </c>
      <c r="R1090" s="55">
        <f t="shared" si="7"/>
        <v>66.563023</v>
      </c>
      <c r="S1090" s="55">
        <f t="shared" si="8"/>
        <v>7.663022998</v>
      </c>
      <c r="T1090" s="55"/>
    </row>
    <row r="1091">
      <c r="A1091" s="45">
        <v>75.6</v>
      </c>
      <c r="B1091" s="45">
        <v>15.8</v>
      </c>
      <c r="C1091" s="46">
        <f t="shared" si="1"/>
        <v>77.34344819</v>
      </c>
      <c r="D1091" s="35">
        <f t="shared" si="2"/>
        <v>1.743448191</v>
      </c>
      <c r="E1091" s="47"/>
      <c r="F1091" s="48">
        <v>58.4</v>
      </c>
      <c r="G1091" s="48">
        <v>282.0</v>
      </c>
      <c r="H1091" s="49">
        <f t="shared" si="3"/>
        <v>62.97113075</v>
      </c>
      <c r="I1091" s="49">
        <f t="shared" si="4"/>
        <v>4.571130749</v>
      </c>
      <c r="J1091" s="49"/>
      <c r="K1091" s="50">
        <v>58.4</v>
      </c>
      <c r="L1091" s="51">
        <v>25.6</v>
      </c>
      <c r="M1091" s="52">
        <f t="shared" si="5"/>
        <v>65.94085979</v>
      </c>
      <c r="N1091" s="52">
        <f t="shared" si="6"/>
        <v>7.540859787</v>
      </c>
      <c r="O1091" s="53"/>
      <c r="P1091" s="54">
        <v>58.4</v>
      </c>
      <c r="Q1091" s="54">
        <v>5.3</v>
      </c>
      <c r="R1091" s="55">
        <f t="shared" si="7"/>
        <v>65.78471628</v>
      </c>
      <c r="S1091" s="55">
        <f t="shared" si="8"/>
        <v>7.384716284</v>
      </c>
      <c r="T1091" s="55"/>
    </row>
    <row r="1092">
      <c r="A1092" s="45">
        <v>75.5</v>
      </c>
      <c r="B1092" s="45">
        <v>15.4</v>
      </c>
      <c r="C1092" s="46">
        <f t="shared" si="1"/>
        <v>76.50206695</v>
      </c>
      <c r="D1092" s="35">
        <f t="shared" si="2"/>
        <v>1.002066949</v>
      </c>
      <c r="E1092" s="47"/>
      <c r="F1092" s="48">
        <v>58.1</v>
      </c>
      <c r="G1092" s="48">
        <v>279.0</v>
      </c>
      <c r="H1092" s="49">
        <f t="shared" si="3"/>
        <v>63.13120613</v>
      </c>
      <c r="I1092" s="49">
        <f t="shared" si="4"/>
        <v>5.031206127</v>
      </c>
      <c r="J1092" s="49"/>
      <c r="K1092" s="50">
        <v>58.1</v>
      </c>
      <c r="L1092" s="51">
        <v>25.0</v>
      </c>
      <c r="M1092" s="52">
        <f t="shared" si="5"/>
        <v>65.778945</v>
      </c>
      <c r="N1092" s="52">
        <f t="shared" si="6"/>
        <v>7.678945002</v>
      </c>
      <c r="O1092" s="53"/>
      <c r="P1092" s="54">
        <v>58.1</v>
      </c>
      <c r="Q1092" s="54">
        <v>5.7</v>
      </c>
      <c r="R1092" s="55">
        <f t="shared" si="7"/>
        <v>65.39556293</v>
      </c>
      <c r="S1092" s="55">
        <f t="shared" si="8"/>
        <v>7.295562926</v>
      </c>
      <c r="T1092" s="55"/>
    </row>
    <row r="1093">
      <c r="A1093" s="45">
        <v>75.0</v>
      </c>
      <c r="B1093" s="45">
        <v>15.4</v>
      </c>
      <c r="C1093" s="46">
        <f t="shared" si="1"/>
        <v>76.50206695</v>
      </c>
      <c r="D1093" s="35">
        <f t="shared" si="2"/>
        <v>1.502066949</v>
      </c>
      <c r="E1093" s="47"/>
      <c r="F1093" s="48">
        <v>57.6</v>
      </c>
      <c r="G1093" s="48">
        <v>285.0</v>
      </c>
      <c r="H1093" s="49">
        <f t="shared" si="3"/>
        <v>62.81105537</v>
      </c>
      <c r="I1093" s="49">
        <f t="shared" si="4"/>
        <v>5.211055372</v>
      </c>
      <c r="J1093" s="49"/>
      <c r="K1093" s="50">
        <v>57.6</v>
      </c>
      <c r="L1093" s="51">
        <v>24.3</v>
      </c>
      <c r="M1093" s="52">
        <f t="shared" si="5"/>
        <v>65.59004442</v>
      </c>
      <c r="N1093" s="52">
        <f t="shared" si="6"/>
        <v>7.990044418</v>
      </c>
      <c r="O1093" s="53"/>
      <c r="P1093" s="54">
        <v>57.6</v>
      </c>
      <c r="Q1093" s="54">
        <v>5.9</v>
      </c>
      <c r="R1093" s="55">
        <f t="shared" si="7"/>
        <v>65.20098625</v>
      </c>
      <c r="S1093" s="55">
        <f t="shared" si="8"/>
        <v>7.600986248</v>
      </c>
      <c r="T1093" s="55"/>
    </row>
    <row r="1094">
      <c r="A1094" s="45">
        <v>74.8</v>
      </c>
      <c r="B1094" s="45">
        <v>15.4</v>
      </c>
      <c r="C1094" s="46">
        <f t="shared" si="1"/>
        <v>76.50206695</v>
      </c>
      <c r="D1094" s="35">
        <f t="shared" si="2"/>
        <v>1.702066949</v>
      </c>
      <c r="E1094" s="47"/>
      <c r="F1094" s="48">
        <v>57.1</v>
      </c>
      <c r="G1094" s="48">
        <v>289.0</v>
      </c>
      <c r="H1094" s="49">
        <f t="shared" si="3"/>
        <v>62.59762153</v>
      </c>
      <c r="I1094" s="49">
        <f t="shared" si="4"/>
        <v>5.497621535</v>
      </c>
      <c r="J1094" s="49"/>
      <c r="K1094" s="50">
        <v>57.1</v>
      </c>
      <c r="L1094" s="51">
        <v>23.7</v>
      </c>
      <c r="M1094" s="52">
        <f t="shared" si="5"/>
        <v>65.42812963</v>
      </c>
      <c r="N1094" s="52">
        <f t="shared" si="6"/>
        <v>8.328129632</v>
      </c>
      <c r="O1094" s="53"/>
      <c r="P1094" s="54">
        <v>57.1</v>
      </c>
      <c r="Q1094" s="54">
        <v>6.0</v>
      </c>
      <c r="R1094" s="55">
        <f t="shared" si="7"/>
        <v>65.10369791</v>
      </c>
      <c r="S1094" s="55">
        <f t="shared" si="8"/>
        <v>8.003697909</v>
      </c>
      <c r="T1094" s="55"/>
    </row>
    <row r="1095">
      <c r="A1095" s="45">
        <v>74.5</v>
      </c>
      <c r="B1095" s="45">
        <v>15.3</v>
      </c>
      <c r="C1095" s="46">
        <f t="shared" si="1"/>
        <v>76.29172164</v>
      </c>
      <c r="D1095" s="35">
        <f t="shared" si="2"/>
        <v>1.791721638</v>
      </c>
      <c r="E1095" s="47"/>
      <c r="F1095" s="48">
        <v>56.7</v>
      </c>
      <c r="G1095" s="48">
        <v>287.0</v>
      </c>
      <c r="H1095" s="49">
        <f t="shared" si="3"/>
        <v>62.70433845</v>
      </c>
      <c r="I1095" s="49">
        <f t="shared" si="4"/>
        <v>6.004338453</v>
      </c>
      <c r="J1095" s="49"/>
      <c r="K1095" s="50">
        <v>56.7</v>
      </c>
      <c r="L1095" s="51">
        <v>23.1</v>
      </c>
      <c r="M1095" s="52">
        <f t="shared" si="5"/>
        <v>65.26621485</v>
      </c>
      <c r="N1095" s="52">
        <f t="shared" si="6"/>
        <v>8.566214847</v>
      </c>
      <c r="O1095" s="53"/>
      <c r="P1095" s="54">
        <v>56.7</v>
      </c>
      <c r="Q1095" s="54">
        <v>6.0</v>
      </c>
      <c r="R1095" s="55">
        <f t="shared" si="7"/>
        <v>65.10369791</v>
      </c>
      <c r="S1095" s="55">
        <f t="shared" si="8"/>
        <v>8.403697909</v>
      </c>
      <c r="T1095" s="55"/>
    </row>
    <row r="1096">
      <c r="A1096" s="45">
        <v>74.2</v>
      </c>
      <c r="B1096" s="45">
        <v>15.3</v>
      </c>
      <c r="C1096" s="46">
        <f t="shared" si="1"/>
        <v>76.29172164</v>
      </c>
      <c r="D1096" s="35">
        <f t="shared" si="2"/>
        <v>2.091721638</v>
      </c>
      <c r="E1096" s="47"/>
      <c r="F1096" s="48">
        <v>56.3</v>
      </c>
      <c r="G1096" s="48">
        <v>288.0</v>
      </c>
      <c r="H1096" s="49">
        <f t="shared" si="3"/>
        <v>62.65097999</v>
      </c>
      <c r="I1096" s="49">
        <f t="shared" si="4"/>
        <v>6.350979994</v>
      </c>
      <c r="J1096" s="49"/>
      <c r="K1096" s="50">
        <v>56.3</v>
      </c>
      <c r="L1096" s="51">
        <v>22.5</v>
      </c>
      <c r="M1096" s="52">
        <f t="shared" si="5"/>
        <v>65.10430006</v>
      </c>
      <c r="N1096" s="52">
        <f t="shared" si="6"/>
        <v>8.804300061</v>
      </c>
      <c r="O1096" s="53"/>
      <c r="P1096" s="54">
        <v>56.3</v>
      </c>
      <c r="Q1096" s="54">
        <v>5.7</v>
      </c>
      <c r="R1096" s="55">
        <f t="shared" si="7"/>
        <v>65.39556293</v>
      </c>
      <c r="S1096" s="55">
        <f t="shared" si="8"/>
        <v>9.095562926</v>
      </c>
      <c r="T1096" s="55"/>
    </row>
    <row r="1097">
      <c r="A1097" s="45">
        <v>74.1</v>
      </c>
      <c r="B1097" s="45">
        <v>15.3</v>
      </c>
      <c r="C1097" s="46">
        <f t="shared" si="1"/>
        <v>76.29172164</v>
      </c>
      <c r="D1097" s="35">
        <f t="shared" si="2"/>
        <v>2.191721638</v>
      </c>
      <c r="E1097" s="47"/>
      <c r="F1097" s="48">
        <v>55.6</v>
      </c>
      <c r="G1097" s="48">
        <v>297.0</v>
      </c>
      <c r="H1097" s="49">
        <f t="shared" si="3"/>
        <v>62.17075386</v>
      </c>
      <c r="I1097" s="49">
        <f t="shared" si="4"/>
        <v>6.570753861</v>
      </c>
      <c r="J1097" s="49"/>
      <c r="K1097" s="50">
        <v>55.6</v>
      </c>
      <c r="L1097" s="51">
        <v>21.9</v>
      </c>
      <c r="M1097" s="52">
        <f t="shared" si="5"/>
        <v>64.94238528</v>
      </c>
      <c r="N1097" s="52">
        <f t="shared" si="6"/>
        <v>9.342385275</v>
      </c>
      <c r="O1097" s="53"/>
      <c r="P1097" s="54">
        <v>55.6</v>
      </c>
      <c r="Q1097" s="54">
        <v>5.6</v>
      </c>
      <c r="R1097" s="55">
        <f t="shared" si="7"/>
        <v>65.49285127</v>
      </c>
      <c r="S1097" s="55">
        <f t="shared" si="8"/>
        <v>9.892851266</v>
      </c>
      <c r="T1097" s="55"/>
    </row>
    <row r="1098">
      <c r="A1098" s="45">
        <v>73.5</v>
      </c>
      <c r="B1098" s="45">
        <v>15.3</v>
      </c>
      <c r="C1098" s="46">
        <f t="shared" si="1"/>
        <v>76.29172164</v>
      </c>
      <c r="D1098" s="35">
        <f t="shared" si="2"/>
        <v>2.791721638</v>
      </c>
      <c r="E1098" s="47"/>
      <c r="F1098" s="48">
        <v>55.0</v>
      </c>
      <c r="G1098" s="48">
        <v>32.0</v>
      </c>
      <c r="H1098" s="49">
        <f t="shared" si="3"/>
        <v>76.31074555</v>
      </c>
      <c r="I1098" s="49">
        <f t="shared" si="4"/>
        <v>21.31074555</v>
      </c>
      <c r="J1098" s="49"/>
      <c r="K1098" s="50">
        <v>55.0</v>
      </c>
      <c r="L1098" s="51">
        <v>21.3</v>
      </c>
      <c r="M1098" s="52">
        <f t="shared" si="5"/>
        <v>64.78047049</v>
      </c>
      <c r="N1098" s="52">
        <f t="shared" si="6"/>
        <v>9.780470489</v>
      </c>
      <c r="O1098" s="53"/>
      <c r="P1098" s="54">
        <v>55.0</v>
      </c>
      <c r="Q1098" s="54">
        <v>5.4</v>
      </c>
      <c r="R1098" s="55">
        <f t="shared" si="7"/>
        <v>65.68742794</v>
      </c>
      <c r="S1098" s="55">
        <f t="shared" si="8"/>
        <v>10.68742794</v>
      </c>
      <c r="T1098" s="55"/>
    </row>
    <row r="1099">
      <c r="A1099" s="45">
        <v>73.4</v>
      </c>
      <c r="B1099" s="45">
        <v>15.2</v>
      </c>
      <c r="C1099" s="46">
        <f t="shared" si="1"/>
        <v>76.08137633</v>
      </c>
      <c r="D1099" s="35">
        <f t="shared" si="2"/>
        <v>2.681376328</v>
      </c>
      <c r="E1099" s="47"/>
      <c r="F1099" s="48">
        <v>54.4</v>
      </c>
      <c r="G1099" s="48">
        <v>36.0</v>
      </c>
      <c r="H1099" s="49">
        <f t="shared" si="3"/>
        <v>76.09731172</v>
      </c>
      <c r="I1099" s="49">
        <f t="shared" si="4"/>
        <v>21.69731172</v>
      </c>
      <c r="J1099" s="49"/>
      <c r="K1099" s="50">
        <v>54.4</v>
      </c>
      <c r="L1099" s="51">
        <v>2.7</v>
      </c>
      <c r="M1099" s="52">
        <f t="shared" si="5"/>
        <v>59.76111213</v>
      </c>
      <c r="N1099" s="52">
        <f t="shared" si="6"/>
        <v>5.36111213</v>
      </c>
      <c r="O1099" s="53"/>
      <c r="P1099" s="54">
        <v>54.4</v>
      </c>
      <c r="Q1099" s="54">
        <v>5.0</v>
      </c>
      <c r="R1099" s="55">
        <f t="shared" si="7"/>
        <v>66.0765813</v>
      </c>
      <c r="S1099" s="55">
        <f t="shared" si="8"/>
        <v>11.6765813</v>
      </c>
      <c r="T1099" s="55"/>
    </row>
    <row r="1100">
      <c r="A1100" s="45">
        <v>72.9</v>
      </c>
      <c r="B1100" s="45">
        <v>15.0</v>
      </c>
      <c r="C1100" s="46">
        <f t="shared" si="1"/>
        <v>75.66068571</v>
      </c>
      <c r="D1100" s="35">
        <f t="shared" si="2"/>
        <v>2.760685707</v>
      </c>
      <c r="E1100" s="47"/>
      <c r="F1100" s="48">
        <v>53.9</v>
      </c>
      <c r="G1100" s="48">
        <v>37.0</v>
      </c>
      <c r="H1100" s="49">
        <f t="shared" si="3"/>
        <v>76.04395326</v>
      </c>
      <c r="I1100" s="49">
        <f t="shared" si="4"/>
        <v>22.14395326</v>
      </c>
      <c r="J1100" s="49"/>
      <c r="K1100" s="50">
        <v>53.9</v>
      </c>
      <c r="L1100" s="51">
        <v>2.1</v>
      </c>
      <c r="M1100" s="52">
        <f t="shared" si="5"/>
        <v>59.59919734</v>
      </c>
      <c r="N1100" s="52">
        <f t="shared" si="6"/>
        <v>5.699197344</v>
      </c>
      <c r="O1100" s="53"/>
      <c r="P1100" s="54">
        <v>53.9</v>
      </c>
      <c r="Q1100" s="54">
        <v>4.6</v>
      </c>
      <c r="R1100" s="55">
        <f t="shared" si="7"/>
        <v>66.46573466</v>
      </c>
      <c r="S1100" s="55">
        <f t="shared" si="8"/>
        <v>12.56573466</v>
      </c>
      <c r="T1100" s="55"/>
    </row>
    <row r="1101">
      <c r="A1101" s="45">
        <v>72.9</v>
      </c>
      <c r="B1101" s="45">
        <v>15.3</v>
      </c>
      <c r="C1101" s="46">
        <f t="shared" si="1"/>
        <v>76.29172164</v>
      </c>
      <c r="D1101" s="35">
        <f t="shared" si="2"/>
        <v>3.391721638</v>
      </c>
      <c r="E1101" s="47"/>
      <c r="F1101" s="48">
        <v>53.5</v>
      </c>
      <c r="G1101" s="48">
        <v>38.0</v>
      </c>
      <c r="H1101" s="49">
        <f t="shared" si="3"/>
        <v>75.9905948</v>
      </c>
      <c r="I1101" s="49">
        <f t="shared" si="4"/>
        <v>22.4905948</v>
      </c>
      <c r="J1101" s="49"/>
      <c r="K1101" s="50">
        <v>53.5</v>
      </c>
      <c r="L1101" s="51">
        <v>19.6</v>
      </c>
      <c r="M1101" s="52">
        <f t="shared" si="5"/>
        <v>64.32171193</v>
      </c>
      <c r="N1101" s="52">
        <f t="shared" si="6"/>
        <v>10.82171193</v>
      </c>
      <c r="O1101" s="53"/>
      <c r="P1101" s="54">
        <v>53.5</v>
      </c>
      <c r="Q1101" s="54">
        <v>4.1</v>
      </c>
      <c r="R1101" s="55">
        <f t="shared" si="7"/>
        <v>66.95217635</v>
      </c>
      <c r="S1101" s="55">
        <f t="shared" si="8"/>
        <v>13.45217635</v>
      </c>
      <c r="T1101" s="55"/>
    </row>
    <row r="1102">
      <c r="A1102" s="45">
        <v>72.5</v>
      </c>
      <c r="B1102" s="45">
        <v>14.9</v>
      </c>
      <c r="C1102" s="46">
        <f t="shared" si="1"/>
        <v>75.4503404</v>
      </c>
      <c r="D1102" s="35">
        <f t="shared" si="2"/>
        <v>2.950340396</v>
      </c>
      <c r="E1102" s="47"/>
      <c r="F1102" s="48">
        <v>53.0</v>
      </c>
      <c r="G1102" s="48">
        <v>38.0</v>
      </c>
      <c r="H1102" s="49">
        <f t="shared" si="3"/>
        <v>75.9905948</v>
      </c>
      <c r="I1102" s="49">
        <f t="shared" si="4"/>
        <v>22.9905948</v>
      </c>
      <c r="J1102" s="49"/>
      <c r="K1102" s="50">
        <v>53.0</v>
      </c>
      <c r="L1102" s="51">
        <v>19.0</v>
      </c>
      <c r="M1102" s="52">
        <f t="shared" si="5"/>
        <v>64.15979714</v>
      </c>
      <c r="N1102" s="52">
        <f t="shared" si="6"/>
        <v>11.15979714</v>
      </c>
      <c r="O1102" s="53"/>
      <c r="P1102" s="54">
        <v>53.0</v>
      </c>
      <c r="Q1102" s="54">
        <v>3.6</v>
      </c>
      <c r="R1102" s="55">
        <f t="shared" si="7"/>
        <v>67.43861805</v>
      </c>
      <c r="S1102" s="55">
        <f t="shared" si="8"/>
        <v>14.43861805</v>
      </c>
      <c r="T1102" s="55"/>
    </row>
    <row r="1103">
      <c r="A1103" s="45">
        <v>72.5</v>
      </c>
      <c r="B1103" s="45">
        <v>14.6</v>
      </c>
      <c r="C1103" s="46">
        <f t="shared" si="1"/>
        <v>74.81930446</v>
      </c>
      <c r="D1103" s="35">
        <f t="shared" si="2"/>
        <v>2.319304465</v>
      </c>
      <c r="E1103" s="47"/>
      <c r="F1103" s="48">
        <v>52.8</v>
      </c>
      <c r="G1103" s="48">
        <v>35.0</v>
      </c>
      <c r="H1103" s="49">
        <f t="shared" si="3"/>
        <v>76.15067018</v>
      </c>
      <c r="I1103" s="49">
        <f t="shared" si="4"/>
        <v>23.35067018</v>
      </c>
      <c r="J1103" s="49"/>
      <c r="K1103" s="50">
        <v>52.8</v>
      </c>
      <c r="L1103" s="51">
        <v>18.5</v>
      </c>
      <c r="M1103" s="52">
        <f t="shared" si="5"/>
        <v>64.02486816</v>
      </c>
      <c r="N1103" s="52">
        <f t="shared" si="6"/>
        <v>11.22486816</v>
      </c>
      <c r="O1103" s="53"/>
      <c r="P1103" s="54">
        <v>52.8</v>
      </c>
      <c r="Q1103" s="54">
        <v>3.1</v>
      </c>
      <c r="R1103" s="55">
        <f t="shared" si="7"/>
        <v>67.92505975</v>
      </c>
      <c r="S1103" s="55">
        <f t="shared" si="8"/>
        <v>15.12505975</v>
      </c>
      <c r="T1103" s="55"/>
    </row>
    <row r="1104">
      <c r="A1104" s="45">
        <v>72.3</v>
      </c>
      <c r="B1104" s="45">
        <v>14.2</v>
      </c>
      <c r="C1104" s="46">
        <f t="shared" si="1"/>
        <v>73.97792322</v>
      </c>
      <c r="D1104" s="35">
        <f t="shared" si="2"/>
        <v>1.677923223</v>
      </c>
      <c r="E1104" s="47"/>
      <c r="F1104" s="48">
        <v>52.5</v>
      </c>
      <c r="G1104" s="48">
        <v>32.0</v>
      </c>
      <c r="H1104" s="49">
        <f t="shared" si="3"/>
        <v>76.31074555</v>
      </c>
      <c r="I1104" s="49">
        <f t="shared" si="4"/>
        <v>23.81074555</v>
      </c>
      <c r="J1104" s="49"/>
      <c r="K1104" s="50">
        <v>52.5</v>
      </c>
      <c r="L1104" s="51">
        <v>17.9</v>
      </c>
      <c r="M1104" s="52">
        <f t="shared" si="5"/>
        <v>63.86295337</v>
      </c>
      <c r="N1104" s="52">
        <f t="shared" si="6"/>
        <v>11.36295337</v>
      </c>
      <c r="O1104" s="53"/>
      <c r="P1104" s="54">
        <v>52.5</v>
      </c>
      <c r="Q1104" s="54">
        <v>0.3</v>
      </c>
      <c r="R1104" s="55">
        <f t="shared" si="7"/>
        <v>70.64913325</v>
      </c>
      <c r="S1104" s="55">
        <f t="shared" si="8"/>
        <v>18.14913325</v>
      </c>
      <c r="T1104" s="55"/>
    </row>
    <row r="1105">
      <c r="A1105" s="45">
        <v>71.7</v>
      </c>
      <c r="B1105" s="45">
        <v>13.9</v>
      </c>
      <c r="C1105" s="46">
        <f t="shared" si="1"/>
        <v>73.34688729</v>
      </c>
      <c r="D1105" s="35">
        <f t="shared" si="2"/>
        <v>1.646887291</v>
      </c>
      <c r="E1105" s="47"/>
      <c r="F1105" s="48">
        <v>52.1</v>
      </c>
      <c r="G1105" s="48">
        <v>3.0</v>
      </c>
      <c r="H1105" s="49">
        <f t="shared" si="3"/>
        <v>77.85814087</v>
      </c>
      <c r="I1105" s="49">
        <f t="shared" si="4"/>
        <v>25.75814087</v>
      </c>
      <c r="J1105" s="49"/>
      <c r="K1105" s="50">
        <v>52.1</v>
      </c>
      <c r="L1105" s="51">
        <v>17.4</v>
      </c>
      <c r="M1105" s="52">
        <f t="shared" si="5"/>
        <v>63.72802438</v>
      </c>
      <c r="N1105" s="52">
        <f t="shared" si="6"/>
        <v>11.62802438</v>
      </c>
      <c r="O1105" s="53"/>
      <c r="P1105" s="54">
        <v>52.1</v>
      </c>
      <c r="Q1105" s="54">
        <v>0.3</v>
      </c>
      <c r="R1105" s="55">
        <f t="shared" si="7"/>
        <v>70.64913325</v>
      </c>
      <c r="S1105" s="55">
        <f t="shared" si="8"/>
        <v>18.54913325</v>
      </c>
      <c r="T1105" s="55"/>
    </row>
    <row r="1106">
      <c r="A1106" s="45">
        <v>82.7</v>
      </c>
      <c r="B1106" s="45">
        <v>19.0</v>
      </c>
      <c r="C1106" s="46">
        <f t="shared" si="1"/>
        <v>84.07449813</v>
      </c>
      <c r="D1106" s="35">
        <f t="shared" si="2"/>
        <v>1.374498126</v>
      </c>
      <c r="E1106" s="47"/>
      <c r="F1106" s="48">
        <v>66.2</v>
      </c>
      <c r="G1106" s="48">
        <v>215.0</v>
      </c>
      <c r="H1106" s="49">
        <f t="shared" si="3"/>
        <v>66.54614752</v>
      </c>
      <c r="I1106" s="49">
        <f t="shared" si="4"/>
        <v>0.3461475168</v>
      </c>
      <c r="J1106" s="49"/>
      <c r="K1106" s="50">
        <v>66.2</v>
      </c>
      <c r="L1106" s="51">
        <v>46.7</v>
      </c>
      <c r="M1106" s="52">
        <f t="shared" si="5"/>
        <v>71.63486309</v>
      </c>
      <c r="N1106" s="52">
        <f t="shared" si="6"/>
        <v>5.434863088</v>
      </c>
      <c r="O1106" s="53"/>
      <c r="P1106" s="54">
        <v>66.2</v>
      </c>
      <c r="Q1106" s="54">
        <v>0.3</v>
      </c>
      <c r="R1106" s="55">
        <f t="shared" si="7"/>
        <v>70.64913325</v>
      </c>
      <c r="S1106" s="55">
        <f t="shared" si="8"/>
        <v>4.449133247</v>
      </c>
      <c r="T1106" s="55"/>
    </row>
    <row r="1107">
      <c r="A1107" s="45">
        <v>82.5</v>
      </c>
      <c r="B1107" s="45">
        <v>19.0</v>
      </c>
      <c r="C1107" s="46">
        <f t="shared" si="1"/>
        <v>84.07449813</v>
      </c>
      <c r="D1107" s="35">
        <f t="shared" si="2"/>
        <v>1.574498126</v>
      </c>
      <c r="E1107" s="47"/>
      <c r="F1107" s="48">
        <v>66.0</v>
      </c>
      <c r="G1107" s="48">
        <v>217.0</v>
      </c>
      <c r="H1107" s="49">
        <f t="shared" si="3"/>
        <v>66.4394306</v>
      </c>
      <c r="I1107" s="49">
        <f t="shared" si="4"/>
        <v>0.4394305984</v>
      </c>
      <c r="J1107" s="49"/>
      <c r="K1107" s="50">
        <v>66.0</v>
      </c>
      <c r="L1107" s="51">
        <v>45.9</v>
      </c>
      <c r="M1107" s="52">
        <f t="shared" si="5"/>
        <v>71.41897671</v>
      </c>
      <c r="N1107" s="52">
        <f t="shared" si="6"/>
        <v>5.418976707</v>
      </c>
      <c r="O1107" s="53"/>
      <c r="P1107" s="54">
        <v>66.0</v>
      </c>
      <c r="Q1107" s="54">
        <v>0.3</v>
      </c>
      <c r="R1107" s="55">
        <f t="shared" si="7"/>
        <v>70.64913325</v>
      </c>
      <c r="S1107" s="55">
        <f t="shared" si="8"/>
        <v>4.649133247</v>
      </c>
      <c r="T1107" s="55"/>
    </row>
    <row r="1108">
      <c r="A1108" s="45">
        <v>82.4</v>
      </c>
      <c r="B1108" s="45">
        <v>19.0</v>
      </c>
      <c r="C1108" s="46">
        <f t="shared" si="1"/>
        <v>84.07449813</v>
      </c>
      <c r="D1108" s="35">
        <f t="shared" si="2"/>
        <v>1.674498126</v>
      </c>
      <c r="E1108" s="47"/>
      <c r="F1108" s="48">
        <v>65.9</v>
      </c>
      <c r="G1108" s="48">
        <v>218.0</v>
      </c>
      <c r="H1108" s="49">
        <f t="shared" si="3"/>
        <v>66.38607214</v>
      </c>
      <c r="I1108" s="49">
        <f t="shared" si="4"/>
        <v>0.4860721392</v>
      </c>
      <c r="J1108" s="49"/>
      <c r="K1108" s="50">
        <v>65.9</v>
      </c>
      <c r="L1108" s="51">
        <v>45.0</v>
      </c>
      <c r="M1108" s="52">
        <f t="shared" si="5"/>
        <v>71.17610453</v>
      </c>
      <c r="N1108" s="52">
        <f t="shared" si="6"/>
        <v>5.276104528</v>
      </c>
      <c r="O1108" s="53"/>
      <c r="P1108" s="54">
        <v>65.9</v>
      </c>
      <c r="Q1108" s="54">
        <v>0.4</v>
      </c>
      <c r="R1108" s="55">
        <f t="shared" si="7"/>
        <v>70.55184491</v>
      </c>
      <c r="S1108" s="55">
        <f t="shared" si="8"/>
        <v>4.651844907</v>
      </c>
      <c r="T1108" s="55"/>
    </row>
    <row r="1109">
      <c r="A1109" s="45">
        <v>82.5</v>
      </c>
      <c r="B1109" s="45">
        <v>18.7</v>
      </c>
      <c r="C1109" s="46">
        <f t="shared" si="1"/>
        <v>83.4434622</v>
      </c>
      <c r="D1109" s="35">
        <f t="shared" si="2"/>
        <v>0.943462195</v>
      </c>
      <c r="E1109" s="47"/>
      <c r="F1109" s="48">
        <v>65.8</v>
      </c>
      <c r="G1109" s="48">
        <v>22.0</v>
      </c>
      <c r="H1109" s="49">
        <f t="shared" si="3"/>
        <v>76.84433015</v>
      </c>
      <c r="I1109" s="49">
        <f t="shared" si="4"/>
        <v>11.04433015</v>
      </c>
      <c r="J1109" s="49"/>
      <c r="K1109" s="50">
        <v>65.8</v>
      </c>
      <c r="L1109" s="51">
        <v>44.1</v>
      </c>
      <c r="M1109" s="52">
        <f t="shared" si="5"/>
        <v>70.93323235</v>
      </c>
      <c r="N1109" s="52">
        <f t="shared" si="6"/>
        <v>5.133232349</v>
      </c>
      <c r="O1109" s="53"/>
      <c r="P1109" s="54">
        <v>65.8</v>
      </c>
      <c r="Q1109" s="54">
        <v>0.4</v>
      </c>
      <c r="R1109" s="55">
        <f t="shared" si="7"/>
        <v>70.55184491</v>
      </c>
      <c r="S1109" s="55">
        <f t="shared" si="8"/>
        <v>4.751844907</v>
      </c>
      <c r="T1109" s="55"/>
    </row>
    <row r="1110">
      <c r="A1110" s="45">
        <v>82.1</v>
      </c>
      <c r="B1110" s="45">
        <v>18.6</v>
      </c>
      <c r="C1110" s="46">
        <f t="shared" si="1"/>
        <v>83.23311688</v>
      </c>
      <c r="D1110" s="35">
        <f t="shared" si="2"/>
        <v>1.133116885</v>
      </c>
      <c r="E1110" s="47"/>
      <c r="F1110" s="48">
        <v>65.6</v>
      </c>
      <c r="G1110" s="48">
        <v>229.0</v>
      </c>
      <c r="H1110" s="49">
        <f t="shared" si="3"/>
        <v>65.79912909</v>
      </c>
      <c r="I1110" s="49">
        <f t="shared" si="4"/>
        <v>0.1991290878</v>
      </c>
      <c r="J1110" s="49"/>
      <c r="K1110" s="50">
        <v>65.6</v>
      </c>
      <c r="L1110" s="51">
        <v>43.2</v>
      </c>
      <c r="M1110" s="52">
        <f t="shared" si="5"/>
        <v>70.69036017</v>
      </c>
      <c r="N1110" s="52">
        <f t="shared" si="6"/>
        <v>5.090360171</v>
      </c>
      <c r="O1110" s="53"/>
      <c r="P1110" s="54">
        <v>65.6</v>
      </c>
      <c r="Q1110" s="54">
        <v>0.3</v>
      </c>
      <c r="R1110" s="55">
        <f t="shared" si="7"/>
        <v>70.64913325</v>
      </c>
      <c r="S1110" s="55">
        <f t="shared" si="8"/>
        <v>5.049133247</v>
      </c>
      <c r="T1110" s="55"/>
    </row>
    <row r="1111">
      <c r="A1111" s="45">
        <v>81.8</v>
      </c>
      <c r="B1111" s="45">
        <v>18.4</v>
      </c>
      <c r="C1111" s="46">
        <f t="shared" si="1"/>
        <v>82.81242626</v>
      </c>
      <c r="D1111" s="35">
        <f t="shared" si="2"/>
        <v>1.012426264</v>
      </c>
      <c r="E1111" s="47"/>
      <c r="F1111" s="48">
        <v>65.9</v>
      </c>
      <c r="G1111" s="48">
        <v>221.0</v>
      </c>
      <c r="H1111" s="49">
        <f t="shared" si="3"/>
        <v>66.22599676</v>
      </c>
      <c r="I1111" s="49">
        <f t="shared" si="4"/>
        <v>0.3259967615</v>
      </c>
      <c r="J1111" s="49"/>
      <c r="K1111" s="50">
        <v>65.9</v>
      </c>
      <c r="L1111" s="51">
        <v>42.4</v>
      </c>
      <c r="M1111" s="52">
        <f t="shared" si="5"/>
        <v>70.47447379</v>
      </c>
      <c r="N1111" s="52">
        <f t="shared" si="6"/>
        <v>4.57447379</v>
      </c>
      <c r="O1111" s="53"/>
      <c r="P1111" s="54">
        <v>65.9</v>
      </c>
      <c r="Q1111" s="54">
        <v>0.8</v>
      </c>
      <c r="R1111" s="55">
        <f t="shared" si="7"/>
        <v>70.16269155</v>
      </c>
      <c r="S1111" s="55">
        <f t="shared" si="8"/>
        <v>4.26269155</v>
      </c>
      <c r="T1111" s="55"/>
    </row>
    <row r="1112">
      <c r="A1112" s="45">
        <v>81.6</v>
      </c>
      <c r="B1112" s="45">
        <v>18.4</v>
      </c>
      <c r="C1112" s="46">
        <f t="shared" si="1"/>
        <v>82.81242626</v>
      </c>
      <c r="D1112" s="35">
        <f t="shared" si="2"/>
        <v>1.212426264</v>
      </c>
      <c r="E1112" s="47"/>
      <c r="F1112" s="48">
        <v>66.1</v>
      </c>
      <c r="G1112" s="48">
        <v>218.0</v>
      </c>
      <c r="H1112" s="49">
        <f t="shared" si="3"/>
        <v>66.38607214</v>
      </c>
      <c r="I1112" s="49">
        <f t="shared" si="4"/>
        <v>0.2860721392</v>
      </c>
      <c r="J1112" s="49"/>
      <c r="K1112" s="50">
        <v>66.1</v>
      </c>
      <c r="L1112" s="51">
        <v>41.6</v>
      </c>
      <c r="M1112" s="52">
        <f t="shared" si="5"/>
        <v>70.25858741</v>
      </c>
      <c r="N1112" s="52">
        <f t="shared" si="6"/>
        <v>4.158587409</v>
      </c>
      <c r="O1112" s="53"/>
      <c r="P1112" s="54">
        <v>66.1</v>
      </c>
      <c r="Q1112" s="54">
        <v>1.9</v>
      </c>
      <c r="R1112" s="55">
        <f t="shared" si="7"/>
        <v>69.09251982</v>
      </c>
      <c r="S1112" s="55">
        <f t="shared" si="8"/>
        <v>2.992519818</v>
      </c>
      <c r="T1112" s="55"/>
    </row>
    <row r="1113">
      <c r="A1113" s="45">
        <v>81.4</v>
      </c>
      <c r="B1113" s="45">
        <v>18.2</v>
      </c>
      <c r="C1113" s="46">
        <f t="shared" si="1"/>
        <v>82.39173564</v>
      </c>
      <c r="D1113" s="35">
        <f t="shared" si="2"/>
        <v>0.9917356426</v>
      </c>
      <c r="E1113" s="47"/>
      <c r="F1113" s="48">
        <v>66.3</v>
      </c>
      <c r="G1113" s="48">
        <v>218.0</v>
      </c>
      <c r="H1113" s="49">
        <f t="shared" si="3"/>
        <v>66.38607214</v>
      </c>
      <c r="I1113" s="49">
        <f t="shared" si="4"/>
        <v>0.08607213917</v>
      </c>
      <c r="J1113" s="49"/>
      <c r="K1113" s="50">
        <v>66.3</v>
      </c>
      <c r="L1113" s="51">
        <v>4.9</v>
      </c>
      <c r="M1113" s="52">
        <f t="shared" si="5"/>
        <v>60.35479968</v>
      </c>
      <c r="N1113" s="52">
        <f t="shared" si="6"/>
        <v>5.945200323</v>
      </c>
      <c r="O1113" s="53"/>
      <c r="P1113" s="54">
        <v>66.3</v>
      </c>
      <c r="Q1113" s="54">
        <v>1.1</v>
      </c>
      <c r="R1113" s="55">
        <f t="shared" si="7"/>
        <v>69.87082653</v>
      </c>
      <c r="S1113" s="55">
        <f t="shared" si="8"/>
        <v>3.570826532</v>
      </c>
      <c r="T1113" s="55"/>
    </row>
    <row r="1114">
      <c r="A1114" s="45">
        <v>81.3</v>
      </c>
      <c r="B1114" s="45">
        <v>18.2</v>
      </c>
      <c r="C1114" s="46">
        <f t="shared" si="1"/>
        <v>82.39173564</v>
      </c>
      <c r="D1114" s="35">
        <f t="shared" si="2"/>
        <v>1.091735643</v>
      </c>
      <c r="E1114" s="47"/>
      <c r="F1114" s="48">
        <v>65.7</v>
      </c>
      <c r="G1114" s="48">
        <v>232.0</v>
      </c>
      <c r="H1114" s="49">
        <f t="shared" si="3"/>
        <v>65.63905371</v>
      </c>
      <c r="I1114" s="49">
        <f t="shared" si="4"/>
        <v>0.06094628984</v>
      </c>
      <c r="J1114" s="49"/>
      <c r="K1114" s="50">
        <v>65.7</v>
      </c>
      <c r="L1114" s="51">
        <v>4.3</v>
      </c>
      <c r="M1114" s="52">
        <f t="shared" si="5"/>
        <v>60.19288489</v>
      </c>
      <c r="N1114" s="52">
        <f t="shared" si="6"/>
        <v>5.507115108</v>
      </c>
      <c r="O1114" s="53"/>
      <c r="P1114" s="54">
        <v>65.7</v>
      </c>
      <c r="Q1114" s="54">
        <v>1.8</v>
      </c>
      <c r="R1114" s="55">
        <f t="shared" si="7"/>
        <v>69.18980816</v>
      </c>
      <c r="S1114" s="55">
        <f t="shared" si="8"/>
        <v>3.489808158</v>
      </c>
      <c r="T1114" s="55"/>
    </row>
    <row r="1115">
      <c r="A1115" s="45">
        <v>81.1</v>
      </c>
      <c r="B1115" s="45">
        <v>18.1</v>
      </c>
      <c r="C1115" s="46">
        <f t="shared" si="1"/>
        <v>82.18139033</v>
      </c>
      <c r="D1115" s="35">
        <f t="shared" si="2"/>
        <v>1.081390332</v>
      </c>
      <c r="E1115" s="47"/>
      <c r="F1115" s="48">
        <v>65.2</v>
      </c>
      <c r="G1115" s="48">
        <v>24.0</v>
      </c>
      <c r="H1115" s="49">
        <f t="shared" si="3"/>
        <v>76.73761323</v>
      </c>
      <c r="I1115" s="49">
        <f t="shared" si="4"/>
        <v>11.53761323</v>
      </c>
      <c r="J1115" s="49"/>
      <c r="K1115" s="50">
        <v>65.2</v>
      </c>
      <c r="L1115" s="51">
        <v>39.6</v>
      </c>
      <c r="M1115" s="52">
        <f t="shared" si="5"/>
        <v>69.71887146</v>
      </c>
      <c r="N1115" s="52">
        <f t="shared" si="6"/>
        <v>4.518871456</v>
      </c>
      <c r="O1115" s="53"/>
      <c r="P1115" s="54">
        <v>65.2</v>
      </c>
      <c r="Q1115" s="54">
        <v>1.9</v>
      </c>
      <c r="R1115" s="55">
        <f t="shared" si="7"/>
        <v>69.09251982</v>
      </c>
      <c r="S1115" s="55">
        <f t="shared" si="8"/>
        <v>3.892519818</v>
      </c>
      <c r="T1115" s="55"/>
    </row>
    <row r="1116">
      <c r="A1116" s="45">
        <v>81.0</v>
      </c>
      <c r="B1116" s="45">
        <v>17.9</v>
      </c>
      <c r="C1116" s="46">
        <f t="shared" si="1"/>
        <v>81.76069971</v>
      </c>
      <c r="D1116" s="35">
        <f t="shared" si="2"/>
        <v>0.7606997111</v>
      </c>
      <c r="E1116" s="47"/>
      <c r="F1116" s="48">
        <v>65.0</v>
      </c>
      <c r="G1116" s="48">
        <v>238.0</v>
      </c>
      <c r="H1116" s="49">
        <f t="shared" si="3"/>
        <v>65.31890295</v>
      </c>
      <c r="I1116" s="49">
        <f t="shared" si="4"/>
        <v>0.3189029549</v>
      </c>
      <c r="J1116" s="49"/>
      <c r="K1116" s="50">
        <v>65.0</v>
      </c>
      <c r="L1116" s="51">
        <v>39.0</v>
      </c>
      <c r="M1116" s="52">
        <f t="shared" si="5"/>
        <v>69.55695667</v>
      </c>
      <c r="N1116" s="52">
        <f t="shared" si="6"/>
        <v>4.55695667</v>
      </c>
      <c r="O1116" s="53"/>
      <c r="P1116" s="54">
        <v>65.0</v>
      </c>
      <c r="Q1116" s="54">
        <v>2.1</v>
      </c>
      <c r="R1116" s="55">
        <f t="shared" si="7"/>
        <v>68.89794314</v>
      </c>
      <c r="S1116" s="55">
        <f t="shared" si="8"/>
        <v>3.89794314</v>
      </c>
      <c r="T1116" s="55"/>
    </row>
    <row r="1117">
      <c r="A1117" s="45">
        <v>88.0</v>
      </c>
      <c r="B1117" s="45">
        <v>18.3</v>
      </c>
      <c r="C1117" s="46">
        <f t="shared" si="1"/>
        <v>82.60208095</v>
      </c>
      <c r="D1117" s="35">
        <f t="shared" si="2"/>
        <v>5.397919047</v>
      </c>
      <c r="E1117" s="47"/>
      <c r="F1117" s="48">
        <v>65.1</v>
      </c>
      <c r="G1117" s="48">
        <v>237.0</v>
      </c>
      <c r="H1117" s="49">
        <f t="shared" si="3"/>
        <v>65.37226141</v>
      </c>
      <c r="I1117" s="49">
        <f t="shared" si="4"/>
        <v>0.2722614141</v>
      </c>
      <c r="J1117" s="49"/>
      <c r="K1117" s="50">
        <v>65.1</v>
      </c>
      <c r="L1117" s="51">
        <v>38.4</v>
      </c>
      <c r="M1117" s="52">
        <f t="shared" si="5"/>
        <v>69.39504188</v>
      </c>
      <c r="N1117" s="52">
        <f t="shared" si="6"/>
        <v>4.295041884</v>
      </c>
      <c r="O1117" s="53"/>
      <c r="P1117" s="54">
        <v>65.1</v>
      </c>
      <c r="Q1117" s="54">
        <v>2.3</v>
      </c>
      <c r="R1117" s="55">
        <f t="shared" si="7"/>
        <v>68.70336646</v>
      </c>
      <c r="S1117" s="55">
        <f t="shared" si="8"/>
        <v>3.603366461</v>
      </c>
      <c r="T1117" s="55"/>
    </row>
    <row r="1118">
      <c r="A1118" s="45">
        <v>87.0</v>
      </c>
      <c r="B1118" s="45">
        <v>17.6</v>
      </c>
      <c r="C1118" s="46">
        <f t="shared" si="1"/>
        <v>81.12966378</v>
      </c>
      <c r="D1118" s="35">
        <f t="shared" si="2"/>
        <v>5.87033622</v>
      </c>
      <c r="E1118" s="47"/>
      <c r="F1118" s="48">
        <v>65.3</v>
      </c>
      <c r="G1118" s="48">
        <v>237.0</v>
      </c>
      <c r="H1118" s="49">
        <f t="shared" si="3"/>
        <v>65.37226141</v>
      </c>
      <c r="I1118" s="49">
        <f t="shared" si="4"/>
        <v>0.07226141408</v>
      </c>
      <c r="J1118" s="49"/>
      <c r="K1118" s="50">
        <v>65.3</v>
      </c>
      <c r="L1118" s="51">
        <v>37.8</v>
      </c>
      <c r="M1118" s="52">
        <f t="shared" si="5"/>
        <v>69.2331271</v>
      </c>
      <c r="N1118" s="52">
        <f t="shared" si="6"/>
        <v>3.933127099</v>
      </c>
      <c r="O1118" s="53"/>
      <c r="P1118" s="54">
        <v>65.3</v>
      </c>
      <c r="Q1118" s="54">
        <v>1.7</v>
      </c>
      <c r="R1118" s="55">
        <f t="shared" si="7"/>
        <v>69.2870965</v>
      </c>
      <c r="S1118" s="55">
        <f t="shared" si="8"/>
        <v>3.987096497</v>
      </c>
      <c r="T1118" s="55"/>
    </row>
    <row r="1119">
      <c r="A1119" s="45">
        <v>84.0</v>
      </c>
      <c r="B1119" s="45">
        <v>17.2</v>
      </c>
      <c r="C1119" s="46">
        <f t="shared" si="1"/>
        <v>80.28828254</v>
      </c>
      <c r="D1119" s="35">
        <f t="shared" si="2"/>
        <v>3.711717462</v>
      </c>
      <c r="E1119" s="47"/>
      <c r="F1119" s="48">
        <v>65.3</v>
      </c>
      <c r="G1119" s="48">
        <v>244.0</v>
      </c>
      <c r="H1119" s="49">
        <f t="shared" si="3"/>
        <v>64.9987522</v>
      </c>
      <c r="I1119" s="49">
        <f t="shared" si="4"/>
        <v>0.3012478004</v>
      </c>
      <c r="J1119" s="49"/>
      <c r="K1119" s="50">
        <v>65.3</v>
      </c>
      <c r="L1119" s="51">
        <v>37.1</v>
      </c>
      <c r="M1119" s="52">
        <f t="shared" si="5"/>
        <v>69.04422652</v>
      </c>
      <c r="N1119" s="52">
        <f t="shared" si="6"/>
        <v>3.744226515</v>
      </c>
      <c r="O1119" s="53"/>
      <c r="P1119" s="54">
        <v>65.3</v>
      </c>
      <c r="Q1119" s="54">
        <v>1.1</v>
      </c>
      <c r="R1119" s="55">
        <f t="shared" si="7"/>
        <v>69.87082653</v>
      </c>
      <c r="S1119" s="55">
        <f t="shared" si="8"/>
        <v>4.570826532</v>
      </c>
      <c r="T1119" s="55"/>
    </row>
    <row r="1120">
      <c r="A1120" s="45">
        <v>80.0</v>
      </c>
      <c r="B1120" s="45">
        <v>17.1</v>
      </c>
      <c r="C1120" s="46">
        <f t="shared" si="1"/>
        <v>80.07793723</v>
      </c>
      <c r="D1120" s="35">
        <f t="shared" si="2"/>
        <v>0.07793722714</v>
      </c>
      <c r="E1120" s="47"/>
      <c r="F1120" s="48">
        <v>65.4</v>
      </c>
      <c r="G1120" s="48">
        <v>247.0</v>
      </c>
      <c r="H1120" s="49">
        <f t="shared" si="3"/>
        <v>64.83867682</v>
      </c>
      <c r="I1120" s="49">
        <f t="shared" si="4"/>
        <v>0.5613231781</v>
      </c>
      <c r="J1120" s="49"/>
      <c r="K1120" s="50">
        <v>65.4</v>
      </c>
      <c r="L1120" s="51">
        <v>36.4</v>
      </c>
      <c r="M1120" s="52">
        <f t="shared" si="5"/>
        <v>68.85532593</v>
      </c>
      <c r="N1120" s="52">
        <f t="shared" si="6"/>
        <v>3.455325932</v>
      </c>
      <c r="O1120" s="53"/>
      <c r="P1120" s="54">
        <v>65.4</v>
      </c>
      <c r="Q1120" s="54">
        <v>0.5</v>
      </c>
      <c r="R1120" s="55">
        <f t="shared" si="7"/>
        <v>70.45455657</v>
      </c>
      <c r="S1120" s="55">
        <f t="shared" si="8"/>
        <v>5.054556568</v>
      </c>
      <c r="T1120" s="55"/>
    </row>
    <row r="1121">
      <c r="A1121" s="45">
        <v>79.7</v>
      </c>
      <c r="B1121" s="45">
        <v>16.8</v>
      </c>
      <c r="C1121" s="46">
        <f t="shared" si="1"/>
        <v>79.4469013</v>
      </c>
      <c r="D1121" s="35">
        <f t="shared" si="2"/>
        <v>0.2530987043</v>
      </c>
      <c r="E1121" s="47"/>
      <c r="F1121" s="48">
        <v>65.4</v>
      </c>
      <c r="G1121" s="48">
        <v>246.0</v>
      </c>
      <c r="H1121" s="49">
        <f t="shared" si="3"/>
        <v>64.89203528</v>
      </c>
      <c r="I1121" s="49">
        <f t="shared" si="4"/>
        <v>0.5079647189</v>
      </c>
      <c r="J1121" s="49"/>
      <c r="K1121" s="50">
        <v>65.4</v>
      </c>
      <c r="L1121" s="51">
        <v>35.7</v>
      </c>
      <c r="M1121" s="52">
        <f t="shared" si="5"/>
        <v>68.66642535</v>
      </c>
      <c r="N1121" s="52">
        <f t="shared" si="6"/>
        <v>3.266425348</v>
      </c>
      <c r="O1121" s="53"/>
      <c r="P1121" s="54">
        <v>65.4</v>
      </c>
      <c r="Q1121" s="54">
        <v>0.5</v>
      </c>
      <c r="R1121" s="55">
        <f t="shared" si="7"/>
        <v>70.45455657</v>
      </c>
      <c r="S1121" s="55">
        <f t="shared" si="8"/>
        <v>5.054556568</v>
      </c>
      <c r="T1121" s="55"/>
    </row>
    <row r="1122">
      <c r="A1122" s="45">
        <v>68.3</v>
      </c>
      <c r="B1122" s="45">
        <v>11.6</v>
      </c>
      <c r="C1122" s="46">
        <f t="shared" si="1"/>
        <v>68.50894515</v>
      </c>
      <c r="D1122" s="35">
        <f t="shared" si="2"/>
        <v>0.20894515</v>
      </c>
      <c r="E1122" s="47"/>
      <c r="F1122" s="48">
        <v>63.5</v>
      </c>
      <c r="G1122" s="48">
        <v>24.0</v>
      </c>
      <c r="H1122" s="49">
        <f t="shared" si="3"/>
        <v>76.73761323</v>
      </c>
      <c r="I1122" s="49">
        <f t="shared" si="4"/>
        <v>13.23761323</v>
      </c>
      <c r="J1122" s="49"/>
      <c r="K1122" s="50">
        <v>63.5</v>
      </c>
      <c r="L1122" s="51">
        <v>49.9</v>
      </c>
      <c r="M1122" s="52">
        <f t="shared" si="5"/>
        <v>72.49840861</v>
      </c>
      <c r="N1122" s="52">
        <f t="shared" si="6"/>
        <v>8.998408612</v>
      </c>
      <c r="O1122" s="53"/>
      <c r="P1122" s="54">
        <v>63.5</v>
      </c>
      <c r="Q1122" s="54">
        <v>0.5</v>
      </c>
      <c r="R1122" s="55">
        <f t="shared" si="7"/>
        <v>70.45455657</v>
      </c>
      <c r="S1122" s="55">
        <f t="shared" si="8"/>
        <v>6.954556568</v>
      </c>
      <c r="T1122" s="55"/>
    </row>
    <row r="1123">
      <c r="A1123" s="45">
        <v>68.0</v>
      </c>
      <c r="B1123" s="45">
        <v>11.6</v>
      </c>
      <c r="C1123" s="46">
        <f t="shared" si="1"/>
        <v>68.50894515</v>
      </c>
      <c r="D1123" s="35">
        <f t="shared" si="2"/>
        <v>0.50894515</v>
      </c>
      <c r="E1123" s="47"/>
      <c r="F1123" s="48">
        <v>63.1</v>
      </c>
      <c r="G1123" s="48">
        <v>245.0</v>
      </c>
      <c r="H1123" s="49">
        <f t="shared" si="3"/>
        <v>64.94539374</v>
      </c>
      <c r="I1123" s="49">
        <f t="shared" si="4"/>
        <v>1.84539374</v>
      </c>
      <c r="J1123" s="49"/>
      <c r="K1123" s="50">
        <v>63.1</v>
      </c>
      <c r="L1123" s="51">
        <v>48.8</v>
      </c>
      <c r="M1123" s="52">
        <f t="shared" si="5"/>
        <v>72.20156484</v>
      </c>
      <c r="N1123" s="52">
        <f t="shared" si="6"/>
        <v>9.101564838</v>
      </c>
      <c r="O1123" s="53"/>
      <c r="P1123" s="54">
        <v>63.1</v>
      </c>
      <c r="Q1123" s="54">
        <v>0.8</v>
      </c>
      <c r="R1123" s="55">
        <f t="shared" si="7"/>
        <v>70.16269155</v>
      </c>
      <c r="S1123" s="55">
        <f t="shared" si="8"/>
        <v>7.06269155</v>
      </c>
      <c r="T1123" s="55"/>
    </row>
    <row r="1124">
      <c r="A1124" s="45">
        <v>67.6</v>
      </c>
      <c r="B1124" s="45">
        <v>11.5</v>
      </c>
      <c r="C1124" s="46">
        <f t="shared" si="1"/>
        <v>68.29859984</v>
      </c>
      <c r="D1124" s="35">
        <f t="shared" si="2"/>
        <v>0.6985998396</v>
      </c>
      <c r="E1124" s="47"/>
      <c r="F1124" s="48">
        <v>62.7</v>
      </c>
      <c r="G1124" s="48">
        <v>253.0</v>
      </c>
      <c r="H1124" s="49">
        <f t="shared" si="3"/>
        <v>64.51852607</v>
      </c>
      <c r="I1124" s="49">
        <f t="shared" si="4"/>
        <v>1.818526067</v>
      </c>
      <c r="J1124" s="49"/>
      <c r="K1124" s="50">
        <v>62.7</v>
      </c>
      <c r="L1124" s="51">
        <v>47.7</v>
      </c>
      <c r="M1124" s="52">
        <f t="shared" si="5"/>
        <v>71.90472106</v>
      </c>
      <c r="N1124" s="52">
        <f t="shared" si="6"/>
        <v>9.204721064</v>
      </c>
      <c r="O1124" s="53"/>
      <c r="P1124" s="54">
        <v>62.7</v>
      </c>
      <c r="Q1124" s="54">
        <v>1.5</v>
      </c>
      <c r="R1124" s="55">
        <f t="shared" si="7"/>
        <v>69.48167318</v>
      </c>
      <c r="S1124" s="55">
        <f t="shared" si="8"/>
        <v>6.781673175</v>
      </c>
      <c r="T1124" s="55"/>
    </row>
    <row r="1125">
      <c r="A1125" s="45">
        <v>67.3</v>
      </c>
      <c r="B1125" s="45">
        <v>11.3</v>
      </c>
      <c r="C1125" s="46">
        <f t="shared" si="1"/>
        <v>67.87790922</v>
      </c>
      <c r="D1125" s="35">
        <f t="shared" si="2"/>
        <v>0.5779092186</v>
      </c>
      <c r="E1125" s="47"/>
      <c r="F1125" s="48">
        <v>62.3</v>
      </c>
      <c r="G1125" s="48">
        <v>259.0</v>
      </c>
      <c r="H1125" s="49">
        <f t="shared" si="3"/>
        <v>64.19837531</v>
      </c>
      <c r="I1125" s="49">
        <f t="shared" si="4"/>
        <v>1.898375311</v>
      </c>
      <c r="J1125" s="49"/>
      <c r="K1125" s="50">
        <v>62.3</v>
      </c>
      <c r="L1125" s="51">
        <v>46.5</v>
      </c>
      <c r="M1125" s="52">
        <f t="shared" si="5"/>
        <v>71.58089149</v>
      </c>
      <c r="N1125" s="52">
        <f t="shared" si="6"/>
        <v>9.280891493</v>
      </c>
      <c r="O1125" s="53"/>
      <c r="P1125" s="54">
        <v>62.3</v>
      </c>
      <c r="Q1125" s="54">
        <v>1.9</v>
      </c>
      <c r="R1125" s="55">
        <f t="shared" si="7"/>
        <v>69.09251982</v>
      </c>
      <c r="S1125" s="55">
        <f t="shared" si="8"/>
        <v>6.792519818</v>
      </c>
      <c r="T1125" s="55"/>
    </row>
    <row r="1126">
      <c r="A1126" s="45">
        <v>66.8</v>
      </c>
      <c r="B1126" s="45">
        <v>10.8</v>
      </c>
      <c r="C1126" s="46">
        <f t="shared" si="1"/>
        <v>66.82618267</v>
      </c>
      <c r="D1126" s="35">
        <f t="shared" si="2"/>
        <v>0.02618266611</v>
      </c>
      <c r="E1126" s="47"/>
      <c r="F1126" s="48">
        <v>62.3</v>
      </c>
      <c r="G1126" s="48">
        <v>259.0</v>
      </c>
      <c r="H1126" s="49">
        <f t="shared" si="3"/>
        <v>64.19837531</v>
      </c>
      <c r="I1126" s="49">
        <f t="shared" si="4"/>
        <v>1.898375311</v>
      </c>
      <c r="J1126" s="49"/>
      <c r="K1126" s="50">
        <v>62.3</v>
      </c>
      <c r="L1126" s="51">
        <v>45.3</v>
      </c>
      <c r="M1126" s="52">
        <f t="shared" si="5"/>
        <v>71.25706192</v>
      </c>
      <c r="N1126" s="52">
        <f t="shared" si="6"/>
        <v>8.957061921</v>
      </c>
      <c r="O1126" s="53"/>
      <c r="P1126" s="54">
        <v>62.3</v>
      </c>
      <c r="Q1126" s="54">
        <v>2.0</v>
      </c>
      <c r="R1126" s="55">
        <f t="shared" si="7"/>
        <v>68.99523148</v>
      </c>
      <c r="S1126" s="55">
        <f t="shared" si="8"/>
        <v>6.695231479</v>
      </c>
      <c r="T1126" s="55"/>
    </row>
    <row r="1127">
      <c r="A1127" s="45">
        <v>66.4</v>
      </c>
      <c r="B1127" s="45">
        <v>10.4</v>
      </c>
      <c r="C1127" s="46">
        <f t="shared" si="1"/>
        <v>65.98480142</v>
      </c>
      <c r="D1127" s="35">
        <f t="shared" si="2"/>
        <v>0.4151985759</v>
      </c>
      <c r="E1127" s="47"/>
      <c r="F1127" s="48">
        <v>36.3</v>
      </c>
      <c r="G1127" s="48">
        <v>682.0</v>
      </c>
      <c r="H1127" s="49">
        <f t="shared" si="3"/>
        <v>41.62774706</v>
      </c>
      <c r="I1127" s="49">
        <f t="shared" si="4"/>
        <v>5.327747063</v>
      </c>
      <c r="J1127" s="49"/>
      <c r="K1127" s="50">
        <v>36.3</v>
      </c>
      <c r="L1127" s="51">
        <v>44.2</v>
      </c>
      <c r="M1127" s="52">
        <f t="shared" si="5"/>
        <v>70.96021815</v>
      </c>
      <c r="N1127" s="52">
        <f t="shared" si="6"/>
        <v>34.66021815</v>
      </c>
      <c r="O1127" s="53"/>
      <c r="P1127" s="54">
        <v>36.3</v>
      </c>
      <c r="Q1127" s="54">
        <v>2.4</v>
      </c>
      <c r="R1127" s="55">
        <f t="shared" si="7"/>
        <v>68.60607812</v>
      </c>
      <c r="S1127" s="55">
        <f t="shared" si="8"/>
        <v>32.30607812</v>
      </c>
      <c r="T1127" s="55"/>
    </row>
    <row r="1128">
      <c r="A1128" s="45">
        <v>66.0</v>
      </c>
      <c r="B1128" s="45">
        <v>10.5</v>
      </c>
      <c r="C1128" s="46">
        <f t="shared" si="1"/>
        <v>66.19514673</v>
      </c>
      <c r="D1128" s="35">
        <f t="shared" si="2"/>
        <v>0.1951467346</v>
      </c>
      <c r="E1128" s="47"/>
      <c r="F1128" s="48">
        <v>62.5</v>
      </c>
      <c r="G1128" s="48">
        <v>251.0</v>
      </c>
      <c r="H1128" s="49">
        <f t="shared" si="3"/>
        <v>64.62524299</v>
      </c>
      <c r="I1128" s="49">
        <f t="shared" si="4"/>
        <v>2.125242985</v>
      </c>
      <c r="J1128" s="49"/>
      <c r="K1128" s="50">
        <v>62.5</v>
      </c>
      <c r="L1128" s="51">
        <v>43.0</v>
      </c>
      <c r="M1128" s="52">
        <f t="shared" si="5"/>
        <v>70.63638858</v>
      </c>
      <c r="N1128" s="52">
        <f t="shared" si="6"/>
        <v>8.136388576</v>
      </c>
      <c r="O1128" s="53"/>
      <c r="P1128" s="54">
        <v>62.5</v>
      </c>
      <c r="Q1128" s="54">
        <v>2.7</v>
      </c>
      <c r="R1128" s="55">
        <f t="shared" si="7"/>
        <v>68.3142131</v>
      </c>
      <c r="S1128" s="55">
        <f t="shared" si="8"/>
        <v>5.814213104</v>
      </c>
      <c r="T1128" s="55"/>
    </row>
    <row r="1129">
      <c r="A1129" s="45">
        <v>65.5</v>
      </c>
      <c r="B1129" s="45">
        <v>10.2</v>
      </c>
      <c r="C1129" s="46">
        <f t="shared" si="1"/>
        <v>65.5641108</v>
      </c>
      <c r="D1129" s="35">
        <f t="shared" si="2"/>
        <v>0.06411080315</v>
      </c>
      <c r="E1129" s="47"/>
      <c r="F1129" s="48">
        <v>62.1</v>
      </c>
      <c r="G1129" s="48">
        <v>259.0</v>
      </c>
      <c r="H1129" s="49">
        <f t="shared" si="3"/>
        <v>64.19837531</v>
      </c>
      <c r="I1129" s="49">
        <f t="shared" si="4"/>
        <v>2.098375311</v>
      </c>
      <c r="J1129" s="49"/>
      <c r="K1129" s="50">
        <v>62.1</v>
      </c>
      <c r="L1129" s="51">
        <v>41.8</v>
      </c>
      <c r="M1129" s="52">
        <f t="shared" si="5"/>
        <v>70.312559</v>
      </c>
      <c r="N1129" s="52">
        <f t="shared" si="6"/>
        <v>8.212559004</v>
      </c>
      <c r="O1129" s="53"/>
      <c r="P1129" s="54">
        <v>62.1</v>
      </c>
      <c r="Q1129" s="54">
        <v>3.3</v>
      </c>
      <c r="R1129" s="55">
        <f t="shared" si="7"/>
        <v>67.73048307</v>
      </c>
      <c r="S1129" s="55">
        <f t="shared" si="8"/>
        <v>5.630483069</v>
      </c>
      <c r="T1129" s="55"/>
    </row>
    <row r="1130">
      <c r="A1130" s="45">
        <v>65.2</v>
      </c>
      <c r="B1130" s="45">
        <v>9.9</v>
      </c>
      <c r="C1130" s="46">
        <f t="shared" si="1"/>
        <v>64.93307487</v>
      </c>
      <c r="D1130" s="35">
        <f t="shared" si="2"/>
        <v>0.2669251283</v>
      </c>
      <c r="E1130" s="47"/>
      <c r="F1130" s="48">
        <v>61.8</v>
      </c>
      <c r="G1130" s="48">
        <v>266.0</v>
      </c>
      <c r="H1130" s="49">
        <f t="shared" si="3"/>
        <v>63.8248661</v>
      </c>
      <c r="I1130" s="49">
        <f t="shared" si="4"/>
        <v>2.024866097</v>
      </c>
      <c r="J1130" s="49"/>
      <c r="K1130" s="50">
        <v>61.8</v>
      </c>
      <c r="L1130" s="51">
        <v>4.7</v>
      </c>
      <c r="M1130" s="52">
        <f t="shared" si="5"/>
        <v>60.30082808</v>
      </c>
      <c r="N1130" s="52">
        <f t="shared" si="6"/>
        <v>1.499171918</v>
      </c>
      <c r="O1130" s="53"/>
      <c r="P1130" s="54">
        <v>61.8</v>
      </c>
      <c r="Q1130" s="54">
        <v>3.9</v>
      </c>
      <c r="R1130" s="55">
        <f t="shared" si="7"/>
        <v>67.14675303</v>
      </c>
      <c r="S1130" s="55">
        <f t="shared" si="8"/>
        <v>5.346753033</v>
      </c>
      <c r="T1130" s="55"/>
    </row>
    <row r="1131">
      <c r="A1131" s="45">
        <v>64.8</v>
      </c>
      <c r="B1131" s="45">
        <v>9.7</v>
      </c>
      <c r="C1131" s="46">
        <f t="shared" si="1"/>
        <v>64.51238425</v>
      </c>
      <c r="D1131" s="35">
        <f t="shared" si="2"/>
        <v>0.2876157493</v>
      </c>
      <c r="E1131" s="47"/>
      <c r="F1131" s="48">
        <v>61.1</v>
      </c>
      <c r="G1131" s="48">
        <v>28.0</v>
      </c>
      <c r="H1131" s="49">
        <f t="shared" si="3"/>
        <v>76.52417939</v>
      </c>
      <c r="I1131" s="49">
        <f t="shared" si="4"/>
        <v>15.42417939</v>
      </c>
      <c r="J1131" s="49"/>
      <c r="K1131" s="50">
        <v>61.1</v>
      </c>
      <c r="L1131" s="51">
        <v>39.6</v>
      </c>
      <c r="M1131" s="52">
        <f t="shared" si="5"/>
        <v>69.71887146</v>
      </c>
      <c r="N1131" s="52">
        <f t="shared" si="6"/>
        <v>8.618871456</v>
      </c>
      <c r="O1131" s="53"/>
      <c r="P1131" s="54">
        <v>61.1</v>
      </c>
      <c r="Q1131" s="54">
        <v>4.3</v>
      </c>
      <c r="R1131" s="55">
        <f t="shared" si="7"/>
        <v>66.75759968</v>
      </c>
      <c r="S1131" s="55">
        <f t="shared" si="8"/>
        <v>5.657599676</v>
      </c>
      <c r="T1131" s="55"/>
    </row>
    <row r="1132">
      <c r="A1132" s="45">
        <v>64.4</v>
      </c>
      <c r="B1132" s="45">
        <v>9.4</v>
      </c>
      <c r="C1132" s="46">
        <f t="shared" si="1"/>
        <v>63.88134832</v>
      </c>
      <c r="D1132" s="35">
        <f t="shared" si="2"/>
        <v>0.5186516808</v>
      </c>
      <c r="E1132" s="47"/>
      <c r="F1132" s="48">
        <v>65.0</v>
      </c>
      <c r="G1132" s="48">
        <v>29.0</v>
      </c>
      <c r="H1132" s="49">
        <f t="shared" si="3"/>
        <v>76.47082093</v>
      </c>
      <c r="I1132" s="49">
        <f t="shared" si="4"/>
        <v>11.47082093</v>
      </c>
      <c r="J1132" s="49"/>
      <c r="K1132" s="50">
        <v>65.0</v>
      </c>
      <c r="L1132" s="51">
        <v>38.5</v>
      </c>
      <c r="M1132" s="52">
        <f t="shared" si="5"/>
        <v>69.42202768</v>
      </c>
      <c r="N1132" s="52">
        <f t="shared" si="6"/>
        <v>4.422027682</v>
      </c>
      <c r="O1132" s="53"/>
      <c r="P1132" s="54">
        <v>65.0</v>
      </c>
      <c r="Q1132" s="54">
        <v>4.6</v>
      </c>
      <c r="R1132" s="55">
        <f t="shared" si="7"/>
        <v>66.46573466</v>
      </c>
      <c r="S1132" s="55">
        <f t="shared" si="8"/>
        <v>1.465734658</v>
      </c>
      <c r="T1132" s="55"/>
    </row>
    <row r="1133">
      <c r="A1133" s="45">
        <v>64.0</v>
      </c>
      <c r="B1133" s="45">
        <v>9.2</v>
      </c>
      <c r="C1133" s="46">
        <f t="shared" si="1"/>
        <v>63.4606577</v>
      </c>
      <c r="D1133" s="35">
        <f t="shared" si="2"/>
        <v>0.5393423018</v>
      </c>
      <c r="E1133" s="47"/>
      <c r="F1133" s="48">
        <v>58.7</v>
      </c>
      <c r="G1133" s="48">
        <v>32.0</v>
      </c>
      <c r="H1133" s="49">
        <f t="shared" si="3"/>
        <v>76.31074555</v>
      </c>
      <c r="I1133" s="49">
        <f t="shared" si="4"/>
        <v>17.61074555</v>
      </c>
      <c r="J1133" s="49"/>
      <c r="K1133" s="50">
        <v>58.7</v>
      </c>
      <c r="L1133" s="51">
        <v>37.5</v>
      </c>
      <c r="M1133" s="52">
        <f t="shared" si="5"/>
        <v>69.15216971</v>
      </c>
      <c r="N1133" s="52">
        <f t="shared" si="6"/>
        <v>10.45216971</v>
      </c>
      <c r="O1133" s="53"/>
      <c r="P1133" s="54">
        <v>58.7</v>
      </c>
      <c r="Q1133" s="54">
        <v>4.8</v>
      </c>
      <c r="R1133" s="55">
        <f t="shared" si="7"/>
        <v>66.27115798</v>
      </c>
      <c r="S1133" s="55">
        <f t="shared" si="8"/>
        <v>7.57115798</v>
      </c>
      <c r="T1133" s="55"/>
    </row>
    <row r="1134">
      <c r="A1134" s="45">
        <v>63.7</v>
      </c>
      <c r="B1134" s="45">
        <v>8.6</v>
      </c>
      <c r="C1134" s="46">
        <f t="shared" si="1"/>
        <v>62.19858584</v>
      </c>
      <c r="D1134" s="35">
        <f t="shared" si="2"/>
        <v>1.501414165</v>
      </c>
      <c r="E1134" s="47"/>
      <c r="F1134" s="48">
        <v>59.7</v>
      </c>
      <c r="G1134" s="48">
        <v>3.0</v>
      </c>
      <c r="H1134" s="49">
        <f t="shared" si="3"/>
        <v>77.85814087</v>
      </c>
      <c r="I1134" s="49">
        <f t="shared" si="4"/>
        <v>18.15814087</v>
      </c>
      <c r="J1134" s="49"/>
      <c r="K1134" s="50">
        <v>59.7</v>
      </c>
      <c r="L1134" s="51">
        <v>36.5</v>
      </c>
      <c r="M1134" s="52">
        <f t="shared" si="5"/>
        <v>68.88231173</v>
      </c>
      <c r="N1134" s="52">
        <f t="shared" si="6"/>
        <v>9.182311729</v>
      </c>
      <c r="O1134" s="53"/>
      <c r="P1134" s="54">
        <v>59.7</v>
      </c>
      <c r="Q1134" s="54">
        <v>5.0</v>
      </c>
      <c r="R1134" s="55">
        <f t="shared" si="7"/>
        <v>66.0765813</v>
      </c>
      <c r="S1134" s="55">
        <f t="shared" si="8"/>
        <v>6.376581301</v>
      </c>
      <c r="T1134" s="55"/>
    </row>
    <row r="1135">
      <c r="A1135" s="45">
        <v>63.3</v>
      </c>
      <c r="B1135" s="45">
        <v>8.4</v>
      </c>
      <c r="C1135" s="46">
        <f t="shared" si="1"/>
        <v>61.77789521</v>
      </c>
      <c r="D1135" s="35">
        <f t="shared" si="2"/>
        <v>1.522104786</v>
      </c>
      <c r="E1135" s="47"/>
      <c r="F1135" s="48">
        <v>59.3</v>
      </c>
      <c r="G1135" s="48">
        <v>33.0</v>
      </c>
      <c r="H1135" s="49">
        <f t="shared" si="3"/>
        <v>76.25738709</v>
      </c>
      <c r="I1135" s="49">
        <f t="shared" si="4"/>
        <v>16.95738709</v>
      </c>
      <c r="J1135" s="49"/>
      <c r="K1135" s="50">
        <v>59.3</v>
      </c>
      <c r="L1135" s="51">
        <v>35.6</v>
      </c>
      <c r="M1135" s="52">
        <f t="shared" si="5"/>
        <v>68.63943955</v>
      </c>
      <c r="N1135" s="52">
        <f t="shared" si="6"/>
        <v>9.339439551</v>
      </c>
      <c r="O1135" s="53"/>
      <c r="P1135" s="54">
        <v>59.3</v>
      </c>
      <c r="Q1135" s="54">
        <v>5.1</v>
      </c>
      <c r="R1135" s="55">
        <f t="shared" si="7"/>
        <v>65.97929296</v>
      </c>
      <c r="S1135" s="55">
        <f t="shared" si="8"/>
        <v>6.679292962</v>
      </c>
      <c r="T1135" s="55"/>
    </row>
    <row r="1136">
      <c r="A1136" s="45">
        <v>62.9</v>
      </c>
      <c r="B1136" s="45">
        <v>8.3</v>
      </c>
      <c r="C1136" s="46">
        <f t="shared" si="1"/>
        <v>61.5675499</v>
      </c>
      <c r="D1136" s="35">
        <f t="shared" si="2"/>
        <v>1.332450096</v>
      </c>
      <c r="E1136" s="47"/>
      <c r="F1136" s="48">
        <v>58.9</v>
      </c>
      <c r="G1136" s="48">
        <v>35.0</v>
      </c>
      <c r="H1136" s="49">
        <f t="shared" si="3"/>
        <v>76.15067018</v>
      </c>
      <c r="I1136" s="49">
        <f t="shared" si="4"/>
        <v>17.25067018</v>
      </c>
      <c r="J1136" s="49"/>
      <c r="K1136" s="50">
        <v>58.9</v>
      </c>
      <c r="L1136" s="51">
        <v>34.8</v>
      </c>
      <c r="M1136" s="52">
        <f t="shared" si="5"/>
        <v>68.42355317</v>
      </c>
      <c r="N1136" s="52">
        <f t="shared" si="6"/>
        <v>9.52355317</v>
      </c>
      <c r="O1136" s="53"/>
      <c r="P1136" s="54">
        <v>58.9</v>
      </c>
      <c r="Q1136" s="54">
        <v>0.3</v>
      </c>
      <c r="R1136" s="55">
        <f t="shared" si="7"/>
        <v>70.64913325</v>
      </c>
      <c r="S1136" s="55">
        <f t="shared" si="8"/>
        <v>11.74913325</v>
      </c>
      <c r="T1136" s="55"/>
    </row>
    <row r="1137">
      <c r="A1137" s="45">
        <v>62.5</v>
      </c>
      <c r="B1137" s="45">
        <v>8.3</v>
      </c>
      <c r="C1137" s="46">
        <f t="shared" si="1"/>
        <v>61.5675499</v>
      </c>
      <c r="D1137" s="35">
        <f t="shared" si="2"/>
        <v>0.9324500962</v>
      </c>
      <c r="E1137" s="47"/>
      <c r="F1137" s="48">
        <v>58.6</v>
      </c>
      <c r="G1137" s="48">
        <v>35.0</v>
      </c>
      <c r="H1137" s="49">
        <f t="shared" si="3"/>
        <v>76.15067018</v>
      </c>
      <c r="I1137" s="49">
        <f t="shared" si="4"/>
        <v>17.55067018</v>
      </c>
      <c r="J1137" s="49"/>
      <c r="K1137" s="50">
        <v>58.6</v>
      </c>
      <c r="L1137" s="51">
        <v>34.0</v>
      </c>
      <c r="M1137" s="52">
        <f t="shared" si="5"/>
        <v>68.20766679</v>
      </c>
      <c r="N1137" s="52">
        <f t="shared" si="6"/>
        <v>9.607666789</v>
      </c>
      <c r="O1137" s="53"/>
      <c r="P1137" s="54">
        <v>58.6</v>
      </c>
      <c r="Q1137" s="54">
        <v>0.3</v>
      </c>
      <c r="R1137" s="55">
        <f t="shared" si="7"/>
        <v>70.64913325</v>
      </c>
      <c r="S1137" s="55">
        <f t="shared" si="8"/>
        <v>12.04913325</v>
      </c>
      <c r="T1137" s="55"/>
    </row>
    <row r="1138">
      <c r="A1138" s="45">
        <v>69.1</v>
      </c>
      <c r="B1138" s="45">
        <v>12.9</v>
      </c>
      <c r="C1138" s="46">
        <f t="shared" si="1"/>
        <v>71.24343419</v>
      </c>
      <c r="D1138" s="35">
        <f t="shared" si="2"/>
        <v>2.143434186</v>
      </c>
      <c r="E1138" s="47"/>
      <c r="F1138" s="48">
        <v>74.6</v>
      </c>
      <c r="G1138" s="48">
        <v>147.0</v>
      </c>
      <c r="H1138" s="49">
        <f t="shared" si="3"/>
        <v>70.17452274</v>
      </c>
      <c r="I1138" s="49">
        <f t="shared" si="4"/>
        <v>4.425477257</v>
      </c>
      <c r="J1138" s="49"/>
      <c r="K1138" s="50">
        <v>74.6</v>
      </c>
      <c r="L1138" s="51">
        <v>51.0</v>
      </c>
      <c r="M1138" s="52">
        <f t="shared" si="5"/>
        <v>72.79525239</v>
      </c>
      <c r="N1138" s="52">
        <f t="shared" si="6"/>
        <v>1.804747614</v>
      </c>
      <c r="O1138" s="53"/>
      <c r="P1138" s="54">
        <v>74.6</v>
      </c>
      <c r="Q1138" s="54">
        <v>0.4</v>
      </c>
      <c r="R1138" s="55">
        <f t="shared" si="7"/>
        <v>70.55184491</v>
      </c>
      <c r="S1138" s="55">
        <f t="shared" si="8"/>
        <v>4.048155093</v>
      </c>
      <c r="T1138" s="55"/>
    </row>
    <row r="1139">
      <c r="A1139" s="45">
        <v>68.9</v>
      </c>
      <c r="B1139" s="45">
        <v>12.9</v>
      </c>
      <c r="C1139" s="46">
        <f t="shared" si="1"/>
        <v>71.24343419</v>
      </c>
      <c r="D1139" s="35">
        <f t="shared" si="2"/>
        <v>2.343434186</v>
      </c>
      <c r="E1139" s="47"/>
      <c r="F1139" s="48">
        <v>74.5</v>
      </c>
      <c r="G1139" s="48">
        <v>149.0</v>
      </c>
      <c r="H1139" s="49">
        <f t="shared" si="3"/>
        <v>70.06780583</v>
      </c>
      <c r="I1139" s="49">
        <f t="shared" si="4"/>
        <v>4.432194175</v>
      </c>
      <c r="J1139" s="49"/>
      <c r="K1139" s="50">
        <v>74.5</v>
      </c>
      <c r="L1139" s="51">
        <v>5.2</v>
      </c>
      <c r="M1139" s="52">
        <f t="shared" si="5"/>
        <v>60.43575707</v>
      </c>
      <c r="N1139" s="52">
        <f t="shared" si="6"/>
        <v>14.06424293</v>
      </c>
      <c r="O1139" s="53"/>
      <c r="P1139" s="54">
        <v>74.5</v>
      </c>
      <c r="Q1139" s="54">
        <v>0.4</v>
      </c>
      <c r="R1139" s="55">
        <f t="shared" si="7"/>
        <v>70.55184491</v>
      </c>
      <c r="S1139" s="55">
        <f t="shared" si="8"/>
        <v>3.948155093</v>
      </c>
      <c r="T1139" s="55"/>
    </row>
    <row r="1140">
      <c r="A1140" s="45">
        <v>68.7</v>
      </c>
      <c r="B1140" s="45">
        <v>12.9</v>
      </c>
      <c r="C1140" s="46">
        <f t="shared" si="1"/>
        <v>71.24343419</v>
      </c>
      <c r="D1140" s="35">
        <f t="shared" si="2"/>
        <v>2.543434186</v>
      </c>
      <c r="E1140" s="47"/>
      <c r="F1140" s="48">
        <v>74.3</v>
      </c>
      <c r="G1140" s="48">
        <v>15.0</v>
      </c>
      <c r="H1140" s="49">
        <f t="shared" si="3"/>
        <v>77.21783936</v>
      </c>
      <c r="I1140" s="49">
        <f t="shared" si="4"/>
        <v>2.91783936</v>
      </c>
      <c r="J1140" s="49"/>
      <c r="K1140" s="50">
        <v>74.3</v>
      </c>
      <c r="L1140" s="51">
        <v>49.3</v>
      </c>
      <c r="M1140" s="52">
        <f t="shared" si="5"/>
        <v>72.33649383</v>
      </c>
      <c r="N1140" s="52">
        <f t="shared" si="6"/>
        <v>1.963506174</v>
      </c>
      <c r="O1140" s="53"/>
      <c r="P1140" s="54">
        <v>74.3</v>
      </c>
      <c r="Q1140" s="54">
        <v>0.4</v>
      </c>
      <c r="R1140" s="55">
        <f t="shared" si="7"/>
        <v>70.55184491</v>
      </c>
      <c r="S1140" s="55">
        <f t="shared" si="8"/>
        <v>3.748155093</v>
      </c>
      <c r="T1140" s="55"/>
    </row>
    <row r="1141">
      <c r="A1141" s="45">
        <v>68.5</v>
      </c>
      <c r="B1141" s="45">
        <v>12.6</v>
      </c>
      <c r="C1141" s="46">
        <f t="shared" si="1"/>
        <v>70.61239825</v>
      </c>
      <c r="D1141" s="35">
        <f t="shared" si="2"/>
        <v>2.112398255</v>
      </c>
      <c r="E1141" s="47"/>
      <c r="F1141" s="48">
        <v>74.1</v>
      </c>
      <c r="G1141" s="48">
        <v>151.0</v>
      </c>
      <c r="H1141" s="49">
        <f t="shared" si="3"/>
        <v>69.96108891</v>
      </c>
      <c r="I1141" s="49">
        <f t="shared" si="4"/>
        <v>4.138911093</v>
      </c>
      <c r="J1141" s="49"/>
      <c r="K1141" s="50">
        <v>74.1</v>
      </c>
      <c r="L1141" s="51">
        <v>48.4</v>
      </c>
      <c r="M1141" s="52">
        <f t="shared" si="5"/>
        <v>72.09362165</v>
      </c>
      <c r="N1141" s="52">
        <f t="shared" si="6"/>
        <v>2.006378352</v>
      </c>
      <c r="O1141" s="53"/>
      <c r="P1141" s="54">
        <v>74.1</v>
      </c>
      <c r="Q1141" s="54">
        <v>0.4</v>
      </c>
      <c r="R1141" s="55">
        <f t="shared" si="7"/>
        <v>70.55184491</v>
      </c>
      <c r="S1141" s="55">
        <f t="shared" si="8"/>
        <v>3.548155093</v>
      </c>
      <c r="T1141" s="55"/>
    </row>
    <row r="1142">
      <c r="A1142" s="45">
        <v>68.3</v>
      </c>
      <c r="B1142" s="45">
        <v>12.3</v>
      </c>
      <c r="C1142" s="46">
        <f t="shared" si="1"/>
        <v>69.98136232</v>
      </c>
      <c r="D1142" s="35">
        <f t="shared" si="2"/>
        <v>1.681362323</v>
      </c>
      <c r="E1142" s="47"/>
      <c r="F1142" s="48">
        <v>73.9</v>
      </c>
      <c r="G1142" s="48">
        <v>153.0</v>
      </c>
      <c r="H1142" s="49">
        <f t="shared" si="3"/>
        <v>69.85437199</v>
      </c>
      <c r="I1142" s="49">
        <f t="shared" si="4"/>
        <v>4.045628012</v>
      </c>
      <c r="J1142" s="49"/>
      <c r="K1142" s="50">
        <v>73.9</v>
      </c>
      <c r="L1142" s="51">
        <v>47.6</v>
      </c>
      <c r="M1142" s="52">
        <f t="shared" si="5"/>
        <v>71.87773527</v>
      </c>
      <c r="N1142" s="52">
        <f t="shared" si="6"/>
        <v>2.022264733</v>
      </c>
      <c r="O1142" s="53"/>
      <c r="P1142" s="54">
        <v>73.9</v>
      </c>
      <c r="Q1142" s="54">
        <v>0.5</v>
      </c>
      <c r="R1142" s="55">
        <f t="shared" si="7"/>
        <v>70.45455657</v>
      </c>
      <c r="S1142" s="55">
        <f t="shared" si="8"/>
        <v>3.445443432</v>
      </c>
      <c r="T1142" s="55"/>
    </row>
    <row r="1143">
      <c r="A1143" s="45">
        <v>68.1</v>
      </c>
      <c r="B1143" s="45">
        <v>12.1</v>
      </c>
      <c r="C1143" s="46">
        <f t="shared" si="1"/>
        <v>69.5606717</v>
      </c>
      <c r="D1143" s="35">
        <f t="shared" si="2"/>
        <v>1.460671703</v>
      </c>
      <c r="E1143" s="47"/>
      <c r="F1143" s="48">
        <v>73.6</v>
      </c>
      <c r="G1143" s="48">
        <v>156.0</v>
      </c>
      <c r="H1143" s="49">
        <f t="shared" si="3"/>
        <v>69.69429661</v>
      </c>
      <c r="I1143" s="49">
        <f t="shared" si="4"/>
        <v>3.90570339</v>
      </c>
      <c r="J1143" s="49"/>
      <c r="K1143" s="50">
        <v>73.6</v>
      </c>
      <c r="L1143" s="51">
        <v>46.8</v>
      </c>
      <c r="M1143" s="52">
        <f t="shared" si="5"/>
        <v>71.66184889</v>
      </c>
      <c r="N1143" s="52">
        <f t="shared" si="6"/>
        <v>1.938151114</v>
      </c>
      <c r="O1143" s="53"/>
      <c r="P1143" s="54">
        <v>73.6</v>
      </c>
      <c r="Q1143" s="54">
        <v>0.6</v>
      </c>
      <c r="R1143" s="55">
        <f t="shared" si="7"/>
        <v>70.35726823</v>
      </c>
      <c r="S1143" s="55">
        <f t="shared" si="8"/>
        <v>3.242731771</v>
      </c>
      <c r="T1143" s="55"/>
    </row>
    <row r="1144">
      <c r="A1144" s="45">
        <v>67.9</v>
      </c>
      <c r="B1144" s="45">
        <v>11.7</v>
      </c>
      <c r="C1144" s="46">
        <f t="shared" si="1"/>
        <v>68.71929046</v>
      </c>
      <c r="D1144" s="35">
        <f t="shared" si="2"/>
        <v>0.8192904605</v>
      </c>
      <c r="E1144" s="47"/>
      <c r="F1144" s="48">
        <v>73.4</v>
      </c>
      <c r="G1144" s="48">
        <v>157.0</v>
      </c>
      <c r="H1144" s="49">
        <f t="shared" si="3"/>
        <v>69.64093815</v>
      </c>
      <c r="I1144" s="49">
        <f t="shared" si="4"/>
        <v>3.759061849</v>
      </c>
      <c r="J1144" s="49"/>
      <c r="K1144" s="50">
        <v>73.4</v>
      </c>
      <c r="L1144" s="51">
        <v>45.9</v>
      </c>
      <c r="M1144" s="52">
        <f t="shared" si="5"/>
        <v>71.41897671</v>
      </c>
      <c r="N1144" s="52">
        <f t="shared" si="6"/>
        <v>1.981023293</v>
      </c>
      <c r="O1144" s="53"/>
      <c r="P1144" s="54">
        <v>73.4</v>
      </c>
      <c r="Q1144" s="54">
        <v>0.7</v>
      </c>
      <c r="R1144" s="55">
        <f t="shared" si="7"/>
        <v>70.25997989</v>
      </c>
      <c r="S1144" s="55">
        <f t="shared" si="8"/>
        <v>3.140020111</v>
      </c>
      <c r="T1144" s="55"/>
    </row>
    <row r="1145">
      <c r="A1145" s="45">
        <v>67.7</v>
      </c>
      <c r="B1145" s="45">
        <v>11.7</v>
      </c>
      <c r="C1145" s="46">
        <f t="shared" si="1"/>
        <v>68.71929046</v>
      </c>
      <c r="D1145" s="35">
        <f t="shared" si="2"/>
        <v>1.019290461</v>
      </c>
      <c r="E1145" s="47"/>
      <c r="F1145" s="48">
        <v>73.2</v>
      </c>
      <c r="G1145" s="48">
        <v>159.0</v>
      </c>
      <c r="H1145" s="49">
        <f t="shared" si="3"/>
        <v>69.53422123</v>
      </c>
      <c r="I1145" s="49">
        <f t="shared" si="4"/>
        <v>3.665778767</v>
      </c>
      <c r="J1145" s="49"/>
      <c r="K1145" s="50">
        <v>73.2</v>
      </c>
      <c r="L1145" s="51">
        <v>45.1</v>
      </c>
      <c r="M1145" s="52">
        <f t="shared" si="5"/>
        <v>71.20309033</v>
      </c>
      <c r="N1145" s="52">
        <f t="shared" si="6"/>
        <v>1.996909674</v>
      </c>
      <c r="O1145" s="53"/>
      <c r="P1145" s="54">
        <v>73.2</v>
      </c>
      <c r="Q1145" s="54">
        <v>0.8</v>
      </c>
      <c r="R1145" s="55">
        <f t="shared" si="7"/>
        <v>70.16269155</v>
      </c>
      <c r="S1145" s="55">
        <f t="shared" si="8"/>
        <v>3.03730845</v>
      </c>
      <c r="T1145" s="55"/>
    </row>
    <row r="1146">
      <c r="A1146" s="45">
        <v>67.5</v>
      </c>
      <c r="B1146" s="45">
        <v>11.0</v>
      </c>
      <c r="C1146" s="46">
        <f t="shared" si="1"/>
        <v>67.24687329</v>
      </c>
      <c r="D1146" s="35">
        <f t="shared" si="2"/>
        <v>0.2531267129</v>
      </c>
      <c r="E1146" s="47"/>
      <c r="F1146" s="48">
        <v>73.0</v>
      </c>
      <c r="G1146" s="48">
        <v>16.0</v>
      </c>
      <c r="H1146" s="49">
        <f t="shared" si="3"/>
        <v>77.1644809</v>
      </c>
      <c r="I1146" s="49">
        <f t="shared" si="4"/>
        <v>4.164480901</v>
      </c>
      <c r="J1146" s="49"/>
      <c r="K1146" s="50">
        <v>73.0</v>
      </c>
      <c r="L1146" s="51">
        <v>44.3</v>
      </c>
      <c r="M1146" s="52">
        <f t="shared" si="5"/>
        <v>70.98720394</v>
      </c>
      <c r="N1146" s="52">
        <f t="shared" si="6"/>
        <v>2.012796055</v>
      </c>
      <c r="O1146" s="53"/>
      <c r="P1146" s="54">
        <v>73.0</v>
      </c>
      <c r="Q1146" s="54">
        <v>0.9</v>
      </c>
      <c r="R1146" s="55">
        <f t="shared" si="7"/>
        <v>70.06540321</v>
      </c>
      <c r="S1146" s="55">
        <f t="shared" si="8"/>
        <v>2.934596789</v>
      </c>
      <c r="T1146" s="55"/>
    </row>
    <row r="1147">
      <c r="A1147" s="45">
        <v>67.3</v>
      </c>
      <c r="B1147" s="45">
        <v>10.9</v>
      </c>
      <c r="C1147" s="46">
        <f t="shared" si="1"/>
        <v>67.03652798</v>
      </c>
      <c r="D1147" s="35">
        <f t="shared" si="2"/>
        <v>0.2634720234</v>
      </c>
      <c r="E1147" s="47"/>
      <c r="F1147" s="48">
        <v>72.8</v>
      </c>
      <c r="G1147" s="48">
        <v>161.0</v>
      </c>
      <c r="H1147" s="49">
        <f t="shared" si="3"/>
        <v>69.42750431</v>
      </c>
      <c r="I1147" s="49">
        <f t="shared" si="4"/>
        <v>3.372495686</v>
      </c>
      <c r="J1147" s="49"/>
      <c r="K1147" s="50">
        <v>72.8</v>
      </c>
      <c r="L1147" s="51">
        <v>43.5</v>
      </c>
      <c r="M1147" s="52">
        <f t="shared" si="5"/>
        <v>70.77131756</v>
      </c>
      <c r="N1147" s="52">
        <f t="shared" si="6"/>
        <v>2.028682436</v>
      </c>
      <c r="O1147" s="53"/>
      <c r="P1147" s="54">
        <v>72.8</v>
      </c>
      <c r="Q1147" s="54">
        <v>1.2</v>
      </c>
      <c r="R1147" s="55">
        <f t="shared" si="7"/>
        <v>69.77353819</v>
      </c>
      <c r="S1147" s="55">
        <f t="shared" si="8"/>
        <v>3.026461807</v>
      </c>
      <c r="T1147" s="55"/>
    </row>
    <row r="1148">
      <c r="A1148" s="45">
        <v>67.2</v>
      </c>
      <c r="B1148" s="45">
        <v>11.1</v>
      </c>
      <c r="C1148" s="46">
        <f t="shared" si="1"/>
        <v>67.4572186</v>
      </c>
      <c r="D1148" s="35">
        <f t="shared" si="2"/>
        <v>0.2572185976</v>
      </c>
      <c r="E1148" s="47"/>
      <c r="F1148" s="48">
        <v>72.5</v>
      </c>
      <c r="G1148" s="48">
        <v>163.0</v>
      </c>
      <c r="H1148" s="49">
        <f t="shared" si="3"/>
        <v>69.3207874</v>
      </c>
      <c r="I1148" s="49">
        <f t="shared" si="4"/>
        <v>3.179212604</v>
      </c>
      <c r="J1148" s="49"/>
      <c r="K1148" s="50">
        <v>72.5</v>
      </c>
      <c r="L1148" s="51">
        <v>42.8</v>
      </c>
      <c r="M1148" s="52">
        <f t="shared" si="5"/>
        <v>70.58241698</v>
      </c>
      <c r="N1148" s="52">
        <f t="shared" si="6"/>
        <v>1.91758302</v>
      </c>
      <c r="O1148" s="53"/>
      <c r="P1148" s="54">
        <v>72.5</v>
      </c>
      <c r="Q1148" s="54">
        <v>1.4</v>
      </c>
      <c r="R1148" s="55">
        <f t="shared" si="7"/>
        <v>69.57896151</v>
      </c>
      <c r="S1148" s="55">
        <f t="shared" si="8"/>
        <v>2.921038485</v>
      </c>
      <c r="T1148" s="55"/>
    </row>
    <row r="1149">
      <c r="A1149" s="45">
        <v>65.3</v>
      </c>
      <c r="B1149" s="45">
        <v>11.0</v>
      </c>
      <c r="C1149" s="46">
        <f t="shared" si="1"/>
        <v>67.24687329</v>
      </c>
      <c r="D1149" s="35">
        <f t="shared" si="2"/>
        <v>1.946873287</v>
      </c>
      <c r="E1149" s="47"/>
      <c r="F1149" s="48">
        <v>72.2</v>
      </c>
      <c r="G1149" s="48">
        <v>165.0</v>
      </c>
      <c r="H1149" s="49">
        <f t="shared" si="3"/>
        <v>69.21407048</v>
      </c>
      <c r="I1149" s="49">
        <f t="shared" si="4"/>
        <v>2.985929522</v>
      </c>
      <c r="J1149" s="49"/>
      <c r="K1149" s="50">
        <v>72.2</v>
      </c>
      <c r="L1149" s="51">
        <v>42.0</v>
      </c>
      <c r="M1149" s="52">
        <f t="shared" si="5"/>
        <v>70.3665306</v>
      </c>
      <c r="N1149" s="52">
        <f t="shared" si="6"/>
        <v>1.833469401</v>
      </c>
      <c r="O1149" s="53"/>
      <c r="P1149" s="54">
        <v>72.2</v>
      </c>
      <c r="Q1149" s="54">
        <v>1.5</v>
      </c>
      <c r="R1149" s="55">
        <f t="shared" si="7"/>
        <v>69.48167318</v>
      </c>
      <c r="S1149" s="55">
        <f t="shared" si="8"/>
        <v>2.718326825</v>
      </c>
      <c r="T1149" s="55"/>
    </row>
    <row r="1150">
      <c r="A1150" s="45">
        <v>66.9</v>
      </c>
      <c r="B1150" s="45">
        <v>10.8</v>
      </c>
      <c r="C1150" s="46">
        <f t="shared" si="1"/>
        <v>66.82618267</v>
      </c>
      <c r="D1150" s="35">
        <f t="shared" si="2"/>
        <v>0.07381733389</v>
      </c>
      <c r="E1150" s="47"/>
      <c r="F1150" s="48">
        <v>71.9</v>
      </c>
      <c r="G1150" s="48">
        <v>166.0</v>
      </c>
      <c r="H1150" s="49">
        <f t="shared" si="3"/>
        <v>69.16071202</v>
      </c>
      <c r="I1150" s="49">
        <f t="shared" si="4"/>
        <v>2.739287982</v>
      </c>
      <c r="J1150" s="49"/>
      <c r="K1150" s="50">
        <v>71.9</v>
      </c>
      <c r="L1150" s="51">
        <v>41.2</v>
      </c>
      <c r="M1150" s="52">
        <f t="shared" si="5"/>
        <v>70.15064422</v>
      </c>
      <c r="N1150" s="52">
        <f t="shared" si="6"/>
        <v>1.749355782</v>
      </c>
      <c r="O1150" s="53"/>
      <c r="P1150" s="54">
        <v>71.9</v>
      </c>
      <c r="Q1150" s="54">
        <v>1.6</v>
      </c>
      <c r="R1150" s="55">
        <f t="shared" si="7"/>
        <v>69.38438484</v>
      </c>
      <c r="S1150" s="55">
        <f t="shared" si="8"/>
        <v>2.515615164</v>
      </c>
      <c r="T1150" s="55"/>
    </row>
    <row r="1151">
      <c r="A1151" s="45">
        <v>66.7</v>
      </c>
      <c r="B1151" s="45">
        <v>10.6</v>
      </c>
      <c r="C1151" s="46">
        <f t="shared" si="1"/>
        <v>66.40549205</v>
      </c>
      <c r="D1151" s="35">
        <f t="shared" si="2"/>
        <v>0.2945079549</v>
      </c>
      <c r="E1151" s="47"/>
      <c r="F1151" s="48">
        <v>71.6</v>
      </c>
      <c r="G1151" s="48">
        <v>169.0</v>
      </c>
      <c r="H1151" s="49">
        <f t="shared" si="3"/>
        <v>69.00063664</v>
      </c>
      <c r="I1151" s="49">
        <f t="shared" si="4"/>
        <v>2.599363359</v>
      </c>
      <c r="J1151" s="49"/>
      <c r="K1151" s="50">
        <v>71.6</v>
      </c>
      <c r="L1151" s="51">
        <v>4.4</v>
      </c>
      <c r="M1151" s="52">
        <f t="shared" si="5"/>
        <v>60.21987069</v>
      </c>
      <c r="N1151" s="52">
        <f t="shared" si="6"/>
        <v>11.38012931</v>
      </c>
      <c r="O1151" s="53"/>
      <c r="P1151" s="54">
        <v>71.6</v>
      </c>
      <c r="Q1151" s="54">
        <v>1.7</v>
      </c>
      <c r="R1151" s="55">
        <f t="shared" si="7"/>
        <v>69.2870965</v>
      </c>
      <c r="S1151" s="55">
        <f t="shared" si="8"/>
        <v>2.312903503</v>
      </c>
      <c r="T1151" s="55"/>
    </row>
    <row r="1152">
      <c r="A1152" s="45">
        <v>66.5</v>
      </c>
      <c r="B1152" s="45">
        <v>10.6</v>
      </c>
      <c r="C1152" s="46">
        <f t="shared" si="1"/>
        <v>66.40549205</v>
      </c>
      <c r="D1152" s="35">
        <f t="shared" si="2"/>
        <v>0.09450795488</v>
      </c>
      <c r="E1152" s="47"/>
      <c r="F1152" s="48">
        <v>71.3</v>
      </c>
      <c r="G1152" s="48">
        <v>171.0</v>
      </c>
      <c r="H1152" s="49">
        <f t="shared" si="3"/>
        <v>68.89391972</v>
      </c>
      <c r="I1152" s="49">
        <f t="shared" si="4"/>
        <v>2.406080278</v>
      </c>
      <c r="J1152" s="49"/>
      <c r="K1152" s="50">
        <v>71.3</v>
      </c>
      <c r="L1152" s="51">
        <v>39.6</v>
      </c>
      <c r="M1152" s="52">
        <f t="shared" si="5"/>
        <v>69.71887146</v>
      </c>
      <c r="N1152" s="52">
        <f t="shared" si="6"/>
        <v>1.581128544</v>
      </c>
      <c r="O1152" s="53"/>
      <c r="P1152" s="54">
        <v>71.3</v>
      </c>
      <c r="Q1152" s="54">
        <v>0.1</v>
      </c>
      <c r="R1152" s="55">
        <f t="shared" si="7"/>
        <v>70.84370993</v>
      </c>
      <c r="S1152" s="55">
        <f t="shared" si="8"/>
        <v>0.456290075</v>
      </c>
      <c r="T1152" s="55"/>
    </row>
    <row r="1153">
      <c r="A1153" s="45">
        <v>66.3</v>
      </c>
      <c r="B1153" s="45">
        <v>10.7</v>
      </c>
      <c r="C1153" s="46">
        <f t="shared" si="1"/>
        <v>66.61583736</v>
      </c>
      <c r="D1153" s="35">
        <f t="shared" si="2"/>
        <v>0.3158373556</v>
      </c>
      <c r="E1153" s="47"/>
      <c r="F1153" s="48">
        <v>71.0</v>
      </c>
      <c r="G1153" s="48">
        <v>174.0</v>
      </c>
      <c r="H1153" s="49">
        <f t="shared" si="3"/>
        <v>68.73384434</v>
      </c>
      <c r="I1153" s="49">
        <f t="shared" si="4"/>
        <v>2.266155655</v>
      </c>
      <c r="J1153" s="49"/>
      <c r="K1153" s="50">
        <v>71.0</v>
      </c>
      <c r="L1153" s="51">
        <v>38.8</v>
      </c>
      <c r="M1153" s="52">
        <f t="shared" si="5"/>
        <v>69.50298507</v>
      </c>
      <c r="N1153" s="52">
        <f t="shared" si="6"/>
        <v>1.497014925</v>
      </c>
      <c r="O1153" s="53"/>
      <c r="P1153" s="54">
        <v>71.0</v>
      </c>
      <c r="Q1153" s="54">
        <v>0.1</v>
      </c>
      <c r="R1153" s="55">
        <f t="shared" si="7"/>
        <v>70.84370993</v>
      </c>
      <c r="S1153" s="55">
        <f t="shared" si="8"/>
        <v>0.156290075</v>
      </c>
      <c r="T1153" s="55"/>
    </row>
    <row r="1154">
      <c r="A1154" s="45">
        <v>75.5</v>
      </c>
      <c r="B1154" s="45">
        <v>14.8</v>
      </c>
      <c r="C1154" s="46">
        <f t="shared" si="1"/>
        <v>75.23999509</v>
      </c>
      <c r="D1154" s="35">
        <f t="shared" si="2"/>
        <v>0.2600049142</v>
      </c>
      <c r="E1154" s="47"/>
      <c r="F1154" s="48">
        <v>75.8</v>
      </c>
      <c r="G1154" s="48">
        <v>134.0</v>
      </c>
      <c r="H1154" s="49">
        <f t="shared" si="3"/>
        <v>70.86818271</v>
      </c>
      <c r="I1154" s="49">
        <f t="shared" si="4"/>
        <v>4.931817287</v>
      </c>
      <c r="J1154" s="49"/>
      <c r="K1154" s="50">
        <v>75.8</v>
      </c>
      <c r="L1154" s="51">
        <v>64.8</v>
      </c>
      <c r="M1154" s="52">
        <f t="shared" si="5"/>
        <v>76.51929246</v>
      </c>
      <c r="N1154" s="52">
        <f t="shared" si="6"/>
        <v>0.7192924595</v>
      </c>
      <c r="O1154" s="53"/>
      <c r="P1154" s="54">
        <v>75.8</v>
      </c>
      <c r="Q1154" s="54">
        <v>0.1</v>
      </c>
      <c r="R1154" s="55">
        <f t="shared" si="7"/>
        <v>70.84370993</v>
      </c>
      <c r="S1154" s="55">
        <f t="shared" si="8"/>
        <v>4.956290075</v>
      </c>
      <c r="T1154" s="55"/>
    </row>
    <row r="1155">
      <c r="A1155" s="45">
        <v>75.4</v>
      </c>
      <c r="B1155" s="45">
        <v>14.9</v>
      </c>
      <c r="C1155" s="46">
        <f t="shared" si="1"/>
        <v>75.4503404</v>
      </c>
      <c r="D1155" s="35">
        <f t="shared" si="2"/>
        <v>0.0503403963</v>
      </c>
      <c r="E1155" s="47"/>
      <c r="F1155" s="48">
        <v>75.6</v>
      </c>
      <c r="G1155" s="48">
        <v>137.0</v>
      </c>
      <c r="H1155" s="49">
        <f t="shared" si="3"/>
        <v>70.70810734</v>
      </c>
      <c r="I1155" s="49">
        <f t="shared" si="4"/>
        <v>4.891892664</v>
      </c>
      <c r="J1155" s="49"/>
      <c r="K1155" s="50">
        <v>75.6</v>
      </c>
      <c r="L1155" s="51">
        <v>64.2</v>
      </c>
      <c r="M1155" s="52">
        <f t="shared" si="5"/>
        <v>76.35737767</v>
      </c>
      <c r="N1155" s="52">
        <f t="shared" si="6"/>
        <v>0.7573776737</v>
      </c>
      <c r="O1155" s="53"/>
      <c r="P1155" s="54">
        <v>75.6</v>
      </c>
      <c r="Q1155" s="54">
        <v>0.1</v>
      </c>
      <c r="R1155" s="55">
        <f t="shared" si="7"/>
        <v>70.84370993</v>
      </c>
      <c r="S1155" s="55">
        <f t="shared" si="8"/>
        <v>4.756290075</v>
      </c>
      <c r="T1155" s="55"/>
    </row>
    <row r="1156">
      <c r="A1156" s="45">
        <v>75.3</v>
      </c>
      <c r="B1156" s="45">
        <v>15.0</v>
      </c>
      <c r="C1156" s="46">
        <f t="shared" si="1"/>
        <v>75.66068571</v>
      </c>
      <c r="D1156" s="35">
        <f t="shared" si="2"/>
        <v>0.3606857068</v>
      </c>
      <c r="E1156" s="47"/>
      <c r="F1156" s="48">
        <v>75.5</v>
      </c>
      <c r="G1156" s="48">
        <v>139.0</v>
      </c>
      <c r="H1156" s="49">
        <f t="shared" si="3"/>
        <v>70.60139042</v>
      </c>
      <c r="I1156" s="49">
        <f t="shared" si="4"/>
        <v>4.898609583</v>
      </c>
      <c r="J1156" s="49"/>
      <c r="K1156" s="50">
        <v>75.5</v>
      </c>
      <c r="L1156" s="51">
        <v>63.6</v>
      </c>
      <c r="M1156" s="52">
        <f t="shared" si="5"/>
        <v>76.19546289</v>
      </c>
      <c r="N1156" s="52">
        <f t="shared" si="6"/>
        <v>0.6954628879</v>
      </c>
      <c r="O1156" s="53"/>
      <c r="P1156" s="54">
        <v>75.5</v>
      </c>
      <c r="Q1156" s="54">
        <v>0.1</v>
      </c>
      <c r="R1156" s="55">
        <f t="shared" si="7"/>
        <v>70.84370993</v>
      </c>
      <c r="S1156" s="55">
        <f t="shared" si="8"/>
        <v>4.656290075</v>
      </c>
      <c r="T1156" s="55"/>
    </row>
    <row r="1157">
      <c r="A1157" s="45">
        <v>75.1</v>
      </c>
      <c r="B1157" s="45">
        <v>13.6</v>
      </c>
      <c r="C1157" s="46">
        <f t="shared" si="1"/>
        <v>72.71585136</v>
      </c>
      <c r="D1157" s="35">
        <f t="shared" si="2"/>
        <v>2.38414864</v>
      </c>
      <c r="E1157" s="47"/>
      <c r="F1157" s="48">
        <v>75.0</v>
      </c>
      <c r="G1157" s="48">
        <v>146.0</v>
      </c>
      <c r="H1157" s="49">
        <f t="shared" si="3"/>
        <v>70.2278812</v>
      </c>
      <c r="I1157" s="49">
        <f t="shared" si="4"/>
        <v>4.772118797</v>
      </c>
      <c r="J1157" s="49"/>
      <c r="K1157" s="50">
        <v>75.0</v>
      </c>
      <c r="L1157" s="51">
        <v>63.0</v>
      </c>
      <c r="M1157" s="52">
        <f t="shared" si="5"/>
        <v>76.0335481</v>
      </c>
      <c r="N1157" s="52">
        <f t="shared" si="6"/>
        <v>1.033548102</v>
      </c>
      <c r="O1157" s="53"/>
      <c r="P1157" s="54">
        <v>75.0</v>
      </c>
      <c r="Q1157" s="54">
        <v>0.1</v>
      </c>
      <c r="R1157" s="55">
        <f t="shared" si="7"/>
        <v>70.84370993</v>
      </c>
      <c r="S1157" s="55">
        <f t="shared" si="8"/>
        <v>4.156290075</v>
      </c>
      <c r="T1157" s="55"/>
    </row>
    <row r="1158">
      <c r="A1158" s="45">
        <v>74.7</v>
      </c>
      <c r="B1158" s="45">
        <v>13.1</v>
      </c>
      <c r="C1158" s="46">
        <f t="shared" si="1"/>
        <v>71.66412481</v>
      </c>
      <c r="D1158" s="35">
        <f t="shared" si="2"/>
        <v>3.035875193</v>
      </c>
      <c r="E1158" s="47"/>
      <c r="F1158" s="48">
        <v>74.8</v>
      </c>
      <c r="G1158" s="48">
        <v>15.0</v>
      </c>
      <c r="H1158" s="49">
        <f t="shared" si="3"/>
        <v>77.21783936</v>
      </c>
      <c r="I1158" s="49">
        <f t="shared" si="4"/>
        <v>2.41783936</v>
      </c>
      <c r="J1158" s="49"/>
      <c r="K1158" s="50">
        <v>74.8</v>
      </c>
      <c r="L1158" s="51">
        <v>62.4</v>
      </c>
      <c r="M1158" s="52">
        <f t="shared" si="5"/>
        <v>75.87163332</v>
      </c>
      <c r="N1158" s="52">
        <f t="shared" si="6"/>
        <v>1.071633316</v>
      </c>
      <c r="O1158" s="53"/>
      <c r="P1158" s="54">
        <v>74.8</v>
      </c>
      <c r="Q1158" s="54">
        <v>0.1</v>
      </c>
      <c r="R1158" s="55">
        <f t="shared" si="7"/>
        <v>70.84370993</v>
      </c>
      <c r="S1158" s="55">
        <f t="shared" si="8"/>
        <v>3.956290075</v>
      </c>
      <c r="T1158" s="55"/>
    </row>
    <row r="1159">
      <c r="A1159" s="45">
        <v>74.1</v>
      </c>
      <c r="B1159" s="45">
        <v>12.9</v>
      </c>
      <c r="C1159" s="46">
        <f t="shared" si="1"/>
        <v>71.24343419</v>
      </c>
      <c r="D1159" s="35">
        <f t="shared" si="2"/>
        <v>2.856565814</v>
      </c>
      <c r="E1159" s="47"/>
      <c r="F1159" s="48">
        <v>74.5</v>
      </c>
      <c r="G1159" s="48">
        <v>156.0</v>
      </c>
      <c r="H1159" s="49">
        <f t="shared" si="3"/>
        <v>69.69429661</v>
      </c>
      <c r="I1159" s="49">
        <f t="shared" si="4"/>
        <v>4.80570339</v>
      </c>
      <c r="J1159" s="49"/>
      <c r="K1159" s="50">
        <v>74.5</v>
      </c>
      <c r="L1159" s="51">
        <v>61.7</v>
      </c>
      <c r="M1159" s="52">
        <f t="shared" si="5"/>
        <v>75.68273273</v>
      </c>
      <c r="N1159" s="52">
        <f t="shared" si="6"/>
        <v>1.182732733</v>
      </c>
      <c r="O1159" s="53"/>
      <c r="P1159" s="54">
        <v>74.5</v>
      </c>
      <c r="Q1159" s="54">
        <v>0.1</v>
      </c>
      <c r="R1159" s="55">
        <f t="shared" si="7"/>
        <v>70.84370993</v>
      </c>
      <c r="S1159" s="55">
        <f t="shared" si="8"/>
        <v>3.656290075</v>
      </c>
      <c r="T1159" s="55"/>
    </row>
    <row r="1160">
      <c r="A1160" s="45">
        <v>73.3</v>
      </c>
      <c r="B1160" s="45">
        <v>12.8</v>
      </c>
      <c r="C1160" s="46">
        <f t="shared" si="1"/>
        <v>71.03308888</v>
      </c>
      <c r="D1160" s="35">
        <f t="shared" si="2"/>
        <v>2.266911124</v>
      </c>
      <c r="E1160" s="47"/>
      <c r="F1160" s="48">
        <v>74.2</v>
      </c>
      <c r="G1160" s="48">
        <v>162.0</v>
      </c>
      <c r="H1160" s="49">
        <f t="shared" si="3"/>
        <v>69.37414586</v>
      </c>
      <c r="I1160" s="49">
        <f t="shared" si="4"/>
        <v>4.825854145</v>
      </c>
      <c r="J1160" s="49"/>
      <c r="K1160" s="50">
        <v>74.2</v>
      </c>
      <c r="L1160" s="51">
        <v>61.1</v>
      </c>
      <c r="M1160" s="52">
        <f t="shared" si="5"/>
        <v>75.52081795</v>
      </c>
      <c r="N1160" s="52">
        <f t="shared" si="6"/>
        <v>1.320817947</v>
      </c>
      <c r="O1160" s="53"/>
      <c r="P1160" s="54">
        <v>74.2</v>
      </c>
      <c r="Q1160" s="54">
        <v>0.1</v>
      </c>
      <c r="R1160" s="55">
        <f t="shared" si="7"/>
        <v>70.84370993</v>
      </c>
      <c r="S1160" s="55">
        <f t="shared" si="8"/>
        <v>3.356290075</v>
      </c>
      <c r="T1160" s="55"/>
    </row>
    <row r="1161">
      <c r="A1161" s="45">
        <v>72.7</v>
      </c>
      <c r="B1161" s="45">
        <v>12.1</v>
      </c>
      <c r="C1161" s="46">
        <f t="shared" si="1"/>
        <v>69.5606717</v>
      </c>
      <c r="D1161" s="35">
        <f t="shared" si="2"/>
        <v>3.139328297</v>
      </c>
      <c r="E1161" s="47"/>
      <c r="F1161" s="48">
        <v>74.1</v>
      </c>
      <c r="G1161" s="48">
        <v>165.0</v>
      </c>
      <c r="H1161" s="49">
        <f t="shared" si="3"/>
        <v>69.21407048</v>
      </c>
      <c r="I1161" s="49">
        <f t="shared" si="4"/>
        <v>4.885929522</v>
      </c>
      <c r="J1161" s="49"/>
      <c r="K1161" s="50">
        <v>74.1</v>
      </c>
      <c r="L1161" s="51">
        <v>6.5</v>
      </c>
      <c r="M1161" s="52">
        <f t="shared" si="5"/>
        <v>60.78657244</v>
      </c>
      <c r="N1161" s="52">
        <f t="shared" si="6"/>
        <v>13.31342756</v>
      </c>
      <c r="O1161" s="53"/>
      <c r="P1161" s="54">
        <v>74.1</v>
      </c>
      <c r="Q1161" s="54">
        <v>0.1</v>
      </c>
      <c r="R1161" s="55">
        <f t="shared" si="7"/>
        <v>70.84370993</v>
      </c>
      <c r="S1161" s="55">
        <f t="shared" si="8"/>
        <v>3.256290075</v>
      </c>
      <c r="T1161" s="55"/>
    </row>
    <row r="1162">
      <c r="A1162" s="45">
        <v>72.4</v>
      </c>
      <c r="B1162" s="45">
        <v>11.8</v>
      </c>
      <c r="C1162" s="46">
        <f t="shared" si="1"/>
        <v>68.92963577</v>
      </c>
      <c r="D1162" s="35">
        <f t="shared" si="2"/>
        <v>3.470364229</v>
      </c>
      <c r="E1162" s="47"/>
      <c r="F1162" s="48">
        <v>73.5</v>
      </c>
      <c r="G1162" s="48">
        <v>176.0</v>
      </c>
      <c r="H1162" s="49">
        <f t="shared" si="3"/>
        <v>68.62712743</v>
      </c>
      <c r="I1162" s="49">
        <f t="shared" si="4"/>
        <v>4.872872574</v>
      </c>
      <c r="J1162" s="49"/>
      <c r="K1162" s="50">
        <v>73.5</v>
      </c>
      <c r="L1162" s="51">
        <v>59.9</v>
      </c>
      <c r="M1162" s="52">
        <f t="shared" si="5"/>
        <v>75.19698838</v>
      </c>
      <c r="N1162" s="52">
        <f t="shared" si="6"/>
        <v>1.696988375</v>
      </c>
      <c r="O1162" s="53"/>
      <c r="P1162" s="54">
        <v>73.5</v>
      </c>
      <c r="Q1162" s="54">
        <v>0.1</v>
      </c>
      <c r="R1162" s="55">
        <f t="shared" si="7"/>
        <v>70.84370993</v>
      </c>
      <c r="S1162" s="55">
        <f t="shared" si="8"/>
        <v>2.656290075</v>
      </c>
      <c r="T1162" s="55"/>
    </row>
    <row r="1163">
      <c r="A1163" s="45">
        <v>72.2</v>
      </c>
      <c r="B1163" s="45">
        <v>11.4</v>
      </c>
      <c r="C1163" s="46">
        <f t="shared" si="1"/>
        <v>68.08825453</v>
      </c>
      <c r="D1163" s="35">
        <f t="shared" si="2"/>
        <v>4.111745471</v>
      </c>
      <c r="E1163" s="47"/>
      <c r="F1163" s="48">
        <v>73.4</v>
      </c>
      <c r="G1163" s="48">
        <v>177.0</v>
      </c>
      <c r="H1163" s="49">
        <f t="shared" si="3"/>
        <v>68.57376897</v>
      </c>
      <c r="I1163" s="49">
        <f t="shared" si="4"/>
        <v>4.826231033</v>
      </c>
      <c r="J1163" s="49"/>
      <c r="K1163" s="50">
        <v>73.4</v>
      </c>
      <c r="L1163" s="51">
        <v>59.3</v>
      </c>
      <c r="M1163" s="52">
        <f t="shared" si="5"/>
        <v>75.03507359</v>
      </c>
      <c r="N1163" s="52">
        <f t="shared" si="6"/>
        <v>1.63507359</v>
      </c>
      <c r="O1163" s="53"/>
      <c r="P1163" s="54">
        <v>73.4</v>
      </c>
      <c r="Q1163" s="54">
        <v>0.1</v>
      </c>
      <c r="R1163" s="55">
        <f t="shared" si="7"/>
        <v>70.84370993</v>
      </c>
      <c r="S1163" s="55">
        <f t="shared" si="8"/>
        <v>2.556290075</v>
      </c>
      <c r="T1163" s="55"/>
    </row>
    <row r="1164">
      <c r="A1164" s="45">
        <v>72.0</v>
      </c>
      <c r="B1164" s="45">
        <v>11.4</v>
      </c>
      <c r="C1164" s="46">
        <f t="shared" si="1"/>
        <v>68.08825453</v>
      </c>
      <c r="D1164" s="35">
        <f t="shared" si="2"/>
        <v>3.911745471</v>
      </c>
      <c r="E1164" s="47"/>
      <c r="F1164" s="48">
        <v>72.9</v>
      </c>
      <c r="G1164" s="48">
        <v>182.0</v>
      </c>
      <c r="H1164" s="49">
        <f t="shared" si="3"/>
        <v>68.30697667</v>
      </c>
      <c r="I1164" s="49">
        <f t="shared" si="4"/>
        <v>4.593023329</v>
      </c>
      <c r="J1164" s="49"/>
      <c r="K1164" s="50">
        <v>72.9</v>
      </c>
      <c r="L1164" s="51">
        <v>58.8</v>
      </c>
      <c r="M1164" s="52">
        <f t="shared" si="5"/>
        <v>74.9001446</v>
      </c>
      <c r="N1164" s="52">
        <f t="shared" si="6"/>
        <v>2.000144602</v>
      </c>
      <c r="O1164" s="53"/>
      <c r="P1164" s="54">
        <v>72.9</v>
      </c>
      <c r="Q1164" s="54">
        <v>0.1</v>
      </c>
      <c r="R1164" s="55">
        <f t="shared" si="7"/>
        <v>70.84370993</v>
      </c>
      <c r="S1164" s="55">
        <f t="shared" si="8"/>
        <v>2.056290075</v>
      </c>
      <c r="T1164" s="55"/>
    </row>
    <row r="1165">
      <c r="A1165" s="45">
        <v>71.8</v>
      </c>
      <c r="B1165" s="45">
        <v>11.8</v>
      </c>
      <c r="C1165" s="46">
        <f t="shared" si="1"/>
        <v>68.92963577</v>
      </c>
      <c r="D1165" s="35">
        <f t="shared" si="2"/>
        <v>2.870364229</v>
      </c>
      <c r="E1165" s="47"/>
      <c r="F1165" s="48">
        <v>72.9</v>
      </c>
      <c r="G1165" s="48">
        <v>18.0</v>
      </c>
      <c r="H1165" s="49">
        <f t="shared" si="3"/>
        <v>77.05776398</v>
      </c>
      <c r="I1165" s="49">
        <f t="shared" si="4"/>
        <v>4.157763982</v>
      </c>
      <c r="J1165" s="49"/>
      <c r="K1165" s="50">
        <v>72.9</v>
      </c>
      <c r="L1165" s="51">
        <v>58.2</v>
      </c>
      <c r="M1165" s="52">
        <f t="shared" si="5"/>
        <v>74.73822982</v>
      </c>
      <c r="N1165" s="52">
        <f t="shared" si="6"/>
        <v>1.838229816</v>
      </c>
      <c r="O1165" s="53"/>
      <c r="P1165" s="54">
        <v>72.9</v>
      </c>
      <c r="Q1165" s="54">
        <v>0.1</v>
      </c>
      <c r="R1165" s="55">
        <f t="shared" si="7"/>
        <v>70.84370993</v>
      </c>
      <c r="S1165" s="55">
        <f t="shared" si="8"/>
        <v>2.056290075</v>
      </c>
      <c r="T1165" s="55"/>
    </row>
    <row r="1166">
      <c r="A1166" s="45">
        <v>75.0</v>
      </c>
      <c r="B1166" s="45">
        <v>11.8</v>
      </c>
      <c r="C1166" s="46">
        <f t="shared" si="1"/>
        <v>68.92963577</v>
      </c>
      <c r="D1166" s="35">
        <f t="shared" si="2"/>
        <v>6.070364229</v>
      </c>
      <c r="E1166" s="47"/>
      <c r="F1166" s="48">
        <v>72.5</v>
      </c>
      <c r="G1166" s="48">
        <v>184.0</v>
      </c>
      <c r="H1166" s="49">
        <f t="shared" si="3"/>
        <v>68.20025975</v>
      </c>
      <c r="I1166" s="49">
        <f t="shared" si="4"/>
        <v>4.299740248</v>
      </c>
      <c r="J1166" s="49"/>
      <c r="K1166" s="50">
        <v>72.5</v>
      </c>
      <c r="L1166" s="51">
        <v>57.6</v>
      </c>
      <c r="M1166" s="52">
        <f t="shared" si="5"/>
        <v>74.57631503</v>
      </c>
      <c r="N1166" s="52">
        <f t="shared" si="6"/>
        <v>2.07631503</v>
      </c>
      <c r="O1166" s="53"/>
      <c r="P1166" s="54">
        <v>72.5</v>
      </c>
      <c r="Q1166" s="54">
        <v>0.1</v>
      </c>
      <c r="R1166" s="55">
        <f t="shared" si="7"/>
        <v>70.84370993</v>
      </c>
      <c r="S1166" s="55">
        <f t="shared" si="8"/>
        <v>1.656290075</v>
      </c>
      <c r="T1166" s="55"/>
    </row>
    <row r="1167">
      <c r="A1167" s="45">
        <v>71.2</v>
      </c>
      <c r="B1167" s="45">
        <v>11.9</v>
      </c>
      <c r="C1167" s="46">
        <f t="shared" si="1"/>
        <v>69.13998108</v>
      </c>
      <c r="D1167" s="35">
        <f t="shared" si="2"/>
        <v>2.060018918</v>
      </c>
      <c r="E1167" s="47"/>
      <c r="F1167" s="48">
        <v>72.5</v>
      </c>
      <c r="G1167" s="48">
        <v>184.0</v>
      </c>
      <c r="H1167" s="49">
        <f t="shared" si="3"/>
        <v>68.20025975</v>
      </c>
      <c r="I1167" s="49">
        <f t="shared" si="4"/>
        <v>4.299740248</v>
      </c>
      <c r="J1167" s="49"/>
      <c r="K1167" s="50">
        <v>72.5</v>
      </c>
      <c r="L1167" s="51">
        <v>57.1</v>
      </c>
      <c r="M1167" s="52">
        <f t="shared" si="5"/>
        <v>74.44138604</v>
      </c>
      <c r="N1167" s="52">
        <f t="shared" si="6"/>
        <v>1.941386042</v>
      </c>
      <c r="O1167" s="53"/>
      <c r="P1167" s="54">
        <v>72.5</v>
      </c>
      <c r="Q1167" s="54">
        <v>0.1</v>
      </c>
      <c r="R1167" s="55">
        <f t="shared" si="7"/>
        <v>70.84370993</v>
      </c>
      <c r="S1167" s="55">
        <f t="shared" si="8"/>
        <v>1.656290075</v>
      </c>
      <c r="T1167" s="55"/>
    </row>
    <row r="1168">
      <c r="A1168" s="45">
        <v>78.0</v>
      </c>
      <c r="B1168" s="45">
        <v>11.6</v>
      </c>
      <c r="C1168" s="46">
        <f t="shared" si="1"/>
        <v>68.50894515</v>
      </c>
      <c r="D1168" s="35">
        <f t="shared" si="2"/>
        <v>9.49105485</v>
      </c>
      <c r="E1168" s="47"/>
      <c r="F1168" s="48">
        <v>72.3</v>
      </c>
      <c r="G1168" s="48">
        <v>185.0</v>
      </c>
      <c r="H1168" s="49">
        <f t="shared" si="3"/>
        <v>68.14690129</v>
      </c>
      <c r="I1168" s="49">
        <f t="shared" si="4"/>
        <v>4.153098707</v>
      </c>
      <c r="J1168" s="49"/>
      <c r="K1168" s="50">
        <v>72.3</v>
      </c>
      <c r="L1168" s="51">
        <v>56.6</v>
      </c>
      <c r="M1168" s="52">
        <f t="shared" si="5"/>
        <v>74.30645705</v>
      </c>
      <c r="N1168" s="52">
        <f t="shared" si="6"/>
        <v>2.006457054</v>
      </c>
      <c r="O1168" s="53"/>
      <c r="P1168" s="54">
        <v>72.3</v>
      </c>
      <c r="Q1168" s="54">
        <v>0.1</v>
      </c>
      <c r="R1168" s="55">
        <f t="shared" si="7"/>
        <v>70.84370993</v>
      </c>
      <c r="S1168" s="55">
        <f t="shared" si="8"/>
        <v>1.456290075</v>
      </c>
      <c r="T1168" s="55"/>
    </row>
    <row r="1169">
      <c r="A1169" s="45">
        <v>73.0</v>
      </c>
      <c r="B1169" s="45">
        <v>11.6</v>
      </c>
      <c r="C1169" s="46">
        <f t="shared" si="1"/>
        <v>68.50894515</v>
      </c>
      <c r="D1169" s="35">
        <f t="shared" si="2"/>
        <v>4.49105485</v>
      </c>
      <c r="E1169" s="47"/>
      <c r="F1169" s="48">
        <v>71.7</v>
      </c>
      <c r="G1169" s="48">
        <v>193.0</v>
      </c>
      <c r="H1169" s="49">
        <f t="shared" si="3"/>
        <v>67.72003362</v>
      </c>
      <c r="I1169" s="49">
        <f t="shared" si="4"/>
        <v>3.97996638</v>
      </c>
      <c r="J1169" s="49"/>
      <c r="K1169" s="50">
        <v>71.7</v>
      </c>
      <c r="L1169" s="51">
        <v>56.1</v>
      </c>
      <c r="M1169" s="52">
        <f t="shared" si="5"/>
        <v>74.17152807</v>
      </c>
      <c r="N1169" s="52">
        <f t="shared" si="6"/>
        <v>2.471528065</v>
      </c>
      <c r="O1169" s="53"/>
      <c r="P1169" s="54">
        <v>71.7</v>
      </c>
      <c r="Q1169" s="54">
        <v>0.1</v>
      </c>
      <c r="R1169" s="55">
        <f t="shared" si="7"/>
        <v>70.84370993</v>
      </c>
      <c r="S1169" s="55">
        <f t="shared" si="8"/>
        <v>0.856290075</v>
      </c>
      <c r="T1169" s="55"/>
    </row>
    <row r="1170">
      <c r="A1170" s="45">
        <v>68.9</v>
      </c>
      <c r="B1170" s="45">
        <v>10.1</v>
      </c>
      <c r="C1170" s="46">
        <f t="shared" si="1"/>
        <v>65.35376549</v>
      </c>
      <c r="D1170" s="35">
        <f t="shared" si="2"/>
        <v>3.546234507</v>
      </c>
      <c r="E1170" s="47"/>
      <c r="F1170" s="48">
        <v>82.7</v>
      </c>
      <c r="G1170" s="48">
        <v>49.0</v>
      </c>
      <c r="H1170" s="49">
        <f t="shared" si="3"/>
        <v>75.40365175</v>
      </c>
      <c r="I1170" s="49">
        <f t="shared" si="4"/>
        <v>7.296348253</v>
      </c>
      <c r="J1170" s="49"/>
      <c r="K1170" s="50">
        <v>82.7</v>
      </c>
      <c r="L1170" s="51">
        <v>61.0</v>
      </c>
      <c r="M1170" s="52">
        <f t="shared" si="5"/>
        <v>75.49383215</v>
      </c>
      <c r="N1170" s="52">
        <f t="shared" si="6"/>
        <v>7.206167851</v>
      </c>
      <c r="O1170" s="53"/>
      <c r="P1170" s="54">
        <v>82.7</v>
      </c>
      <c r="Q1170" s="54">
        <v>0.1</v>
      </c>
      <c r="R1170" s="55">
        <f t="shared" si="7"/>
        <v>70.84370993</v>
      </c>
      <c r="S1170" s="55">
        <f t="shared" si="8"/>
        <v>11.85629007</v>
      </c>
      <c r="T1170" s="55"/>
    </row>
    <row r="1171">
      <c r="A1171" s="45">
        <v>67.9</v>
      </c>
      <c r="B1171" s="45">
        <v>10.1</v>
      </c>
      <c r="C1171" s="46">
        <f t="shared" si="1"/>
        <v>65.35376549</v>
      </c>
      <c r="D1171" s="35">
        <f t="shared" si="2"/>
        <v>2.546234507</v>
      </c>
      <c r="E1171" s="47"/>
      <c r="F1171" s="48">
        <v>82.5</v>
      </c>
      <c r="G1171" s="48">
        <v>49.0</v>
      </c>
      <c r="H1171" s="49">
        <f t="shared" si="3"/>
        <v>75.40365175</v>
      </c>
      <c r="I1171" s="49">
        <f t="shared" si="4"/>
        <v>7.096348253</v>
      </c>
      <c r="J1171" s="49"/>
      <c r="K1171" s="50">
        <v>82.5</v>
      </c>
      <c r="L1171" s="51">
        <v>6.6</v>
      </c>
      <c r="M1171" s="52">
        <f t="shared" si="5"/>
        <v>60.81355824</v>
      </c>
      <c r="N1171" s="52">
        <f t="shared" si="6"/>
        <v>21.68644176</v>
      </c>
      <c r="O1171" s="53"/>
      <c r="P1171" s="54">
        <v>82.5</v>
      </c>
      <c r="Q1171" s="54">
        <v>0.1</v>
      </c>
      <c r="R1171" s="55">
        <f t="shared" si="7"/>
        <v>70.84370993</v>
      </c>
      <c r="S1171" s="55">
        <f t="shared" si="8"/>
        <v>11.65629007</v>
      </c>
      <c r="T1171" s="55"/>
    </row>
    <row r="1172">
      <c r="A1172" s="45">
        <v>69.5</v>
      </c>
      <c r="B1172" s="45">
        <v>10.3</v>
      </c>
      <c r="C1172" s="46">
        <f t="shared" si="1"/>
        <v>65.77445611</v>
      </c>
      <c r="D1172" s="35">
        <f t="shared" si="2"/>
        <v>3.725543886</v>
      </c>
      <c r="E1172" s="47"/>
      <c r="F1172" s="48">
        <v>82.4</v>
      </c>
      <c r="G1172" s="48">
        <v>5.0</v>
      </c>
      <c r="H1172" s="49">
        <f t="shared" si="3"/>
        <v>77.75142395</v>
      </c>
      <c r="I1172" s="49">
        <f t="shared" si="4"/>
        <v>4.648576048</v>
      </c>
      <c r="J1172" s="49"/>
      <c r="K1172" s="50">
        <v>82.4</v>
      </c>
      <c r="L1172" s="51">
        <v>6.2</v>
      </c>
      <c r="M1172" s="52">
        <f t="shared" si="5"/>
        <v>60.70561505</v>
      </c>
      <c r="N1172" s="52">
        <f t="shared" si="6"/>
        <v>21.69438495</v>
      </c>
      <c r="O1172" s="53"/>
      <c r="P1172" s="54">
        <v>82.4</v>
      </c>
      <c r="Q1172" s="54">
        <v>0.1</v>
      </c>
      <c r="R1172" s="55">
        <f t="shared" si="7"/>
        <v>70.84370993</v>
      </c>
      <c r="S1172" s="55">
        <f t="shared" si="8"/>
        <v>11.55629007</v>
      </c>
      <c r="T1172" s="55"/>
    </row>
    <row r="1173">
      <c r="A1173" s="45">
        <v>76.0</v>
      </c>
      <c r="B1173" s="45">
        <v>10.5</v>
      </c>
      <c r="C1173" s="46">
        <f t="shared" si="1"/>
        <v>66.19514673</v>
      </c>
      <c r="D1173" s="35">
        <f t="shared" si="2"/>
        <v>9.804853265</v>
      </c>
      <c r="E1173" s="47"/>
      <c r="F1173" s="48">
        <v>82.5</v>
      </c>
      <c r="G1173" s="48">
        <v>5.0</v>
      </c>
      <c r="H1173" s="49">
        <f t="shared" si="3"/>
        <v>77.75142395</v>
      </c>
      <c r="I1173" s="49">
        <f t="shared" si="4"/>
        <v>4.748576048</v>
      </c>
      <c r="J1173" s="49"/>
      <c r="K1173" s="50">
        <v>82.5</v>
      </c>
      <c r="L1173" s="51">
        <v>59.7</v>
      </c>
      <c r="M1173" s="52">
        <f t="shared" si="5"/>
        <v>75.14301678</v>
      </c>
      <c r="N1173" s="52">
        <f t="shared" si="6"/>
        <v>7.35698322</v>
      </c>
      <c r="O1173" s="53"/>
      <c r="P1173" s="54">
        <v>82.5</v>
      </c>
      <c r="Q1173" s="54">
        <v>0.1</v>
      </c>
      <c r="R1173" s="55">
        <f t="shared" si="7"/>
        <v>70.84370993</v>
      </c>
      <c r="S1173" s="55">
        <f t="shared" si="8"/>
        <v>11.65629007</v>
      </c>
      <c r="T1173" s="55"/>
    </row>
    <row r="1174">
      <c r="A1174" s="45">
        <v>77.0</v>
      </c>
      <c r="B1174" s="45">
        <v>10.4</v>
      </c>
      <c r="C1174" s="46">
        <f t="shared" si="1"/>
        <v>65.98480142</v>
      </c>
      <c r="D1174" s="35">
        <f t="shared" si="2"/>
        <v>11.01519858</v>
      </c>
      <c r="E1174" s="47"/>
      <c r="F1174" s="48">
        <v>82.1</v>
      </c>
      <c r="G1174" s="48">
        <v>51.0</v>
      </c>
      <c r="H1174" s="49">
        <f t="shared" si="3"/>
        <v>75.29693483</v>
      </c>
      <c r="I1174" s="49">
        <f t="shared" si="4"/>
        <v>6.803065172</v>
      </c>
      <c r="J1174" s="49"/>
      <c r="K1174" s="50">
        <v>82.1</v>
      </c>
      <c r="L1174" s="51">
        <v>59.3</v>
      </c>
      <c r="M1174" s="52">
        <f t="shared" si="5"/>
        <v>75.03507359</v>
      </c>
      <c r="N1174" s="52">
        <f t="shared" si="6"/>
        <v>7.06492641</v>
      </c>
      <c r="O1174" s="53"/>
      <c r="P1174" s="54">
        <v>82.1</v>
      </c>
      <c r="Q1174" s="54">
        <v>0.1</v>
      </c>
      <c r="R1174" s="55">
        <f t="shared" si="7"/>
        <v>70.84370993</v>
      </c>
      <c r="S1174" s="55">
        <f t="shared" si="8"/>
        <v>11.25629007</v>
      </c>
      <c r="T1174" s="55"/>
    </row>
    <row r="1175">
      <c r="A1175" s="45">
        <v>76.0</v>
      </c>
      <c r="B1175" s="45">
        <v>10.4</v>
      </c>
      <c r="C1175" s="46">
        <f t="shared" si="1"/>
        <v>65.98480142</v>
      </c>
      <c r="D1175" s="35">
        <f t="shared" si="2"/>
        <v>10.01519858</v>
      </c>
      <c r="E1175" s="47"/>
      <c r="F1175" s="48">
        <v>81.8</v>
      </c>
      <c r="G1175" s="48">
        <v>53.0</v>
      </c>
      <c r="H1175" s="49">
        <f t="shared" si="3"/>
        <v>75.19021791</v>
      </c>
      <c r="I1175" s="49">
        <f t="shared" si="4"/>
        <v>6.60978209</v>
      </c>
      <c r="J1175" s="49"/>
      <c r="K1175" s="50">
        <v>81.8</v>
      </c>
      <c r="L1175" s="51">
        <v>58.9</v>
      </c>
      <c r="M1175" s="52">
        <f t="shared" si="5"/>
        <v>74.9271304</v>
      </c>
      <c r="N1175" s="52">
        <f t="shared" si="6"/>
        <v>6.872869601</v>
      </c>
      <c r="O1175" s="53"/>
      <c r="P1175" s="54">
        <v>81.8</v>
      </c>
      <c r="Q1175" s="54">
        <v>0.1</v>
      </c>
      <c r="R1175" s="55">
        <f t="shared" si="7"/>
        <v>70.84370993</v>
      </c>
      <c r="S1175" s="55">
        <f t="shared" si="8"/>
        <v>10.95629007</v>
      </c>
      <c r="T1175" s="55"/>
    </row>
    <row r="1176">
      <c r="A1176" s="45">
        <v>74.0</v>
      </c>
      <c r="B1176" s="45">
        <v>10.3</v>
      </c>
      <c r="C1176" s="46">
        <f t="shared" si="1"/>
        <v>65.77445611</v>
      </c>
      <c r="D1176" s="35">
        <f t="shared" si="2"/>
        <v>8.225543886</v>
      </c>
      <c r="E1176" s="47"/>
      <c r="F1176" s="48">
        <v>81.6</v>
      </c>
      <c r="G1176" s="48">
        <v>55.0</v>
      </c>
      <c r="H1176" s="49">
        <f t="shared" si="3"/>
        <v>75.08350099</v>
      </c>
      <c r="I1176" s="49">
        <f t="shared" si="4"/>
        <v>6.516499009</v>
      </c>
      <c r="J1176" s="49"/>
      <c r="K1176" s="50">
        <v>81.6</v>
      </c>
      <c r="L1176" s="51">
        <v>58.5</v>
      </c>
      <c r="M1176" s="52">
        <f t="shared" si="5"/>
        <v>74.81918721</v>
      </c>
      <c r="N1176" s="52">
        <f t="shared" si="6"/>
        <v>6.780812791</v>
      </c>
      <c r="O1176" s="53"/>
      <c r="P1176" s="54">
        <v>81.6</v>
      </c>
      <c r="Q1176" s="54">
        <v>0.1</v>
      </c>
      <c r="R1176" s="55">
        <f t="shared" si="7"/>
        <v>70.84370993</v>
      </c>
      <c r="S1176" s="55">
        <f t="shared" si="8"/>
        <v>10.75629007</v>
      </c>
      <c r="T1176" s="55"/>
    </row>
    <row r="1177">
      <c r="A1177" s="45">
        <v>69.3</v>
      </c>
      <c r="B1177" s="45">
        <v>10.3</v>
      </c>
      <c r="C1177" s="46">
        <f t="shared" si="1"/>
        <v>65.77445611</v>
      </c>
      <c r="D1177" s="35">
        <f t="shared" si="2"/>
        <v>3.525543886</v>
      </c>
      <c r="E1177" s="47"/>
      <c r="F1177" s="48">
        <v>81.4</v>
      </c>
      <c r="G1177" s="48">
        <v>58.0</v>
      </c>
      <c r="H1177" s="49">
        <f t="shared" si="3"/>
        <v>74.92342561</v>
      </c>
      <c r="I1177" s="49">
        <f t="shared" si="4"/>
        <v>6.476574386</v>
      </c>
      <c r="J1177" s="49"/>
      <c r="K1177" s="50">
        <v>81.4</v>
      </c>
      <c r="L1177" s="51">
        <v>58.1</v>
      </c>
      <c r="M1177" s="52">
        <f t="shared" si="5"/>
        <v>74.71124402</v>
      </c>
      <c r="N1177" s="52">
        <f t="shared" si="6"/>
        <v>6.688755982</v>
      </c>
      <c r="O1177" s="53"/>
      <c r="P1177" s="54">
        <v>81.4</v>
      </c>
      <c r="Q1177" s="54">
        <v>0.1</v>
      </c>
      <c r="R1177" s="55">
        <f t="shared" si="7"/>
        <v>70.84370993</v>
      </c>
      <c r="S1177" s="55">
        <f t="shared" si="8"/>
        <v>10.55629007</v>
      </c>
      <c r="T1177" s="55"/>
    </row>
    <row r="1178">
      <c r="A1178" s="45">
        <v>65.9</v>
      </c>
      <c r="B1178" s="45">
        <v>10.2</v>
      </c>
      <c r="C1178" s="46">
        <f t="shared" si="1"/>
        <v>65.5641108</v>
      </c>
      <c r="D1178" s="35">
        <f t="shared" si="2"/>
        <v>0.3358891968</v>
      </c>
      <c r="E1178" s="47"/>
      <c r="F1178" s="48">
        <v>81.3</v>
      </c>
      <c r="G1178" s="48">
        <v>59.0</v>
      </c>
      <c r="H1178" s="49">
        <f t="shared" si="3"/>
        <v>74.87006715</v>
      </c>
      <c r="I1178" s="49">
        <f t="shared" si="4"/>
        <v>6.429932846</v>
      </c>
      <c r="J1178" s="49"/>
      <c r="K1178" s="50">
        <v>81.3</v>
      </c>
      <c r="L1178" s="51">
        <v>57.8</v>
      </c>
      <c r="M1178" s="52">
        <f t="shared" si="5"/>
        <v>74.63028663</v>
      </c>
      <c r="N1178" s="52">
        <f t="shared" si="6"/>
        <v>6.669713375</v>
      </c>
      <c r="O1178" s="53"/>
      <c r="P1178" s="54">
        <v>81.3</v>
      </c>
      <c r="Q1178" s="54">
        <v>0.1</v>
      </c>
      <c r="R1178" s="55">
        <f t="shared" si="7"/>
        <v>70.84370993</v>
      </c>
      <c r="S1178" s="55">
        <f t="shared" si="8"/>
        <v>10.45629007</v>
      </c>
      <c r="T1178" s="55"/>
    </row>
    <row r="1179">
      <c r="A1179" s="45">
        <v>64.7</v>
      </c>
      <c r="B1179" s="45">
        <v>10.2</v>
      </c>
      <c r="C1179" s="46">
        <f t="shared" si="1"/>
        <v>65.5641108</v>
      </c>
      <c r="D1179" s="35">
        <f t="shared" si="2"/>
        <v>0.8641108032</v>
      </c>
      <c r="E1179" s="47"/>
      <c r="F1179" s="48">
        <v>81.1</v>
      </c>
      <c r="G1179" s="48">
        <v>61.0</v>
      </c>
      <c r="H1179" s="49">
        <f t="shared" si="3"/>
        <v>74.76335024</v>
      </c>
      <c r="I1179" s="49">
        <f t="shared" si="4"/>
        <v>6.336649764</v>
      </c>
      <c r="J1179" s="49"/>
      <c r="K1179" s="50">
        <v>81.1</v>
      </c>
      <c r="L1179" s="51">
        <v>57.4</v>
      </c>
      <c r="M1179" s="52">
        <f t="shared" si="5"/>
        <v>74.52234343</v>
      </c>
      <c r="N1179" s="52">
        <f t="shared" si="6"/>
        <v>6.577656565</v>
      </c>
      <c r="O1179" s="53"/>
      <c r="P1179" s="54">
        <v>81.1</v>
      </c>
      <c r="Q1179" s="54">
        <v>0.1</v>
      </c>
      <c r="R1179" s="55">
        <f t="shared" si="7"/>
        <v>70.84370993</v>
      </c>
      <c r="S1179" s="55">
        <f t="shared" si="8"/>
        <v>10.25629007</v>
      </c>
      <c r="T1179" s="55"/>
    </row>
    <row r="1180">
      <c r="A1180" s="45">
        <v>66.8</v>
      </c>
      <c r="B1180" s="45">
        <v>10.1</v>
      </c>
      <c r="C1180" s="46">
        <f t="shared" si="1"/>
        <v>65.35376549</v>
      </c>
      <c r="D1180" s="35">
        <f t="shared" si="2"/>
        <v>1.446234507</v>
      </c>
      <c r="E1180" s="47"/>
      <c r="F1180" s="48">
        <v>81.0</v>
      </c>
      <c r="G1180" s="48">
        <v>62.0</v>
      </c>
      <c r="H1180" s="49">
        <f t="shared" si="3"/>
        <v>74.70999178</v>
      </c>
      <c r="I1180" s="49">
        <f t="shared" si="4"/>
        <v>6.290008223</v>
      </c>
      <c r="J1180" s="49"/>
      <c r="K1180" s="50">
        <v>81.0</v>
      </c>
      <c r="L1180" s="51">
        <v>56.9</v>
      </c>
      <c r="M1180" s="52">
        <f t="shared" si="5"/>
        <v>74.38741445</v>
      </c>
      <c r="N1180" s="52">
        <f t="shared" si="6"/>
        <v>6.612585554</v>
      </c>
      <c r="O1180" s="53"/>
      <c r="P1180" s="54">
        <v>81.0</v>
      </c>
      <c r="Q1180" s="54">
        <v>0.1</v>
      </c>
      <c r="R1180" s="55">
        <f t="shared" si="7"/>
        <v>70.84370993</v>
      </c>
      <c r="S1180" s="55">
        <f t="shared" si="8"/>
        <v>10.15629007</v>
      </c>
      <c r="T1180" s="55"/>
    </row>
    <row r="1181">
      <c r="A1181" s="45">
        <v>67.2</v>
      </c>
      <c r="B1181" s="45">
        <v>9.8</v>
      </c>
      <c r="C1181" s="46">
        <f t="shared" si="1"/>
        <v>64.72272956</v>
      </c>
      <c r="D1181" s="35">
        <f t="shared" si="2"/>
        <v>2.477270439</v>
      </c>
      <c r="E1181" s="47"/>
      <c r="F1181" s="48">
        <v>88.0</v>
      </c>
      <c r="G1181" s="48">
        <v>65.0</v>
      </c>
      <c r="H1181" s="49">
        <f t="shared" si="3"/>
        <v>74.5499164</v>
      </c>
      <c r="I1181" s="49">
        <f t="shared" si="4"/>
        <v>13.4500836</v>
      </c>
      <c r="J1181" s="49"/>
      <c r="K1181" s="50">
        <v>88.0</v>
      </c>
      <c r="L1181" s="51">
        <v>56.5</v>
      </c>
      <c r="M1181" s="52">
        <f t="shared" si="5"/>
        <v>74.27947126</v>
      </c>
      <c r="N1181" s="52">
        <f t="shared" si="6"/>
        <v>13.72052874</v>
      </c>
      <c r="O1181" s="53"/>
      <c r="P1181" s="54">
        <v>88.0</v>
      </c>
      <c r="Q1181" s="54">
        <v>0.1</v>
      </c>
      <c r="R1181" s="55">
        <f t="shared" si="7"/>
        <v>70.84370993</v>
      </c>
      <c r="S1181" s="55">
        <f t="shared" si="8"/>
        <v>17.15629007</v>
      </c>
      <c r="T1181" s="55"/>
    </row>
    <row r="1182">
      <c r="A1182" s="45">
        <v>66.5</v>
      </c>
      <c r="B1182" s="45">
        <v>9.4</v>
      </c>
      <c r="C1182" s="46">
        <f t="shared" si="1"/>
        <v>63.88134832</v>
      </c>
      <c r="D1182" s="35">
        <f t="shared" si="2"/>
        <v>2.618651681</v>
      </c>
      <c r="E1182" s="47"/>
      <c r="F1182" s="48">
        <v>87.0</v>
      </c>
      <c r="G1182" s="48">
        <v>65.0</v>
      </c>
      <c r="H1182" s="49">
        <f t="shared" si="3"/>
        <v>74.5499164</v>
      </c>
      <c r="I1182" s="49">
        <f t="shared" si="4"/>
        <v>12.4500836</v>
      </c>
      <c r="J1182" s="49"/>
      <c r="K1182" s="50">
        <v>87.0</v>
      </c>
      <c r="L1182" s="51">
        <v>55.9</v>
      </c>
      <c r="M1182" s="52">
        <f t="shared" si="5"/>
        <v>74.11755647</v>
      </c>
      <c r="N1182" s="52">
        <f t="shared" si="6"/>
        <v>12.88244353</v>
      </c>
      <c r="O1182" s="53"/>
      <c r="P1182" s="54">
        <v>87.0</v>
      </c>
      <c r="Q1182" s="54">
        <v>0.1</v>
      </c>
      <c r="R1182" s="55">
        <f t="shared" si="7"/>
        <v>70.84370993</v>
      </c>
      <c r="S1182" s="55">
        <f t="shared" si="8"/>
        <v>16.15629007</v>
      </c>
      <c r="T1182" s="55"/>
    </row>
    <row r="1183">
      <c r="A1183" s="45">
        <v>74.0</v>
      </c>
      <c r="B1183" s="45">
        <v>9.1</v>
      </c>
      <c r="C1183" s="46">
        <f t="shared" si="1"/>
        <v>63.25031239</v>
      </c>
      <c r="D1183" s="35">
        <f t="shared" si="2"/>
        <v>10.74968761</v>
      </c>
      <c r="E1183" s="47"/>
      <c r="F1183" s="48">
        <v>84.0</v>
      </c>
      <c r="G1183" s="48">
        <v>7.0</v>
      </c>
      <c r="H1183" s="49">
        <f t="shared" si="3"/>
        <v>77.64470703</v>
      </c>
      <c r="I1183" s="49">
        <f t="shared" si="4"/>
        <v>6.355292966</v>
      </c>
      <c r="J1183" s="49"/>
      <c r="K1183" s="50">
        <v>84.0</v>
      </c>
      <c r="L1183" s="51">
        <v>55.4</v>
      </c>
      <c r="M1183" s="52">
        <f t="shared" si="5"/>
        <v>73.98262748</v>
      </c>
      <c r="N1183" s="52">
        <f t="shared" si="6"/>
        <v>10.01737252</v>
      </c>
      <c r="O1183" s="53"/>
      <c r="P1183" s="54">
        <v>84.0</v>
      </c>
      <c r="Q1183" s="54">
        <v>0.1</v>
      </c>
      <c r="R1183" s="55">
        <f t="shared" si="7"/>
        <v>70.84370993</v>
      </c>
      <c r="S1183" s="55">
        <f t="shared" si="8"/>
        <v>13.15629007</v>
      </c>
      <c r="T1183" s="55"/>
    </row>
    <row r="1184">
      <c r="A1184" s="45">
        <v>72.0</v>
      </c>
      <c r="B1184" s="45">
        <v>8.7</v>
      </c>
      <c r="C1184" s="46">
        <f t="shared" si="1"/>
        <v>62.40893115</v>
      </c>
      <c r="D1184" s="35">
        <f t="shared" si="2"/>
        <v>9.591068854</v>
      </c>
      <c r="E1184" s="47"/>
      <c r="F1184" s="48">
        <v>80.0</v>
      </c>
      <c r="G1184" s="48">
        <v>72.0</v>
      </c>
      <c r="H1184" s="49">
        <f t="shared" si="3"/>
        <v>74.17640718</v>
      </c>
      <c r="I1184" s="49">
        <f t="shared" si="4"/>
        <v>5.823592815</v>
      </c>
      <c r="J1184" s="49"/>
      <c r="K1184" s="50">
        <v>80.0</v>
      </c>
      <c r="L1184" s="51">
        <v>54.8</v>
      </c>
      <c r="M1184" s="52">
        <f t="shared" si="5"/>
        <v>73.8207127</v>
      </c>
      <c r="N1184" s="52">
        <f t="shared" si="6"/>
        <v>6.179287304</v>
      </c>
      <c r="O1184" s="53"/>
      <c r="P1184" s="54">
        <v>80.0</v>
      </c>
      <c r="Q1184" s="54">
        <v>0.2</v>
      </c>
      <c r="R1184" s="55">
        <f t="shared" si="7"/>
        <v>70.74642159</v>
      </c>
      <c r="S1184" s="55">
        <f t="shared" si="8"/>
        <v>9.253578414</v>
      </c>
      <c r="T1184" s="55"/>
    </row>
    <row r="1185">
      <c r="A1185" s="45">
        <v>70.0</v>
      </c>
      <c r="B1185" s="45">
        <v>8.6</v>
      </c>
      <c r="C1185" s="46">
        <f t="shared" si="1"/>
        <v>62.19858584</v>
      </c>
      <c r="D1185" s="35">
        <f t="shared" si="2"/>
        <v>7.801414165</v>
      </c>
      <c r="E1185" s="47"/>
      <c r="F1185" s="48">
        <v>79.7</v>
      </c>
      <c r="G1185" s="48">
        <v>74.0</v>
      </c>
      <c r="H1185" s="49">
        <f t="shared" si="3"/>
        <v>74.06969027</v>
      </c>
      <c r="I1185" s="49">
        <f t="shared" si="4"/>
        <v>5.630309734</v>
      </c>
      <c r="J1185" s="49"/>
      <c r="K1185" s="50">
        <v>79.7</v>
      </c>
      <c r="L1185" s="51">
        <v>54.2</v>
      </c>
      <c r="M1185" s="52">
        <f t="shared" si="5"/>
        <v>73.65879791</v>
      </c>
      <c r="N1185" s="52">
        <f t="shared" si="6"/>
        <v>6.04120209</v>
      </c>
      <c r="O1185" s="53"/>
      <c r="P1185" s="54">
        <v>79.7</v>
      </c>
      <c r="Q1185" s="54">
        <v>0.2</v>
      </c>
      <c r="R1185" s="55">
        <f t="shared" si="7"/>
        <v>70.74642159</v>
      </c>
      <c r="S1185" s="55">
        <f t="shared" si="8"/>
        <v>8.953578414</v>
      </c>
      <c r="T1185" s="55"/>
    </row>
    <row r="1186">
      <c r="A1186" s="45">
        <v>81.4</v>
      </c>
      <c r="B1186" s="45">
        <v>18.6</v>
      </c>
      <c r="C1186" s="46">
        <f t="shared" si="1"/>
        <v>83.23311688</v>
      </c>
      <c r="D1186" s="35">
        <f t="shared" si="2"/>
        <v>1.833116885</v>
      </c>
      <c r="E1186" s="47"/>
      <c r="F1186" s="48">
        <v>68.3</v>
      </c>
      <c r="G1186" s="48">
        <v>181.0</v>
      </c>
      <c r="H1186" s="49">
        <f t="shared" si="3"/>
        <v>68.36033513</v>
      </c>
      <c r="I1186" s="49">
        <f t="shared" si="4"/>
        <v>0.06033513012</v>
      </c>
      <c r="J1186" s="49"/>
      <c r="K1186" s="50">
        <v>68.3</v>
      </c>
      <c r="L1186" s="51">
        <v>18.7</v>
      </c>
      <c r="M1186" s="52">
        <f t="shared" si="5"/>
        <v>64.07883975</v>
      </c>
      <c r="N1186" s="52">
        <f t="shared" si="6"/>
        <v>4.221160249</v>
      </c>
      <c r="O1186" s="53"/>
      <c r="P1186" s="54">
        <v>68.3</v>
      </c>
      <c r="Q1186" s="54">
        <v>0.2</v>
      </c>
      <c r="R1186" s="55">
        <f t="shared" si="7"/>
        <v>70.74642159</v>
      </c>
      <c r="S1186" s="55">
        <f t="shared" si="8"/>
        <v>2.446421586</v>
      </c>
      <c r="T1186" s="55"/>
    </row>
    <row r="1187">
      <c r="A1187" s="45">
        <v>81.2</v>
      </c>
      <c r="B1187" s="45">
        <v>18.6</v>
      </c>
      <c r="C1187" s="46">
        <f t="shared" si="1"/>
        <v>83.23311688</v>
      </c>
      <c r="D1187" s="35">
        <f t="shared" si="2"/>
        <v>2.033116885</v>
      </c>
      <c r="E1187" s="47"/>
      <c r="F1187" s="48">
        <v>68.0</v>
      </c>
      <c r="G1187" s="48">
        <v>184.0</v>
      </c>
      <c r="H1187" s="49">
        <f t="shared" si="3"/>
        <v>68.20025975</v>
      </c>
      <c r="I1187" s="49">
        <f t="shared" si="4"/>
        <v>0.2002597525</v>
      </c>
      <c r="J1187" s="49"/>
      <c r="K1187" s="50">
        <v>68.0</v>
      </c>
      <c r="L1187" s="51">
        <v>18.1</v>
      </c>
      <c r="M1187" s="52">
        <f t="shared" si="5"/>
        <v>63.91692496</v>
      </c>
      <c r="N1187" s="52">
        <f t="shared" si="6"/>
        <v>4.083075035</v>
      </c>
      <c r="O1187" s="53"/>
      <c r="P1187" s="54">
        <v>68.0</v>
      </c>
      <c r="Q1187" s="54">
        <v>0.2</v>
      </c>
      <c r="R1187" s="55">
        <f t="shared" si="7"/>
        <v>70.74642159</v>
      </c>
      <c r="S1187" s="55">
        <f t="shared" si="8"/>
        <v>2.746421586</v>
      </c>
      <c r="T1187" s="55"/>
    </row>
    <row r="1188">
      <c r="A1188" s="45">
        <v>81.0</v>
      </c>
      <c r="B1188" s="45">
        <v>18.6</v>
      </c>
      <c r="C1188" s="46">
        <f t="shared" si="1"/>
        <v>83.23311688</v>
      </c>
      <c r="D1188" s="35">
        <f t="shared" si="2"/>
        <v>2.233116885</v>
      </c>
      <c r="E1188" s="47"/>
      <c r="F1188" s="48">
        <v>67.6</v>
      </c>
      <c r="G1188" s="48">
        <v>187.0</v>
      </c>
      <c r="H1188" s="49">
        <f t="shared" si="3"/>
        <v>68.04018437</v>
      </c>
      <c r="I1188" s="49">
        <f t="shared" si="4"/>
        <v>0.4401843748</v>
      </c>
      <c r="J1188" s="49"/>
      <c r="K1188" s="50">
        <v>67.6</v>
      </c>
      <c r="L1188" s="51">
        <v>17.5</v>
      </c>
      <c r="M1188" s="52">
        <f t="shared" si="5"/>
        <v>63.75501018</v>
      </c>
      <c r="N1188" s="52">
        <f t="shared" si="6"/>
        <v>3.844989821</v>
      </c>
      <c r="O1188" s="53"/>
      <c r="P1188" s="54">
        <v>67.6</v>
      </c>
      <c r="Q1188" s="54">
        <v>0.2</v>
      </c>
      <c r="R1188" s="55">
        <f t="shared" si="7"/>
        <v>70.74642159</v>
      </c>
      <c r="S1188" s="55">
        <f t="shared" si="8"/>
        <v>3.146421586</v>
      </c>
      <c r="T1188" s="55"/>
    </row>
    <row r="1189">
      <c r="A1189" s="45">
        <v>85.0</v>
      </c>
      <c r="B1189" s="45">
        <v>18.5</v>
      </c>
      <c r="C1189" s="46">
        <f t="shared" si="1"/>
        <v>83.02277157</v>
      </c>
      <c r="D1189" s="35">
        <f t="shared" si="2"/>
        <v>1.977228426</v>
      </c>
      <c r="E1189" s="47"/>
      <c r="F1189" s="48">
        <v>67.3</v>
      </c>
      <c r="G1189" s="48">
        <v>19.0</v>
      </c>
      <c r="H1189" s="49">
        <f t="shared" si="3"/>
        <v>77.00440552</v>
      </c>
      <c r="I1189" s="49">
        <f t="shared" si="4"/>
        <v>9.704405523</v>
      </c>
      <c r="J1189" s="49"/>
      <c r="K1189" s="50">
        <v>67.3</v>
      </c>
      <c r="L1189" s="51">
        <v>17.0</v>
      </c>
      <c r="M1189" s="52">
        <f t="shared" si="5"/>
        <v>63.62008119</v>
      </c>
      <c r="N1189" s="52">
        <f t="shared" si="6"/>
        <v>3.679918809</v>
      </c>
      <c r="O1189" s="53"/>
      <c r="P1189" s="54">
        <v>67.3</v>
      </c>
      <c r="Q1189" s="54">
        <v>0.2</v>
      </c>
      <c r="R1189" s="55">
        <f t="shared" si="7"/>
        <v>70.74642159</v>
      </c>
      <c r="S1189" s="55">
        <f t="shared" si="8"/>
        <v>3.446421586</v>
      </c>
      <c r="T1189" s="55"/>
    </row>
    <row r="1190">
      <c r="A1190" s="45">
        <v>84.0</v>
      </c>
      <c r="B1190" s="45">
        <v>18.5</v>
      </c>
      <c r="C1190" s="46">
        <f t="shared" si="1"/>
        <v>83.02277157</v>
      </c>
      <c r="D1190" s="35">
        <f t="shared" si="2"/>
        <v>0.977228426</v>
      </c>
      <c r="E1190" s="47"/>
      <c r="F1190" s="48">
        <v>66.8</v>
      </c>
      <c r="G1190" s="48">
        <v>193.0</v>
      </c>
      <c r="H1190" s="49">
        <f t="shared" si="3"/>
        <v>67.72003362</v>
      </c>
      <c r="I1190" s="49">
        <f t="shared" si="4"/>
        <v>0.9200336195</v>
      </c>
      <c r="J1190" s="49"/>
      <c r="K1190" s="50">
        <v>66.8</v>
      </c>
      <c r="L1190" s="51">
        <v>16.4</v>
      </c>
      <c r="M1190" s="52">
        <f t="shared" si="5"/>
        <v>63.45816641</v>
      </c>
      <c r="N1190" s="52">
        <f t="shared" si="6"/>
        <v>3.341833595</v>
      </c>
      <c r="O1190" s="53"/>
      <c r="P1190" s="54">
        <v>66.8</v>
      </c>
      <c r="Q1190" s="54">
        <v>0.2</v>
      </c>
      <c r="R1190" s="55">
        <f t="shared" si="7"/>
        <v>70.74642159</v>
      </c>
      <c r="S1190" s="55">
        <f t="shared" si="8"/>
        <v>3.946421586</v>
      </c>
      <c r="T1190" s="55"/>
    </row>
    <row r="1191">
      <c r="A1191" s="45">
        <v>86.0</v>
      </c>
      <c r="B1191" s="45">
        <v>18.2</v>
      </c>
      <c r="C1191" s="46">
        <f t="shared" si="1"/>
        <v>82.39173564</v>
      </c>
      <c r="D1191" s="35">
        <f t="shared" si="2"/>
        <v>3.608264357</v>
      </c>
      <c r="E1191" s="47"/>
      <c r="F1191" s="48">
        <v>66.4</v>
      </c>
      <c r="G1191" s="48">
        <v>196.0</v>
      </c>
      <c r="H1191" s="49">
        <f t="shared" si="3"/>
        <v>67.55995824</v>
      </c>
      <c r="I1191" s="49">
        <f t="shared" si="4"/>
        <v>1.159958242</v>
      </c>
      <c r="J1191" s="49"/>
      <c r="K1191" s="50">
        <v>66.4</v>
      </c>
      <c r="L1191" s="51">
        <v>15.9</v>
      </c>
      <c r="M1191" s="52">
        <f t="shared" si="5"/>
        <v>63.32323742</v>
      </c>
      <c r="N1191" s="52">
        <f t="shared" si="6"/>
        <v>3.076762583</v>
      </c>
      <c r="O1191" s="53"/>
      <c r="P1191" s="54">
        <v>66.4</v>
      </c>
      <c r="Q1191" s="54">
        <v>0.3</v>
      </c>
      <c r="R1191" s="55">
        <f t="shared" si="7"/>
        <v>70.64913325</v>
      </c>
      <c r="S1191" s="55">
        <f t="shared" si="8"/>
        <v>4.249133247</v>
      </c>
      <c r="T1191" s="55"/>
    </row>
    <row r="1192">
      <c r="A1192" s="45">
        <v>79.7</v>
      </c>
      <c r="B1192" s="45">
        <v>17.9</v>
      </c>
      <c r="C1192" s="46">
        <f t="shared" si="1"/>
        <v>81.76069971</v>
      </c>
      <c r="D1192" s="35">
        <f t="shared" si="2"/>
        <v>2.060699711</v>
      </c>
      <c r="E1192" s="47"/>
      <c r="F1192" s="48">
        <v>66.0</v>
      </c>
      <c r="G1192" s="48">
        <v>2.0</v>
      </c>
      <c r="H1192" s="49">
        <f t="shared" si="3"/>
        <v>77.91149933</v>
      </c>
      <c r="I1192" s="49">
        <f t="shared" si="4"/>
        <v>11.91149933</v>
      </c>
      <c r="J1192" s="49"/>
      <c r="K1192" s="50">
        <v>66.0</v>
      </c>
      <c r="L1192" s="51">
        <v>15.4</v>
      </c>
      <c r="M1192" s="52">
        <f t="shared" si="5"/>
        <v>63.18830843</v>
      </c>
      <c r="N1192" s="52">
        <f t="shared" si="6"/>
        <v>2.811691571</v>
      </c>
      <c r="O1192" s="53"/>
      <c r="P1192" s="54">
        <v>66.0</v>
      </c>
      <c r="Q1192" s="54">
        <v>0.3</v>
      </c>
      <c r="R1192" s="55">
        <f t="shared" si="7"/>
        <v>70.64913325</v>
      </c>
      <c r="S1192" s="55">
        <f t="shared" si="8"/>
        <v>4.649133247</v>
      </c>
      <c r="T1192" s="55"/>
    </row>
    <row r="1193">
      <c r="A1193" s="45">
        <v>79.8</v>
      </c>
      <c r="B1193" s="45">
        <v>17.9</v>
      </c>
      <c r="C1193" s="46">
        <f t="shared" si="1"/>
        <v>81.76069971</v>
      </c>
      <c r="D1193" s="35">
        <f t="shared" si="2"/>
        <v>1.960699711</v>
      </c>
      <c r="E1193" s="47"/>
      <c r="F1193" s="48">
        <v>65.5</v>
      </c>
      <c r="G1193" s="48">
        <v>23.0</v>
      </c>
      <c r="H1193" s="49">
        <f t="shared" si="3"/>
        <v>76.79097169</v>
      </c>
      <c r="I1193" s="49">
        <f t="shared" si="4"/>
        <v>11.29097169</v>
      </c>
      <c r="J1193" s="49"/>
      <c r="K1193" s="50">
        <v>65.5</v>
      </c>
      <c r="L1193" s="51">
        <v>14.9</v>
      </c>
      <c r="M1193" s="52">
        <f t="shared" si="5"/>
        <v>63.05337944</v>
      </c>
      <c r="N1193" s="52">
        <f t="shared" si="6"/>
        <v>2.446620559</v>
      </c>
      <c r="O1193" s="53"/>
      <c r="P1193" s="54">
        <v>65.5</v>
      </c>
      <c r="Q1193" s="54">
        <v>0.3</v>
      </c>
      <c r="R1193" s="55">
        <f t="shared" si="7"/>
        <v>70.64913325</v>
      </c>
      <c r="S1193" s="55">
        <f t="shared" si="8"/>
        <v>5.149133247</v>
      </c>
      <c r="T1193" s="55"/>
    </row>
    <row r="1194">
      <c r="A1194" s="45">
        <v>79.5</v>
      </c>
      <c r="B1194" s="45">
        <v>17.6</v>
      </c>
      <c r="C1194" s="46">
        <f t="shared" si="1"/>
        <v>81.12966378</v>
      </c>
      <c r="D1194" s="35">
        <f t="shared" si="2"/>
        <v>1.62966378</v>
      </c>
      <c r="E1194" s="47"/>
      <c r="F1194" s="48">
        <v>65.2</v>
      </c>
      <c r="G1194" s="48">
        <v>26.0</v>
      </c>
      <c r="H1194" s="49">
        <f t="shared" si="3"/>
        <v>76.63089631</v>
      </c>
      <c r="I1194" s="49">
        <f t="shared" si="4"/>
        <v>11.43089631</v>
      </c>
      <c r="J1194" s="49"/>
      <c r="K1194" s="50">
        <v>65.2</v>
      </c>
      <c r="L1194" s="51">
        <v>14.4</v>
      </c>
      <c r="M1194" s="52">
        <f t="shared" si="5"/>
        <v>62.91845045</v>
      </c>
      <c r="N1194" s="52">
        <f t="shared" si="6"/>
        <v>2.281549547</v>
      </c>
      <c r="O1194" s="53"/>
      <c r="P1194" s="54">
        <v>65.2</v>
      </c>
      <c r="Q1194" s="54">
        <v>0.3</v>
      </c>
      <c r="R1194" s="55">
        <f t="shared" si="7"/>
        <v>70.64913325</v>
      </c>
      <c r="S1194" s="55">
        <f t="shared" si="8"/>
        <v>5.449133247</v>
      </c>
      <c r="T1194" s="55"/>
    </row>
    <row r="1195">
      <c r="A1195" s="45">
        <v>79.0</v>
      </c>
      <c r="B1195" s="45">
        <v>17.6</v>
      </c>
      <c r="C1195" s="46">
        <f t="shared" si="1"/>
        <v>81.12966378</v>
      </c>
      <c r="D1195" s="35">
        <f t="shared" si="2"/>
        <v>2.12966378</v>
      </c>
      <c r="E1195" s="47"/>
      <c r="F1195" s="48">
        <v>64.8</v>
      </c>
      <c r="G1195" s="48">
        <v>28.0</v>
      </c>
      <c r="H1195" s="49">
        <f t="shared" si="3"/>
        <v>76.52417939</v>
      </c>
      <c r="I1195" s="49">
        <f t="shared" si="4"/>
        <v>11.72417939</v>
      </c>
      <c r="J1195" s="49"/>
      <c r="K1195" s="50">
        <v>64.8</v>
      </c>
      <c r="L1195" s="51">
        <v>13.9</v>
      </c>
      <c r="M1195" s="52">
        <f t="shared" si="5"/>
        <v>62.78352146</v>
      </c>
      <c r="N1195" s="52">
        <f t="shared" si="6"/>
        <v>2.016478536</v>
      </c>
      <c r="O1195" s="53"/>
      <c r="P1195" s="54">
        <v>64.8</v>
      </c>
      <c r="Q1195" s="54">
        <v>0.3</v>
      </c>
      <c r="R1195" s="55">
        <f t="shared" si="7"/>
        <v>70.64913325</v>
      </c>
      <c r="S1195" s="55">
        <f t="shared" si="8"/>
        <v>5.849133247</v>
      </c>
      <c r="T1195" s="55"/>
    </row>
    <row r="1196">
      <c r="A1196" s="45">
        <v>78.7</v>
      </c>
      <c r="B1196" s="45">
        <v>17.5</v>
      </c>
      <c r="C1196" s="46">
        <f t="shared" si="1"/>
        <v>80.91931847</v>
      </c>
      <c r="D1196" s="35">
        <f t="shared" si="2"/>
        <v>2.219318469</v>
      </c>
      <c r="E1196" s="47"/>
      <c r="F1196" s="48">
        <v>64.4</v>
      </c>
      <c r="G1196" s="48">
        <v>211.0</v>
      </c>
      <c r="H1196" s="49">
        <f t="shared" si="3"/>
        <v>66.75958135</v>
      </c>
      <c r="I1196" s="49">
        <f t="shared" si="4"/>
        <v>2.359581354</v>
      </c>
      <c r="J1196" s="49"/>
      <c r="K1196" s="50">
        <v>64.4</v>
      </c>
      <c r="L1196" s="51">
        <v>13.5</v>
      </c>
      <c r="M1196" s="52">
        <f t="shared" si="5"/>
        <v>62.67557827</v>
      </c>
      <c r="N1196" s="52">
        <f t="shared" si="6"/>
        <v>1.724421726</v>
      </c>
      <c r="O1196" s="53"/>
      <c r="P1196" s="54">
        <v>64.4</v>
      </c>
      <c r="Q1196" s="54">
        <v>0.3</v>
      </c>
      <c r="R1196" s="55">
        <f t="shared" si="7"/>
        <v>70.64913325</v>
      </c>
      <c r="S1196" s="55">
        <f t="shared" si="8"/>
        <v>6.249133247</v>
      </c>
      <c r="T1196" s="55"/>
    </row>
    <row r="1197">
      <c r="A1197" s="45">
        <v>78.3</v>
      </c>
      <c r="B1197" s="45">
        <v>17.1</v>
      </c>
      <c r="C1197" s="46">
        <f t="shared" si="1"/>
        <v>80.07793723</v>
      </c>
      <c r="D1197" s="35">
        <f t="shared" si="2"/>
        <v>1.777937227</v>
      </c>
      <c r="E1197" s="47"/>
      <c r="F1197" s="48">
        <v>64.0</v>
      </c>
      <c r="G1197" s="48">
        <v>214.0</v>
      </c>
      <c r="H1197" s="49">
        <f t="shared" si="3"/>
        <v>66.59950598</v>
      </c>
      <c r="I1197" s="49">
        <f t="shared" si="4"/>
        <v>2.599505976</v>
      </c>
      <c r="J1197" s="49"/>
      <c r="K1197" s="50">
        <v>64.0</v>
      </c>
      <c r="L1197" s="51">
        <v>13.0</v>
      </c>
      <c r="M1197" s="52">
        <f t="shared" si="5"/>
        <v>62.54064929</v>
      </c>
      <c r="N1197" s="52">
        <f t="shared" si="6"/>
        <v>1.459350714</v>
      </c>
      <c r="O1197" s="53"/>
      <c r="P1197" s="54">
        <v>64.0</v>
      </c>
      <c r="Q1197" s="54">
        <v>0.3</v>
      </c>
      <c r="R1197" s="55">
        <f t="shared" si="7"/>
        <v>70.64913325</v>
      </c>
      <c r="S1197" s="55">
        <f t="shared" si="8"/>
        <v>6.649133247</v>
      </c>
      <c r="T1197" s="55"/>
    </row>
    <row r="1198">
      <c r="A1198" s="45">
        <v>78.0</v>
      </c>
      <c r="B1198" s="45">
        <v>16.8</v>
      </c>
      <c r="C1198" s="46">
        <f t="shared" si="1"/>
        <v>79.4469013</v>
      </c>
      <c r="D1198" s="35">
        <f t="shared" si="2"/>
        <v>1.446901296</v>
      </c>
      <c r="E1198" s="47"/>
      <c r="F1198" s="48">
        <v>63.7</v>
      </c>
      <c r="G1198" s="48">
        <v>216.0</v>
      </c>
      <c r="H1198" s="49">
        <f t="shared" si="3"/>
        <v>66.49278906</v>
      </c>
      <c r="I1198" s="49">
        <f t="shared" si="4"/>
        <v>2.792789058</v>
      </c>
      <c r="J1198" s="49"/>
      <c r="K1198" s="50">
        <v>63.7</v>
      </c>
      <c r="L1198" s="51">
        <v>12.6</v>
      </c>
      <c r="M1198" s="52">
        <f t="shared" si="5"/>
        <v>62.4327061</v>
      </c>
      <c r="N1198" s="52">
        <f t="shared" si="6"/>
        <v>1.267293905</v>
      </c>
      <c r="O1198" s="53"/>
      <c r="P1198" s="54">
        <v>63.7</v>
      </c>
      <c r="Q1198" s="54">
        <v>0.3</v>
      </c>
      <c r="R1198" s="55">
        <f t="shared" si="7"/>
        <v>70.64913325</v>
      </c>
      <c r="S1198" s="55">
        <f t="shared" si="8"/>
        <v>6.949133247</v>
      </c>
      <c r="T1198" s="55"/>
    </row>
    <row r="1199">
      <c r="A1199" s="45">
        <v>77.4</v>
      </c>
      <c r="B1199" s="45">
        <v>16.5</v>
      </c>
      <c r="C1199" s="46">
        <f t="shared" si="1"/>
        <v>78.81586536</v>
      </c>
      <c r="D1199" s="35">
        <f t="shared" si="2"/>
        <v>1.415865364</v>
      </c>
      <c r="E1199" s="47"/>
      <c r="F1199" s="48">
        <v>63.3</v>
      </c>
      <c r="G1199" s="48">
        <v>219.0</v>
      </c>
      <c r="H1199" s="49">
        <f t="shared" si="3"/>
        <v>66.33271368</v>
      </c>
      <c r="I1199" s="49">
        <f t="shared" si="4"/>
        <v>3.03271368</v>
      </c>
      <c r="J1199" s="49"/>
      <c r="K1199" s="50">
        <v>63.3</v>
      </c>
      <c r="L1199" s="51">
        <v>12.2</v>
      </c>
      <c r="M1199" s="52">
        <f t="shared" si="5"/>
        <v>62.3247629</v>
      </c>
      <c r="N1199" s="52">
        <f t="shared" si="6"/>
        <v>0.9752370953</v>
      </c>
      <c r="O1199" s="53"/>
      <c r="P1199" s="54">
        <v>63.3</v>
      </c>
      <c r="Q1199" s="54">
        <v>0.3</v>
      </c>
      <c r="R1199" s="55">
        <f t="shared" si="7"/>
        <v>70.64913325</v>
      </c>
      <c r="S1199" s="55">
        <f t="shared" si="8"/>
        <v>7.349133247</v>
      </c>
      <c r="T1199" s="55"/>
    </row>
    <row r="1200">
      <c r="A1200" s="45">
        <v>77.0</v>
      </c>
      <c r="B1200" s="45">
        <v>16.4</v>
      </c>
      <c r="C1200" s="46">
        <f t="shared" si="1"/>
        <v>78.60552005</v>
      </c>
      <c r="D1200" s="35">
        <f t="shared" si="2"/>
        <v>1.605520054</v>
      </c>
      <c r="E1200" s="47"/>
      <c r="F1200" s="48">
        <v>62.9</v>
      </c>
      <c r="G1200" s="48">
        <v>222.0</v>
      </c>
      <c r="H1200" s="49">
        <f t="shared" si="3"/>
        <v>66.1726383</v>
      </c>
      <c r="I1200" s="49">
        <f t="shared" si="4"/>
        <v>3.272638302</v>
      </c>
      <c r="J1200" s="49"/>
      <c r="K1200" s="50">
        <v>62.9</v>
      </c>
      <c r="L1200" s="51">
        <v>11.8</v>
      </c>
      <c r="M1200" s="52">
        <f t="shared" si="5"/>
        <v>62.21681971</v>
      </c>
      <c r="N1200" s="52">
        <f t="shared" si="6"/>
        <v>0.6831802859</v>
      </c>
      <c r="O1200" s="53"/>
      <c r="P1200" s="54">
        <v>62.9</v>
      </c>
      <c r="Q1200" s="54">
        <v>0.3</v>
      </c>
      <c r="R1200" s="55">
        <f t="shared" si="7"/>
        <v>70.64913325</v>
      </c>
      <c r="S1200" s="55">
        <f t="shared" si="8"/>
        <v>7.749133247</v>
      </c>
      <c r="T1200" s="55"/>
    </row>
    <row r="1201">
      <c r="A1201" s="45">
        <v>76.4</v>
      </c>
      <c r="B1201" s="45">
        <v>16.2</v>
      </c>
      <c r="C1201" s="46">
        <f t="shared" si="1"/>
        <v>78.18482943</v>
      </c>
      <c r="D1201" s="35">
        <f t="shared" si="2"/>
        <v>1.784829433</v>
      </c>
      <c r="E1201" s="47"/>
      <c r="F1201" s="48">
        <v>62.5</v>
      </c>
      <c r="G1201" s="48">
        <v>224.0</v>
      </c>
      <c r="H1201" s="49">
        <f t="shared" si="3"/>
        <v>66.06592138</v>
      </c>
      <c r="I1201" s="49">
        <f t="shared" si="4"/>
        <v>3.565921384</v>
      </c>
      <c r="J1201" s="49"/>
      <c r="K1201" s="50">
        <v>62.5</v>
      </c>
      <c r="L1201" s="51">
        <v>11.4</v>
      </c>
      <c r="M1201" s="52">
        <f t="shared" si="5"/>
        <v>62.10887652</v>
      </c>
      <c r="N1201" s="52">
        <f t="shared" si="6"/>
        <v>0.3911234764</v>
      </c>
      <c r="O1201" s="53"/>
      <c r="P1201" s="54">
        <v>62.5</v>
      </c>
      <c r="Q1201" s="54">
        <v>0.3</v>
      </c>
      <c r="R1201" s="55">
        <f t="shared" si="7"/>
        <v>70.64913325</v>
      </c>
      <c r="S1201" s="55">
        <f t="shared" si="8"/>
        <v>8.149133247</v>
      </c>
      <c r="T1201" s="55"/>
    </row>
    <row r="1202">
      <c r="A1202" s="45">
        <v>82.5</v>
      </c>
      <c r="B1202" s="45">
        <v>16.0</v>
      </c>
      <c r="C1202" s="46">
        <f t="shared" si="1"/>
        <v>77.76413881</v>
      </c>
      <c r="D1202" s="35">
        <f t="shared" si="2"/>
        <v>4.735861188</v>
      </c>
      <c r="E1202" s="47"/>
      <c r="F1202" s="48">
        <v>69.1</v>
      </c>
      <c r="G1202" s="48">
        <v>176.0</v>
      </c>
      <c r="H1202" s="49">
        <f t="shared" si="3"/>
        <v>68.62712743</v>
      </c>
      <c r="I1202" s="49">
        <f t="shared" si="4"/>
        <v>0.4728725738</v>
      </c>
      <c r="J1202" s="49"/>
      <c r="K1202" s="50">
        <v>69.1</v>
      </c>
      <c r="L1202" s="51">
        <v>27.4</v>
      </c>
      <c r="M1202" s="52">
        <f t="shared" si="5"/>
        <v>66.42660414</v>
      </c>
      <c r="N1202" s="52">
        <f t="shared" si="6"/>
        <v>2.673395855</v>
      </c>
      <c r="O1202" s="53"/>
      <c r="P1202" s="54">
        <v>69.1</v>
      </c>
      <c r="Q1202" s="54">
        <v>0.3</v>
      </c>
      <c r="R1202" s="55">
        <f t="shared" si="7"/>
        <v>70.64913325</v>
      </c>
      <c r="S1202" s="55">
        <f t="shared" si="8"/>
        <v>1.549133247</v>
      </c>
      <c r="T1202" s="55"/>
    </row>
    <row r="1203">
      <c r="A1203" s="45">
        <v>82.2</v>
      </c>
      <c r="B1203" s="45">
        <v>16.0</v>
      </c>
      <c r="C1203" s="46">
        <f t="shared" si="1"/>
        <v>77.76413881</v>
      </c>
      <c r="D1203" s="35">
        <f t="shared" si="2"/>
        <v>4.435861188</v>
      </c>
      <c r="E1203" s="47"/>
      <c r="F1203" s="48">
        <v>68.9</v>
      </c>
      <c r="G1203" s="48">
        <v>179.0</v>
      </c>
      <c r="H1203" s="49">
        <f t="shared" si="3"/>
        <v>68.46705205</v>
      </c>
      <c r="I1203" s="49">
        <f t="shared" si="4"/>
        <v>0.4329479514</v>
      </c>
      <c r="J1203" s="49"/>
      <c r="K1203" s="50">
        <v>68.9</v>
      </c>
      <c r="L1203" s="51">
        <v>26.5</v>
      </c>
      <c r="M1203" s="52">
        <f t="shared" si="5"/>
        <v>66.18373197</v>
      </c>
      <c r="N1203" s="52">
        <f t="shared" si="6"/>
        <v>2.716268034</v>
      </c>
      <c r="O1203" s="53"/>
      <c r="P1203" s="54">
        <v>68.9</v>
      </c>
      <c r="Q1203" s="54">
        <v>0.3</v>
      </c>
      <c r="R1203" s="55">
        <f t="shared" si="7"/>
        <v>70.64913325</v>
      </c>
      <c r="S1203" s="55">
        <f t="shared" si="8"/>
        <v>1.749133247</v>
      </c>
      <c r="T1203" s="55"/>
    </row>
    <row r="1204">
      <c r="A1204" s="45">
        <v>82.1</v>
      </c>
      <c r="B1204" s="45">
        <v>15.9</v>
      </c>
      <c r="C1204" s="46">
        <f t="shared" si="1"/>
        <v>77.5537935</v>
      </c>
      <c r="D1204" s="35">
        <f t="shared" si="2"/>
        <v>4.546206499</v>
      </c>
      <c r="E1204" s="47"/>
      <c r="F1204" s="48">
        <v>68.7</v>
      </c>
      <c r="G1204" s="48">
        <v>181.0</v>
      </c>
      <c r="H1204" s="49">
        <f t="shared" si="3"/>
        <v>68.36033513</v>
      </c>
      <c r="I1204" s="49">
        <f t="shared" si="4"/>
        <v>0.3396648699</v>
      </c>
      <c r="J1204" s="49"/>
      <c r="K1204" s="50">
        <v>68.7</v>
      </c>
      <c r="L1204" s="51">
        <v>25.6</v>
      </c>
      <c r="M1204" s="52">
        <f t="shared" si="5"/>
        <v>65.94085979</v>
      </c>
      <c r="N1204" s="52">
        <f t="shared" si="6"/>
        <v>2.759140213</v>
      </c>
      <c r="O1204" s="53"/>
      <c r="P1204" s="54">
        <v>68.7</v>
      </c>
      <c r="Q1204" s="54">
        <v>0.3</v>
      </c>
      <c r="R1204" s="55">
        <f t="shared" si="7"/>
        <v>70.64913325</v>
      </c>
      <c r="S1204" s="55">
        <f t="shared" si="8"/>
        <v>1.949133247</v>
      </c>
      <c r="T1204" s="55"/>
    </row>
    <row r="1205">
      <c r="A1205" s="45">
        <v>81.8</v>
      </c>
      <c r="B1205" s="45">
        <v>15.9</v>
      </c>
      <c r="C1205" s="46">
        <f t="shared" si="1"/>
        <v>77.5537935</v>
      </c>
      <c r="D1205" s="35">
        <f t="shared" si="2"/>
        <v>4.246206499</v>
      </c>
      <c r="E1205" s="47"/>
      <c r="F1205" s="48">
        <v>68.5</v>
      </c>
      <c r="G1205" s="48">
        <v>183.0</v>
      </c>
      <c r="H1205" s="49">
        <f t="shared" si="3"/>
        <v>68.25361821</v>
      </c>
      <c r="I1205" s="49">
        <f t="shared" si="4"/>
        <v>0.2463817883</v>
      </c>
      <c r="J1205" s="49"/>
      <c r="K1205" s="50">
        <v>68.5</v>
      </c>
      <c r="L1205" s="51">
        <v>24.7</v>
      </c>
      <c r="M1205" s="52">
        <f t="shared" si="5"/>
        <v>65.69798761</v>
      </c>
      <c r="N1205" s="52">
        <f t="shared" si="6"/>
        <v>2.802012391</v>
      </c>
      <c r="O1205" s="53"/>
      <c r="P1205" s="54">
        <v>68.5</v>
      </c>
      <c r="Q1205" s="54">
        <v>0.3</v>
      </c>
      <c r="R1205" s="55">
        <f t="shared" si="7"/>
        <v>70.64913325</v>
      </c>
      <c r="S1205" s="55">
        <f t="shared" si="8"/>
        <v>2.149133247</v>
      </c>
      <c r="T1205" s="55"/>
    </row>
    <row r="1206">
      <c r="A1206" s="45">
        <v>81.8</v>
      </c>
      <c r="B1206" s="45">
        <v>15.8</v>
      </c>
      <c r="C1206" s="46">
        <f t="shared" si="1"/>
        <v>77.34344819</v>
      </c>
      <c r="D1206" s="35">
        <f t="shared" si="2"/>
        <v>4.456551809</v>
      </c>
      <c r="E1206" s="47"/>
      <c r="F1206" s="48">
        <v>68.3</v>
      </c>
      <c r="G1206" s="48">
        <v>185.0</v>
      </c>
      <c r="H1206" s="49">
        <f t="shared" si="3"/>
        <v>68.14690129</v>
      </c>
      <c r="I1206" s="49">
        <f t="shared" si="4"/>
        <v>0.1530987067</v>
      </c>
      <c r="J1206" s="49"/>
      <c r="K1206" s="50">
        <v>68.3</v>
      </c>
      <c r="L1206" s="51">
        <v>23.8</v>
      </c>
      <c r="M1206" s="52">
        <f t="shared" si="5"/>
        <v>65.45511543</v>
      </c>
      <c r="N1206" s="52">
        <f t="shared" si="6"/>
        <v>2.84488457</v>
      </c>
      <c r="O1206" s="53"/>
      <c r="P1206" s="54">
        <v>68.3</v>
      </c>
      <c r="Q1206" s="54">
        <v>0.3</v>
      </c>
      <c r="R1206" s="55">
        <f t="shared" si="7"/>
        <v>70.64913325</v>
      </c>
      <c r="S1206" s="55">
        <f t="shared" si="8"/>
        <v>2.349133247</v>
      </c>
      <c r="T1206" s="55"/>
    </row>
    <row r="1207">
      <c r="A1207" s="45">
        <v>81.7</v>
      </c>
      <c r="B1207" s="45">
        <v>15.7</v>
      </c>
      <c r="C1207" s="46">
        <f t="shared" si="1"/>
        <v>77.13310288</v>
      </c>
      <c r="D1207" s="35">
        <f t="shared" si="2"/>
        <v>4.56689712</v>
      </c>
      <c r="E1207" s="47"/>
      <c r="F1207" s="48">
        <v>68.1</v>
      </c>
      <c r="G1207" s="48">
        <v>187.0</v>
      </c>
      <c r="H1207" s="49">
        <f t="shared" si="3"/>
        <v>68.04018437</v>
      </c>
      <c r="I1207" s="49">
        <f t="shared" si="4"/>
        <v>0.05981562517</v>
      </c>
      <c r="J1207" s="49"/>
      <c r="K1207" s="50">
        <v>68.1</v>
      </c>
      <c r="L1207" s="51">
        <v>22.9</v>
      </c>
      <c r="M1207" s="52">
        <f t="shared" si="5"/>
        <v>65.21224325</v>
      </c>
      <c r="N1207" s="52">
        <f t="shared" si="6"/>
        <v>2.887756749</v>
      </c>
      <c r="O1207" s="53"/>
      <c r="P1207" s="54">
        <v>68.1</v>
      </c>
      <c r="Q1207" s="54">
        <v>0.2</v>
      </c>
      <c r="R1207" s="55">
        <f t="shared" si="7"/>
        <v>70.74642159</v>
      </c>
      <c r="S1207" s="55">
        <f t="shared" si="8"/>
        <v>2.646421586</v>
      </c>
      <c r="T1207" s="55"/>
    </row>
    <row r="1208">
      <c r="A1208" s="45">
        <v>81.5</v>
      </c>
      <c r="B1208" s="45">
        <v>15.6</v>
      </c>
      <c r="C1208" s="46">
        <f t="shared" si="1"/>
        <v>76.92275757</v>
      </c>
      <c r="D1208" s="35">
        <f t="shared" si="2"/>
        <v>4.57724243</v>
      </c>
      <c r="E1208" s="47"/>
      <c r="F1208" s="48">
        <v>67.9</v>
      </c>
      <c r="G1208" s="48">
        <v>189.0</v>
      </c>
      <c r="H1208" s="49">
        <f t="shared" si="3"/>
        <v>67.93346746</v>
      </c>
      <c r="I1208" s="49">
        <f t="shared" si="4"/>
        <v>0.0334674564</v>
      </c>
      <c r="J1208" s="49"/>
      <c r="K1208" s="50">
        <v>67.9</v>
      </c>
      <c r="L1208" s="51">
        <v>22.1</v>
      </c>
      <c r="M1208" s="52">
        <f t="shared" si="5"/>
        <v>64.99635687</v>
      </c>
      <c r="N1208" s="52">
        <f t="shared" si="6"/>
        <v>2.90364313</v>
      </c>
      <c r="O1208" s="53"/>
      <c r="P1208" s="54">
        <v>67.9</v>
      </c>
      <c r="Q1208" s="54">
        <v>0.2</v>
      </c>
      <c r="R1208" s="55">
        <f t="shared" si="7"/>
        <v>70.74642159</v>
      </c>
      <c r="S1208" s="55">
        <f t="shared" si="8"/>
        <v>2.846421586</v>
      </c>
      <c r="T1208" s="55"/>
    </row>
    <row r="1209">
      <c r="A1209" s="45">
        <v>81.0</v>
      </c>
      <c r="B1209" s="45">
        <v>15.8</v>
      </c>
      <c r="C1209" s="46">
        <f t="shared" si="1"/>
        <v>77.34344819</v>
      </c>
      <c r="D1209" s="35">
        <f t="shared" si="2"/>
        <v>3.656551809</v>
      </c>
      <c r="E1209" s="47"/>
      <c r="F1209" s="48">
        <v>67.7</v>
      </c>
      <c r="G1209" s="48">
        <v>189.0</v>
      </c>
      <c r="H1209" s="49">
        <f t="shared" si="3"/>
        <v>67.93346746</v>
      </c>
      <c r="I1209" s="49">
        <f t="shared" si="4"/>
        <v>0.2334674564</v>
      </c>
      <c r="J1209" s="49"/>
      <c r="K1209" s="50">
        <v>67.7</v>
      </c>
      <c r="L1209" s="51">
        <v>21.3</v>
      </c>
      <c r="M1209" s="52">
        <f t="shared" si="5"/>
        <v>64.78047049</v>
      </c>
      <c r="N1209" s="52">
        <f t="shared" si="6"/>
        <v>2.919529511</v>
      </c>
      <c r="O1209" s="53"/>
      <c r="P1209" s="54">
        <v>67.7</v>
      </c>
      <c r="Q1209" s="54">
        <v>0.1</v>
      </c>
      <c r="R1209" s="55">
        <f t="shared" si="7"/>
        <v>70.84370993</v>
      </c>
      <c r="S1209" s="55">
        <f t="shared" si="8"/>
        <v>3.143709925</v>
      </c>
      <c r="T1209" s="55"/>
    </row>
    <row r="1210">
      <c r="A1210" s="45">
        <v>84.0</v>
      </c>
      <c r="B1210" s="45">
        <v>15.7</v>
      </c>
      <c r="C1210" s="46">
        <f t="shared" si="1"/>
        <v>77.13310288</v>
      </c>
      <c r="D1210" s="35">
        <f t="shared" si="2"/>
        <v>6.86689712</v>
      </c>
      <c r="E1210" s="47"/>
      <c r="F1210" s="48">
        <v>67.5</v>
      </c>
      <c r="G1210" s="48">
        <v>19.0</v>
      </c>
      <c r="H1210" s="49">
        <f t="shared" si="3"/>
        <v>77.00440552</v>
      </c>
      <c r="I1210" s="49">
        <f t="shared" si="4"/>
        <v>9.504405523</v>
      </c>
      <c r="J1210" s="49"/>
      <c r="K1210" s="50">
        <v>67.5</v>
      </c>
      <c r="L1210" s="51">
        <v>2.5</v>
      </c>
      <c r="M1210" s="52">
        <f t="shared" si="5"/>
        <v>59.70714053</v>
      </c>
      <c r="N1210" s="52">
        <f t="shared" si="6"/>
        <v>7.792859466</v>
      </c>
      <c r="O1210" s="53"/>
      <c r="P1210" s="54">
        <v>67.5</v>
      </c>
      <c r="Q1210" s="54">
        <v>0.1</v>
      </c>
      <c r="R1210" s="55">
        <f t="shared" si="7"/>
        <v>70.84370993</v>
      </c>
      <c r="S1210" s="55">
        <f t="shared" si="8"/>
        <v>3.343709925</v>
      </c>
      <c r="T1210" s="55"/>
    </row>
    <row r="1211">
      <c r="A1211" s="45">
        <v>84.0</v>
      </c>
      <c r="B1211" s="45">
        <v>15.7</v>
      </c>
      <c r="C1211" s="46">
        <f t="shared" si="1"/>
        <v>77.13310288</v>
      </c>
      <c r="D1211" s="35">
        <f t="shared" si="2"/>
        <v>6.86689712</v>
      </c>
      <c r="E1211" s="47"/>
      <c r="F1211" s="48">
        <v>67.3</v>
      </c>
      <c r="G1211" s="48">
        <v>191.0</v>
      </c>
      <c r="H1211" s="49">
        <f t="shared" si="3"/>
        <v>67.82675054</v>
      </c>
      <c r="I1211" s="49">
        <f t="shared" si="4"/>
        <v>0.526750538</v>
      </c>
      <c r="J1211" s="49"/>
      <c r="K1211" s="50">
        <v>67.3</v>
      </c>
      <c r="L1211" s="51">
        <v>19.7</v>
      </c>
      <c r="M1211" s="52">
        <f t="shared" si="5"/>
        <v>64.34869773</v>
      </c>
      <c r="N1211" s="52">
        <f t="shared" si="6"/>
        <v>2.951302273</v>
      </c>
      <c r="O1211" s="53"/>
      <c r="P1211" s="54">
        <v>67.3</v>
      </c>
      <c r="Q1211" s="54">
        <v>0.1</v>
      </c>
      <c r="R1211" s="55">
        <f t="shared" si="7"/>
        <v>70.84370993</v>
      </c>
      <c r="S1211" s="55">
        <f t="shared" si="8"/>
        <v>3.543709925</v>
      </c>
      <c r="T1211" s="55"/>
    </row>
    <row r="1212">
      <c r="A1212" s="45">
        <v>80.0</v>
      </c>
      <c r="B1212" s="45">
        <v>15.8</v>
      </c>
      <c r="C1212" s="46">
        <f t="shared" si="1"/>
        <v>77.34344819</v>
      </c>
      <c r="D1212" s="35">
        <f t="shared" si="2"/>
        <v>2.656551809</v>
      </c>
      <c r="E1212" s="47"/>
      <c r="F1212" s="48">
        <v>67.2</v>
      </c>
      <c r="G1212" s="48">
        <v>19.0</v>
      </c>
      <c r="H1212" s="49">
        <f t="shared" si="3"/>
        <v>77.00440552</v>
      </c>
      <c r="I1212" s="49">
        <f t="shared" si="4"/>
        <v>9.804405523</v>
      </c>
      <c r="J1212" s="49"/>
      <c r="K1212" s="50">
        <v>67.2</v>
      </c>
      <c r="L1212" s="51">
        <v>19.0</v>
      </c>
      <c r="M1212" s="52">
        <f t="shared" si="5"/>
        <v>64.15979714</v>
      </c>
      <c r="N1212" s="52">
        <f t="shared" si="6"/>
        <v>3.040202856</v>
      </c>
      <c r="O1212" s="53"/>
      <c r="P1212" s="54">
        <v>67.2</v>
      </c>
      <c r="Q1212" s="54">
        <v>0.1</v>
      </c>
      <c r="R1212" s="55">
        <f t="shared" si="7"/>
        <v>70.84370993</v>
      </c>
      <c r="S1212" s="55">
        <f t="shared" si="8"/>
        <v>3.643709925</v>
      </c>
      <c r="T1212" s="55"/>
    </row>
    <row r="1213">
      <c r="A1213" s="45">
        <v>81.0</v>
      </c>
      <c r="B1213" s="45">
        <v>15.9</v>
      </c>
      <c r="C1213" s="46">
        <f t="shared" si="1"/>
        <v>77.5537935</v>
      </c>
      <c r="D1213" s="35">
        <f t="shared" si="2"/>
        <v>3.446206499</v>
      </c>
      <c r="E1213" s="47"/>
      <c r="F1213" s="48">
        <v>65.3</v>
      </c>
      <c r="G1213" s="48">
        <v>213.0</v>
      </c>
      <c r="H1213" s="49">
        <f t="shared" si="3"/>
        <v>66.65286444</v>
      </c>
      <c r="I1213" s="49">
        <f t="shared" si="4"/>
        <v>1.352864435</v>
      </c>
      <c r="J1213" s="49"/>
      <c r="K1213" s="50">
        <v>65.3</v>
      </c>
      <c r="L1213" s="51">
        <v>18.2</v>
      </c>
      <c r="M1213" s="52">
        <f t="shared" si="5"/>
        <v>63.94391076</v>
      </c>
      <c r="N1213" s="52">
        <f t="shared" si="6"/>
        <v>1.356089237</v>
      </c>
      <c r="O1213" s="53"/>
      <c r="P1213" s="54">
        <v>65.3</v>
      </c>
      <c r="Q1213" s="54">
        <v>0.1</v>
      </c>
      <c r="R1213" s="55">
        <f t="shared" si="7"/>
        <v>70.84370993</v>
      </c>
      <c r="S1213" s="55">
        <f t="shared" si="8"/>
        <v>5.543709925</v>
      </c>
      <c r="T1213" s="55"/>
    </row>
    <row r="1214">
      <c r="A1214" s="45">
        <v>79.7</v>
      </c>
      <c r="B1214" s="45">
        <v>16.0</v>
      </c>
      <c r="C1214" s="46">
        <f t="shared" si="1"/>
        <v>77.76413881</v>
      </c>
      <c r="D1214" s="35">
        <f t="shared" si="2"/>
        <v>1.935861188</v>
      </c>
      <c r="E1214" s="47"/>
      <c r="F1214" s="48">
        <v>66.9</v>
      </c>
      <c r="G1214" s="48">
        <v>189.0</v>
      </c>
      <c r="H1214" s="49">
        <f t="shared" si="3"/>
        <v>67.93346746</v>
      </c>
      <c r="I1214" s="49">
        <f t="shared" si="4"/>
        <v>1.033467456</v>
      </c>
      <c r="J1214" s="49"/>
      <c r="K1214" s="50">
        <v>66.9</v>
      </c>
      <c r="L1214" s="51">
        <v>17.5</v>
      </c>
      <c r="M1214" s="52">
        <f t="shared" si="5"/>
        <v>63.75501018</v>
      </c>
      <c r="N1214" s="52">
        <f t="shared" si="6"/>
        <v>3.144989821</v>
      </c>
      <c r="O1214" s="53"/>
      <c r="P1214" s="54">
        <v>66.9</v>
      </c>
      <c r="Q1214" s="54">
        <v>0.1</v>
      </c>
      <c r="R1214" s="55">
        <f t="shared" si="7"/>
        <v>70.84370993</v>
      </c>
      <c r="S1214" s="55">
        <f t="shared" si="8"/>
        <v>3.943709925</v>
      </c>
      <c r="T1214" s="55"/>
    </row>
    <row r="1215">
      <c r="A1215" s="45">
        <v>79.3</v>
      </c>
      <c r="B1215" s="45">
        <v>15.3</v>
      </c>
      <c r="C1215" s="46">
        <f t="shared" si="1"/>
        <v>76.29172164</v>
      </c>
      <c r="D1215" s="35">
        <f t="shared" si="2"/>
        <v>3.008278362</v>
      </c>
      <c r="E1215" s="47"/>
      <c r="F1215" s="48">
        <v>66.7</v>
      </c>
      <c r="G1215" s="48">
        <v>189.0</v>
      </c>
      <c r="H1215" s="49">
        <f t="shared" si="3"/>
        <v>67.93346746</v>
      </c>
      <c r="I1215" s="49">
        <f t="shared" si="4"/>
        <v>1.233467456</v>
      </c>
      <c r="J1215" s="49"/>
      <c r="K1215" s="50">
        <v>66.7</v>
      </c>
      <c r="L1215" s="51">
        <v>16.7</v>
      </c>
      <c r="M1215" s="52">
        <f t="shared" si="5"/>
        <v>63.5391238</v>
      </c>
      <c r="N1215" s="52">
        <f t="shared" si="6"/>
        <v>3.160876202</v>
      </c>
      <c r="O1215" s="53"/>
      <c r="P1215" s="54">
        <v>66.7</v>
      </c>
      <c r="Q1215" s="54">
        <v>0.1</v>
      </c>
      <c r="R1215" s="55">
        <f t="shared" si="7"/>
        <v>70.84370993</v>
      </c>
      <c r="S1215" s="55">
        <f t="shared" si="8"/>
        <v>4.143709925</v>
      </c>
      <c r="T1215" s="55"/>
    </row>
    <row r="1216">
      <c r="A1216" s="45">
        <v>79.3</v>
      </c>
      <c r="B1216" s="45">
        <v>15.1</v>
      </c>
      <c r="C1216" s="46">
        <f t="shared" si="1"/>
        <v>75.87103102</v>
      </c>
      <c r="D1216" s="35">
        <f t="shared" si="2"/>
        <v>3.428968983</v>
      </c>
      <c r="E1216" s="47"/>
      <c r="F1216" s="48">
        <v>66.5</v>
      </c>
      <c r="G1216" s="48">
        <v>188.0</v>
      </c>
      <c r="H1216" s="49">
        <f t="shared" si="3"/>
        <v>67.98682592</v>
      </c>
      <c r="I1216" s="49">
        <f t="shared" si="4"/>
        <v>1.486825916</v>
      </c>
      <c r="J1216" s="49"/>
      <c r="K1216" s="50">
        <v>66.5</v>
      </c>
      <c r="L1216" s="51">
        <v>16.0</v>
      </c>
      <c r="M1216" s="52">
        <f t="shared" si="5"/>
        <v>63.35022321</v>
      </c>
      <c r="N1216" s="52">
        <f t="shared" si="6"/>
        <v>3.149776785</v>
      </c>
      <c r="O1216" s="53"/>
      <c r="P1216" s="54">
        <v>66.5</v>
      </c>
      <c r="Q1216" s="54">
        <v>0.1</v>
      </c>
      <c r="R1216" s="55">
        <f t="shared" si="7"/>
        <v>70.84370993</v>
      </c>
      <c r="S1216" s="55">
        <f t="shared" si="8"/>
        <v>4.343709925</v>
      </c>
      <c r="T1216" s="55"/>
    </row>
    <row r="1217">
      <c r="A1217" s="45">
        <v>78.9</v>
      </c>
      <c r="B1217" s="45">
        <v>15.2</v>
      </c>
      <c r="C1217" s="46">
        <f t="shared" si="1"/>
        <v>76.08137633</v>
      </c>
      <c r="D1217" s="35">
        <f t="shared" si="2"/>
        <v>2.818623672</v>
      </c>
      <c r="E1217" s="47"/>
      <c r="F1217" s="48">
        <v>66.3</v>
      </c>
      <c r="G1217" s="48">
        <v>188.0</v>
      </c>
      <c r="H1217" s="49">
        <f t="shared" si="3"/>
        <v>67.98682592</v>
      </c>
      <c r="I1217" s="49">
        <f t="shared" si="4"/>
        <v>1.686825916</v>
      </c>
      <c r="J1217" s="49"/>
      <c r="K1217" s="50">
        <v>66.3</v>
      </c>
      <c r="L1217" s="51">
        <v>15.4</v>
      </c>
      <c r="M1217" s="52">
        <f t="shared" si="5"/>
        <v>63.18830843</v>
      </c>
      <c r="N1217" s="52">
        <f t="shared" si="6"/>
        <v>3.111691571</v>
      </c>
      <c r="O1217" s="53"/>
      <c r="P1217" s="54">
        <v>66.3</v>
      </c>
      <c r="Q1217" s="54">
        <v>0.1</v>
      </c>
      <c r="R1217" s="55">
        <f t="shared" si="7"/>
        <v>70.84370993</v>
      </c>
      <c r="S1217" s="55">
        <f t="shared" si="8"/>
        <v>4.543709925</v>
      </c>
      <c r="T1217" s="55"/>
    </row>
    <row r="1218">
      <c r="A1218" s="45">
        <v>82.7</v>
      </c>
      <c r="B1218" s="45">
        <v>16.3</v>
      </c>
      <c r="C1218" s="46">
        <f t="shared" si="1"/>
        <v>78.39517474</v>
      </c>
      <c r="D1218" s="35">
        <f t="shared" si="2"/>
        <v>4.304825257</v>
      </c>
      <c r="E1218" s="47"/>
      <c r="F1218" s="48">
        <v>75.5</v>
      </c>
      <c r="G1218" s="48">
        <v>83.0</v>
      </c>
      <c r="H1218" s="49">
        <f t="shared" si="3"/>
        <v>73.58946413</v>
      </c>
      <c r="I1218" s="49">
        <f t="shared" si="4"/>
        <v>1.910535867</v>
      </c>
      <c r="J1218" s="49"/>
      <c r="K1218" s="50">
        <v>75.5</v>
      </c>
      <c r="L1218" s="51">
        <v>59.7</v>
      </c>
      <c r="M1218" s="52">
        <f t="shared" si="5"/>
        <v>75.14301678</v>
      </c>
      <c r="N1218" s="52">
        <f t="shared" si="6"/>
        <v>0.3569832198</v>
      </c>
      <c r="O1218" s="53"/>
      <c r="P1218" s="54">
        <v>75.5</v>
      </c>
      <c r="Q1218" s="54">
        <v>0.1</v>
      </c>
      <c r="R1218" s="55">
        <f t="shared" si="7"/>
        <v>70.84370993</v>
      </c>
      <c r="S1218" s="55">
        <f t="shared" si="8"/>
        <v>4.656290075</v>
      </c>
      <c r="T1218" s="55"/>
    </row>
    <row r="1219">
      <c r="A1219" s="45">
        <v>82.5</v>
      </c>
      <c r="B1219" s="45">
        <v>16.3</v>
      </c>
      <c r="C1219" s="46">
        <f t="shared" si="1"/>
        <v>78.39517474</v>
      </c>
      <c r="D1219" s="35">
        <f t="shared" si="2"/>
        <v>4.104825257</v>
      </c>
      <c r="E1219" s="47"/>
      <c r="F1219" s="48">
        <v>75.4</v>
      </c>
      <c r="G1219" s="48">
        <v>83.0</v>
      </c>
      <c r="H1219" s="49">
        <f t="shared" si="3"/>
        <v>73.58946413</v>
      </c>
      <c r="I1219" s="49">
        <f t="shared" si="4"/>
        <v>1.810535867</v>
      </c>
      <c r="J1219" s="49"/>
      <c r="K1219" s="50">
        <v>75.4</v>
      </c>
      <c r="L1219" s="51">
        <v>58.5</v>
      </c>
      <c r="M1219" s="52">
        <f t="shared" si="5"/>
        <v>74.81918721</v>
      </c>
      <c r="N1219" s="52">
        <f t="shared" si="6"/>
        <v>0.5808127914</v>
      </c>
      <c r="O1219" s="53"/>
      <c r="P1219" s="54">
        <v>75.4</v>
      </c>
      <c r="Q1219" s="54">
        <v>0.1</v>
      </c>
      <c r="R1219" s="55">
        <f t="shared" si="7"/>
        <v>70.84370993</v>
      </c>
      <c r="S1219" s="55">
        <f t="shared" si="8"/>
        <v>4.556290075</v>
      </c>
      <c r="T1219" s="55"/>
    </row>
    <row r="1220">
      <c r="A1220" s="45">
        <v>82.3</v>
      </c>
      <c r="B1220" s="45">
        <v>16.5</v>
      </c>
      <c r="C1220" s="46">
        <f t="shared" si="1"/>
        <v>78.81586536</v>
      </c>
      <c r="D1220" s="35">
        <f t="shared" si="2"/>
        <v>3.484134636</v>
      </c>
      <c r="E1220" s="47"/>
      <c r="F1220" s="48">
        <v>75.3</v>
      </c>
      <c r="G1220" s="48">
        <v>83.0</v>
      </c>
      <c r="H1220" s="49">
        <f t="shared" si="3"/>
        <v>73.58946413</v>
      </c>
      <c r="I1220" s="49">
        <f t="shared" si="4"/>
        <v>1.710535867</v>
      </c>
      <c r="J1220" s="49"/>
      <c r="K1220" s="50">
        <v>75.3</v>
      </c>
      <c r="L1220" s="51">
        <v>57.2</v>
      </c>
      <c r="M1220" s="52">
        <f t="shared" si="5"/>
        <v>74.46837184</v>
      </c>
      <c r="N1220" s="52">
        <f t="shared" si="6"/>
        <v>0.8316281606</v>
      </c>
      <c r="O1220" s="53"/>
      <c r="P1220" s="54">
        <v>75.3</v>
      </c>
      <c r="Q1220" s="54">
        <v>0.1</v>
      </c>
      <c r="R1220" s="55">
        <f t="shared" si="7"/>
        <v>70.84370993</v>
      </c>
      <c r="S1220" s="55">
        <f t="shared" si="8"/>
        <v>4.456290075</v>
      </c>
      <c r="T1220" s="55"/>
    </row>
    <row r="1221">
      <c r="A1221" s="45">
        <v>82.0</v>
      </c>
      <c r="B1221" s="45">
        <v>16.6</v>
      </c>
      <c r="C1221" s="46">
        <f t="shared" si="1"/>
        <v>79.02621067</v>
      </c>
      <c r="D1221" s="35">
        <f t="shared" si="2"/>
        <v>2.973789325</v>
      </c>
      <c r="E1221" s="47"/>
      <c r="F1221" s="48">
        <v>75.1</v>
      </c>
      <c r="G1221" s="48">
        <v>85.0</v>
      </c>
      <c r="H1221" s="49">
        <f t="shared" si="3"/>
        <v>73.48274721</v>
      </c>
      <c r="I1221" s="49">
        <f t="shared" si="4"/>
        <v>1.617252785</v>
      </c>
      <c r="J1221" s="49"/>
      <c r="K1221" s="50">
        <v>75.1</v>
      </c>
      <c r="L1221" s="51">
        <v>56.0</v>
      </c>
      <c r="M1221" s="52">
        <f t="shared" si="5"/>
        <v>74.14454227</v>
      </c>
      <c r="N1221" s="52">
        <f t="shared" si="6"/>
        <v>0.9554577322</v>
      </c>
      <c r="O1221" s="53"/>
      <c r="P1221" s="54">
        <v>75.1</v>
      </c>
      <c r="Q1221" s="54">
        <v>0.1</v>
      </c>
      <c r="R1221" s="55">
        <f t="shared" si="7"/>
        <v>70.84370993</v>
      </c>
      <c r="S1221" s="55">
        <f t="shared" si="8"/>
        <v>4.256290075</v>
      </c>
      <c r="T1221" s="55"/>
    </row>
    <row r="1222">
      <c r="A1222" s="45">
        <v>82.0</v>
      </c>
      <c r="B1222" s="45">
        <v>16.4</v>
      </c>
      <c r="C1222" s="46">
        <f t="shared" si="1"/>
        <v>78.60552005</v>
      </c>
      <c r="D1222" s="35">
        <f t="shared" si="2"/>
        <v>3.394479946</v>
      </c>
      <c r="E1222" s="47"/>
      <c r="F1222" s="48">
        <v>74.7</v>
      </c>
      <c r="G1222" s="48">
        <v>93.0</v>
      </c>
      <c r="H1222" s="49">
        <f t="shared" si="3"/>
        <v>73.05587954</v>
      </c>
      <c r="I1222" s="49">
        <f t="shared" si="4"/>
        <v>1.644120459</v>
      </c>
      <c r="J1222" s="49"/>
      <c r="K1222" s="50">
        <v>74.7</v>
      </c>
      <c r="L1222" s="51">
        <v>54.8</v>
      </c>
      <c r="M1222" s="52">
        <f t="shared" si="5"/>
        <v>73.8207127</v>
      </c>
      <c r="N1222" s="52">
        <f t="shared" si="6"/>
        <v>0.8792873038</v>
      </c>
      <c r="O1222" s="53"/>
      <c r="P1222" s="54">
        <v>74.7</v>
      </c>
      <c r="Q1222" s="54">
        <v>0.1</v>
      </c>
      <c r="R1222" s="55">
        <f t="shared" si="7"/>
        <v>70.84370993</v>
      </c>
      <c r="S1222" s="55">
        <f t="shared" si="8"/>
        <v>3.856290075</v>
      </c>
      <c r="T1222" s="55"/>
    </row>
    <row r="1223">
      <c r="A1223" s="45">
        <v>81.8</v>
      </c>
      <c r="B1223" s="45">
        <v>16.4</v>
      </c>
      <c r="C1223" s="46">
        <f t="shared" si="1"/>
        <v>78.60552005</v>
      </c>
      <c r="D1223" s="35">
        <f t="shared" si="2"/>
        <v>3.194479946</v>
      </c>
      <c r="E1223" s="47"/>
      <c r="F1223" s="48">
        <v>74.1</v>
      </c>
      <c r="G1223" s="48">
        <v>16.0</v>
      </c>
      <c r="H1223" s="49">
        <f t="shared" si="3"/>
        <v>77.1644809</v>
      </c>
      <c r="I1223" s="49">
        <f t="shared" si="4"/>
        <v>3.064480901</v>
      </c>
      <c r="J1223" s="49"/>
      <c r="K1223" s="50">
        <v>74.1</v>
      </c>
      <c r="L1223" s="51">
        <v>53.6</v>
      </c>
      <c r="M1223" s="52">
        <f t="shared" si="5"/>
        <v>73.49688312</v>
      </c>
      <c r="N1223" s="52">
        <f t="shared" si="6"/>
        <v>0.6031168754</v>
      </c>
      <c r="O1223" s="53"/>
      <c r="P1223" s="54">
        <v>74.1</v>
      </c>
      <c r="Q1223" s="54">
        <v>0.1</v>
      </c>
      <c r="R1223" s="55">
        <f t="shared" si="7"/>
        <v>70.84370993</v>
      </c>
      <c r="S1223" s="55">
        <f t="shared" si="8"/>
        <v>3.256290075</v>
      </c>
      <c r="T1223" s="55"/>
    </row>
    <row r="1224">
      <c r="A1224" s="45">
        <v>81.6</v>
      </c>
      <c r="B1224" s="45">
        <v>16.3</v>
      </c>
      <c r="C1224" s="46">
        <f t="shared" si="1"/>
        <v>78.39517474</v>
      </c>
      <c r="D1224" s="35">
        <f t="shared" si="2"/>
        <v>3.204825257</v>
      </c>
      <c r="E1224" s="47"/>
      <c r="F1224" s="48">
        <v>73.3</v>
      </c>
      <c r="G1224" s="48">
        <v>122.0</v>
      </c>
      <c r="H1224" s="49">
        <f t="shared" si="3"/>
        <v>71.50848422</v>
      </c>
      <c r="I1224" s="49">
        <f t="shared" si="4"/>
        <v>1.791515776</v>
      </c>
      <c r="J1224" s="49"/>
      <c r="K1224" s="50">
        <v>73.3</v>
      </c>
      <c r="L1224" s="51">
        <v>52.5</v>
      </c>
      <c r="M1224" s="52">
        <f t="shared" si="5"/>
        <v>73.20003935</v>
      </c>
      <c r="N1224" s="52">
        <f t="shared" si="6"/>
        <v>0.09996064935</v>
      </c>
      <c r="O1224" s="53"/>
      <c r="P1224" s="54">
        <v>73.3</v>
      </c>
      <c r="Q1224" s="54">
        <v>0.1</v>
      </c>
      <c r="R1224" s="55">
        <f t="shared" si="7"/>
        <v>70.84370993</v>
      </c>
      <c r="S1224" s="55">
        <f t="shared" si="8"/>
        <v>2.456290075</v>
      </c>
      <c r="T1224" s="55"/>
    </row>
    <row r="1225">
      <c r="A1225" s="45">
        <v>81.5</v>
      </c>
      <c r="B1225" s="45">
        <v>16.3</v>
      </c>
      <c r="C1225" s="46">
        <f t="shared" si="1"/>
        <v>78.39517474</v>
      </c>
      <c r="D1225" s="35">
        <f t="shared" si="2"/>
        <v>3.104825257</v>
      </c>
      <c r="E1225" s="47"/>
      <c r="F1225" s="48">
        <v>72.7</v>
      </c>
      <c r="G1225" s="48">
        <v>135.0</v>
      </c>
      <c r="H1225" s="49">
        <f t="shared" si="3"/>
        <v>70.81482425</v>
      </c>
      <c r="I1225" s="49">
        <f t="shared" si="4"/>
        <v>1.885175746</v>
      </c>
      <c r="J1225" s="49"/>
      <c r="K1225" s="50">
        <v>72.7</v>
      </c>
      <c r="L1225" s="51">
        <v>51.4</v>
      </c>
      <c r="M1225" s="52">
        <f t="shared" si="5"/>
        <v>72.90319558</v>
      </c>
      <c r="N1225" s="52">
        <f t="shared" si="6"/>
        <v>0.2031955767</v>
      </c>
      <c r="O1225" s="53"/>
      <c r="P1225" s="54">
        <v>72.7</v>
      </c>
      <c r="Q1225" s="54">
        <v>0.1</v>
      </c>
      <c r="R1225" s="55">
        <f t="shared" si="7"/>
        <v>70.84370993</v>
      </c>
      <c r="S1225" s="55">
        <f t="shared" si="8"/>
        <v>1.856290075</v>
      </c>
      <c r="T1225" s="55"/>
    </row>
    <row r="1226">
      <c r="A1226" s="45">
        <v>81.3</v>
      </c>
      <c r="B1226" s="45">
        <v>16.1</v>
      </c>
      <c r="C1226" s="46">
        <f t="shared" si="1"/>
        <v>77.97448412</v>
      </c>
      <c r="D1226" s="35">
        <f t="shared" si="2"/>
        <v>3.325515878</v>
      </c>
      <c r="E1226" s="47"/>
      <c r="F1226" s="48">
        <v>72.4</v>
      </c>
      <c r="G1226" s="48">
        <v>138.0</v>
      </c>
      <c r="H1226" s="49">
        <f t="shared" si="3"/>
        <v>70.65474888</v>
      </c>
      <c r="I1226" s="49">
        <f t="shared" si="4"/>
        <v>1.745251124</v>
      </c>
      <c r="J1226" s="49"/>
      <c r="K1226" s="50">
        <v>72.4</v>
      </c>
      <c r="L1226" s="51">
        <v>5.4</v>
      </c>
      <c r="M1226" s="52">
        <f t="shared" si="5"/>
        <v>60.48972867</v>
      </c>
      <c r="N1226" s="52">
        <f t="shared" si="6"/>
        <v>11.91027133</v>
      </c>
      <c r="O1226" s="53"/>
      <c r="P1226" s="54">
        <v>72.4</v>
      </c>
      <c r="Q1226" s="54">
        <v>0.1</v>
      </c>
      <c r="R1226" s="55">
        <f t="shared" si="7"/>
        <v>70.84370993</v>
      </c>
      <c r="S1226" s="55">
        <f t="shared" si="8"/>
        <v>1.556290075</v>
      </c>
      <c r="T1226" s="55"/>
    </row>
    <row r="1227">
      <c r="A1227" s="45">
        <v>81.2</v>
      </c>
      <c r="B1227" s="45">
        <v>16.0</v>
      </c>
      <c r="C1227" s="46">
        <f t="shared" si="1"/>
        <v>77.76413881</v>
      </c>
      <c r="D1227" s="35">
        <f t="shared" si="2"/>
        <v>3.435861188</v>
      </c>
      <c r="E1227" s="47"/>
      <c r="F1227" s="48">
        <v>72.2</v>
      </c>
      <c r="G1227" s="48">
        <v>139.0</v>
      </c>
      <c r="H1227" s="49">
        <f t="shared" si="3"/>
        <v>70.60139042</v>
      </c>
      <c r="I1227" s="49">
        <f t="shared" si="4"/>
        <v>1.598609583</v>
      </c>
      <c r="J1227" s="49"/>
      <c r="K1227" s="50">
        <v>72.2</v>
      </c>
      <c r="L1227" s="51">
        <v>49.4</v>
      </c>
      <c r="M1227" s="52">
        <f t="shared" si="5"/>
        <v>72.36347962</v>
      </c>
      <c r="N1227" s="52">
        <f t="shared" si="6"/>
        <v>0.163479624</v>
      </c>
      <c r="O1227" s="53"/>
      <c r="P1227" s="54">
        <v>72.2</v>
      </c>
      <c r="Q1227" s="54">
        <v>0.1</v>
      </c>
      <c r="R1227" s="55">
        <f t="shared" si="7"/>
        <v>70.84370993</v>
      </c>
      <c r="S1227" s="55">
        <f t="shared" si="8"/>
        <v>1.356290075</v>
      </c>
      <c r="T1227" s="55"/>
    </row>
    <row r="1228">
      <c r="A1228" s="45">
        <v>88.0</v>
      </c>
      <c r="B1228" s="45">
        <v>15.8</v>
      </c>
      <c r="C1228" s="46">
        <f t="shared" si="1"/>
        <v>77.34344819</v>
      </c>
      <c r="D1228" s="35">
        <f t="shared" si="2"/>
        <v>10.65655181</v>
      </c>
      <c r="E1228" s="47"/>
      <c r="F1228" s="48">
        <v>72.0</v>
      </c>
      <c r="G1228" s="48">
        <v>139.0</v>
      </c>
      <c r="H1228" s="49">
        <f t="shared" si="3"/>
        <v>70.60139042</v>
      </c>
      <c r="I1228" s="49">
        <f t="shared" si="4"/>
        <v>1.398609583</v>
      </c>
      <c r="J1228" s="49"/>
      <c r="K1228" s="50">
        <v>72.0</v>
      </c>
      <c r="L1228" s="51">
        <v>48.5</v>
      </c>
      <c r="M1228" s="52">
        <f t="shared" si="5"/>
        <v>72.12060745</v>
      </c>
      <c r="N1228" s="52">
        <f t="shared" si="6"/>
        <v>0.1206074453</v>
      </c>
      <c r="O1228" s="53"/>
      <c r="P1228" s="54">
        <v>72.0</v>
      </c>
      <c r="Q1228" s="54">
        <v>0.1</v>
      </c>
      <c r="R1228" s="55">
        <f t="shared" si="7"/>
        <v>70.84370993</v>
      </c>
      <c r="S1228" s="55">
        <f t="shared" si="8"/>
        <v>1.156290075</v>
      </c>
      <c r="T1228" s="55"/>
    </row>
    <row r="1229">
      <c r="A1229" s="45">
        <v>89.0</v>
      </c>
      <c r="B1229" s="45">
        <v>15.6</v>
      </c>
      <c r="C1229" s="46">
        <f t="shared" si="1"/>
        <v>76.92275757</v>
      </c>
      <c r="D1229" s="35">
        <f t="shared" si="2"/>
        <v>12.07724243</v>
      </c>
      <c r="E1229" s="47"/>
      <c r="F1229" s="48">
        <v>71.8</v>
      </c>
      <c r="G1229" s="48">
        <v>139.0</v>
      </c>
      <c r="H1229" s="49">
        <f t="shared" si="3"/>
        <v>70.60139042</v>
      </c>
      <c r="I1229" s="49">
        <f t="shared" si="4"/>
        <v>1.198609583</v>
      </c>
      <c r="J1229" s="49"/>
      <c r="K1229" s="50">
        <v>71.8</v>
      </c>
      <c r="L1229" s="51">
        <v>47.6</v>
      </c>
      <c r="M1229" s="52">
        <f t="shared" si="5"/>
        <v>71.87773527</v>
      </c>
      <c r="N1229" s="52">
        <f t="shared" si="6"/>
        <v>0.07773526664</v>
      </c>
      <c r="O1229" s="53"/>
      <c r="P1229" s="54">
        <v>71.8</v>
      </c>
      <c r="Q1229" s="54">
        <v>0.1</v>
      </c>
      <c r="R1229" s="55">
        <f t="shared" si="7"/>
        <v>70.84370993</v>
      </c>
      <c r="S1229" s="55">
        <f t="shared" si="8"/>
        <v>0.956290075</v>
      </c>
      <c r="T1229" s="55"/>
    </row>
    <row r="1230">
      <c r="A1230" s="45">
        <v>79.9</v>
      </c>
      <c r="B1230" s="45">
        <v>15.4</v>
      </c>
      <c r="C1230" s="46">
        <f t="shared" si="1"/>
        <v>76.50206695</v>
      </c>
      <c r="D1230" s="35">
        <f t="shared" si="2"/>
        <v>3.397933051</v>
      </c>
      <c r="E1230" s="47"/>
      <c r="F1230" s="48">
        <v>75.0</v>
      </c>
      <c r="G1230" s="48">
        <v>154.0</v>
      </c>
      <c r="H1230" s="49">
        <f t="shared" si="3"/>
        <v>69.80101353</v>
      </c>
      <c r="I1230" s="49">
        <f t="shared" si="4"/>
        <v>5.198986471</v>
      </c>
      <c r="J1230" s="49"/>
      <c r="K1230" s="50">
        <v>75.0</v>
      </c>
      <c r="L1230" s="51">
        <v>46.9</v>
      </c>
      <c r="M1230" s="52">
        <f t="shared" si="5"/>
        <v>71.68883468</v>
      </c>
      <c r="N1230" s="52">
        <f t="shared" si="6"/>
        <v>3.311165317</v>
      </c>
      <c r="O1230" s="53"/>
      <c r="P1230" s="54">
        <v>75.0</v>
      </c>
      <c r="Q1230" s="54">
        <v>0.1</v>
      </c>
      <c r="R1230" s="55">
        <f t="shared" si="7"/>
        <v>70.84370993</v>
      </c>
      <c r="S1230" s="55">
        <f t="shared" si="8"/>
        <v>4.156290075</v>
      </c>
      <c r="T1230" s="55"/>
    </row>
    <row r="1231">
      <c r="A1231" s="45">
        <v>80.0</v>
      </c>
      <c r="B1231" s="45">
        <v>15.2</v>
      </c>
      <c r="C1231" s="46">
        <f t="shared" si="1"/>
        <v>76.08137633</v>
      </c>
      <c r="D1231" s="35">
        <f t="shared" si="2"/>
        <v>3.918623672</v>
      </c>
      <c r="E1231" s="47"/>
      <c r="F1231" s="48">
        <v>71.2</v>
      </c>
      <c r="G1231" s="48">
        <v>142.0</v>
      </c>
      <c r="H1231" s="49">
        <f t="shared" si="3"/>
        <v>70.44131504</v>
      </c>
      <c r="I1231" s="49">
        <f t="shared" si="4"/>
        <v>0.7586849605</v>
      </c>
      <c r="J1231" s="49"/>
      <c r="K1231" s="50">
        <v>71.2</v>
      </c>
      <c r="L1231" s="51">
        <v>46.2</v>
      </c>
      <c r="M1231" s="52">
        <f t="shared" si="5"/>
        <v>71.4999341</v>
      </c>
      <c r="N1231" s="52">
        <f t="shared" si="6"/>
        <v>0.2999340998</v>
      </c>
      <c r="O1231" s="53"/>
      <c r="P1231" s="54">
        <v>71.2</v>
      </c>
      <c r="Q1231" s="54">
        <v>0.1</v>
      </c>
      <c r="R1231" s="55">
        <f t="shared" si="7"/>
        <v>70.84370993</v>
      </c>
      <c r="S1231" s="55">
        <f t="shared" si="8"/>
        <v>0.356290075</v>
      </c>
      <c r="T1231" s="55"/>
    </row>
    <row r="1232">
      <c r="A1232" s="45">
        <v>79.8</v>
      </c>
      <c r="B1232" s="45">
        <v>14.9</v>
      </c>
      <c r="C1232" s="46">
        <f t="shared" si="1"/>
        <v>75.4503404</v>
      </c>
      <c r="D1232" s="35">
        <f t="shared" si="2"/>
        <v>4.349659604</v>
      </c>
      <c r="E1232" s="47"/>
      <c r="F1232" s="48">
        <v>78.0</v>
      </c>
      <c r="G1232" s="48">
        <v>146.0</v>
      </c>
      <c r="H1232" s="49">
        <f t="shared" si="3"/>
        <v>70.2278812</v>
      </c>
      <c r="I1232" s="49">
        <f t="shared" si="4"/>
        <v>7.772118797</v>
      </c>
      <c r="J1232" s="49"/>
      <c r="K1232" s="50">
        <v>78.0</v>
      </c>
      <c r="L1232" s="51">
        <v>45.5</v>
      </c>
      <c r="M1232" s="52">
        <f t="shared" si="5"/>
        <v>71.31103352</v>
      </c>
      <c r="N1232" s="52">
        <f t="shared" si="6"/>
        <v>6.688966484</v>
      </c>
      <c r="O1232" s="53"/>
      <c r="P1232" s="54">
        <v>78.0</v>
      </c>
      <c r="Q1232" s="54">
        <v>0.1</v>
      </c>
      <c r="R1232" s="55">
        <f t="shared" si="7"/>
        <v>70.84370993</v>
      </c>
      <c r="S1232" s="55">
        <f t="shared" si="8"/>
        <v>7.156290075</v>
      </c>
      <c r="T1232" s="55"/>
    </row>
    <row r="1233">
      <c r="A1233" s="45">
        <v>79.4</v>
      </c>
      <c r="B1233" s="45">
        <v>14.8</v>
      </c>
      <c r="C1233" s="46">
        <f t="shared" si="1"/>
        <v>75.23999509</v>
      </c>
      <c r="D1233" s="35">
        <f t="shared" si="2"/>
        <v>4.160004914</v>
      </c>
      <c r="E1233" s="47"/>
      <c r="F1233" s="48">
        <v>73.0</v>
      </c>
      <c r="G1233" s="48">
        <v>15.0</v>
      </c>
      <c r="H1233" s="49">
        <f t="shared" si="3"/>
        <v>77.21783936</v>
      </c>
      <c r="I1233" s="49">
        <f t="shared" si="4"/>
        <v>4.21783936</v>
      </c>
      <c r="J1233" s="49"/>
      <c r="K1233" s="50">
        <v>73.0</v>
      </c>
      <c r="L1233" s="51">
        <v>44.9</v>
      </c>
      <c r="M1233" s="52">
        <f t="shared" si="5"/>
        <v>71.14911873</v>
      </c>
      <c r="N1233" s="52">
        <f t="shared" si="6"/>
        <v>1.850881269</v>
      </c>
      <c r="O1233" s="53"/>
      <c r="P1233" s="54">
        <v>73.0</v>
      </c>
      <c r="Q1233" s="54">
        <v>0.1</v>
      </c>
      <c r="R1233" s="55">
        <f t="shared" si="7"/>
        <v>70.84370993</v>
      </c>
      <c r="S1233" s="55">
        <f t="shared" si="8"/>
        <v>2.156290075</v>
      </c>
      <c r="T1233" s="55"/>
    </row>
    <row r="1234">
      <c r="A1234" s="45">
        <v>76.2</v>
      </c>
      <c r="B1234" s="45">
        <v>12.8</v>
      </c>
      <c r="C1234" s="46">
        <f t="shared" si="1"/>
        <v>71.03308888</v>
      </c>
      <c r="D1234" s="35">
        <f t="shared" si="2"/>
        <v>5.166911124</v>
      </c>
      <c r="E1234" s="47"/>
      <c r="F1234" s="48">
        <v>68.9</v>
      </c>
      <c r="G1234" s="48">
        <v>182.0</v>
      </c>
      <c r="H1234" s="49">
        <f t="shared" si="3"/>
        <v>68.30697667</v>
      </c>
      <c r="I1234" s="49">
        <f t="shared" si="4"/>
        <v>0.5930233291</v>
      </c>
      <c r="J1234" s="49"/>
      <c r="K1234" s="50">
        <v>68.9</v>
      </c>
      <c r="L1234" s="51">
        <v>59.1</v>
      </c>
      <c r="M1234" s="52">
        <f t="shared" si="5"/>
        <v>74.98110199</v>
      </c>
      <c r="N1234" s="52">
        <f t="shared" si="6"/>
        <v>6.081101994</v>
      </c>
      <c r="O1234" s="53"/>
      <c r="P1234" s="54">
        <v>68.9</v>
      </c>
      <c r="Q1234" s="54">
        <v>0.1</v>
      </c>
      <c r="R1234" s="55">
        <f t="shared" si="7"/>
        <v>70.84370993</v>
      </c>
      <c r="S1234" s="55">
        <f t="shared" si="8"/>
        <v>1.943709925</v>
      </c>
      <c r="T1234" s="55"/>
    </row>
    <row r="1235">
      <c r="A1235" s="45">
        <v>75.8</v>
      </c>
      <c r="B1235" s="45">
        <v>12.8</v>
      </c>
      <c r="C1235" s="46">
        <f t="shared" si="1"/>
        <v>71.03308888</v>
      </c>
      <c r="D1235" s="35">
        <f t="shared" si="2"/>
        <v>4.766911124</v>
      </c>
      <c r="E1235" s="47"/>
      <c r="F1235" s="48">
        <v>67.9</v>
      </c>
      <c r="G1235" s="48">
        <v>199.0</v>
      </c>
      <c r="H1235" s="49">
        <f t="shared" si="3"/>
        <v>67.39988286</v>
      </c>
      <c r="I1235" s="49">
        <f t="shared" si="4"/>
        <v>0.5001171357</v>
      </c>
      <c r="J1235" s="49"/>
      <c r="K1235" s="50">
        <v>67.9</v>
      </c>
      <c r="L1235" s="51">
        <v>58.5</v>
      </c>
      <c r="M1235" s="52">
        <f t="shared" si="5"/>
        <v>74.81918721</v>
      </c>
      <c r="N1235" s="52">
        <f t="shared" si="6"/>
        <v>6.919187209</v>
      </c>
      <c r="O1235" s="53"/>
      <c r="P1235" s="54">
        <v>67.9</v>
      </c>
      <c r="Q1235" s="54">
        <v>0.1</v>
      </c>
      <c r="R1235" s="55">
        <f t="shared" si="7"/>
        <v>70.84370993</v>
      </c>
      <c r="S1235" s="55">
        <f t="shared" si="8"/>
        <v>2.943709925</v>
      </c>
      <c r="T1235" s="55"/>
    </row>
    <row r="1236">
      <c r="A1236" s="45">
        <v>75.6</v>
      </c>
      <c r="B1236" s="45">
        <v>12.8</v>
      </c>
      <c r="C1236" s="46">
        <f t="shared" si="1"/>
        <v>71.03308888</v>
      </c>
      <c r="D1236" s="35">
        <f t="shared" si="2"/>
        <v>4.566911124</v>
      </c>
      <c r="E1236" s="47"/>
      <c r="F1236" s="48">
        <v>69.5</v>
      </c>
      <c r="G1236" s="48">
        <v>17.0</v>
      </c>
      <c r="H1236" s="49">
        <f t="shared" si="3"/>
        <v>77.11112244</v>
      </c>
      <c r="I1236" s="49">
        <f t="shared" si="4"/>
        <v>7.611122441</v>
      </c>
      <c r="J1236" s="49"/>
      <c r="K1236" s="50">
        <v>69.5</v>
      </c>
      <c r="L1236" s="51">
        <v>57.8</v>
      </c>
      <c r="M1236" s="52">
        <f t="shared" si="5"/>
        <v>74.63028663</v>
      </c>
      <c r="N1236" s="52">
        <f t="shared" si="6"/>
        <v>5.130286625</v>
      </c>
      <c r="O1236" s="53"/>
      <c r="P1236" s="54">
        <v>69.5</v>
      </c>
      <c r="Q1236" s="54">
        <v>0.1</v>
      </c>
      <c r="R1236" s="55">
        <f t="shared" si="7"/>
        <v>70.84370993</v>
      </c>
      <c r="S1236" s="55">
        <f t="shared" si="8"/>
        <v>1.343709925</v>
      </c>
      <c r="T1236" s="55"/>
    </row>
    <row r="1237">
      <c r="A1237" s="45">
        <v>75.3</v>
      </c>
      <c r="B1237" s="45">
        <v>12.8</v>
      </c>
      <c r="C1237" s="46">
        <f t="shared" si="1"/>
        <v>71.03308888</v>
      </c>
      <c r="D1237" s="35">
        <f t="shared" si="2"/>
        <v>4.266911124</v>
      </c>
      <c r="E1237" s="47"/>
      <c r="F1237" s="48">
        <v>76.0</v>
      </c>
      <c r="G1237" s="48">
        <v>147.0</v>
      </c>
      <c r="H1237" s="49">
        <f t="shared" si="3"/>
        <v>70.17452274</v>
      </c>
      <c r="I1237" s="49">
        <f t="shared" si="4"/>
        <v>5.825477257</v>
      </c>
      <c r="J1237" s="49"/>
      <c r="K1237" s="50">
        <v>76.0</v>
      </c>
      <c r="L1237" s="51">
        <v>57.2</v>
      </c>
      <c r="M1237" s="52">
        <f t="shared" si="5"/>
        <v>74.46837184</v>
      </c>
      <c r="N1237" s="52">
        <f t="shared" si="6"/>
        <v>1.531628161</v>
      </c>
      <c r="O1237" s="53"/>
      <c r="P1237" s="54">
        <v>76.0</v>
      </c>
      <c r="Q1237" s="54">
        <v>0.1</v>
      </c>
      <c r="R1237" s="55">
        <f t="shared" si="7"/>
        <v>70.84370993</v>
      </c>
      <c r="S1237" s="55">
        <f t="shared" si="8"/>
        <v>5.156290075</v>
      </c>
      <c r="T1237" s="55"/>
    </row>
    <row r="1238">
      <c r="A1238" s="45">
        <v>75.2</v>
      </c>
      <c r="B1238" s="45">
        <v>12.8</v>
      </c>
      <c r="C1238" s="46">
        <f t="shared" si="1"/>
        <v>71.03308888</v>
      </c>
      <c r="D1238" s="35">
        <f t="shared" si="2"/>
        <v>4.166911124</v>
      </c>
      <c r="E1238" s="47"/>
      <c r="F1238" s="48">
        <v>77.0</v>
      </c>
      <c r="G1238" s="48">
        <v>144.0</v>
      </c>
      <c r="H1238" s="49">
        <f t="shared" si="3"/>
        <v>70.33459812</v>
      </c>
      <c r="I1238" s="49">
        <f t="shared" si="4"/>
        <v>6.665401879</v>
      </c>
      <c r="J1238" s="49"/>
      <c r="K1238" s="50">
        <v>77.0</v>
      </c>
      <c r="L1238" s="51">
        <v>56.5</v>
      </c>
      <c r="M1238" s="52">
        <f t="shared" si="5"/>
        <v>74.27947126</v>
      </c>
      <c r="N1238" s="52">
        <f t="shared" si="6"/>
        <v>2.720528744</v>
      </c>
      <c r="O1238" s="53"/>
      <c r="P1238" s="54">
        <v>77.0</v>
      </c>
      <c r="Q1238" s="54">
        <v>0.1</v>
      </c>
      <c r="R1238" s="55">
        <f t="shared" si="7"/>
        <v>70.84370993</v>
      </c>
      <c r="S1238" s="55">
        <f t="shared" si="8"/>
        <v>6.156290075</v>
      </c>
      <c r="T1238" s="55"/>
    </row>
    <row r="1239">
      <c r="A1239" s="45">
        <v>75.0</v>
      </c>
      <c r="B1239" s="45">
        <v>12.7</v>
      </c>
      <c r="C1239" s="46">
        <f t="shared" si="1"/>
        <v>70.82274357</v>
      </c>
      <c r="D1239" s="35">
        <f t="shared" si="2"/>
        <v>4.177256435</v>
      </c>
      <c r="E1239" s="47"/>
      <c r="F1239" s="48">
        <v>76.0</v>
      </c>
      <c r="G1239" s="48">
        <v>145.0</v>
      </c>
      <c r="H1239" s="49">
        <f t="shared" si="3"/>
        <v>70.28123966</v>
      </c>
      <c r="I1239" s="49">
        <f t="shared" si="4"/>
        <v>5.718760338</v>
      </c>
      <c r="J1239" s="49"/>
      <c r="K1239" s="50">
        <v>76.0</v>
      </c>
      <c r="L1239" s="51">
        <v>55.8</v>
      </c>
      <c r="M1239" s="52">
        <f t="shared" si="5"/>
        <v>74.09057067</v>
      </c>
      <c r="N1239" s="52">
        <f t="shared" si="6"/>
        <v>1.909429327</v>
      </c>
      <c r="O1239" s="53"/>
      <c r="P1239" s="54">
        <v>76.0</v>
      </c>
      <c r="Q1239" s="54">
        <v>0.1</v>
      </c>
      <c r="R1239" s="55">
        <f t="shared" si="7"/>
        <v>70.84370993</v>
      </c>
      <c r="S1239" s="55">
        <f t="shared" si="8"/>
        <v>5.156290075</v>
      </c>
      <c r="T1239" s="55"/>
    </row>
    <row r="1240">
      <c r="A1240" s="45">
        <v>74.7</v>
      </c>
      <c r="B1240" s="45">
        <v>12.7</v>
      </c>
      <c r="C1240" s="46">
        <f t="shared" si="1"/>
        <v>70.82274357</v>
      </c>
      <c r="D1240" s="35">
        <f t="shared" si="2"/>
        <v>3.877256435</v>
      </c>
      <c r="E1240" s="47"/>
      <c r="F1240" s="48">
        <v>74.0</v>
      </c>
      <c r="G1240" s="48">
        <v>148.0</v>
      </c>
      <c r="H1240" s="49">
        <f t="shared" si="3"/>
        <v>70.12116428</v>
      </c>
      <c r="I1240" s="49">
        <f t="shared" si="4"/>
        <v>3.878835716</v>
      </c>
      <c r="J1240" s="49"/>
      <c r="K1240" s="50">
        <v>74.0</v>
      </c>
      <c r="L1240" s="51">
        <v>55.2</v>
      </c>
      <c r="M1240" s="52">
        <f t="shared" si="5"/>
        <v>73.92865589</v>
      </c>
      <c r="N1240" s="52">
        <f t="shared" si="6"/>
        <v>0.07134411327</v>
      </c>
      <c r="O1240" s="53"/>
      <c r="P1240" s="54">
        <v>74.0</v>
      </c>
      <c r="Q1240" s="54">
        <v>0.1</v>
      </c>
      <c r="R1240" s="55">
        <f t="shared" si="7"/>
        <v>70.84370993</v>
      </c>
      <c r="S1240" s="55">
        <f t="shared" si="8"/>
        <v>3.156290075</v>
      </c>
      <c r="T1240" s="55"/>
    </row>
    <row r="1241">
      <c r="A1241" s="45">
        <v>74.5</v>
      </c>
      <c r="B1241" s="45">
        <v>12.6</v>
      </c>
      <c r="C1241" s="46">
        <f t="shared" si="1"/>
        <v>70.61239825</v>
      </c>
      <c r="D1241" s="35">
        <f t="shared" si="2"/>
        <v>3.887601745</v>
      </c>
      <c r="E1241" s="47"/>
      <c r="F1241" s="48">
        <v>69.3</v>
      </c>
      <c r="G1241" s="48">
        <v>167.0</v>
      </c>
      <c r="H1241" s="49">
        <f t="shared" si="3"/>
        <v>69.10735356</v>
      </c>
      <c r="I1241" s="49">
        <f t="shared" si="4"/>
        <v>0.1926464409</v>
      </c>
      <c r="J1241" s="49"/>
      <c r="K1241" s="50">
        <v>69.3</v>
      </c>
      <c r="L1241" s="51">
        <v>54.5</v>
      </c>
      <c r="M1241" s="52">
        <f t="shared" si="5"/>
        <v>73.7397553</v>
      </c>
      <c r="N1241" s="52">
        <f t="shared" si="6"/>
        <v>4.439755303</v>
      </c>
      <c r="O1241" s="53"/>
      <c r="P1241" s="54">
        <v>69.3</v>
      </c>
      <c r="Q1241" s="54">
        <v>0.1</v>
      </c>
      <c r="R1241" s="55">
        <f t="shared" si="7"/>
        <v>70.84370993</v>
      </c>
      <c r="S1241" s="55">
        <f t="shared" si="8"/>
        <v>1.543709925</v>
      </c>
      <c r="T1241" s="55"/>
    </row>
    <row r="1242">
      <c r="A1242" s="45">
        <v>74.2</v>
      </c>
      <c r="B1242" s="45">
        <v>12.5</v>
      </c>
      <c r="C1242" s="46">
        <f t="shared" si="1"/>
        <v>70.40205294</v>
      </c>
      <c r="D1242" s="35">
        <f t="shared" si="2"/>
        <v>3.797947056</v>
      </c>
      <c r="E1242" s="47"/>
      <c r="F1242" s="48">
        <v>65.9</v>
      </c>
      <c r="G1242" s="48">
        <v>227.0</v>
      </c>
      <c r="H1242" s="49">
        <f t="shared" si="3"/>
        <v>65.90584601</v>
      </c>
      <c r="I1242" s="49">
        <f t="shared" si="4"/>
        <v>0.005846006231</v>
      </c>
      <c r="J1242" s="49"/>
      <c r="K1242" s="50">
        <v>65.9</v>
      </c>
      <c r="L1242" s="51">
        <v>53.8</v>
      </c>
      <c r="M1242" s="52">
        <f t="shared" si="5"/>
        <v>73.55085472</v>
      </c>
      <c r="N1242" s="52">
        <f t="shared" si="6"/>
        <v>7.65085472</v>
      </c>
      <c r="O1242" s="53"/>
      <c r="P1242" s="54">
        <v>65.9</v>
      </c>
      <c r="Q1242" s="54">
        <v>0.1</v>
      </c>
      <c r="R1242" s="55">
        <f t="shared" si="7"/>
        <v>70.84370993</v>
      </c>
      <c r="S1242" s="55">
        <f t="shared" si="8"/>
        <v>4.943709925</v>
      </c>
      <c r="T1242" s="55"/>
    </row>
    <row r="1243">
      <c r="A1243" s="45">
        <v>74.0</v>
      </c>
      <c r="B1243" s="45">
        <v>12.5</v>
      </c>
      <c r="C1243" s="46">
        <f t="shared" si="1"/>
        <v>70.40205294</v>
      </c>
      <c r="D1243" s="35">
        <f t="shared" si="2"/>
        <v>3.597947056</v>
      </c>
      <c r="E1243" s="47"/>
      <c r="F1243" s="48">
        <v>64.7</v>
      </c>
      <c r="G1243" s="48">
        <v>249.0</v>
      </c>
      <c r="H1243" s="49">
        <f t="shared" si="3"/>
        <v>64.7319599</v>
      </c>
      <c r="I1243" s="49">
        <f t="shared" si="4"/>
        <v>0.0319599035</v>
      </c>
      <c r="J1243" s="49"/>
      <c r="K1243" s="50">
        <v>64.7</v>
      </c>
      <c r="L1243" s="51">
        <v>53.2</v>
      </c>
      <c r="M1243" s="52">
        <f t="shared" si="5"/>
        <v>73.38893993</v>
      </c>
      <c r="N1243" s="52">
        <f t="shared" si="6"/>
        <v>8.688939934</v>
      </c>
      <c r="O1243" s="53"/>
      <c r="P1243" s="54">
        <v>64.7</v>
      </c>
      <c r="Q1243" s="54">
        <v>0.1</v>
      </c>
      <c r="R1243" s="55">
        <f t="shared" si="7"/>
        <v>70.84370993</v>
      </c>
      <c r="S1243" s="55">
        <f t="shared" si="8"/>
        <v>6.143709925</v>
      </c>
      <c r="T1243" s="55"/>
    </row>
    <row r="1244">
      <c r="A1244" s="45">
        <v>73.5</v>
      </c>
      <c r="B1244" s="45">
        <v>12.4</v>
      </c>
      <c r="C1244" s="46">
        <f t="shared" si="1"/>
        <v>70.19170763</v>
      </c>
      <c r="D1244" s="35">
        <f t="shared" si="2"/>
        <v>3.308292366</v>
      </c>
      <c r="E1244" s="47"/>
      <c r="F1244" s="48">
        <v>66.8</v>
      </c>
      <c r="G1244" s="48">
        <v>29.0</v>
      </c>
      <c r="H1244" s="49">
        <f t="shared" si="3"/>
        <v>76.47082093</v>
      </c>
      <c r="I1244" s="49">
        <f t="shared" si="4"/>
        <v>9.670820931</v>
      </c>
      <c r="J1244" s="49"/>
      <c r="K1244" s="50">
        <v>66.8</v>
      </c>
      <c r="L1244" s="51">
        <v>52.5</v>
      </c>
      <c r="M1244" s="52">
        <f t="shared" si="5"/>
        <v>73.20003935</v>
      </c>
      <c r="N1244" s="52">
        <f t="shared" si="6"/>
        <v>6.400039351</v>
      </c>
      <c r="O1244" s="53"/>
      <c r="P1244" s="54">
        <v>66.8</v>
      </c>
      <c r="Q1244" s="54">
        <v>0.1</v>
      </c>
      <c r="R1244" s="55">
        <f t="shared" si="7"/>
        <v>70.84370993</v>
      </c>
      <c r="S1244" s="55">
        <f t="shared" si="8"/>
        <v>4.043709925</v>
      </c>
      <c r="T1244" s="55"/>
    </row>
    <row r="1245">
      <c r="A1245" s="45">
        <v>73.3</v>
      </c>
      <c r="B1245" s="45">
        <v>11.1</v>
      </c>
      <c r="C1245" s="46">
        <f t="shared" si="1"/>
        <v>67.4572186</v>
      </c>
      <c r="D1245" s="35">
        <f t="shared" si="2"/>
        <v>5.842781402</v>
      </c>
      <c r="E1245" s="47"/>
      <c r="F1245" s="48">
        <v>67.2</v>
      </c>
      <c r="G1245" s="48">
        <v>21.0</v>
      </c>
      <c r="H1245" s="49">
        <f t="shared" si="3"/>
        <v>76.8976886</v>
      </c>
      <c r="I1245" s="49">
        <f t="shared" si="4"/>
        <v>9.697688605</v>
      </c>
      <c r="J1245" s="49"/>
      <c r="K1245" s="50">
        <v>67.2</v>
      </c>
      <c r="L1245" s="51">
        <v>51.9</v>
      </c>
      <c r="M1245" s="52">
        <f t="shared" si="5"/>
        <v>73.03812456</v>
      </c>
      <c r="N1245" s="52">
        <f t="shared" si="6"/>
        <v>5.838124565</v>
      </c>
      <c r="O1245" s="53"/>
      <c r="P1245" s="54">
        <v>67.2</v>
      </c>
      <c r="Q1245" s="54">
        <v>0.1</v>
      </c>
      <c r="R1245" s="55">
        <f t="shared" si="7"/>
        <v>70.84370993</v>
      </c>
      <c r="S1245" s="55">
        <f t="shared" si="8"/>
        <v>3.643709925</v>
      </c>
      <c r="T1245" s="55"/>
    </row>
    <row r="1246">
      <c r="A1246" s="45">
        <v>73.1</v>
      </c>
      <c r="B1246" s="45">
        <v>11.9</v>
      </c>
      <c r="C1246" s="46">
        <f t="shared" si="1"/>
        <v>69.13998108</v>
      </c>
      <c r="D1246" s="35">
        <f t="shared" si="2"/>
        <v>3.960018918</v>
      </c>
      <c r="E1246" s="47"/>
      <c r="F1246" s="48">
        <v>66.5</v>
      </c>
      <c r="G1246" s="48">
        <v>213.0</v>
      </c>
      <c r="H1246" s="49">
        <f t="shared" si="3"/>
        <v>66.65286444</v>
      </c>
      <c r="I1246" s="49">
        <f t="shared" si="4"/>
        <v>0.1528644352</v>
      </c>
      <c r="J1246" s="49"/>
      <c r="K1246" s="50">
        <v>66.5</v>
      </c>
      <c r="L1246" s="51">
        <v>51.3</v>
      </c>
      <c r="M1246" s="52">
        <f t="shared" si="5"/>
        <v>72.87620978</v>
      </c>
      <c r="N1246" s="52">
        <f t="shared" si="6"/>
        <v>6.376209779</v>
      </c>
      <c r="O1246" s="53"/>
      <c r="P1246" s="54">
        <v>66.5</v>
      </c>
      <c r="Q1246" s="54">
        <v>0.1</v>
      </c>
      <c r="R1246" s="55">
        <f t="shared" si="7"/>
        <v>70.84370993</v>
      </c>
      <c r="S1246" s="55">
        <f t="shared" si="8"/>
        <v>4.343709925</v>
      </c>
      <c r="T1246" s="55"/>
    </row>
    <row r="1247">
      <c r="A1247" s="45">
        <v>73.0</v>
      </c>
      <c r="B1247" s="45">
        <v>11.7</v>
      </c>
      <c r="C1247" s="46">
        <f t="shared" si="1"/>
        <v>68.71929046</v>
      </c>
      <c r="D1247" s="35">
        <f t="shared" si="2"/>
        <v>4.280709539</v>
      </c>
      <c r="E1247" s="47"/>
      <c r="F1247" s="48">
        <v>74.0</v>
      </c>
      <c r="G1247" s="48">
        <v>14.0</v>
      </c>
      <c r="H1247" s="49">
        <f t="shared" si="3"/>
        <v>77.27119782</v>
      </c>
      <c r="I1247" s="49">
        <f t="shared" si="4"/>
        <v>3.271197819</v>
      </c>
      <c r="J1247" s="49"/>
      <c r="K1247" s="50">
        <v>74.0</v>
      </c>
      <c r="L1247" s="51">
        <v>5.6</v>
      </c>
      <c r="M1247" s="52">
        <f t="shared" si="5"/>
        <v>60.54370026</v>
      </c>
      <c r="N1247" s="52">
        <f t="shared" si="6"/>
        <v>13.45629974</v>
      </c>
      <c r="O1247" s="53"/>
      <c r="P1247" s="54">
        <v>74.0</v>
      </c>
      <c r="Q1247" s="54">
        <v>0.1</v>
      </c>
      <c r="R1247" s="55">
        <f t="shared" si="7"/>
        <v>70.84370993</v>
      </c>
      <c r="S1247" s="55">
        <f t="shared" si="8"/>
        <v>3.156290075</v>
      </c>
      <c r="T1247" s="55"/>
    </row>
    <row r="1248">
      <c r="A1248" s="45">
        <v>72.7</v>
      </c>
      <c r="B1248" s="45">
        <v>10.9</v>
      </c>
      <c r="C1248" s="46">
        <f t="shared" si="1"/>
        <v>67.03652798</v>
      </c>
      <c r="D1248" s="35">
        <f t="shared" si="2"/>
        <v>5.663472023</v>
      </c>
      <c r="E1248" s="47"/>
      <c r="F1248" s="48">
        <v>72.0</v>
      </c>
      <c r="G1248" s="48">
        <v>142.0</v>
      </c>
      <c r="H1248" s="49">
        <f t="shared" si="3"/>
        <v>70.44131504</v>
      </c>
      <c r="I1248" s="49">
        <f t="shared" si="4"/>
        <v>1.55868496</v>
      </c>
      <c r="J1248" s="49"/>
      <c r="K1248" s="50">
        <v>72.0</v>
      </c>
      <c r="L1248" s="51">
        <v>5.1</v>
      </c>
      <c r="M1248" s="52">
        <f t="shared" si="5"/>
        <v>60.40877127</v>
      </c>
      <c r="N1248" s="52">
        <f t="shared" si="6"/>
        <v>11.59122873</v>
      </c>
      <c r="O1248" s="53"/>
      <c r="P1248" s="54">
        <v>72.0</v>
      </c>
      <c r="Q1248" s="54">
        <v>0.1</v>
      </c>
      <c r="R1248" s="55">
        <f t="shared" si="7"/>
        <v>70.84370993</v>
      </c>
      <c r="S1248" s="55">
        <f t="shared" si="8"/>
        <v>1.156290075</v>
      </c>
      <c r="T1248" s="55"/>
    </row>
    <row r="1249">
      <c r="A1249" s="45">
        <v>72.6</v>
      </c>
      <c r="B1249" s="45">
        <v>11.4</v>
      </c>
      <c r="C1249" s="46">
        <f t="shared" si="1"/>
        <v>68.08825453</v>
      </c>
      <c r="D1249" s="35">
        <f t="shared" si="2"/>
        <v>4.511745471</v>
      </c>
      <c r="E1249" s="47"/>
      <c r="F1249" s="48">
        <v>70.0</v>
      </c>
      <c r="G1249" s="48">
        <v>144.0</v>
      </c>
      <c r="H1249" s="49">
        <f t="shared" si="3"/>
        <v>70.33459812</v>
      </c>
      <c r="I1249" s="49">
        <f t="shared" si="4"/>
        <v>0.3345981211</v>
      </c>
      <c r="J1249" s="49"/>
      <c r="K1249" s="50">
        <v>70.0</v>
      </c>
      <c r="L1249" s="51">
        <v>49.5</v>
      </c>
      <c r="M1249" s="52">
        <f t="shared" si="5"/>
        <v>72.39046542</v>
      </c>
      <c r="N1249" s="52">
        <f t="shared" si="6"/>
        <v>2.390465422</v>
      </c>
      <c r="O1249" s="53"/>
      <c r="P1249" s="54">
        <v>70.0</v>
      </c>
      <c r="Q1249" s="54">
        <v>0.1</v>
      </c>
      <c r="R1249" s="55">
        <f t="shared" si="7"/>
        <v>70.84370993</v>
      </c>
      <c r="S1249" s="55">
        <f t="shared" si="8"/>
        <v>0.843709925</v>
      </c>
      <c r="T1249" s="55"/>
    </row>
    <row r="1250">
      <c r="A1250" s="45">
        <v>83.7</v>
      </c>
      <c r="B1250" s="45">
        <v>15.3</v>
      </c>
      <c r="C1250" s="46">
        <f t="shared" si="1"/>
        <v>76.29172164</v>
      </c>
      <c r="D1250" s="35">
        <f t="shared" si="2"/>
        <v>7.408278362</v>
      </c>
      <c r="E1250" s="47"/>
      <c r="F1250" s="48">
        <v>81.4</v>
      </c>
      <c r="G1250" s="48">
        <v>64.0</v>
      </c>
      <c r="H1250" s="49">
        <f t="shared" si="3"/>
        <v>74.60327486</v>
      </c>
      <c r="I1250" s="49">
        <f t="shared" si="4"/>
        <v>6.796725142</v>
      </c>
      <c r="J1250" s="49"/>
      <c r="K1250" s="50">
        <v>81.4</v>
      </c>
      <c r="L1250" s="51">
        <v>62.8</v>
      </c>
      <c r="M1250" s="52">
        <f t="shared" si="5"/>
        <v>75.97957651</v>
      </c>
      <c r="N1250" s="52">
        <f t="shared" si="6"/>
        <v>5.420423493</v>
      </c>
      <c r="O1250" s="53"/>
      <c r="P1250" s="54">
        <v>81.4</v>
      </c>
      <c r="Q1250" s="54">
        <v>0.1</v>
      </c>
      <c r="R1250" s="55">
        <f t="shared" si="7"/>
        <v>70.84370993</v>
      </c>
      <c r="S1250" s="55">
        <f t="shared" si="8"/>
        <v>10.55629007</v>
      </c>
      <c r="T1250" s="55"/>
    </row>
    <row r="1251">
      <c r="A1251" s="45">
        <v>83.5</v>
      </c>
      <c r="B1251" s="45">
        <v>15.3</v>
      </c>
      <c r="C1251" s="46">
        <f t="shared" si="1"/>
        <v>76.29172164</v>
      </c>
      <c r="D1251" s="35">
        <f t="shared" si="2"/>
        <v>7.208278362</v>
      </c>
      <c r="E1251" s="47"/>
      <c r="F1251" s="48">
        <v>81.2</v>
      </c>
      <c r="G1251" s="48">
        <v>66.0</v>
      </c>
      <c r="H1251" s="49">
        <f t="shared" si="3"/>
        <v>74.49655794</v>
      </c>
      <c r="I1251" s="49">
        <f t="shared" si="4"/>
        <v>6.70344206</v>
      </c>
      <c r="J1251" s="49"/>
      <c r="K1251" s="50">
        <v>81.2</v>
      </c>
      <c r="L1251" s="51">
        <v>62.1</v>
      </c>
      <c r="M1251" s="52">
        <f t="shared" si="5"/>
        <v>75.79067592</v>
      </c>
      <c r="N1251" s="52">
        <f t="shared" si="6"/>
        <v>5.409324077</v>
      </c>
      <c r="O1251" s="53"/>
      <c r="P1251" s="54">
        <v>81.2</v>
      </c>
      <c r="Q1251" s="54">
        <v>0.1</v>
      </c>
      <c r="R1251" s="55">
        <f t="shared" si="7"/>
        <v>70.84370993</v>
      </c>
      <c r="S1251" s="55">
        <f t="shared" si="8"/>
        <v>10.35629007</v>
      </c>
      <c r="T1251" s="55"/>
    </row>
    <row r="1252">
      <c r="A1252" s="45">
        <v>83.5</v>
      </c>
      <c r="B1252" s="45">
        <v>15.3</v>
      </c>
      <c r="C1252" s="46">
        <f t="shared" si="1"/>
        <v>76.29172164</v>
      </c>
      <c r="D1252" s="35">
        <f t="shared" si="2"/>
        <v>7.208278362</v>
      </c>
      <c r="E1252" s="47"/>
      <c r="F1252" s="48">
        <v>81.0</v>
      </c>
      <c r="G1252" s="48">
        <v>67.0</v>
      </c>
      <c r="H1252" s="49">
        <f t="shared" si="3"/>
        <v>74.44319948</v>
      </c>
      <c r="I1252" s="49">
        <f t="shared" si="4"/>
        <v>6.556800519</v>
      </c>
      <c r="J1252" s="49"/>
      <c r="K1252" s="50">
        <v>81.0</v>
      </c>
      <c r="L1252" s="51">
        <v>61.3</v>
      </c>
      <c r="M1252" s="52">
        <f t="shared" si="5"/>
        <v>75.57478954</v>
      </c>
      <c r="N1252" s="52">
        <f t="shared" si="6"/>
        <v>5.425210458</v>
      </c>
      <c r="O1252" s="53"/>
      <c r="P1252" s="54">
        <v>81.0</v>
      </c>
      <c r="Q1252" s="54">
        <v>0.1</v>
      </c>
      <c r="R1252" s="55">
        <f t="shared" si="7"/>
        <v>70.84370993</v>
      </c>
      <c r="S1252" s="55">
        <f t="shared" si="8"/>
        <v>10.15629007</v>
      </c>
      <c r="T1252" s="55"/>
    </row>
    <row r="1253">
      <c r="A1253" s="45">
        <v>83.3</v>
      </c>
      <c r="B1253" s="45">
        <v>15.3</v>
      </c>
      <c r="C1253" s="46">
        <f t="shared" si="1"/>
        <v>76.29172164</v>
      </c>
      <c r="D1253" s="35">
        <f t="shared" si="2"/>
        <v>7.008278362</v>
      </c>
      <c r="E1253" s="47"/>
      <c r="F1253" s="48">
        <v>85.0</v>
      </c>
      <c r="G1253" s="48">
        <v>69.0</v>
      </c>
      <c r="H1253" s="49">
        <f t="shared" si="3"/>
        <v>74.33648256</v>
      </c>
      <c r="I1253" s="49">
        <f t="shared" si="4"/>
        <v>10.66351744</v>
      </c>
      <c r="J1253" s="49"/>
      <c r="K1253" s="50">
        <v>85.0</v>
      </c>
      <c r="L1253" s="51">
        <v>6.5</v>
      </c>
      <c r="M1253" s="52">
        <f t="shared" si="5"/>
        <v>60.78657244</v>
      </c>
      <c r="N1253" s="52">
        <f t="shared" si="6"/>
        <v>24.21342756</v>
      </c>
      <c r="O1253" s="53"/>
      <c r="P1253" s="54">
        <v>85.0</v>
      </c>
      <c r="Q1253" s="54">
        <v>0.1</v>
      </c>
      <c r="R1253" s="55">
        <f t="shared" si="7"/>
        <v>70.84370993</v>
      </c>
      <c r="S1253" s="55">
        <f t="shared" si="8"/>
        <v>14.15629007</v>
      </c>
      <c r="T1253" s="55"/>
    </row>
    <row r="1254">
      <c r="A1254" s="45">
        <v>82.5</v>
      </c>
      <c r="B1254" s="45">
        <v>15.1</v>
      </c>
      <c r="C1254" s="46">
        <f t="shared" si="1"/>
        <v>75.87103102</v>
      </c>
      <c r="D1254" s="35">
        <f t="shared" si="2"/>
        <v>6.628968983</v>
      </c>
      <c r="E1254" s="47"/>
      <c r="F1254" s="48">
        <v>84.0</v>
      </c>
      <c r="G1254" s="48">
        <v>7.0</v>
      </c>
      <c r="H1254" s="49">
        <f t="shared" si="3"/>
        <v>77.64470703</v>
      </c>
      <c r="I1254" s="49">
        <f t="shared" si="4"/>
        <v>6.355292966</v>
      </c>
      <c r="J1254" s="49"/>
      <c r="K1254" s="50">
        <v>84.0</v>
      </c>
      <c r="L1254" s="51">
        <v>59.7</v>
      </c>
      <c r="M1254" s="52">
        <f t="shared" si="5"/>
        <v>75.14301678</v>
      </c>
      <c r="N1254" s="52">
        <f t="shared" si="6"/>
        <v>8.85698322</v>
      </c>
      <c r="O1254" s="53"/>
      <c r="P1254" s="54">
        <v>84.0</v>
      </c>
      <c r="Q1254" s="54">
        <v>0.1</v>
      </c>
      <c r="R1254" s="55">
        <f t="shared" si="7"/>
        <v>70.84370993</v>
      </c>
      <c r="S1254" s="55">
        <f t="shared" si="8"/>
        <v>13.15629007</v>
      </c>
      <c r="T1254" s="55"/>
    </row>
    <row r="1255">
      <c r="A1255" s="45">
        <v>83.0</v>
      </c>
      <c r="B1255" s="45">
        <v>15.1</v>
      </c>
      <c r="C1255" s="46">
        <f t="shared" si="1"/>
        <v>75.87103102</v>
      </c>
      <c r="D1255" s="35">
        <f t="shared" si="2"/>
        <v>7.128968983</v>
      </c>
      <c r="E1255" s="47"/>
      <c r="F1255" s="48">
        <v>86.0</v>
      </c>
      <c r="G1255" s="48">
        <v>68.0</v>
      </c>
      <c r="H1255" s="49">
        <f t="shared" si="3"/>
        <v>74.38984102</v>
      </c>
      <c r="I1255" s="49">
        <f t="shared" si="4"/>
        <v>11.61015898</v>
      </c>
      <c r="J1255" s="49"/>
      <c r="K1255" s="50">
        <v>86.0</v>
      </c>
      <c r="L1255" s="51">
        <v>58.9</v>
      </c>
      <c r="M1255" s="52">
        <f t="shared" si="5"/>
        <v>74.9271304</v>
      </c>
      <c r="N1255" s="52">
        <f t="shared" si="6"/>
        <v>11.0728696</v>
      </c>
      <c r="O1255" s="53"/>
      <c r="P1255" s="54">
        <v>86.0</v>
      </c>
      <c r="Q1255" s="54">
        <v>0.1</v>
      </c>
      <c r="R1255" s="55">
        <f t="shared" si="7"/>
        <v>70.84370993</v>
      </c>
      <c r="S1255" s="55">
        <f t="shared" si="8"/>
        <v>15.15629007</v>
      </c>
      <c r="T1255" s="55"/>
    </row>
    <row r="1256">
      <c r="A1256" s="45">
        <v>83.0</v>
      </c>
      <c r="B1256" s="45">
        <v>15.0</v>
      </c>
      <c r="C1256" s="46">
        <f t="shared" si="1"/>
        <v>75.66068571</v>
      </c>
      <c r="D1256" s="35">
        <f t="shared" si="2"/>
        <v>7.339314293</v>
      </c>
      <c r="E1256" s="47"/>
      <c r="F1256" s="48">
        <v>79.7</v>
      </c>
      <c r="G1256" s="48">
        <v>77.0</v>
      </c>
      <c r="H1256" s="49">
        <f t="shared" si="3"/>
        <v>73.90961489</v>
      </c>
      <c r="I1256" s="49">
        <f t="shared" si="4"/>
        <v>5.790385112</v>
      </c>
      <c r="J1256" s="49"/>
      <c r="K1256" s="50">
        <v>79.7</v>
      </c>
      <c r="L1256" s="51">
        <v>58.2</v>
      </c>
      <c r="M1256" s="52">
        <f t="shared" si="5"/>
        <v>74.73822982</v>
      </c>
      <c r="N1256" s="52">
        <f t="shared" si="6"/>
        <v>4.961770184</v>
      </c>
      <c r="O1256" s="53"/>
      <c r="P1256" s="54">
        <v>79.7</v>
      </c>
      <c r="Q1256" s="54">
        <v>0.1</v>
      </c>
      <c r="R1256" s="55">
        <f t="shared" si="7"/>
        <v>70.84370993</v>
      </c>
      <c r="S1256" s="55">
        <f t="shared" si="8"/>
        <v>8.856290075</v>
      </c>
      <c r="T1256" s="55"/>
    </row>
    <row r="1257">
      <c r="A1257" s="45">
        <v>82.7</v>
      </c>
      <c r="B1257" s="45">
        <v>15.0</v>
      </c>
      <c r="C1257" s="46">
        <f t="shared" si="1"/>
        <v>75.66068571</v>
      </c>
      <c r="D1257" s="35">
        <f t="shared" si="2"/>
        <v>7.039314293</v>
      </c>
      <c r="E1257" s="47"/>
      <c r="F1257" s="48">
        <v>79.8</v>
      </c>
      <c r="G1257" s="48">
        <v>75.0</v>
      </c>
      <c r="H1257" s="49">
        <f t="shared" si="3"/>
        <v>74.01633181</v>
      </c>
      <c r="I1257" s="49">
        <f t="shared" si="4"/>
        <v>5.783668193</v>
      </c>
      <c r="J1257" s="49"/>
      <c r="K1257" s="50">
        <v>79.8</v>
      </c>
      <c r="L1257" s="51">
        <v>57.4</v>
      </c>
      <c r="M1257" s="52">
        <f t="shared" si="5"/>
        <v>74.52234343</v>
      </c>
      <c r="N1257" s="52">
        <f t="shared" si="6"/>
        <v>5.277656565</v>
      </c>
      <c r="O1257" s="53"/>
      <c r="P1257" s="54">
        <v>79.8</v>
      </c>
      <c r="Q1257" s="54">
        <v>0.1</v>
      </c>
      <c r="R1257" s="55">
        <f t="shared" si="7"/>
        <v>70.84370993</v>
      </c>
      <c r="S1257" s="55">
        <f t="shared" si="8"/>
        <v>8.956290075</v>
      </c>
      <c r="T1257" s="55"/>
    </row>
    <row r="1258">
      <c r="A1258" s="45">
        <v>82.6</v>
      </c>
      <c r="B1258" s="45">
        <v>15.0</v>
      </c>
      <c r="C1258" s="46">
        <f t="shared" si="1"/>
        <v>75.66068571</v>
      </c>
      <c r="D1258" s="35">
        <f t="shared" si="2"/>
        <v>6.939314293</v>
      </c>
      <c r="E1258" s="47"/>
      <c r="F1258" s="48">
        <v>79.5</v>
      </c>
      <c r="G1258" s="48">
        <v>75.0</v>
      </c>
      <c r="H1258" s="49">
        <f t="shared" si="3"/>
        <v>74.01633181</v>
      </c>
      <c r="I1258" s="49">
        <f t="shared" si="4"/>
        <v>5.483668193</v>
      </c>
      <c r="J1258" s="49"/>
      <c r="K1258" s="50">
        <v>79.5</v>
      </c>
      <c r="L1258" s="51">
        <v>56.6</v>
      </c>
      <c r="M1258" s="52">
        <f t="shared" si="5"/>
        <v>74.30645705</v>
      </c>
      <c r="N1258" s="52">
        <f t="shared" si="6"/>
        <v>5.193542946</v>
      </c>
      <c r="O1258" s="53"/>
      <c r="P1258" s="54">
        <v>79.5</v>
      </c>
      <c r="Q1258" s="54">
        <v>0.1</v>
      </c>
      <c r="R1258" s="55">
        <f t="shared" si="7"/>
        <v>70.84370993</v>
      </c>
      <c r="S1258" s="55">
        <f t="shared" si="8"/>
        <v>8.656290075</v>
      </c>
      <c r="T1258" s="55"/>
    </row>
    <row r="1259">
      <c r="A1259" s="45">
        <v>82.4</v>
      </c>
      <c r="B1259" s="45">
        <v>14.9</v>
      </c>
      <c r="C1259" s="46">
        <f t="shared" si="1"/>
        <v>75.4503404</v>
      </c>
      <c r="D1259" s="35">
        <f t="shared" si="2"/>
        <v>6.949659604</v>
      </c>
      <c r="E1259" s="47"/>
      <c r="F1259" s="48">
        <v>79.0</v>
      </c>
      <c r="G1259" s="48">
        <v>78.0</v>
      </c>
      <c r="H1259" s="49">
        <f t="shared" si="3"/>
        <v>73.85625643</v>
      </c>
      <c r="I1259" s="49">
        <f t="shared" si="4"/>
        <v>5.143743571</v>
      </c>
      <c r="J1259" s="49"/>
      <c r="K1259" s="50">
        <v>79.0</v>
      </c>
      <c r="L1259" s="51">
        <v>55.8</v>
      </c>
      <c r="M1259" s="52">
        <f t="shared" si="5"/>
        <v>74.09057067</v>
      </c>
      <c r="N1259" s="52">
        <f t="shared" si="6"/>
        <v>4.909429327</v>
      </c>
      <c r="O1259" s="53"/>
      <c r="P1259" s="54">
        <v>79.0</v>
      </c>
      <c r="Q1259" s="54">
        <v>0.1</v>
      </c>
      <c r="R1259" s="55">
        <f t="shared" si="7"/>
        <v>70.84370993</v>
      </c>
      <c r="S1259" s="55">
        <f t="shared" si="8"/>
        <v>8.156290075</v>
      </c>
      <c r="T1259" s="55"/>
    </row>
    <row r="1260">
      <c r="A1260" s="45">
        <v>82.0</v>
      </c>
      <c r="B1260" s="45">
        <v>14.9</v>
      </c>
      <c r="C1260" s="46">
        <f t="shared" si="1"/>
        <v>75.4503404</v>
      </c>
      <c r="D1260" s="35">
        <f t="shared" si="2"/>
        <v>6.549659604</v>
      </c>
      <c r="E1260" s="47"/>
      <c r="F1260" s="48">
        <v>78.7</v>
      </c>
      <c r="G1260" s="48">
        <v>78.0</v>
      </c>
      <c r="H1260" s="49">
        <f t="shared" si="3"/>
        <v>73.85625643</v>
      </c>
      <c r="I1260" s="49">
        <f t="shared" si="4"/>
        <v>4.843743571</v>
      </c>
      <c r="J1260" s="49"/>
      <c r="K1260" s="50">
        <v>78.7</v>
      </c>
      <c r="L1260" s="51">
        <v>55.1</v>
      </c>
      <c r="M1260" s="52">
        <f t="shared" si="5"/>
        <v>73.90167009</v>
      </c>
      <c r="N1260" s="52">
        <f t="shared" si="6"/>
        <v>4.798329911</v>
      </c>
      <c r="O1260" s="53"/>
      <c r="P1260" s="54">
        <v>78.7</v>
      </c>
      <c r="Q1260" s="54">
        <v>0.1</v>
      </c>
      <c r="R1260" s="55">
        <f t="shared" si="7"/>
        <v>70.84370993</v>
      </c>
      <c r="S1260" s="55">
        <f t="shared" si="8"/>
        <v>7.856290075</v>
      </c>
      <c r="T1260" s="55"/>
    </row>
    <row r="1261">
      <c r="A1261" s="45">
        <v>82.1</v>
      </c>
      <c r="B1261" s="45">
        <v>14.8</v>
      </c>
      <c r="C1261" s="46">
        <f t="shared" si="1"/>
        <v>75.23999509</v>
      </c>
      <c r="D1261" s="35">
        <f t="shared" si="2"/>
        <v>6.860004914</v>
      </c>
      <c r="E1261" s="47"/>
      <c r="F1261" s="48">
        <v>78.3</v>
      </c>
      <c r="G1261" s="48">
        <v>82.0</v>
      </c>
      <c r="H1261" s="49">
        <f t="shared" si="3"/>
        <v>73.64282259</v>
      </c>
      <c r="I1261" s="49">
        <f t="shared" si="4"/>
        <v>4.657177408</v>
      </c>
      <c r="J1261" s="49"/>
      <c r="K1261" s="50">
        <v>78.3</v>
      </c>
      <c r="L1261" s="51">
        <v>54.4</v>
      </c>
      <c r="M1261" s="52">
        <f t="shared" si="5"/>
        <v>73.71276951</v>
      </c>
      <c r="N1261" s="52">
        <f t="shared" si="6"/>
        <v>4.587230494</v>
      </c>
      <c r="O1261" s="53"/>
      <c r="P1261" s="54">
        <v>78.3</v>
      </c>
      <c r="Q1261" s="54">
        <v>0.1</v>
      </c>
      <c r="R1261" s="55">
        <f t="shared" si="7"/>
        <v>70.84370993</v>
      </c>
      <c r="S1261" s="55">
        <f t="shared" si="8"/>
        <v>7.456290075</v>
      </c>
      <c r="T1261" s="55"/>
    </row>
    <row r="1262">
      <c r="A1262" s="45">
        <v>81.9</v>
      </c>
      <c r="B1262" s="45">
        <v>14.8</v>
      </c>
      <c r="C1262" s="46">
        <f t="shared" si="1"/>
        <v>75.23999509</v>
      </c>
      <c r="D1262" s="35">
        <f t="shared" si="2"/>
        <v>6.660004914</v>
      </c>
      <c r="E1262" s="47"/>
      <c r="F1262" s="48">
        <v>78.0</v>
      </c>
      <c r="G1262" s="48">
        <v>82.0</v>
      </c>
      <c r="H1262" s="49">
        <f t="shared" si="3"/>
        <v>73.64282259</v>
      </c>
      <c r="I1262" s="49">
        <f t="shared" si="4"/>
        <v>4.357177408</v>
      </c>
      <c r="J1262" s="49"/>
      <c r="K1262" s="50">
        <v>78.0</v>
      </c>
      <c r="L1262" s="51">
        <v>53.6</v>
      </c>
      <c r="M1262" s="52">
        <f t="shared" si="5"/>
        <v>73.49688312</v>
      </c>
      <c r="N1262" s="52">
        <f t="shared" si="6"/>
        <v>4.503116875</v>
      </c>
      <c r="O1262" s="53"/>
      <c r="P1262" s="54">
        <v>78.0</v>
      </c>
      <c r="Q1262" s="54">
        <v>0.1</v>
      </c>
      <c r="R1262" s="55">
        <f t="shared" si="7"/>
        <v>70.84370993</v>
      </c>
      <c r="S1262" s="55">
        <f t="shared" si="8"/>
        <v>7.156290075</v>
      </c>
      <c r="T1262" s="55"/>
    </row>
    <row r="1263">
      <c r="A1263" s="45">
        <v>81.8</v>
      </c>
      <c r="B1263" s="45">
        <v>14.7</v>
      </c>
      <c r="C1263" s="46">
        <f t="shared" si="1"/>
        <v>75.02964978</v>
      </c>
      <c r="D1263" s="35">
        <f t="shared" si="2"/>
        <v>6.770350225</v>
      </c>
      <c r="E1263" s="47"/>
      <c r="F1263" s="48">
        <v>77.4</v>
      </c>
      <c r="G1263" s="48">
        <v>88.0</v>
      </c>
      <c r="H1263" s="49">
        <f t="shared" si="3"/>
        <v>73.32267184</v>
      </c>
      <c r="I1263" s="49">
        <f t="shared" si="4"/>
        <v>4.077328163</v>
      </c>
      <c r="J1263" s="49"/>
      <c r="K1263" s="50">
        <v>77.4</v>
      </c>
      <c r="L1263" s="51">
        <v>52.9</v>
      </c>
      <c r="M1263" s="52">
        <f t="shared" si="5"/>
        <v>73.30798254</v>
      </c>
      <c r="N1263" s="52">
        <f t="shared" si="6"/>
        <v>4.092017459</v>
      </c>
      <c r="O1263" s="53"/>
      <c r="P1263" s="54">
        <v>77.4</v>
      </c>
      <c r="Q1263" s="54">
        <v>0.1</v>
      </c>
      <c r="R1263" s="55">
        <f t="shared" si="7"/>
        <v>70.84370993</v>
      </c>
      <c r="S1263" s="55">
        <f t="shared" si="8"/>
        <v>6.556290075</v>
      </c>
      <c r="T1263" s="55"/>
    </row>
    <row r="1264">
      <c r="A1264" s="45">
        <v>81.5</v>
      </c>
      <c r="B1264" s="45">
        <v>14.6</v>
      </c>
      <c r="C1264" s="46">
        <f t="shared" si="1"/>
        <v>74.81930446</v>
      </c>
      <c r="D1264" s="35">
        <f t="shared" si="2"/>
        <v>6.680695535</v>
      </c>
      <c r="E1264" s="47"/>
      <c r="F1264" s="48">
        <v>77.0</v>
      </c>
      <c r="G1264" s="48">
        <v>89.0</v>
      </c>
      <c r="H1264" s="49">
        <f t="shared" si="3"/>
        <v>73.26931338</v>
      </c>
      <c r="I1264" s="49">
        <f t="shared" si="4"/>
        <v>3.730686622</v>
      </c>
      <c r="J1264" s="49"/>
      <c r="K1264" s="50">
        <v>77.0</v>
      </c>
      <c r="L1264" s="51">
        <v>52.2</v>
      </c>
      <c r="M1264" s="52">
        <f t="shared" si="5"/>
        <v>73.11908196</v>
      </c>
      <c r="N1264" s="52">
        <f t="shared" si="6"/>
        <v>3.880918042</v>
      </c>
      <c r="O1264" s="53"/>
      <c r="P1264" s="54">
        <v>77.0</v>
      </c>
      <c r="Q1264" s="54">
        <v>0.1</v>
      </c>
      <c r="R1264" s="55">
        <f t="shared" si="7"/>
        <v>70.84370993</v>
      </c>
      <c r="S1264" s="55">
        <f t="shared" si="8"/>
        <v>6.156290075</v>
      </c>
      <c r="T1264" s="55"/>
    </row>
    <row r="1265">
      <c r="A1265" s="45">
        <v>81.1</v>
      </c>
      <c r="B1265" s="45">
        <v>14.5</v>
      </c>
      <c r="C1265" s="46">
        <f t="shared" si="1"/>
        <v>74.60895915</v>
      </c>
      <c r="D1265" s="35">
        <f t="shared" si="2"/>
        <v>6.491040846</v>
      </c>
      <c r="E1265" s="47"/>
      <c r="F1265" s="48">
        <v>76.4</v>
      </c>
      <c r="G1265" s="48">
        <v>94.0</v>
      </c>
      <c r="H1265" s="49">
        <f t="shared" si="3"/>
        <v>73.00252108</v>
      </c>
      <c r="I1265" s="49">
        <f t="shared" si="4"/>
        <v>3.397478918</v>
      </c>
      <c r="J1265" s="49"/>
      <c r="K1265" s="50">
        <v>76.4</v>
      </c>
      <c r="L1265" s="51">
        <v>51.5</v>
      </c>
      <c r="M1265" s="52">
        <f t="shared" si="5"/>
        <v>72.93018137</v>
      </c>
      <c r="N1265" s="52">
        <f t="shared" si="6"/>
        <v>3.469818626</v>
      </c>
      <c r="O1265" s="53"/>
      <c r="P1265" s="54">
        <v>76.4</v>
      </c>
      <c r="Q1265" s="54">
        <v>0.1</v>
      </c>
      <c r="R1265" s="55">
        <f t="shared" si="7"/>
        <v>70.84370993</v>
      </c>
      <c r="S1265" s="55">
        <f t="shared" si="8"/>
        <v>5.556290075</v>
      </c>
      <c r="T1265" s="55"/>
    </row>
    <row r="1266">
      <c r="A1266" s="45">
        <v>74.1</v>
      </c>
      <c r="B1266" s="45">
        <v>13.1</v>
      </c>
      <c r="C1266" s="46">
        <f t="shared" si="1"/>
        <v>71.66412481</v>
      </c>
      <c r="D1266" s="35">
        <f t="shared" si="2"/>
        <v>2.435875193</v>
      </c>
      <c r="E1266" s="47"/>
      <c r="F1266" s="48">
        <v>82.5</v>
      </c>
      <c r="G1266" s="48">
        <v>58.0</v>
      </c>
      <c r="H1266" s="49">
        <f t="shared" si="3"/>
        <v>74.92342561</v>
      </c>
      <c r="I1266" s="49">
        <f t="shared" si="4"/>
        <v>7.576574386</v>
      </c>
      <c r="J1266" s="49"/>
      <c r="K1266" s="50">
        <v>82.5</v>
      </c>
      <c r="L1266" s="51">
        <v>64.9</v>
      </c>
      <c r="M1266" s="52">
        <f t="shared" si="5"/>
        <v>76.54627826</v>
      </c>
      <c r="N1266" s="52">
        <f t="shared" si="6"/>
        <v>5.953721743</v>
      </c>
      <c r="O1266" s="53"/>
      <c r="P1266" s="54">
        <v>82.5</v>
      </c>
      <c r="Q1266" s="54">
        <v>0.1</v>
      </c>
      <c r="R1266" s="55">
        <f t="shared" si="7"/>
        <v>70.84370993</v>
      </c>
      <c r="S1266" s="55">
        <f t="shared" si="8"/>
        <v>11.65629007</v>
      </c>
      <c r="T1266" s="55"/>
    </row>
    <row r="1267">
      <c r="A1267" s="45">
        <v>74.0</v>
      </c>
      <c r="B1267" s="45">
        <v>13.1</v>
      </c>
      <c r="C1267" s="46">
        <f t="shared" si="1"/>
        <v>71.66412481</v>
      </c>
      <c r="D1267" s="35">
        <f t="shared" si="2"/>
        <v>2.335875193</v>
      </c>
      <c r="E1267" s="47"/>
      <c r="F1267" s="48">
        <v>82.2</v>
      </c>
      <c r="G1267" s="48">
        <v>6.0</v>
      </c>
      <c r="H1267" s="49">
        <f t="shared" si="3"/>
        <v>77.69806549</v>
      </c>
      <c r="I1267" s="49">
        <f t="shared" si="4"/>
        <v>4.501934507</v>
      </c>
      <c r="J1267" s="49"/>
      <c r="K1267" s="50">
        <v>82.2</v>
      </c>
      <c r="L1267" s="51">
        <v>64.6</v>
      </c>
      <c r="M1267" s="52">
        <f t="shared" si="5"/>
        <v>76.46532086</v>
      </c>
      <c r="N1267" s="52">
        <f t="shared" si="6"/>
        <v>5.734679136</v>
      </c>
      <c r="O1267" s="53"/>
      <c r="P1267" s="54">
        <v>82.2</v>
      </c>
      <c r="Q1267" s="54">
        <v>0.1</v>
      </c>
      <c r="R1267" s="55">
        <f t="shared" si="7"/>
        <v>70.84370993</v>
      </c>
      <c r="S1267" s="55">
        <f t="shared" si="8"/>
        <v>11.35629007</v>
      </c>
      <c r="T1267" s="55"/>
    </row>
    <row r="1268">
      <c r="A1268" s="45">
        <v>73.9</v>
      </c>
      <c r="B1268" s="45">
        <v>13.1</v>
      </c>
      <c r="C1268" s="46">
        <f t="shared" si="1"/>
        <v>71.66412481</v>
      </c>
      <c r="D1268" s="35">
        <f t="shared" si="2"/>
        <v>2.235875193</v>
      </c>
      <c r="E1268" s="47"/>
      <c r="F1268" s="48">
        <v>82.1</v>
      </c>
      <c r="G1268" s="48">
        <v>61.0</v>
      </c>
      <c r="H1268" s="49">
        <f t="shared" si="3"/>
        <v>74.76335024</v>
      </c>
      <c r="I1268" s="49">
        <f t="shared" si="4"/>
        <v>7.336649764</v>
      </c>
      <c r="J1268" s="49"/>
      <c r="K1268" s="50">
        <v>82.1</v>
      </c>
      <c r="L1268" s="51">
        <v>64.2</v>
      </c>
      <c r="M1268" s="52">
        <f t="shared" si="5"/>
        <v>76.35737767</v>
      </c>
      <c r="N1268" s="52">
        <f t="shared" si="6"/>
        <v>5.742622326</v>
      </c>
      <c r="O1268" s="53"/>
      <c r="P1268" s="54">
        <v>82.1</v>
      </c>
      <c r="Q1268" s="54">
        <v>0.1</v>
      </c>
      <c r="R1268" s="55">
        <f t="shared" si="7"/>
        <v>70.84370993</v>
      </c>
      <c r="S1268" s="55">
        <f t="shared" si="8"/>
        <v>11.25629007</v>
      </c>
      <c r="T1268" s="55"/>
    </row>
    <row r="1269">
      <c r="A1269" s="45">
        <v>73.7</v>
      </c>
      <c r="B1269" s="45">
        <v>12.9</v>
      </c>
      <c r="C1269" s="46">
        <f t="shared" si="1"/>
        <v>71.24343419</v>
      </c>
      <c r="D1269" s="35">
        <f t="shared" si="2"/>
        <v>2.456565814</v>
      </c>
      <c r="E1269" s="47"/>
      <c r="F1269" s="48">
        <v>81.8</v>
      </c>
      <c r="G1269" s="48">
        <v>6.0</v>
      </c>
      <c r="H1269" s="49">
        <f t="shared" si="3"/>
        <v>77.69806549</v>
      </c>
      <c r="I1269" s="49">
        <f t="shared" si="4"/>
        <v>4.101934507</v>
      </c>
      <c r="J1269" s="49"/>
      <c r="K1269" s="50">
        <v>81.8</v>
      </c>
      <c r="L1269" s="51">
        <v>63.8</v>
      </c>
      <c r="M1269" s="52">
        <f t="shared" si="5"/>
        <v>76.24943448</v>
      </c>
      <c r="N1269" s="52">
        <f t="shared" si="6"/>
        <v>5.550565517</v>
      </c>
      <c r="O1269" s="53"/>
      <c r="P1269" s="54">
        <v>81.8</v>
      </c>
      <c r="Q1269" s="54">
        <v>0.1</v>
      </c>
      <c r="R1269" s="55">
        <f t="shared" si="7"/>
        <v>70.84370993</v>
      </c>
      <c r="S1269" s="55">
        <f t="shared" si="8"/>
        <v>10.95629007</v>
      </c>
      <c r="T1269" s="55"/>
    </row>
    <row r="1270">
      <c r="A1270" s="45">
        <v>73.6</v>
      </c>
      <c r="B1270" s="45">
        <v>13.1</v>
      </c>
      <c r="C1270" s="46">
        <f t="shared" si="1"/>
        <v>71.66412481</v>
      </c>
      <c r="D1270" s="35">
        <f t="shared" si="2"/>
        <v>1.935875193</v>
      </c>
      <c r="E1270" s="47"/>
      <c r="F1270" s="48">
        <v>81.8</v>
      </c>
      <c r="G1270" s="48">
        <v>61.0</v>
      </c>
      <c r="H1270" s="49">
        <f t="shared" si="3"/>
        <v>74.76335024</v>
      </c>
      <c r="I1270" s="49">
        <f t="shared" si="4"/>
        <v>7.036649764</v>
      </c>
      <c r="J1270" s="49"/>
      <c r="K1270" s="50">
        <v>81.8</v>
      </c>
      <c r="L1270" s="51">
        <v>63.4</v>
      </c>
      <c r="M1270" s="52">
        <f t="shared" si="5"/>
        <v>76.14149129</v>
      </c>
      <c r="N1270" s="52">
        <f t="shared" si="6"/>
        <v>5.658508707</v>
      </c>
      <c r="O1270" s="53"/>
      <c r="P1270" s="54">
        <v>81.8</v>
      </c>
      <c r="Q1270" s="54">
        <v>0.1</v>
      </c>
      <c r="R1270" s="55">
        <f t="shared" si="7"/>
        <v>70.84370993</v>
      </c>
      <c r="S1270" s="55">
        <f t="shared" si="8"/>
        <v>10.95629007</v>
      </c>
      <c r="T1270" s="55"/>
    </row>
    <row r="1271">
      <c r="A1271" s="45">
        <v>73.4</v>
      </c>
      <c r="B1271" s="45">
        <v>13.2</v>
      </c>
      <c r="C1271" s="46">
        <f t="shared" si="1"/>
        <v>71.87447012</v>
      </c>
      <c r="D1271" s="35">
        <f t="shared" si="2"/>
        <v>1.525529882</v>
      </c>
      <c r="E1271" s="47"/>
      <c r="F1271" s="48">
        <v>81.7</v>
      </c>
      <c r="G1271" s="48">
        <v>61.0</v>
      </c>
      <c r="H1271" s="49">
        <f t="shared" si="3"/>
        <v>74.76335024</v>
      </c>
      <c r="I1271" s="49">
        <f t="shared" si="4"/>
        <v>6.936649764</v>
      </c>
      <c r="J1271" s="49"/>
      <c r="K1271" s="50">
        <v>81.7</v>
      </c>
      <c r="L1271" s="51">
        <v>63.0</v>
      </c>
      <c r="M1271" s="52">
        <f t="shared" si="5"/>
        <v>76.0335481</v>
      </c>
      <c r="N1271" s="52">
        <f t="shared" si="6"/>
        <v>5.666451898</v>
      </c>
      <c r="O1271" s="53"/>
      <c r="P1271" s="54">
        <v>81.7</v>
      </c>
      <c r="Q1271" s="54">
        <v>0.1</v>
      </c>
      <c r="R1271" s="55">
        <f t="shared" si="7"/>
        <v>70.84370993</v>
      </c>
      <c r="S1271" s="55">
        <f t="shared" si="8"/>
        <v>10.85629007</v>
      </c>
      <c r="T1271" s="55"/>
    </row>
    <row r="1272">
      <c r="A1272" s="45">
        <v>73.3</v>
      </c>
      <c r="B1272" s="45">
        <v>13.6</v>
      </c>
      <c r="C1272" s="46">
        <f t="shared" si="1"/>
        <v>72.71585136</v>
      </c>
      <c r="D1272" s="35">
        <f t="shared" si="2"/>
        <v>0.5841486401</v>
      </c>
      <c r="E1272" s="47"/>
      <c r="F1272" s="48">
        <v>81.5</v>
      </c>
      <c r="G1272" s="48">
        <v>63.0</v>
      </c>
      <c r="H1272" s="49">
        <f t="shared" si="3"/>
        <v>74.65663332</v>
      </c>
      <c r="I1272" s="49">
        <f t="shared" si="4"/>
        <v>6.843366683</v>
      </c>
      <c r="J1272" s="49"/>
      <c r="K1272" s="50">
        <v>81.5</v>
      </c>
      <c r="L1272" s="51">
        <v>62.6</v>
      </c>
      <c r="M1272" s="52">
        <f t="shared" si="5"/>
        <v>75.92560491</v>
      </c>
      <c r="N1272" s="52">
        <f t="shared" si="6"/>
        <v>5.574395088</v>
      </c>
      <c r="O1272" s="53"/>
      <c r="P1272" s="54">
        <v>81.5</v>
      </c>
      <c r="Q1272" s="54">
        <v>0.1</v>
      </c>
      <c r="R1272" s="55">
        <f t="shared" si="7"/>
        <v>70.84370993</v>
      </c>
      <c r="S1272" s="55">
        <f t="shared" si="8"/>
        <v>10.65629007</v>
      </c>
      <c r="T1272" s="55"/>
    </row>
    <row r="1273">
      <c r="A1273" s="45">
        <v>73.1</v>
      </c>
      <c r="B1273" s="45">
        <v>13.6</v>
      </c>
      <c r="C1273" s="46">
        <f t="shared" si="1"/>
        <v>72.71585136</v>
      </c>
      <c r="D1273" s="35">
        <f t="shared" si="2"/>
        <v>0.3841486401</v>
      </c>
      <c r="E1273" s="47"/>
      <c r="F1273" s="48">
        <v>81.0</v>
      </c>
      <c r="G1273" s="48">
        <v>65.0</v>
      </c>
      <c r="H1273" s="49">
        <f t="shared" si="3"/>
        <v>74.5499164</v>
      </c>
      <c r="I1273" s="49">
        <f t="shared" si="4"/>
        <v>6.450083601</v>
      </c>
      <c r="J1273" s="49"/>
      <c r="K1273" s="50">
        <v>81.0</v>
      </c>
      <c r="L1273" s="51">
        <v>62.1</v>
      </c>
      <c r="M1273" s="52">
        <f t="shared" si="5"/>
        <v>75.79067592</v>
      </c>
      <c r="N1273" s="52">
        <f t="shared" si="6"/>
        <v>5.209324077</v>
      </c>
      <c r="O1273" s="53"/>
      <c r="P1273" s="54">
        <v>81.0</v>
      </c>
      <c r="Q1273" s="54">
        <v>0.1</v>
      </c>
      <c r="R1273" s="55">
        <f t="shared" si="7"/>
        <v>70.84370993</v>
      </c>
      <c r="S1273" s="55">
        <f t="shared" si="8"/>
        <v>10.15629007</v>
      </c>
      <c r="T1273" s="55"/>
    </row>
    <row r="1274">
      <c r="A1274" s="45">
        <v>73.0</v>
      </c>
      <c r="B1274" s="45">
        <v>13.6</v>
      </c>
      <c r="C1274" s="46">
        <f t="shared" si="1"/>
        <v>72.71585136</v>
      </c>
      <c r="D1274" s="35">
        <f t="shared" si="2"/>
        <v>0.2841486401</v>
      </c>
      <c r="E1274" s="47"/>
      <c r="F1274" s="48">
        <v>84.0</v>
      </c>
      <c r="G1274" s="48">
        <v>68.0</v>
      </c>
      <c r="H1274" s="49">
        <f t="shared" si="3"/>
        <v>74.38984102</v>
      </c>
      <c r="I1274" s="49">
        <f t="shared" si="4"/>
        <v>9.610158979</v>
      </c>
      <c r="J1274" s="49"/>
      <c r="K1274" s="50">
        <v>84.0</v>
      </c>
      <c r="L1274" s="51">
        <v>61.6</v>
      </c>
      <c r="M1274" s="52">
        <f t="shared" si="5"/>
        <v>75.65574694</v>
      </c>
      <c r="N1274" s="52">
        <f t="shared" si="6"/>
        <v>8.344253065</v>
      </c>
      <c r="O1274" s="53"/>
      <c r="P1274" s="54">
        <v>84.0</v>
      </c>
      <c r="Q1274" s="54">
        <v>0.1</v>
      </c>
      <c r="R1274" s="55">
        <f t="shared" si="7"/>
        <v>70.84370993</v>
      </c>
      <c r="S1274" s="55">
        <f t="shared" si="8"/>
        <v>13.15629007</v>
      </c>
      <c r="T1274" s="55"/>
    </row>
    <row r="1275">
      <c r="A1275" s="45">
        <v>72.8</v>
      </c>
      <c r="B1275" s="45">
        <v>13.7</v>
      </c>
      <c r="C1275" s="46">
        <f t="shared" si="1"/>
        <v>72.92619667</v>
      </c>
      <c r="D1275" s="35">
        <f t="shared" si="2"/>
        <v>0.1261966704</v>
      </c>
      <c r="E1275" s="47"/>
      <c r="F1275" s="48">
        <v>84.0</v>
      </c>
      <c r="G1275" s="48">
        <v>68.0</v>
      </c>
      <c r="H1275" s="49">
        <f t="shared" si="3"/>
        <v>74.38984102</v>
      </c>
      <c r="I1275" s="49">
        <f t="shared" si="4"/>
        <v>9.610158979</v>
      </c>
      <c r="J1275" s="49"/>
      <c r="K1275" s="50">
        <v>84.0</v>
      </c>
      <c r="L1275" s="51">
        <v>61.1</v>
      </c>
      <c r="M1275" s="52">
        <f t="shared" si="5"/>
        <v>75.52081795</v>
      </c>
      <c r="N1275" s="52">
        <f t="shared" si="6"/>
        <v>8.479182053</v>
      </c>
      <c r="O1275" s="53"/>
      <c r="P1275" s="54">
        <v>84.0</v>
      </c>
      <c r="Q1275" s="54">
        <v>0.1</v>
      </c>
      <c r="R1275" s="55">
        <f t="shared" si="7"/>
        <v>70.84370993</v>
      </c>
      <c r="S1275" s="55">
        <f t="shared" si="8"/>
        <v>13.15629007</v>
      </c>
      <c r="T1275" s="55"/>
    </row>
    <row r="1276">
      <c r="A1276" s="45">
        <v>72.4</v>
      </c>
      <c r="B1276" s="45">
        <v>13.8</v>
      </c>
      <c r="C1276" s="46">
        <f t="shared" si="1"/>
        <v>73.13654198</v>
      </c>
      <c r="D1276" s="35">
        <f t="shared" si="2"/>
        <v>0.7365419809</v>
      </c>
      <c r="E1276" s="47"/>
      <c r="F1276" s="48">
        <v>80.0</v>
      </c>
      <c r="G1276" s="48">
        <v>71.0</v>
      </c>
      <c r="H1276" s="49">
        <f t="shared" si="3"/>
        <v>74.22976564</v>
      </c>
      <c r="I1276" s="49">
        <f t="shared" si="4"/>
        <v>5.770234356</v>
      </c>
      <c r="J1276" s="49"/>
      <c r="K1276" s="50">
        <v>80.0</v>
      </c>
      <c r="L1276" s="51">
        <v>6.6</v>
      </c>
      <c r="M1276" s="52">
        <f t="shared" si="5"/>
        <v>60.81355824</v>
      </c>
      <c r="N1276" s="52">
        <f t="shared" si="6"/>
        <v>19.18644176</v>
      </c>
      <c r="O1276" s="53"/>
      <c r="P1276" s="54">
        <v>80.0</v>
      </c>
      <c r="Q1276" s="54">
        <v>0.1</v>
      </c>
      <c r="R1276" s="55">
        <f t="shared" si="7"/>
        <v>70.84370993</v>
      </c>
      <c r="S1276" s="55">
        <f t="shared" si="8"/>
        <v>9.156290075</v>
      </c>
      <c r="T1276" s="55"/>
    </row>
    <row r="1277">
      <c r="A1277" s="45">
        <v>72.5</v>
      </c>
      <c r="B1277" s="45">
        <v>13.5</v>
      </c>
      <c r="C1277" s="46">
        <f t="shared" si="1"/>
        <v>72.50550605</v>
      </c>
      <c r="D1277" s="35">
        <f t="shared" si="2"/>
        <v>0.005506049406</v>
      </c>
      <c r="E1277" s="47"/>
      <c r="F1277" s="48">
        <v>81.0</v>
      </c>
      <c r="G1277" s="48">
        <v>69.0</v>
      </c>
      <c r="H1277" s="49">
        <f t="shared" si="3"/>
        <v>74.33648256</v>
      </c>
      <c r="I1277" s="49">
        <f t="shared" si="4"/>
        <v>6.663517438</v>
      </c>
      <c r="J1277" s="49"/>
      <c r="K1277" s="50">
        <v>81.0</v>
      </c>
      <c r="L1277" s="51">
        <v>6.1</v>
      </c>
      <c r="M1277" s="52">
        <f t="shared" si="5"/>
        <v>60.67862925</v>
      </c>
      <c r="N1277" s="52">
        <f t="shared" si="6"/>
        <v>20.32137075</v>
      </c>
      <c r="O1277" s="53"/>
      <c r="P1277" s="54">
        <v>81.0</v>
      </c>
      <c r="Q1277" s="54">
        <v>0.1</v>
      </c>
      <c r="R1277" s="55">
        <f t="shared" si="7"/>
        <v>70.84370993</v>
      </c>
      <c r="S1277" s="55">
        <f t="shared" si="8"/>
        <v>10.15629007</v>
      </c>
      <c r="T1277" s="55"/>
    </row>
    <row r="1278">
      <c r="A1278" s="45">
        <v>72.3</v>
      </c>
      <c r="B1278" s="45">
        <v>13.2</v>
      </c>
      <c r="C1278" s="46">
        <f t="shared" si="1"/>
        <v>71.87447012</v>
      </c>
      <c r="D1278" s="35">
        <f t="shared" si="2"/>
        <v>0.4255298821</v>
      </c>
      <c r="E1278" s="47"/>
      <c r="F1278" s="48">
        <v>79.7</v>
      </c>
      <c r="G1278" s="48">
        <v>71.0</v>
      </c>
      <c r="H1278" s="49">
        <f t="shared" si="3"/>
        <v>74.22976564</v>
      </c>
      <c r="I1278" s="49">
        <f t="shared" si="4"/>
        <v>5.470234356</v>
      </c>
      <c r="J1278" s="49"/>
      <c r="K1278" s="50">
        <v>79.7</v>
      </c>
      <c r="L1278" s="51">
        <v>59.6</v>
      </c>
      <c r="M1278" s="52">
        <f t="shared" si="5"/>
        <v>75.11603098</v>
      </c>
      <c r="N1278" s="52">
        <f t="shared" si="6"/>
        <v>4.583969017</v>
      </c>
      <c r="O1278" s="53"/>
      <c r="P1278" s="54">
        <v>79.7</v>
      </c>
      <c r="Q1278" s="54">
        <v>0.1</v>
      </c>
      <c r="R1278" s="55">
        <f t="shared" si="7"/>
        <v>70.84370993</v>
      </c>
      <c r="S1278" s="55">
        <f t="shared" si="8"/>
        <v>8.856290075</v>
      </c>
      <c r="T1278" s="55"/>
    </row>
    <row r="1279">
      <c r="A1279" s="45">
        <v>72.1</v>
      </c>
      <c r="B1279" s="45">
        <v>13.0</v>
      </c>
      <c r="C1279" s="46">
        <f t="shared" si="1"/>
        <v>71.4537795</v>
      </c>
      <c r="D1279" s="35">
        <f t="shared" si="2"/>
        <v>0.6462205031</v>
      </c>
      <c r="E1279" s="47"/>
      <c r="F1279" s="48">
        <v>79.3</v>
      </c>
      <c r="G1279" s="48">
        <v>74.0</v>
      </c>
      <c r="H1279" s="49">
        <f t="shared" si="3"/>
        <v>74.06969027</v>
      </c>
      <c r="I1279" s="49">
        <f t="shared" si="4"/>
        <v>5.230309734</v>
      </c>
      <c r="J1279" s="49"/>
      <c r="K1279" s="50">
        <v>79.3</v>
      </c>
      <c r="L1279" s="51">
        <v>59.2</v>
      </c>
      <c r="M1279" s="52">
        <f t="shared" si="5"/>
        <v>75.00808779</v>
      </c>
      <c r="N1279" s="52">
        <f t="shared" si="6"/>
        <v>4.291912208</v>
      </c>
      <c r="O1279" s="53"/>
      <c r="P1279" s="54">
        <v>79.3</v>
      </c>
      <c r="Q1279" s="54">
        <v>0.1</v>
      </c>
      <c r="R1279" s="55">
        <f t="shared" si="7"/>
        <v>70.84370993</v>
      </c>
      <c r="S1279" s="55">
        <f t="shared" si="8"/>
        <v>8.456290075</v>
      </c>
      <c r="T1279" s="55"/>
    </row>
    <row r="1280">
      <c r="A1280" s="45">
        <v>71.9</v>
      </c>
      <c r="B1280" s="45">
        <v>12.7</v>
      </c>
      <c r="C1280" s="46">
        <f t="shared" si="1"/>
        <v>70.82274357</v>
      </c>
      <c r="D1280" s="35">
        <f t="shared" si="2"/>
        <v>1.077256435</v>
      </c>
      <c r="E1280" s="47"/>
      <c r="F1280" s="48">
        <v>79.3</v>
      </c>
      <c r="G1280" s="48">
        <v>74.0</v>
      </c>
      <c r="H1280" s="49">
        <f t="shared" si="3"/>
        <v>74.06969027</v>
      </c>
      <c r="I1280" s="49">
        <f t="shared" si="4"/>
        <v>5.230309734</v>
      </c>
      <c r="J1280" s="49"/>
      <c r="K1280" s="50">
        <v>79.3</v>
      </c>
      <c r="L1280" s="51">
        <v>58.7</v>
      </c>
      <c r="M1280" s="52">
        <f t="shared" si="5"/>
        <v>74.8731588</v>
      </c>
      <c r="N1280" s="52">
        <f t="shared" si="6"/>
        <v>4.426841196</v>
      </c>
      <c r="O1280" s="53"/>
      <c r="P1280" s="54">
        <v>79.3</v>
      </c>
      <c r="Q1280" s="54">
        <v>0.1</v>
      </c>
      <c r="R1280" s="55">
        <f t="shared" si="7"/>
        <v>70.84370993</v>
      </c>
      <c r="S1280" s="55">
        <f t="shared" si="8"/>
        <v>8.456290075</v>
      </c>
      <c r="T1280" s="55"/>
    </row>
    <row r="1281">
      <c r="A1281" s="45">
        <v>71.7</v>
      </c>
      <c r="B1281" s="45">
        <v>12.6</v>
      </c>
      <c r="C1281" s="46">
        <f t="shared" si="1"/>
        <v>70.61239825</v>
      </c>
      <c r="D1281" s="35">
        <f t="shared" si="2"/>
        <v>1.087601745</v>
      </c>
      <c r="E1281" s="47"/>
      <c r="F1281" s="48">
        <v>78.9</v>
      </c>
      <c r="G1281" s="48">
        <v>76.0</v>
      </c>
      <c r="H1281" s="49">
        <f t="shared" si="3"/>
        <v>73.96297335</v>
      </c>
      <c r="I1281" s="49">
        <f t="shared" si="4"/>
        <v>4.937026652</v>
      </c>
      <c r="J1281" s="49"/>
      <c r="K1281" s="50">
        <v>78.9</v>
      </c>
      <c r="L1281" s="51">
        <v>58.3</v>
      </c>
      <c r="M1281" s="52">
        <f t="shared" si="5"/>
        <v>74.76521561</v>
      </c>
      <c r="N1281" s="52">
        <f t="shared" si="6"/>
        <v>4.134784387</v>
      </c>
      <c r="O1281" s="53"/>
      <c r="P1281" s="54">
        <v>78.9</v>
      </c>
      <c r="Q1281" s="54">
        <v>0.1</v>
      </c>
      <c r="R1281" s="55">
        <f t="shared" si="7"/>
        <v>70.84370993</v>
      </c>
      <c r="S1281" s="55">
        <f t="shared" si="8"/>
        <v>8.056290075</v>
      </c>
      <c r="T1281" s="55"/>
    </row>
    <row r="1282">
      <c r="A1282" s="45">
        <v>72.0</v>
      </c>
      <c r="B1282" s="45">
        <v>15.0</v>
      </c>
      <c r="C1282" s="46">
        <f t="shared" si="1"/>
        <v>75.66068571</v>
      </c>
      <c r="D1282" s="35">
        <f t="shared" si="2"/>
        <v>3.660685707</v>
      </c>
      <c r="E1282" s="47"/>
      <c r="F1282" s="48">
        <v>82.7</v>
      </c>
      <c r="G1282" s="48">
        <v>56.0</v>
      </c>
      <c r="H1282" s="49">
        <f t="shared" si="3"/>
        <v>75.03014253</v>
      </c>
      <c r="I1282" s="49">
        <f t="shared" si="4"/>
        <v>7.669857468</v>
      </c>
      <c r="J1282" s="49"/>
      <c r="K1282" s="50">
        <v>82.7</v>
      </c>
      <c r="L1282" s="51">
        <v>63.6</v>
      </c>
      <c r="M1282" s="52">
        <f t="shared" si="5"/>
        <v>76.19546289</v>
      </c>
      <c r="N1282" s="52">
        <f t="shared" si="6"/>
        <v>6.504537112</v>
      </c>
      <c r="O1282" s="53"/>
      <c r="P1282" s="54">
        <v>82.7</v>
      </c>
      <c r="Q1282" s="54">
        <v>0.1</v>
      </c>
      <c r="R1282" s="55">
        <f t="shared" si="7"/>
        <v>70.84370993</v>
      </c>
      <c r="S1282" s="55">
        <f t="shared" si="8"/>
        <v>11.85629007</v>
      </c>
      <c r="T1282" s="55"/>
    </row>
    <row r="1283">
      <c r="A1283" s="45">
        <v>69.9</v>
      </c>
      <c r="B1283" s="45">
        <v>15.0</v>
      </c>
      <c r="C1283" s="46">
        <f t="shared" si="1"/>
        <v>75.66068571</v>
      </c>
      <c r="D1283" s="35">
        <f t="shared" si="2"/>
        <v>5.760685707</v>
      </c>
      <c r="E1283" s="47"/>
      <c r="F1283" s="48">
        <v>82.5</v>
      </c>
      <c r="G1283" s="48">
        <v>57.0</v>
      </c>
      <c r="H1283" s="49">
        <f t="shared" si="3"/>
        <v>74.97678407</v>
      </c>
      <c r="I1283" s="49">
        <f t="shared" si="4"/>
        <v>7.523215927</v>
      </c>
      <c r="J1283" s="49"/>
      <c r="K1283" s="50">
        <v>82.5</v>
      </c>
      <c r="L1283" s="51">
        <v>63.1</v>
      </c>
      <c r="M1283" s="52">
        <f t="shared" si="5"/>
        <v>76.0605339</v>
      </c>
      <c r="N1283" s="52">
        <f t="shared" si="6"/>
        <v>6.4394661</v>
      </c>
      <c r="O1283" s="53"/>
      <c r="P1283" s="54">
        <v>82.5</v>
      </c>
      <c r="Q1283" s="54">
        <v>0.1</v>
      </c>
      <c r="R1283" s="55">
        <f t="shared" si="7"/>
        <v>70.84370993</v>
      </c>
      <c r="S1283" s="55">
        <f t="shared" si="8"/>
        <v>11.65629007</v>
      </c>
      <c r="T1283" s="55"/>
    </row>
    <row r="1284">
      <c r="A1284" s="45">
        <v>69.5</v>
      </c>
      <c r="B1284" s="45">
        <v>15.0</v>
      </c>
      <c r="C1284" s="46">
        <f t="shared" si="1"/>
        <v>75.66068571</v>
      </c>
      <c r="D1284" s="35">
        <f t="shared" si="2"/>
        <v>6.160685707</v>
      </c>
      <c r="E1284" s="47"/>
      <c r="F1284" s="48">
        <v>82.3</v>
      </c>
      <c r="G1284" s="48">
        <v>58.0</v>
      </c>
      <c r="H1284" s="49">
        <f t="shared" si="3"/>
        <v>74.92342561</v>
      </c>
      <c r="I1284" s="49">
        <f t="shared" si="4"/>
        <v>7.376574386</v>
      </c>
      <c r="J1284" s="49"/>
      <c r="K1284" s="50">
        <v>82.3</v>
      </c>
      <c r="L1284" s="51">
        <v>62.6</v>
      </c>
      <c r="M1284" s="52">
        <f t="shared" si="5"/>
        <v>75.92560491</v>
      </c>
      <c r="N1284" s="52">
        <f t="shared" si="6"/>
        <v>6.374395088</v>
      </c>
      <c r="O1284" s="53"/>
      <c r="P1284" s="54">
        <v>82.3</v>
      </c>
      <c r="Q1284" s="54">
        <v>0.1</v>
      </c>
      <c r="R1284" s="55">
        <f t="shared" si="7"/>
        <v>70.84370993</v>
      </c>
      <c r="S1284" s="55">
        <f t="shared" si="8"/>
        <v>11.45629007</v>
      </c>
      <c r="T1284" s="55"/>
    </row>
    <row r="1285">
      <c r="A1285" s="45">
        <v>69.1</v>
      </c>
      <c r="B1285" s="45">
        <v>14.7</v>
      </c>
      <c r="C1285" s="46">
        <f t="shared" si="1"/>
        <v>75.02964978</v>
      </c>
      <c r="D1285" s="35">
        <f t="shared" si="2"/>
        <v>5.929649775</v>
      </c>
      <c r="E1285" s="47"/>
      <c r="F1285" s="48">
        <v>82.0</v>
      </c>
      <c r="G1285" s="48">
        <v>6.0</v>
      </c>
      <c r="H1285" s="49">
        <f t="shared" si="3"/>
        <v>77.69806549</v>
      </c>
      <c r="I1285" s="49">
        <f t="shared" si="4"/>
        <v>4.301934507</v>
      </c>
      <c r="J1285" s="49"/>
      <c r="K1285" s="50">
        <v>82.0</v>
      </c>
      <c r="L1285" s="51">
        <v>62.1</v>
      </c>
      <c r="M1285" s="52">
        <f t="shared" si="5"/>
        <v>75.79067592</v>
      </c>
      <c r="N1285" s="52">
        <f t="shared" si="6"/>
        <v>6.209324077</v>
      </c>
      <c r="O1285" s="53"/>
      <c r="P1285" s="54">
        <v>82.0</v>
      </c>
      <c r="Q1285" s="54">
        <v>0.1</v>
      </c>
      <c r="R1285" s="55">
        <f t="shared" si="7"/>
        <v>70.84370993</v>
      </c>
      <c r="S1285" s="55">
        <f t="shared" si="8"/>
        <v>11.15629007</v>
      </c>
      <c r="T1285" s="55"/>
    </row>
    <row r="1286">
      <c r="A1286" s="45">
        <v>68.5</v>
      </c>
      <c r="B1286" s="45">
        <v>14.4</v>
      </c>
      <c r="C1286" s="46">
        <f t="shared" si="1"/>
        <v>74.39861384</v>
      </c>
      <c r="D1286" s="35">
        <f t="shared" si="2"/>
        <v>5.898613844</v>
      </c>
      <c r="E1286" s="47"/>
      <c r="F1286" s="48">
        <v>82.0</v>
      </c>
      <c r="G1286" s="48">
        <v>6.0</v>
      </c>
      <c r="H1286" s="49">
        <f t="shared" si="3"/>
        <v>77.69806549</v>
      </c>
      <c r="I1286" s="49">
        <f t="shared" si="4"/>
        <v>4.301934507</v>
      </c>
      <c r="J1286" s="49"/>
      <c r="K1286" s="50">
        <v>82.0</v>
      </c>
      <c r="L1286" s="51">
        <v>61.5</v>
      </c>
      <c r="M1286" s="52">
        <f t="shared" si="5"/>
        <v>75.62876114</v>
      </c>
      <c r="N1286" s="52">
        <f t="shared" si="6"/>
        <v>6.371238862</v>
      </c>
      <c r="O1286" s="53"/>
      <c r="P1286" s="54">
        <v>82.0</v>
      </c>
      <c r="Q1286" s="54">
        <v>0.1</v>
      </c>
      <c r="R1286" s="55">
        <f t="shared" si="7"/>
        <v>70.84370993</v>
      </c>
      <c r="S1286" s="55">
        <f t="shared" si="8"/>
        <v>11.15629007</v>
      </c>
      <c r="T1286" s="55"/>
    </row>
    <row r="1287">
      <c r="A1287" s="45">
        <v>67.8</v>
      </c>
      <c r="B1287" s="45">
        <v>14.5</v>
      </c>
      <c r="C1287" s="46">
        <f t="shared" si="1"/>
        <v>74.60895915</v>
      </c>
      <c r="D1287" s="35">
        <f t="shared" si="2"/>
        <v>6.808959154</v>
      </c>
      <c r="E1287" s="47"/>
      <c r="F1287" s="48">
        <v>81.8</v>
      </c>
      <c r="G1287" s="48">
        <v>6.0</v>
      </c>
      <c r="H1287" s="49">
        <f t="shared" si="3"/>
        <v>77.69806549</v>
      </c>
      <c r="I1287" s="49">
        <f t="shared" si="4"/>
        <v>4.101934507</v>
      </c>
      <c r="J1287" s="49"/>
      <c r="K1287" s="50">
        <v>81.8</v>
      </c>
      <c r="L1287" s="51">
        <v>61.0</v>
      </c>
      <c r="M1287" s="52">
        <f t="shared" si="5"/>
        <v>75.49383215</v>
      </c>
      <c r="N1287" s="52">
        <f t="shared" si="6"/>
        <v>6.306167851</v>
      </c>
      <c r="O1287" s="53"/>
      <c r="P1287" s="54">
        <v>81.8</v>
      </c>
      <c r="Q1287" s="54">
        <v>0.1</v>
      </c>
      <c r="R1287" s="55">
        <f t="shared" si="7"/>
        <v>70.84370993</v>
      </c>
      <c r="S1287" s="55">
        <f t="shared" si="8"/>
        <v>10.95629007</v>
      </c>
      <c r="T1287" s="55"/>
    </row>
    <row r="1288">
      <c r="A1288" s="45">
        <v>67.8</v>
      </c>
      <c r="B1288" s="45">
        <v>14.6</v>
      </c>
      <c r="C1288" s="46">
        <f t="shared" si="1"/>
        <v>74.81930446</v>
      </c>
      <c r="D1288" s="35">
        <f t="shared" si="2"/>
        <v>7.019304465</v>
      </c>
      <c r="E1288" s="47"/>
      <c r="F1288" s="48">
        <v>81.6</v>
      </c>
      <c r="G1288" s="48">
        <v>61.0</v>
      </c>
      <c r="H1288" s="49">
        <f t="shared" si="3"/>
        <v>74.76335024</v>
      </c>
      <c r="I1288" s="49">
        <f t="shared" si="4"/>
        <v>6.836649764</v>
      </c>
      <c r="J1288" s="49"/>
      <c r="K1288" s="50">
        <v>81.6</v>
      </c>
      <c r="L1288" s="51">
        <v>6.5</v>
      </c>
      <c r="M1288" s="52">
        <f t="shared" si="5"/>
        <v>60.78657244</v>
      </c>
      <c r="N1288" s="52">
        <f t="shared" si="6"/>
        <v>20.81342756</v>
      </c>
      <c r="O1288" s="53"/>
      <c r="P1288" s="54">
        <v>81.6</v>
      </c>
      <c r="Q1288" s="54">
        <v>0.1</v>
      </c>
      <c r="R1288" s="55">
        <f t="shared" si="7"/>
        <v>70.84370993</v>
      </c>
      <c r="S1288" s="55">
        <f t="shared" si="8"/>
        <v>10.75629007</v>
      </c>
      <c r="T1288" s="55"/>
    </row>
    <row r="1289">
      <c r="A1289" s="45">
        <v>66.6</v>
      </c>
      <c r="B1289" s="45">
        <v>14.6</v>
      </c>
      <c r="C1289" s="46">
        <f t="shared" si="1"/>
        <v>74.81930446</v>
      </c>
      <c r="D1289" s="35">
        <f t="shared" si="2"/>
        <v>8.219304465</v>
      </c>
      <c r="E1289" s="47"/>
      <c r="F1289" s="48">
        <v>81.5</v>
      </c>
      <c r="G1289" s="48">
        <v>61.0</v>
      </c>
      <c r="H1289" s="49">
        <f t="shared" si="3"/>
        <v>74.76335024</v>
      </c>
      <c r="I1289" s="49">
        <f t="shared" si="4"/>
        <v>6.736649764</v>
      </c>
      <c r="J1289" s="49"/>
      <c r="K1289" s="50">
        <v>81.5</v>
      </c>
      <c r="L1289" s="51">
        <v>59.9</v>
      </c>
      <c r="M1289" s="52">
        <f t="shared" si="5"/>
        <v>75.19698838</v>
      </c>
      <c r="N1289" s="52">
        <f t="shared" si="6"/>
        <v>6.303011625</v>
      </c>
      <c r="O1289" s="53"/>
      <c r="P1289" s="54">
        <v>81.5</v>
      </c>
      <c r="Q1289" s="54">
        <v>0.1</v>
      </c>
      <c r="R1289" s="55">
        <f t="shared" si="7"/>
        <v>70.84370993</v>
      </c>
      <c r="S1289" s="55">
        <f t="shared" si="8"/>
        <v>10.65629007</v>
      </c>
      <c r="T1289" s="55"/>
    </row>
    <row r="1290">
      <c r="A1290" s="45">
        <v>65.3</v>
      </c>
      <c r="B1290" s="45">
        <v>14.7</v>
      </c>
      <c r="C1290" s="46">
        <f t="shared" si="1"/>
        <v>75.02964978</v>
      </c>
      <c r="D1290" s="35">
        <f t="shared" si="2"/>
        <v>9.729649775</v>
      </c>
      <c r="E1290" s="47"/>
      <c r="F1290" s="48">
        <v>81.3</v>
      </c>
      <c r="G1290" s="48">
        <v>63.0</v>
      </c>
      <c r="H1290" s="49">
        <f t="shared" si="3"/>
        <v>74.65663332</v>
      </c>
      <c r="I1290" s="49">
        <f t="shared" si="4"/>
        <v>6.643366683</v>
      </c>
      <c r="J1290" s="49"/>
      <c r="K1290" s="50">
        <v>81.3</v>
      </c>
      <c r="L1290" s="51">
        <v>59.4</v>
      </c>
      <c r="M1290" s="52">
        <f t="shared" si="5"/>
        <v>75.06205939</v>
      </c>
      <c r="N1290" s="52">
        <f t="shared" si="6"/>
        <v>6.237940613</v>
      </c>
      <c r="O1290" s="53"/>
      <c r="P1290" s="54">
        <v>81.3</v>
      </c>
      <c r="Q1290" s="54">
        <v>0.1</v>
      </c>
      <c r="R1290" s="55">
        <f t="shared" si="7"/>
        <v>70.84370993</v>
      </c>
      <c r="S1290" s="55">
        <f t="shared" si="8"/>
        <v>10.45629007</v>
      </c>
      <c r="T1290" s="55"/>
    </row>
    <row r="1291">
      <c r="A1291" s="45">
        <v>65.0</v>
      </c>
      <c r="B1291" s="45">
        <v>14.3</v>
      </c>
      <c r="C1291" s="46">
        <f t="shared" si="1"/>
        <v>74.18826853</v>
      </c>
      <c r="D1291" s="35">
        <f t="shared" si="2"/>
        <v>9.188268533</v>
      </c>
      <c r="E1291" s="47"/>
      <c r="F1291" s="48">
        <v>81.2</v>
      </c>
      <c r="G1291" s="48">
        <v>65.0</v>
      </c>
      <c r="H1291" s="49">
        <f t="shared" si="3"/>
        <v>74.5499164</v>
      </c>
      <c r="I1291" s="49">
        <f t="shared" si="4"/>
        <v>6.650083601</v>
      </c>
      <c r="J1291" s="49"/>
      <c r="K1291" s="50">
        <v>81.2</v>
      </c>
      <c r="L1291" s="51">
        <v>58.8</v>
      </c>
      <c r="M1291" s="52">
        <f t="shared" si="5"/>
        <v>74.9001446</v>
      </c>
      <c r="N1291" s="52">
        <f t="shared" si="6"/>
        <v>6.299855398</v>
      </c>
      <c r="O1291" s="53"/>
      <c r="P1291" s="54">
        <v>81.2</v>
      </c>
      <c r="Q1291" s="54">
        <v>0.1</v>
      </c>
      <c r="R1291" s="55">
        <f t="shared" si="7"/>
        <v>70.84370993</v>
      </c>
      <c r="S1291" s="55">
        <f t="shared" si="8"/>
        <v>10.35629007</v>
      </c>
      <c r="T1291" s="55"/>
    </row>
    <row r="1292">
      <c r="A1292" s="45">
        <v>64.6</v>
      </c>
      <c r="B1292" s="45">
        <v>13.9</v>
      </c>
      <c r="C1292" s="46">
        <f t="shared" si="1"/>
        <v>73.34688729</v>
      </c>
      <c r="D1292" s="35">
        <f t="shared" si="2"/>
        <v>8.746887291</v>
      </c>
      <c r="E1292" s="47"/>
      <c r="F1292" s="48">
        <v>88.0</v>
      </c>
      <c r="G1292" s="48">
        <v>66.0</v>
      </c>
      <c r="H1292" s="49">
        <f t="shared" si="3"/>
        <v>74.49655794</v>
      </c>
      <c r="I1292" s="49">
        <f t="shared" si="4"/>
        <v>13.50344206</v>
      </c>
      <c r="J1292" s="49"/>
      <c r="K1292" s="50">
        <v>88.0</v>
      </c>
      <c r="L1292" s="51">
        <v>58.2</v>
      </c>
      <c r="M1292" s="52">
        <f t="shared" si="5"/>
        <v>74.73822982</v>
      </c>
      <c r="N1292" s="52">
        <f t="shared" si="6"/>
        <v>13.26177018</v>
      </c>
      <c r="O1292" s="53"/>
      <c r="P1292" s="54">
        <v>88.0</v>
      </c>
      <c r="Q1292" s="54">
        <v>0.1</v>
      </c>
      <c r="R1292" s="55">
        <f t="shared" si="7"/>
        <v>70.84370993</v>
      </c>
      <c r="S1292" s="55">
        <f t="shared" si="8"/>
        <v>17.15629007</v>
      </c>
      <c r="T1292" s="55"/>
    </row>
    <row r="1293">
      <c r="A1293" s="45">
        <v>64.7</v>
      </c>
      <c r="B1293" s="45">
        <v>13.5</v>
      </c>
      <c r="C1293" s="46">
        <f t="shared" si="1"/>
        <v>72.50550605</v>
      </c>
      <c r="D1293" s="35">
        <f t="shared" si="2"/>
        <v>7.805506049</v>
      </c>
      <c r="E1293" s="47"/>
      <c r="F1293" s="48">
        <v>89.0</v>
      </c>
      <c r="G1293" s="48">
        <v>66.0</v>
      </c>
      <c r="H1293" s="49">
        <f t="shared" si="3"/>
        <v>74.49655794</v>
      </c>
      <c r="I1293" s="49">
        <f t="shared" si="4"/>
        <v>14.50344206</v>
      </c>
      <c r="J1293" s="49"/>
      <c r="K1293" s="50">
        <v>89.0</v>
      </c>
      <c r="L1293" s="51">
        <v>57.6</v>
      </c>
      <c r="M1293" s="52">
        <f t="shared" si="5"/>
        <v>74.57631503</v>
      </c>
      <c r="N1293" s="52">
        <f t="shared" si="6"/>
        <v>14.42368497</v>
      </c>
      <c r="O1293" s="53"/>
      <c r="P1293" s="54">
        <v>89.0</v>
      </c>
      <c r="Q1293" s="54">
        <v>0.1</v>
      </c>
      <c r="R1293" s="55">
        <f t="shared" si="7"/>
        <v>70.84370993</v>
      </c>
      <c r="S1293" s="55">
        <f t="shared" si="8"/>
        <v>18.15629007</v>
      </c>
      <c r="T1293" s="55"/>
    </row>
    <row r="1294">
      <c r="A1294" s="45">
        <v>64.4</v>
      </c>
      <c r="B1294" s="45">
        <v>13.1</v>
      </c>
      <c r="C1294" s="46">
        <f t="shared" si="1"/>
        <v>71.66412481</v>
      </c>
      <c r="D1294" s="35">
        <f t="shared" si="2"/>
        <v>7.264124807</v>
      </c>
      <c r="E1294" s="47"/>
      <c r="F1294" s="48">
        <v>79.9</v>
      </c>
      <c r="G1294" s="48">
        <v>72.0</v>
      </c>
      <c r="H1294" s="49">
        <f t="shared" si="3"/>
        <v>74.17640718</v>
      </c>
      <c r="I1294" s="49">
        <f t="shared" si="4"/>
        <v>5.723592815</v>
      </c>
      <c r="J1294" s="49"/>
      <c r="K1294" s="50">
        <v>79.9</v>
      </c>
      <c r="L1294" s="51">
        <v>57.0</v>
      </c>
      <c r="M1294" s="52">
        <f t="shared" si="5"/>
        <v>74.41440024</v>
      </c>
      <c r="N1294" s="52">
        <f t="shared" si="6"/>
        <v>5.485599756</v>
      </c>
      <c r="O1294" s="53"/>
      <c r="P1294" s="54">
        <v>79.9</v>
      </c>
      <c r="Q1294" s="54">
        <v>0.1</v>
      </c>
      <c r="R1294" s="55">
        <f t="shared" si="7"/>
        <v>70.84370993</v>
      </c>
      <c r="S1294" s="55">
        <f t="shared" si="8"/>
        <v>9.056290075</v>
      </c>
      <c r="T1294" s="55"/>
    </row>
    <row r="1295">
      <c r="A1295" s="45">
        <v>64.7</v>
      </c>
      <c r="B1295" s="45">
        <v>12.7</v>
      </c>
      <c r="C1295" s="46">
        <f t="shared" si="1"/>
        <v>70.82274357</v>
      </c>
      <c r="D1295" s="35">
        <f t="shared" si="2"/>
        <v>6.122743565</v>
      </c>
      <c r="E1295" s="47"/>
      <c r="F1295" s="48">
        <v>80.0</v>
      </c>
      <c r="G1295" s="48">
        <v>72.0</v>
      </c>
      <c r="H1295" s="49">
        <f t="shared" si="3"/>
        <v>74.17640718</v>
      </c>
      <c r="I1295" s="49">
        <f t="shared" si="4"/>
        <v>5.823592815</v>
      </c>
      <c r="J1295" s="49"/>
      <c r="K1295" s="50">
        <v>80.0</v>
      </c>
      <c r="L1295" s="51">
        <v>56.4</v>
      </c>
      <c r="M1295" s="52">
        <f t="shared" si="5"/>
        <v>74.25248546</v>
      </c>
      <c r="N1295" s="52">
        <f t="shared" si="6"/>
        <v>5.747514542</v>
      </c>
      <c r="O1295" s="53"/>
      <c r="P1295" s="54">
        <v>80.0</v>
      </c>
      <c r="Q1295" s="54">
        <v>0.1</v>
      </c>
      <c r="R1295" s="55">
        <f t="shared" si="7"/>
        <v>70.84370993</v>
      </c>
      <c r="S1295" s="55">
        <f t="shared" si="8"/>
        <v>9.156290075</v>
      </c>
      <c r="T1295" s="55"/>
    </row>
    <row r="1296">
      <c r="A1296" s="45">
        <v>64.4</v>
      </c>
      <c r="B1296" s="45">
        <v>12.3</v>
      </c>
      <c r="C1296" s="46">
        <f t="shared" si="1"/>
        <v>69.98136232</v>
      </c>
      <c r="D1296" s="35">
        <f t="shared" si="2"/>
        <v>5.581362323</v>
      </c>
      <c r="E1296" s="47"/>
      <c r="F1296" s="48">
        <v>79.8</v>
      </c>
      <c r="G1296" s="48">
        <v>75.0</v>
      </c>
      <c r="H1296" s="49">
        <f t="shared" si="3"/>
        <v>74.01633181</v>
      </c>
      <c r="I1296" s="49">
        <f t="shared" si="4"/>
        <v>5.783668193</v>
      </c>
      <c r="J1296" s="49"/>
      <c r="K1296" s="50">
        <v>79.8</v>
      </c>
      <c r="L1296" s="51">
        <v>55.7</v>
      </c>
      <c r="M1296" s="52">
        <f t="shared" si="5"/>
        <v>74.06358487</v>
      </c>
      <c r="N1296" s="52">
        <f t="shared" si="6"/>
        <v>5.736415125</v>
      </c>
      <c r="O1296" s="53"/>
      <c r="P1296" s="54">
        <v>79.8</v>
      </c>
      <c r="Q1296" s="54">
        <v>0.5</v>
      </c>
      <c r="R1296" s="55">
        <f t="shared" si="7"/>
        <v>70.45455657</v>
      </c>
      <c r="S1296" s="55">
        <f t="shared" si="8"/>
        <v>9.345443432</v>
      </c>
      <c r="T1296" s="55"/>
    </row>
    <row r="1297">
      <c r="A1297" s="45">
        <v>63.9</v>
      </c>
      <c r="B1297" s="45">
        <v>12.1</v>
      </c>
      <c r="C1297" s="46">
        <f t="shared" si="1"/>
        <v>69.5606717</v>
      </c>
      <c r="D1297" s="35">
        <f t="shared" si="2"/>
        <v>5.660671703</v>
      </c>
      <c r="E1297" s="47"/>
      <c r="F1297" s="48">
        <v>79.4</v>
      </c>
      <c r="G1297" s="48">
        <v>77.0</v>
      </c>
      <c r="H1297" s="49">
        <f t="shared" si="3"/>
        <v>73.90961489</v>
      </c>
      <c r="I1297" s="49">
        <f t="shared" si="4"/>
        <v>5.490385112</v>
      </c>
      <c r="J1297" s="49"/>
      <c r="K1297" s="50">
        <v>79.4</v>
      </c>
      <c r="L1297" s="51">
        <v>55.0</v>
      </c>
      <c r="M1297" s="52">
        <f t="shared" si="5"/>
        <v>73.87468429</v>
      </c>
      <c r="N1297" s="52">
        <f t="shared" si="6"/>
        <v>5.525315709</v>
      </c>
      <c r="O1297" s="53"/>
      <c r="P1297" s="54">
        <v>79.4</v>
      </c>
      <c r="Q1297" s="54">
        <v>0.5</v>
      </c>
      <c r="R1297" s="55">
        <f t="shared" si="7"/>
        <v>70.45455657</v>
      </c>
      <c r="S1297" s="55">
        <f t="shared" si="8"/>
        <v>8.945443432</v>
      </c>
      <c r="T1297" s="55"/>
    </row>
    <row r="1298">
      <c r="A1298" s="45">
        <v>63.4</v>
      </c>
      <c r="B1298" s="45">
        <v>11.1</v>
      </c>
      <c r="C1298" s="46">
        <f t="shared" si="1"/>
        <v>67.4572186</v>
      </c>
      <c r="D1298" s="35">
        <f t="shared" si="2"/>
        <v>4.057218598</v>
      </c>
      <c r="E1298" s="47"/>
      <c r="F1298" s="48">
        <v>76.2</v>
      </c>
      <c r="G1298" s="48">
        <v>125.0</v>
      </c>
      <c r="H1298" s="49">
        <f t="shared" si="3"/>
        <v>71.34840885</v>
      </c>
      <c r="I1298" s="49">
        <f t="shared" si="4"/>
        <v>4.851591154</v>
      </c>
      <c r="J1298" s="49"/>
      <c r="K1298" s="50">
        <v>76.2</v>
      </c>
      <c r="L1298" s="51">
        <v>54.2</v>
      </c>
      <c r="M1298" s="52">
        <f t="shared" si="5"/>
        <v>73.65879791</v>
      </c>
      <c r="N1298" s="52">
        <f t="shared" si="6"/>
        <v>2.54120209</v>
      </c>
      <c r="O1298" s="53"/>
      <c r="P1298" s="54">
        <v>76.2</v>
      </c>
      <c r="Q1298" s="54">
        <v>0.6</v>
      </c>
      <c r="R1298" s="55">
        <f t="shared" si="7"/>
        <v>70.35726823</v>
      </c>
      <c r="S1298" s="55">
        <f t="shared" si="8"/>
        <v>5.842731771</v>
      </c>
      <c r="T1298" s="55"/>
    </row>
    <row r="1299">
      <c r="A1299" s="45">
        <v>62.9</v>
      </c>
      <c r="B1299" s="45">
        <v>11.1</v>
      </c>
      <c r="C1299" s="46">
        <f t="shared" si="1"/>
        <v>67.4572186</v>
      </c>
      <c r="D1299" s="35">
        <f t="shared" si="2"/>
        <v>4.557218598</v>
      </c>
      <c r="E1299" s="47"/>
      <c r="F1299" s="48">
        <v>75.8</v>
      </c>
      <c r="G1299" s="48">
        <v>133.0</v>
      </c>
      <c r="H1299" s="49">
        <f t="shared" si="3"/>
        <v>70.92154117</v>
      </c>
      <c r="I1299" s="49">
        <f t="shared" si="4"/>
        <v>4.878458828</v>
      </c>
      <c r="J1299" s="49"/>
      <c r="K1299" s="50">
        <v>75.8</v>
      </c>
      <c r="L1299" s="51">
        <v>53.5</v>
      </c>
      <c r="M1299" s="52">
        <f t="shared" si="5"/>
        <v>73.46989733</v>
      </c>
      <c r="N1299" s="52">
        <f t="shared" si="6"/>
        <v>2.330102673</v>
      </c>
      <c r="O1299" s="53"/>
      <c r="P1299" s="54">
        <v>75.8</v>
      </c>
      <c r="Q1299" s="54">
        <v>0.5</v>
      </c>
      <c r="R1299" s="55">
        <f t="shared" si="7"/>
        <v>70.45455657</v>
      </c>
      <c r="S1299" s="55">
        <f t="shared" si="8"/>
        <v>5.345443432</v>
      </c>
      <c r="T1299" s="55"/>
    </row>
    <row r="1300">
      <c r="A1300" s="45">
        <v>62.6</v>
      </c>
      <c r="B1300" s="45">
        <v>11.1</v>
      </c>
      <c r="C1300" s="46">
        <f t="shared" si="1"/>
        <v>67.4572186</v>
      </c>
      <c r="D1300" s="35">
        <f t="shared" si="2"/>
        <v>4.857218598</v>
      </c>
      <c r="E1300" s="47"/>
      <c r="F1300" s="48">
        <v>75.6</v>
      </c>
      <c r="G1300" s="48">
        <v>136.0</v>
      </c>
      <c r="H1300" s="49">
        <f t="shared" si="3"/>
        <v>70.76146579</v>
      </c>
      <c r="I1300" s="49">
        <f t="shared" si="4"/>
        <v>4.838534205</v>
      </c>
      <c r="J1300" s="49"/>
      <c r="K1300" s="50">
        <v>75.6</v>
      </c>
      <c r="L1300" s="51">
        <v>52.7</v>
      </c>
      <c r="M1300" s="52">
        <f t="shared" si="5"/>
        <v>73.25401095</v>
      </c>
      <c r="N1300" s="52">
        <f t="shared" si="6"/>
        <v>2.345989054</v>
      </c>
      <c r="O1300" s="53"/>
      <c r="P1300" s="54">
        <v>75.6</v>
      </c>
      <c r="Q1300" s="54">
        <v>0.6</v>
      </c>
      <c r="R1300" s="55">
        <f t="shared" si="7"/>
        <v>70.35726823</v>
      </c>
      <c r="S1300" s="55">
        <f t="shared" si="8"/>
        <v>5.242731771</v>
      </c>
      <c r="T1300" s="55"/>
    </row>
    <row r="1301">
      <c r="A1301" s="45">
        <v>62.1</v>
      </c>
      <c r="B1301" s="45">
        <v>11.1</v>
      </c>
      <c r="C1301" s="46">
        <f t="shared" si="1"/>
        <v>67.4572186</v>
      </c>
      <c r="D1301" s="35">
        <f t="shared" si="2"/>
        <v>5.357218598</v>
      </c>
      <c r="E1301" s="47"/>
      <c r="F1301" s="48">
        <v>75.3</v>
      </c>
      <c r="G1301" s="48">
        <v>138.0</v>
      </c>
      <c r="H1301" s="49">
        <f t="shared" si="3"/>
        <v>70.65474888</v>
      </c>
      <c r="I1301" s="49">
        <f t="shared" si="4"/>
        <v>4.645251124</v>
      </c>
      <c r="J1301" s="49"/>
      <c r="K1301" s="50">
        <v>75.3</v>
      </c>
      <c r="L1301" s="51">
        <v>52.0</v>
      </c>
      <c r="M1301" s="52">
        <f t="shared" si="5"/>
        <v>73.06511036</v>
      </c>
      <c r="N1301" s="52">
        <f t="shared" si="6"/>
        <v>2.234889638</v>
      </c>
      <c r="O1301" s="53"/>
      <c r="P1301" s="54">
        <v>75.3</v>
      </c>
      <c r="Q1301" s="54">
        <v>0.5</v>
      </c>
      <c r="R1301" s="55">
        <f t="shared" si="7"/>
        <v>70.45455657</v>
      </c>
      <c r="S1301" s="55">
        <f t="shared" si="8"/>
        <v>4.845443432</v>
      </c>
      <c r="T1301" s="55"/>
    </row>
    <row r="1302">
      <c r="A1302" s="45">
        <v>61.2</v>
      </c>
      <c r="B1302" s="45">
        <v>11.1</v>
      </c>
      <c r="C1302" s="46">
        <f t="shared" si="1"/>
        <v>67.4572186</v>
      </c>
      <c r="D1302" s="35">
        <f t="shared" si="2"/>
        <v>6.257218598</v>
      </c>
      <c r="E1302" s="47"/>
      <c r="F1302" s="48">
        <v>75.2</v>
      </c>
      <c r="G1302" s="48">
        <v>139.0</v>
      </c>
      <c r="H1302" s="49">
        <f t="shared" si="3"/>
        <v>70.60139042</v>
      </c>
      <c r="I1302" s="49">
        <f t="shared" si="4"/>
        <v>4.598609583</v>
      </c>
      <c r="J1302" s="49"/>
      <c r="K1302" s="50">
        <v>75.2</v>
      </c>
      <c r="L1302" s="51">
        <v>51.2</v>
      </c>
      <c r="M1302" s="52">
        <f t="shared" si="5"/>
        <v>72.84922398</v>
      </c>
      <c r="N1302" s="52">
        <f t="shared" si="6"/>
        <v>2.350776019</v>
      </c>
      <c r="O1302" s="53"/>
      <c r="P1302" s="54">
        <v>75.2</v>
      </c>
      <c r="Q1302" s="54">
        <v>0.6</v>
      </c>
      <c r="R1302" s="55">
        <f t="shared" si="7"/>
        <v>70.35726823</v>
      </c>
      <c r="S1302" s="55">
        <f t="shared" si="8"/>
        <v>4.842731771</v>
      </c>
      <c r="T1302" s="55"/>
    </row>
    <row r="1303">
      <c r="A1303" s="45">
        <v>63.0</v>
      </c>
      <c r="B1303" s="45">
        <v>11.1</v>
      </c>
      <c r="C1303" s="46">
        <f t="shared" si="1"/>
        <v>67.4572186</v>
      </c>
      <c r="D1303" s="35">
        <f t="shared" si="2"/>
        <v>4.457218598</v>
      </c>
      <c r="E1303" s="47"/>
      <c r="F1303" s="48">
        <v>75.0</v>
      </c>
      <c r="G1303" s="48">
        <v>138.0</v>
      </c>
      <c r="H1303" s="49">
        <f t="shared" si="3"/>
        <v>70.65474888</v>
      </c>
      <c r="I1303" s="49">
        <f t="shared" si="4"/>
        <v>4.345251124</v>
      </c>
      <c r="J1303" s="49"/>
      <c r="K1303" s="50">
        <v>75.0</v>
      </c>
      <c r="L1303" s="51">
        <v>5.5</v>
      </c>
      <c r="M1303" s="52">
        <f t="shared" si="5"/>
        <v>60.51671446</v>
      </c>
      <c r="N1303" s="52">
        <f t="shared" si="6"/>
        <v>14.48328554</v>
      </c>
      <c r="O1303" s="53"/>
      <c r="P1303" s="54">
        <v>75.0</v>
      </c>
      <c r="Q1303" s="54">
        <v>0.4</v>
      </c>
      <c r="R1303" s="55">
        <f t="shared" si="7"/>
        <v>70.55184491</v>
      </c>
      <c r="S1303" s="55">
        <f t="shared" si="8"/>
        <v>4.448155093</v>
      </c>
      <c r="T1303" s="55"/>
    </row>
    <row r="1304">
      <c r="A1304" s="45">
        <v>59.1</v>
      </c>
      <c r="B1304" s="45">
        <v>10.7</v>
      </c>
      <c r="C1304" s="46">
        <f t="shared" si="1"/>
        <v>66.61583736</v>
      </c>
      <c r="D1304" s="35">
        <f t="shared" si="2"/>
        <v>7.515837356</v>
      </c>
      <c r="E1304" s="47"/>
      <c r="F1304" s="48">
        <v>74.7</v>
      </c>
      <c r="G1304" s="48">
        <v>142.0</v>
      </c>
      <c r="H1304" s="49">
        <f t="shared" si="3"/>
        <v>70.44131504</v>
      </c>
      <c r="I1304" s="49">
        <f t="shared" si="4"/>
        <v>4.25868496</v>
      </c>
      <c r="J1304" s="49"/>
      <c r="K1304" s="50">
        <v>74.7</v>
      </c>
      <c r="L1304" s="51">
        <v>49.7</v>
      </c>
      <c r="M1304" s="52">
        <f t="shared" si="5"/>
        <v>72.44443702</v>
      </c>
      <c r="N1304" s="52">
        <f t="shared" si="6"/>
        <v>2.255562983</v>
      </c>
      <c r="O1304" s="53"/>
      <c r="P1304" s="54">
        <v>74.7</v>
      </c>
      <c r="Q1304" s="54">
        <v>0.9</v>
      </c>
      <c r="R1304" s="55">
        <f t="shared" si="7"/>
        <v>70.06540321</v>
      </c>
      <c r="S1304" s="55">
        <f t="shared" si="8"/>
        <v>4.634596789</v>
      </c>
      <c r="T1304" s="55"/>
    </row>
    <row r="1305">
      <c r="A1305" s="45">
        <v>57.9</v>
      </c>
      <c r="B1305" s="45">
        <v>10.4</v>
      </c>
      <c r="C1305" s="46">
        <f t="shared" si="1"/>
        <v>65.98480142</v>
      </c>
      <c r="D1305" s="35">
        <f t="shared" si="2"/>
        <v>8.084801424</v>
      </c>
      <c r="E1305" s="47"/>
      <c r="F1305" s="48">
        <v>74.5</v>
      </c>
      <c r="G1305" s="48">
        <v>145.0</v>
      </c>
      <c r="H1305" s="49">
        <f t="shared" si="3"/>
        <v>70.28123966</v>
      </c>
      <c r="I1305" s="49">
        <f t="shared" si="4"/>
        <v>4.218760338</v>
      </c>
      <c r="J1305" s="49"/>
      <c r="K1305" s="50">
        <v>74.5</v>
      </c>
      <c r="L1305" s="51">
        <v>48.9</v>
      </c>
      <c r="M1305" s="52">
        <f t="shared" si="5"/>
        <v>72.22855064</v>
      </c>
      <c r="N1305" s="52">
        <f t="shared" si="6"/>
        <v>2.271449364</v>
      </c>
      <c r="O1305" s="53"/>
      <c r="P1305" s="54">
        <v>74.5</v>
      </c>
      <c r="Q1305" s="54">
        <v>1.5</v>
      </c>
      <c r="R1305" s="55">
        <f t="shared" si="7"/>
        <v>69.48167318</v>
      </c>
      <c r="S1305" s="55">
        <f t="shared" si="8"/>
        <v>5.018326825</v>
      </c>
      <c r="T1305" s="55"/>
    </row>
    <row r="1306">
      <c r="A1306" s="45">
        <v>56.8</v>
      </c>
      <c r="B1306" s="45">
        <v>10.1</v>
      </c>
      <c r="C1306" s="46">
        <f t="shared" si="1"/>
        <v>65.35376549</v>
      </c>
      <c r="D1306" s="35">
        <f t="shared" si="2"/>
        <v>8.553765493</v>
      </c>
      <c r="E1306" s="47"/>
      <c r="F1306" s="48">
        <v>74.2</v>
      </c>
      <c r="G1306" s="48">
        <v>148.0</v>
      </c>
      <c r="H1306" s="49">
        <f t="shared" si="3"/>
        <v>70.12116428</v>
      </c>
      <c r="I1306" s="49">
        <f t="shared" si="4"/>
        <v>4.078835716</v>
      </c>
      <c r="J1306" s="49"/>
      <c r="K1306" s="50">
        <v>74.2</v>
      </c>
      <c r="L1306" s="51">
        <v>48.1</v>
      </c>
      <c r="M1306" s="52">
        <f t="shared" si="5"/>
        <v>72.01266425</v>
      </c>
      <c r="N1306" s="52">
        <f t="shared" si="6"/>
        <v>2.187335745</v>
      </c>
      <c r="O1306" s="53"/>
      <c r="P1306" s="54">
        <v>74.2</v>
      </c>
      <c r="Q1306" s="54">
        <v>1.9</v>
      </c>
      <c r="R1306" s="55">
        <f t="shared" si="7"/>
        <v>69.09251982</v>
      </c>
      <c r="S1306" s="55">
        <f t="shared" si="8"/>
        <v>5.107480182</v>
      </c>
      <c r="T1306" s="55"/>
    </row>
    <row r="1307">
      <c r="A1307" s="45">
        <v>55.3</v>
      </c>
      <c r="B1307" s="45">
        <v>9.7</v>
      </c>
      <c r="C1307" s="46">
        <f t="shared" si="1"/>
        <v>64.51238425</v>
      </c>
      <c r="D1307" s="35">
        <f t="shared" si="2"/>
        <v>9.212384251</v>
      </c>
      <c r="E1307" s="47"/>
      <c r="F1307" s="48">
        <v>74.0</v>
      </c>
      <c r="G1307" s="48">
        <v>15.0</v>
      </c>
      <c r="H1307" s="49">
        <f t="shared" si="3"/>
        <v>77.21783936</v>
      </c>
      <c r="I1307" s="49">
        <f t="shared" si="4"/>
        <v>3.21783936</v>
      </c>
      <c r="J1307" s="49"/>
      <c r="K1307" s="50">
        <v>74.0</v>
      </c>
      <c r="L1307" s="51">
        <v>47.2</v>
      </c>
      <c r="M1307" s="52">
        <f t="shared" si="5"/>
        <v>71.76979208</v>
      </c>
      <c r="N1307" s="52">
        <f t="shared" si="6"/>
        <v>2.230207924</v>
      </c>
      <c r="O1307" s="53"/>
      <c r="P1307" s="54">
        <v>74.0</v>
      </c>
      <c r="Q1307" s="54">
        <v>2.3</v>
      </c>
      <c r="R1307" s="55">
        <f t="shared" si="7"/>
        <v>68.70336646</v>
      </c>
      <c r="S1307" s="55">
        <f t="shared" si="8"/>
        <v>5.296633539</v>
      </c>
      <c r="T1307" s="55"/>
    </row>
    <row r="1308">
      <c r="A1308" s="45">
        <v>54.1</v>
      </c>
      <c r="B1308" s="45">
        <v>9.6</v>
      </c>
      <c r="C1308" s="46">
        <f t="shared" si="1"/>
        <v>64.30203894</v>
      </c>
      <c r="D1308" s="35">
        <f t="shared" si="2"/>
        <v>10.20203894</v>
      </c>
      <c r="E1308" s="47"/>
      <c r="F1308" s="48">
        <v>73.5</v>
      </c>
      <c r="G1308" s="48">
        <v>161.0</v>
      </c>
      <c r="H1308" s="49">
        <f t="shared" si="3"/>
        <v>69.42750431</v>
      </c>
      <c r="I1308" s="49">
        <f t="shared" si="4"/>
        <v>4.072495686</v>
      </c>
      <c r="J1308" s="49"/>
      <c r="K1308" s="50">
        <v>73.5</v>
      </c>
      <c r="L1308" s="51">
        <v>46.3</v>
      </c>
      <c r="M1308" s="52">
        <f t="shared" si="5"/>
        <v>71.5269199</v>
      </c>
      <c r="N1308" s="52">
        <f t="shared" si="6"/>
        <v>1.973080103</v>
      </c>
      <c r="O1308" s="53"/>
      <c r="P1308" s="54">
        <v>73.5</v>
      </c>
      <c r="Q1308" s="54">
        <v>2.3</v>
      </c>
      <c r="R1308" s="55">
        <f t="shared" si="7"/>
        <v>68.70336646</v>
      </c>
      <c r="S1308" s="55">
        <f t="shared" si="8"/>
        <v>4.796633539</v>
      </c>
      <c r="T1308" s="55"/>
    </row>
    <row r="1309">
      <c r="A1309" s="45">
        <v>53.0</v>
      </c>
      <c r="B1309" s="45">
        <v>8.9</v>
      </c>
      <c r="C1309" s="46">
        <f t="shared" si="1"/>
        <v>62.82962177</v>
      </c>
      <c r="D1309" s="35">
        <f t="shared" si="2"/>
        <v>9.829621767</v>
      </c>
      <c r="E1309" s="47"/>
      <c r="F1309" s="48">
        <v>73.3</v>
      </c>
      <c r="G1309" s="48">
        <v>165.0</v>
      </c>
      <c r="H1309" s="49">
        <f t="shared" si="3"/>
        <v>69.21407048</v>
      </c>
      <c r="I1309" s="49">
        <f t="shared" si="4"/>
        <v>4.085929522</v>
      </c>
      <c r="J1309" s="49"/>
      <c r="K1309" s="50">
        <v>73.3</v>
      </c>
      <c r="L1309" s="51">
        <v>45.4</v>
      </c>
      <c r="M1309" s="52">
        <f t="shared" si="5"/>
        <v>71.28404772</v>
      </c>
      <c r="N1309" s="52">
        <f t="shared" si="6"/>
        <v>2.015952281</v>
      </c>
      <c r="O1309" s="53"/>
      <c r="P1309" s="54">
        <v>73.3</v>
      </c>
      <c r="Q1309" s="54">
        <v>2.3</v>
      </c>
      <c r="R1309" s="55">
        <f t="shared" si="7"/>
        <v>68.70336646</v>
      </c>
      <c r="S1309" s="55">
        <f t="shared" si="8"/>
        <v>4.596633539</v>
      </c>
      <c r="T1309" s="55"/>
    </row>
    <row r="1310">
      <c r="A1310" s="45">
        <v>52.4</v>
      </c>
      <c r="B1310" s="45">
        <v>8.2</v>
      </c>
      <c r="C1310" s="46">
        <f t="shared" si="1"/>
        <v>61.35720459</v>
      </c>
      <c r="D1310" s="35">
        <f t="shared" si="2"/>
        <v>8.957204593</v>
      </c>
      <c r="E1310" s="47"/>
      <c r="F1310" s="48">
        <v>73.1</v>
      </c>
      <c r="G1310" s="48">
        <v>166.0</v>
      </c>
      <c r="H1310" s="49">
        <f t="shared" si="3"/>
        <v>69.16071202</v>
      </c>
      <c r="I1310" s="49">
        <f t="shared" si="4"/>
        <v>3.939287982</v>
      </c>
      <c r="J1310" s="49"/>
      <c r="K1310" s="50">
        <v>73.1</v>
      </c>
      <c r="L1310" s="51">
        <v>44.5</v>
      </c>
      <c r="M1310" s="52">
        <f t="shared" si="5"/>
        <v>71.04117554</v>
      </c>
      <c r="N1310" s="52">
        <f t="shared" si="6"/>
        <v>2.05882446</v>
      </c>
      <c r="O1310" s="53"/>
      <c r="P1310" s="54">
        <v>73.1</v>
      </c>
      <c r="Q1310" s="54">
        <v>2.2</v>
      </c>
      <c r="R1310" s="55">
        <f t="shared" si="7"/>
        <v>68.8006548</v>
      </c>
      <c r="S1310" s="55">
        <f t="shared" si="8"/>
        <v>4.299345199</v>
      </c>
      <c r="T1310" s="55"/>
    </row>
    <row r="1311">
      <c r="A1311" s="45">
        <v>52.1</v>
      </c>
      <c r="B1311" s="45">
        <v>8.5</v>
      </c>
      <c r="C1311" s="46">
        <f t="shared" si="1"/>
        <v>61.98824052</v>
      </c>
      <c r="D1311" s="35">
        <f t="shared" si="2"/>
        <v>9.888240525</v>
      </c>
      <c r="E1311" s="47"/>
      <c r="F1311" s="48">
        <v>73.0</v>
      </c>
      <c r="G1311" s="48">
        <v>167.0</v>
      </c>
      <c r="H1311" s="49">
        <f t="shared" si="3"/>
        <v>69.10735356</v>
      </c>
      <c r="I1311" s="49">
        <f t="shared" si="4"/>
        <v>3.892646441</v>
      </c>
      <c r="J1311" s="49"/>
      <c r="K1311" s="50">
        <v>73.0</v>
      </c>
      <c r="L1311" s="51">
        <v>43.5</v>
      </c>
      <c r="M1311" s="52">
        <f t="shared" si="5"/>
        <v>70.77131756</v>
      </c>
      <c r="N1311" s="52">
        <f t="shared" si="6"/>
        <v>2.228682436</v>
      </c>
      <c r="O1311" s="53"/>
      <c r="P1311" s="54">
        <v>73.0</v>
      </c>
      <c r="Q1311" s="54">
        <v>2.2</v>
      </c>
      <c r="R1311" s="55">
        <f t="shared" si="7"/>
        <v>68.8006548</v>
      </c>
      <c r="S1311" s="55">
        <f t="shared" si="8"/>
        <v>4.199345199</v>
      </c>
      <c r="T1311" s="55"/>
    </row>
    <row r="1312">
      <c r="A1312" s="45">
        <v>51.9</v>
      </c>
      <c r="B1312" s="45">
        <v>8.4</v>
      </c>
      <c r="C1312" s="46">
        <f t="shared" si="1"/>
        <v>61.77789521</v>
      </c>
      <c r="D1312" s="35">
        <f t="shared" si="2"/>
        <v>9.877895214</v>
      </c>
      <c r="E1312" s="47"/>
      <c r="F1312" s="48">
        <v>72.7</v>
      </c>
      <c r="G1312" s="48">
        <v>171.0</v>
      </c>
      <c r="H1312" s="49">
        <f t="shared" si="3"/>
        <v>68.89391972</v>
      </c>
      <c r="I1312" s="49">
        <f t="shared" si="4"/>
        <v>3.806080278</v>
      </c>
      <c r="J1312" s="49"/>
      <c r="K1312" s="50">
        <v>72.7</v>
      </c>
      <c r="L1312" s="51">
        <v>42.5</v>
      </c>
      <c r="M1312" s="52">
        <f t="shared" si="5"/>
        <v>70.50145959</v>
      </c>
      <c r="N1312" s="52">
        <f t="shared" si="6"/>
        <v>2.198540413</v>
      </c>
      <c r="O1312" s="53"/>
      <c r="P1312" s="54">
        <v>72.7</v>
      </c>
      <c r="Q1312" s="54">
        <v>0.1</v>
      </c>
      <c r="R1312" s="55">
        <f t="shared" si="7"/>
        <v>70.84370993</v>
      </c>
      <c r="S1312" s="55">
        <f t="shared" si="8"/>
        <v>1.856290075</v>
      </c>
      <c r="T1312" s="55"/>
    </row>
    <row r="1313">
      <c r="A1313" s="45">
        <v>51.9</v>
      </c>
      <c r="B1313" s="45">
        <v>8.4</v>
      </c>
      <c r="C1313" s="46">
        <f t="shared" si="1"/>
        <v>61.77789521</v>
      </c>
      <c r="D1313" s="35">
        <f t="shared" si="2"/>
        <v>9.877895214</v>
      </c>
      <c r="E1313" s="47"/>
      <c r="F1313" s="48">
        <v>72.6</v>
      </c>
      <c r="G1313" s="48">
        <v>171.0</v>
      </c>
      <c r="H1313" s="49">
        <f t="shared" si="3"/>
        <v>68.89391972</v>
      </c>
      <c r="I1313" s="49">
        <f t="shared" si="4"/>
        <v>3.706080278</v>
      </c>
      <c r="J1313" s="49"/>
      <c r="K1313" s="50">
        <v>72.6</v>
      </c>
      <c r="L1313" s="51">
        <v>41.6</v>
      </c>
      <c r="M1313" s="52">
        <f t="shared" si="5"/>
        <v>70.25858741</v>
      </c>
      <c r="N1313" s="52">
        <f t="shared" si="6"/>
        <v>2.341412591</v>
      </c>
      <c r="O1313" s="53"/>
      <c r="P1313" s="54">
        <v>72.6</v>
      </c>
      <c r="Q1313" s="54">
        <v>0.1</v>
      </c>
      <c r="R1313" s="55">
        <f t="shared" si="7"/>
        <v>70.84370993</v>
      </c>
      <c r="S1313" s="55">
        <f t="shared" si="8"/>
        <v>1.756290075</v>
      </c>
      <c r="T1313" s="55"/>
    </row>
    <row r="1314">
      <c r="A1314" s="45">
        <v>66.3</v>
      </c>
      <c r="B1314" s="45">
        <v>11.9</v>
      </c>
      <c r="C1314" s="46">
        <f t="shared" si="1"/>
        <v>69.13998108</v>
      </c>
      <c r="D1314" s="35">
        <f t="shared" si="2"/>
        <v>2.839981082</v>
      </c>
      <c r="E1314" s="47"/>
      <c r="F1314" s="48">
        <v>83.7</v>
      </c>
      <c r="G1314" s="48">
        <v>55.0</v>
      </c>
      <c r="H1314" s="49">
        <f t="shared" si="3"/>
        <v>75.08350099</v>
      </c>
      <c r="I1314" s="49">
        <f t="shared" si="4"/>
        <v>8.616499009</v>
      </c>
      <c r="J1314" s="49"/>
      <c r="K1314" s="50">
        <v>83.7</v>
      </c>
      <c r="L1314" s="51">
        <v>29.0</v>
      </c>
      <c r="M1314" s="52">
        <f t="shared" si="5"/>
        <v>66.85837691</v>
      </c>
      <c r="N1314" s="52">
        <f t="shared" si="6"/>
        <v>16.84162309</v>
      </c>
      <c r="O1314" s="53"/>
      <c r="P1314" s="54">
        <v>83.7</v>
      </c>
      <c r="Q1314" s="54">
        <v>0.1</v>
      </c>
      <c r="R1314" s="55">
        <f t="shared" si="7"/>
        <v>70.84370993</v>
      </c>
      <c r="S1314" s="55">
        <f t="shared" si="8"/>
        <v>12.85629007</v>
      </c>
      <c r="T1314" s="55"/>
    </row>
    <row r="1315">
      <c r="A1315" s="45">
        <v>66.1</v>
      </c>
      <c r="B1315" s="45">
        <v>11.9</v>
      </c>
      <c r="C1315" s="46">
        <f t="shared" si="1"/>
        <v>69.13998108</v>
      </c>
      <c r="D1315" s="35">
        <f t="shared" si="2"/>
        <v>3.039981082</v>
      </c>
      <c r="E1315" s="47"/>
      <c r="F1315" s="48">
        <v>83.5</v>
      </c>
      <c r="G1315" s="48">
        <v>57.0</v>
      </c>
      <c r="H1315" s="49">
        <f t="shared" si="3"/>
        <v>74.97678407</v>
      </c>
      <c r="I1315" s="49">
        <f t="shared" si="4"/>
        <v>8.523215927</v>
      </c>
      <c r="J1315" s="49"/>
      <c r="K1315" s="50">
        <v>83.5</v>
      </c>
      <c r="L1315" s="51">
        <v>28.6</v>
      </c>
      <c r="M1315" s="52">
        <f t="shared" si="5"/>
        <v>66.75043372</v>
      </c>
      <c r="N1315" s="52">
        <f t="shared" si="6"/>
        <v>16.74956628</v>
      </c>
      <c r="O1315" s="53"/>
      <c r="P1315" s="54">
        <v>83.5</v>
      </c>
      <c r="Q1315" s="54">
        <v>0.1</v>
      </c>
      <c r="R1315" s="55">
        <f t="shared" si="7"/>
        <v>70.84370993</v>
      </c>
      <c r="S1315" s="55">
        <f t="shared" si="8"/>
        <v>12.65629007</v>
      </c>
      <c r="T1315" s="55"/>
    </row>
    <row r="1316">
      <c r="A1316" s="45">
        <v>65.8</v>
      </c>
      <c r="B1316" s="45">
        <v>11.9</v>
      </c>
      <c r="C1316" s="46">
        <f t="shared" si="1"/>
        <v>69.13998108</v>
      </c>
      <c r="D1316" s="35">
        <f t="shared" si="2"/>
        <v>3.339981082</v>
      </c>
      <c r="E1316" s="47"/>
      <c r="F1316" s="48">
        <v>83.5</v>
      </c>
      <c r="G1316" s="48">
        <v>56.0</v>
      </c>
      <c r="H1316" s="49">
        <f t="shared" si="3"/>
        <v>75.03014253</v>
      </c>
      <c r="I1316" s="49">
        <f t="shared" si="4"/>
        <v>8.469857468</v>
      </c>
      <c r="J1316" s="49"/>
      <c r="K1316" s="50">
        <v>83.5</v>
      </c>
      <c r="L1316" s="51">
        <v>28.2</v>
      </c>
      <c r="M1316" s="52">
        <f t="shared" si="5"/>
        <v>66.64249053</v>
      </c>
      <c r="N1316" s="52">
        <f t="shared" si="6"/>
        <v>16.85750947</v>
      </c>
      <c r="O1316" s="53"/>
      <c r="P1316" s="54">
        <v>83.5</v>
      </c>
      <c r="Q1316" s="54">
        <v>0.1</v>
      </c>
      <c r="R1316" s="55">
        <f t="shared" si="7"/>
        <v>70.84370993</v>
      </c>
      <c r="S1316" s="55">
        <f t="shared" si="8"/>
        <v>12.65629007</v>
      </c>
      <c r="T1316" s="55"/>
    </row>
    <row r="1317">
      <c r="A1317" s="45">
        <v>65.7</v>
      </c>
      <c r="B1317" s="45">
        <v>11.9</v>
      </c>
      <c r="C1317" s="46">
        <f t="shared" si="1"/>
        <v>69.13998108</v>
      </c>
      <c r="D1317" s="35">
        <f t="shared" si="2"/>
        <v>3.439981082</v>
      </c>
      <c r="E1317" s="47"/>
      <c r="F1317" s="48">
        <v>83.3</v>
      </c>
      <c r="G1317" s="48">
        <v>58.0</v>
      </c>
      <c r="H1317" s="49">
        <f t="shared" si="3"/>
        <v>74.92342561</v>
      </c>
      <c r="I1317" s="49">
        <f t="shared" si="4"/>
        <v>8.376574386</v>
      </c>
      <c r="J1317" s="49"/>
      <c r="K1317" s="50">
        <v>83.3</v>
      </c>
      <c r="L1317" s="51">
        <v>27.8</v>
      </c>
      <c r="M1317" s="52">
        <f t="shared" si="5"/>
        <v>66.53454734</v>
      </c>
      <c r="N1317" s="52">
        <f t="shared" si="6"/>
        <v>16.76545266</v>
      </c>
      <c r="O1317" s="53"/>
      <c r="P1317" s="54">
        <v>83.3</v>
      </c>
      <c r="Q1317" s="54">
        <v>0.1</v>
      </c>
      <c r="R1317" s="55">
        <f t="shared" si="7"/>
        <v>70.84370993</v>
      </c>
      <c r="S1317" s="55">
        <f t="shared" si="8"/>
        <v>12.45629007</v>
      </c>
      <c r="T1317" s="55"/>
    </row>
    <row r="1318">
      <c r="A1318" s="45">
        <v>65.5</v>
      </c>
      <c r="B1318" s="45">
        <v>11.9</v>
      </c>
      <c r="C1318" s="46">
        <f t="shared" si="1"/>
        <v>69.13998108</v>
      </c>
      <c r="D1318" s="35">
        <f t="shared" si="2"/>
        <v>3.639981082</v>
      </c>
      <c r="E1318" s="47"/>
      <c r="F1318" s="48">
        <v>82.5</v>
      </c>
      <c r="G1318" s="48">
        <v>64.0</v>
      </c>
      <c r="H1318" s="49">
        <f t="shared" si="3"/>
        <v>74.60327486</v>
      </c>
      <c r="I1318" s="49">
        <f t="shared" si="4"/>
        <v>7.896725142</v>
      </c>
      <c r="J1318" s="49"/>
      <c r="K1318" s="50">
        <v>82.5</v>
      </c>
      <c r="L1318" s="51">
        <v>27.4</v>
      </c>
      <c r="M1318" s="52">
        <f t="shared" si="5"/>
        <v>66.42660414</v>
      </c>
      <c r="N1318" s="52">
        <f t="shared" si="6"/>
        <v>16.07339586</v>
      </c>
      <c r="O1318" s="53"/>
      <c r="P1318" s="54">
        <v>82.5</v>
      </c>
      <c r="Q1318" s="54">
        <v>0.1</v>
      </c>
      <c r="R1318" s="55">
        <f t="shared" si="7"/>
        <v>70.84370993</v>
      </c>
      <c r="S1318" s="55">
        <f t="shared" si="8"/>
        <v>11.65629007</v>
      </c>
      <c r="T1318" s="55"/>
    </row>
    <row r="1319">
      <c r="A1319" s="45">
        <v>65.3</v>
      </c>
      <c r="B1319" s="45">
        <v>11.9</v>
      </c>
      <c r="C1319" s="46">
        <f t="shared" si="1"/>
        <v>69.13998108</v>
      </c>
      <c r="D1319" s="35">
        <f t="shared" si="2"/>
        <v>3.839981082</v>
      </c>
      <c r="E1319" s="47"/>
      <c r="F1319" s="48">
        <v>83.0</v>
      </c>
      <c r="G1319" s="48">
        <v>62.0</v>
      </c>
      <c r="H1319" s="49">
        <f t="shared" si="3"/>
        <v>74.70999178</v>
      </c>
      <c r="I1319" s="49">
        <f t="shared" si="4"/>
        <v>8.290008223</v>
      </c>
      <c r="J1319" s="49"/>
      <c r="K1319" s="50">
        <v>83.0</v>
      </c>
      <c r="L1319" s="51">
        <v>26.9</v>
      </c>
      <c r="M1319" s="52">
        <f t="shared" si="5"/>
        <v>66.29167516</v>
      </c>
      <c r="N1319" s="52">
        <f t="shared" si="6"/>
        <v>16.70832484</v>
      </c>
      <c r="O1319" s="53"/>
      <c r="P1319" s="54">
        <v>83.0</v>
      </c>
      <c r="Q1319" s="54">
        <v>0.1</v>
      </c>
      <c r="R1319" s="55">
        <f t="shared" si="7"/>
        <v>70.84370993</v>
      </c>
      <c r="S1319" s="55">
        <f t="shared" si="8"/>
        <v>12.15629007</v>
      </c>
      <c r="T1319" s="55"/>
    </row>
    <row r="1320">
      <c r="A1320" s="45">
        <v>65.2</v>
      </c>
      <c r="B1320" s="45">
        <v>11.9</v>
      </c>
      <c r="C1320" s="46">
        <f t="shared" si="1"/>
        <v>69.13998108</v>
      </c>
      <c r="D1320" s="35">
        <f t="shared" si="2"/>
        <v>3.939981082</v>
      </c>
      <c r="E1320" s="47"/>
      <c r="F1320" s="48">
        <v>83.0</v>
      </c>
      <c r="G1320" s="48">
        <v>64.0</v>
      </c>
      <c r="H1320" s="49">
        <f t="shared" si="3"/>
        <v>74.60327486</v>
      </c>
      <c r="I1320" s="49">
        <f t="shared" si="4"/>
        <v>8.396725142</v>
      </c>
      <c r="J1320" s="49"/>
      <c r="K1320" s="50">
        <v>83.0</v>
      </c>
      <c r="L1320" s="51">
        <v>26.4</v>
      </c>
      <c r="M1320" s="52">
        <f t="shared" si="5"/>
        <v>66.15674617</v>
      </c>
      <c r="N1320" s="52">
        <f t="shared" si="6"/>
        <v>16.84325383</v>
      </c>
      <c r="O1320" s="53"/>
      <c r="P1320" s="54">
        <v>83.0</v>
      </c>
      <c r="Q1320" s="54">
        <v>0.1</v>
      </c>
      <c r="R1320" s="55">
        <f t="shared" si="7"/>
        <v>70.84370993</v>
      </c>
      <c r="S1320" s="55">
        <f t="shared" si="8"/>
        <v>12.15629007</v>
      </c>
      <c r="T1320" s="55"/>
    </row>
    <row r="1321">
      <c r="A1321" s="45">
        <v>65.1</v>
      </c>
      <c r="B1321" s="45">
        <v>11.6</v>
      </c>
      <c r="C1321" s="46">
        <f t="shared" si="1"/>
        <v>68.50894515</v>
      </c>
      <c r="D1321" s="35">
        <f t="shared" si="2"/>
        <v>3.40894515</v>
      </c>
      <c r="E1321" s="47"/>
      <c r="F1321" s="48">
        <v>82.7</v>
      </c>
      <c r="G1321" s="48">
        <v>66.0</v>
      </c>
      <c r="H1321" s="49">
        <f t="shared" si="3"/>
        <v>74.49655794</v>
      </c>
      <c r="I1321" s="49">
        <f t="shared" si="4"/>
        <v>8.20344206</v>
      </c>
      <c r="J1321" s="49"/>
      <c r="K1321" s="50">
        <v>82.7</v>
      </c>
      <c r="L1321" s="51">
        <v>25.9</v>
      </c>
      <c r="M1321" s="52">
        <f t="shared" si="5"/>
        <v>66.02181718</v>
      </c>
      <c r="N1321" s="52">
        <f t="shared" si="6"/>
        <v>16.67818282</v>
      </c>
      <c r="O1321" s="53"/>
      <c r="P1321" s="54">
        <v>82.7</v>
      </c>
      <c r="Q1321" s="54">
        <v>0.1</v>
      </c>
      <c r="R1321" s="55">
        <f t="shared" si="7"/>
        <v>70.84370993</v>
      </c>
      <c r="S1321" s="55">
        <f t="shared" si="8"/>
        <v>11.85629007</v>
      </c>
      <c r="T1321" s="55"/>
    </row>
    <row r="1322">
      <c r="A1322" s="45">
        <v>65.0</v>
      </c>
      <c r="B1322" s="45">
        <v>11.8</v>
      </c>
      <c r="C1322" s="46">
        <f t="shared" si="1"/>
        <v>68.92963577</v>
      </c>
      <c r="D1322" s="35">
        <f t="shared" si="2"/>
        <v>3.929635771</v>
      </c>
      <c r="E1322" s="47"/>
      <c r="F1322" s="48">
        <v>82.6</v>
      </c>
      <c r="G1322" s="48">
        <v>67.0</v>
      </c>
      <c r="H1322" s="49">
        <f t="shared" si="3"/>
        <v>74.44319948</v>
      </c>
      <c r="I1322" s="49">
        <f t="shared" si="4"/>
        <v>8.156800519</v>
      </c>
      <c r="J1322" s="49"/>
      <c r="K1322" s="50">
        <v>82.6</v>
      </c>
      <c r="L1322" s="51">
        <v>25.4</v>
      </c>
      <c r="M1322" s="52">
        <f t="shared" si="5"/>
        <v>65.88688819</v>
      </c>
      <c r="N1322" s="52">
        <f t="shared" si="6"/>
        <v>16.71311181</v>
      </c>
      <c r="O1322" s="53"/>
      <c r="P1322" s="54">
        <v>82.6</v>
      </c>
      <c r="Q1322" s="54">
        <v>0.1</v>
      </c>
      <c r="R1322" s="55">
        <f t="shared" si="7"/>
        <v>70.84370993</v>
      </c>
      <c r="S1322" s="55">
        <f t="shared" si="8"/>
        <v>11.75629007</v>
      </c>
      <c r="T1322" s="55"/>
    </row>
    <row r="1323">
      <c r="A1323" s="45">
        <v>65.0</v>
      </c>
      <c r="B1323" s="45">
        <v>12.1</v>
      </c>
      <c r="C1323" s="46">
        <f t="shared" si="1"/>
        <v>69.5606717</v>
      </c>
      <c r="D1323" s="35">
        <f t="shared" si="2"/>
        <v>4.560671703</v>
      </c>
      <c r="E1323" s="47"/>
      <c r="F1323" s="48">
        <v>82.4</v>
      </c>
      <c r="G1323" s="48">
        <v>68.0</v>
      </c>
      <c r="H1323" s="49">
        <f t="shared" si="3"/>
        <v>74.38984102</v>
      </c>
      <c r="I1323" s="49">
        <f t="shared" si="4"/>
        <v>8.010158979</v>
      </c>
      <c r="J1323" s="49"/>
      <c r="K1323" s="50">
        <v>82.4</v>
      </c>
      <c r="L1323" s="51">
        <v>24.9</v>
      </c>
      <c r="M1323" s="52">
        <f t="shared" si="5"/>
        <v>65.7519592</v>
      </c>
      <c r="N1323" s="52">
        <f t="shared" si="6"/>
        <v>16.6480408</v>
      </c>
      <c r="O1323" s="53"/>
      <c r="P1323" s="54">
        <v>82.4</v>
      </c>
      <c r="Q1323" s="54">
        <v>0.1</v>
      </c>
      <c r="R1323" s="55">
        <f t="shared" si="7"/>
        <v>70.84370993</v>
      </c>
      <c r="S1323" s="55">
        <f t="shared" si="8"/>
        <v>11.55629007</v>
      </c>
      <c r="T1323" s="55"/>
    </row>
    <row r="1324">
      <c r="A1324" s="45">
        <v>64.9</v>
      </c>
      <c r="B1324" s="45">
        <v>12.2</v>
      </c>
      <c r="C1324" s="46">
        <f t="shared" si="1"/>
        <v>69.77101701</v>
      </c>
      <c r="D1324" s="35">
        <f t="shared" si="2"/>
        <v>4.871017013</v>
      </c>
      <c r="E1324" s="47"/>
      <c r="F1324" s="48">
        <v>82.0</v>
      </c>
      <c r="G1324" s="48">
        <v>69.0</v>
      </c>
      <c r="H1324" s="49">
        <f t="shared" si="3"/>
        <v>74.33648256</v>
      </c>
      <c r="I1324" s="49">
        <f t="shared" si="4"/>
        <v>7.663517438</v>
      </c>
      <c r="J1324" s="49"/>
      <c r="K1324" s="50">
        <v>82.0</v>
      </c>
      <c r="L1324" s="51">
        <v>24.4</v>
      </c>
      <c r="M1324" s="52">
        <f t="shared" si="5"/>
        <v>65.61703022</v>
      </c>
      <c r="N1324" s="52">
        <f t="shared" si="6"/>
        <v>16.38296978</v>
      </c>
      <c r="O1324" s="53"/>
      <c r="P1324" s="54">
        <v>82.0</v>
      </c>
      <c r="Q1324" s="54">
        <v>0.1</v>
      </c>
      <c r="R1324" s="55">
        <f t="shared" si="7"/>
        <v>70.84370993</v>
      </c>
      <c r="S1324" s="55">
        <f t="shared" si="8"/>
        <v>11.15629007</v>
      </c>
      <c r="T1324" s="55"/>
    </row>
    <row r="1325">
      <c r="A1325" s="45">
        <v>64.8</v>
      </c>
      <c r="B1325" s="45">
        <v>12.4</v>
      </c>
      <c r="C1325" s="46">
        <f t="shared" si="1"/>
        <v>70.19170763</v>
      </c>
      <c r="D1325" s="35">
        <f t="shared" si="2"/>
        <v>5.391707634</v>
      </c>
      <c r="E1325" s="47"/>
      <c r="F1325" s="48">
        <v>82.1</v>
      </c>
      <c r="G1325" s="48">
        <v>68.0</v>
      </c>
      <c r="H1325" s="49">
        <f t="shared" si="3"/>
        <v>74.38984102</v>
      </c>
      <c r="I1325" s="49">
        <f t="shared" si="4"/>
        <v>7.710158979</v>
      </c>
      <c r="J1325" s="49"/>
      <c r="K1325" s="50">
        <v>82.1</v>
      </c>
      <c r="L1325" s="51">
        <v>23.8</v>
      </c>
      <c r="M1325" s="52">
        <f t="shared" si="5"/>
        <v>65.45511543</v>
      </c>
      <c r="N1325" s="52">
        <f t="shared" si="6"/>
        <v>16.64488457</v>
      </c>
      <c r="O1325" s="53"/>
      <c r="P1325" s="54">
        <v>82.1</v>
      </c>
      <c r="Q1325" s="54">
        <v>0.1</v>
      </c>
      <c r="R1325" s="55">
        <f t="shared" si="7"/>
        <v>70.84370993</v>
      </c>
      <c r="S1325" s="55">
        <f t="shared" si="8"/>
        <v>11.25629007</v>
      </c>
      <c r="T1325" s="55"/>
    </row>
    <row r="1326">
      <c r="A1326" s="45">
        <v>64.7</v>
      </c>
      <c r="B1326" s="45">
        <v>11.6</v>
      </c>
      <c r="C1326" s="46">
        <f t="shared" si="1"/>
        <v>68.50894515</v>
      </c>
      <c r="D1326" s="35">
        <f t="shared" si="2"/>
        <v>3.80894515</v>
      </c>
      <c r="E1326" s="47"/>
      <c r="F1326" s="48">
        <v>81.9</v>
      </c>
      <c r="G1326" s="48">
        <v>7.0</v>
      </c>
      <c r="H1326" s="49">
        <f t="shared" si="3"/>
        <v>77.64470703</v>
      </c>
      <c r="I1326" s="49">
        <f t="shared" si="4"/>
        <v>4.255292966</v>
      </c>
      <c r="J1326" s="49"/>
      <c r="K1326" s="50">
        <v>81.9</v>
      </c>
      <c r="L1326" s="51">
        <v>23.4</v>
      </c>
      <c r="M1326" s="52">
        <f t="shared" si="5"/>
        <v>65.34717224</v>
      </c>
      <c r="N1326" s="52">
        <f t="shared" si="6"/>
        <v>16.55282776</v>
      </c>
      <c r="O1326" s="53"/>
      <c r="P1326" s="54">
        <v>81.9</v>
      </c>
      <c r="Q1326" s="54">
        <v>0.1</v>
      </c>
      <c r="R1326" s="55">
        <f t="shared" si="7"/>
        <v>70.84370993</v>
      </c>
      <c r="S1326" s="55">
        <f t="shared" si="8"/>
        <v>11.05629007</v>
      </c>
      <c r="T1326" s="55"/>
    </row>
    <row r="1327">
      <c r="A1327" s="45">
        <v>64.6</v>
      </c>
      <c r="B1327" s="45">
        <v>11.7</v>
      </c>
      <c r="C1327" s="46">
        <f t="shared" si="1"/>
        <v>68.71929046</v>
      </c>
      <c r="D1327" s="35">
        <f t="shared" si="2"/>
        <v>4.119290461</v>
      </c>
      <c r="E1327" s="47"/>
      <c r="F1327" s="48">
        <v>81.8</v>
      </c>
      <c r="G1327" s="48">
        <v>7.0</v>
      </c>
      <c r="H1327" s="49">
        <f t="shared" si="3"/>
        <v>77.64470703</v>
      </c>
      <c r="I1327" s="49">
        <f t="shared" si="4"/>
        <v>4.155292966</v>
      </c>
      <c r="J1327" s="49"/>
      <c r="K1327" s="50">
        <v>81.8</v>
      </c>
      <c r="L1327" s="51">
        <v>22.9</v>
      </c>
      <c r="M1327" s="52">
        <f t="shared" si="5"/>
        <v>65.21224325</v>
      </c>
      <c r="N1327" s="52">
        <f t="shared" si="6"/>
        <v>16.58775675</v>
      </c>
      <c r="O1327" s="53"/>
      <c r="P1327" s="54">
        <v>81.8</v>
      </c>
      <c r="Q1327" s="54">
        <v>0.1</v>
      </c>
      <c r="R1327" s="55">
        <f t="shared" si="7"/>
        <v>70.84370993</v>
      </c>
      <c r="S1327" s="55">
        <f t="shared" si="8"/>
        <v>10.95629007</v>
      </c>
      <c r="T1327" s="55"/>
    </row>
    <row r="1328">
      <c r="A1328" s="45">
        <v>64.3</v>
      </c>
      <c r="B1328" s="45">
        <v>10.4</v>
      </c>
      <c r="C1328" s="46">
        <f t="shared" si="1"/>
        <v>65.98480142</v>
      </c>
      <c r="D1328" s="35">
        <f t="shared" si="2"/>
        <v>1.684801424</v>
      </c>
      <c r="E1328" s="47"/>
      <c r="F1328" s="48">
        <v>81.5</v>
      </c>
      <c r="G1328" s="48">
        <v>72.0</v>
      </c>
      <c r="H1328" s="49">
        <f t="shared" si="3"/>
        <v>74.17640718</v>
      </c>
      <c r="I1328" s="49">
        <f t="shared" si="4"/>
        <v>7.323592815</v>
      </c>
      <c r="J1328" s="49"/>
      <c r="K1328" s="50">
        <v>81.5</v>
      </c>
      <c r="L1328" s="51">
        <v>22.5</v>
      </c>
      <c r="M1328" s="52">
        <f t="shared" si="5"/>
        <v>65.10430006</v>
      </c>
      <c r="N1328" s="52">
        <f t="shared" si="6"/>
        <v>16.39569994</v>
      </c>
      <c r="O1328" s="53"/>
      <c r="P1328" s="54">
        <v>81.5</v>
      </c>
      <c r="Q1328" s="54">
        <v>0.1</v>
      </c>
      <c r="R1328" s="55">
        <f t="shared" si="7"/>
        <v>70.84370993</v>
      </c>
      <c r="S1328" s="55">
        <f t="shared" si="8"/>
        <v>10.65629007</v>
      </c>
      <c r="T1328" s="55"/>
    </row>
    <row r="1329">
      <c r="A1329" s="45">
        <v>64.1</v>
      </c>
      <c r="B1329" s="45">
        <v>10.0</v>
      </c>
      <c r="C1329" s="46">
        <f t="shared" si="1"/>
        <v>65.14342018</v>
      </c>
      <c r="D1329" s="35">
        <f t="shared" si="2"/>
        <v>1.043420182</v>
      </c>
      <c r="E1329" s="47"/>
      <c r="F1329" s="48">
        <v>81.1</v>
      </c>
      <c r="G1329" s="48">
        <v>74.0</v>
      </c>
      <c r="H1329" s="49">
        <f t="shared" si="3"/>
        <v>74.06969027</v>
      </c>
      <c r="I1329" s="49">
        <f t="shared" si="4"/>
        <v>7.030309734</v>
      </c>
      <c r="J1329" s="49"/>
      <c r="K1329" s="50">
        <v>81.1</v>
      </c>
      <c r="L1329" s="51">
        <v>22.2</v>
      </c>
      <c r="M1329" s="52">
        <f t="shared" si="5"/>
        <v>65.02334267</v>
      </c>
      <c r="N1329" s="52">
        <f t="shared" si="6"/>
        <v>16.07665733</v>
      </c>
      <c r="O1329" s="53"/>
      <c r="P1329" s="54">
        <v>81.1</v>
      </c>
      <c r="Q1329" s="54">
        <v>0.1</v>
      </c>
      <c r="R1329" s="55">
        <f t="shared" si="7"/>
        <v>70.84370993</v>
      </c>
      <c r="S1329" s="55">
        <f t="shared" si="8"/>
        <v>10.25629007</v>
      </c>
      <c r="T1329" s="55"/>
    </row>
    <row r="1330">
      <c r="A1330" s="45">
        <v>74.7</v>
      </c>
      <c r="B1330" s="45">
        <v>13.3</v>
      </c>
      <c r="C1330" s="46">
        <f t="shared" si="1"/>
        <v>72.08481543</v>
      </c>
      <c r="D1330" s="35">
        <f t="shared" si="2"/>
        <v>2.615184572</v>
      </c>
      <c r="E1330" s="47"/>
      <c r="F1330" s="48">
        <v>74.1</v>
      </c>
      <c r="G1330" s="48">
        <v>112.0</v>
      </c>
      <c r="H1330" s="49">
        <f t="shared" si="3"/>
        <v>72.04206882</v>
      </c>
      <c r="I1330" s="49">
        <f t="shared" si="4"/>
        <v>2.057931184</v>
      </c>
      <c r="J1330" s="49"/>
      <c r="K1330" s="50">
        <v>74.1</v>
      </c>
      <c r="L1330" s="51">
        <v>65.6</v>
      </c>
      <c r="M1330" s="52">
        <f t="shared" si="5"/>
        <v>76.73517884</v>
      </c>
      <c r="N1330" s="52">
        <f t="shared" si="6"/>
        <v>2.635178841</v>
      </c>
      <c r="O1330" s="53"/>
      <c r="P1330" s="54">
        <v>74.1</v>
      </c>
      <c r="Q1330" s="54">
        <v>0.1</v>
      </c>
      <c r="R1330" s="55">
        <f t="shared" si="7"/>
        <v>70.84370993</v>
      </c>
      <c r="S1330" s="55">
        <f t="shared" si="8"/>
        <v>3.256290075</v>
      </c>
      <c r="T1330" s="55"/>
    </row>
    <row r="1331">
      <c r="A1331" s="45">
        <v>74.6</v>
      </c>
      <c r="B1331" s="45">
        <v>13.0</v>
      </c>
      <c r="C1331" s="46">
        <f t="shared" si="1"/>
        <v>71.4537795</v>
      </c>
      <c r="D1331" s="35">
        <f t="shared" si="2"/>
        <v>3.146220503</v>
      </c>
      <c r="E1331" s="47"/>
      <c r="F1331" s="48">
        <v>74.0</v>
      </c>
      <c r="G1331" s="48">
        <v>113.0</v>
      </c>
      <c r="H1331" s="49">
        <f t="shared" si="3"/>
        <v>71.98871036</v>
      </c>
      <c r="I1331" s="49">
        <f t="shared" si="4"/>
        <v>2.011289643</v>
      </c>
      <c r="J1331" s="49"/>
      <c r="K1331" s="50">
        <v>74.0</v>
      </c>
      <c r="L1331" s="51">
        <v>64.8</v>
      </c>
      <c r="M1331" s="52">
        <f t="shared" si="5"/>
        <v>76.51929246</v>
      </c>
      <c r="N1331" s="52">
        <f t="shared" si="6"/>
        <v>2.519292459</v>
      </c>
      <c r="O1331" s="53"/>
      <c r="P1331" s="54">
        <v>74.0</v>
      </c>
      <c r="Q1331" s="54">
        <v>0.1</v>
      </c>
      <c r="R1331" s="55">
        <f t="shared" si="7"/>
        <v>70.84370993</v>
      </c>
      <c r="S1331" s="55">
        <f t="shared" si="8"/>
        <v>3.156290075</v>
      </c>
      <c r="T1331" s="55"/>
    </row>
    <row r="1332">
      <c r="A1332" s="45">
        <v>74.5</v>
      </c>
      <c r="B1332" s="45">
        <v>13.1</v>
      </c>
      <c r="C1332" s="46">
        <f t="shared" si="1"/>
        <v>71.66412481</v>
      </c>
      <c r="D1332" s="35">
        <f t="shared" si="2"/>
        <v>2.835875193</v>
      </c>
      <c r="E1332" s="47"/>
      <c r="F1332" s="48">
        <v>73.9</v>
      </c>
      <c r="G1332" s="48">
        <v>114.0</v>
      </c>
      <c r="H1332" s="49">
        <f t="shared" si="3"/>
        <v>71.9353519</v>
      </c>
      <c r="I1332" s="49">
        <f t="shared" si="4"/>
        <v>1.964648102</v>
      </c>
      <c r="J1332" s="49"/>
      <c r="K1332" s="50">
        <v>73.9</v>
      </c>
      <c r="L1332" s="51">
        <v>64.0</v>
      </c>
      <c r="M1332" s="52">
        <f t="shared" si="5"/>
        <v>76.30340608</v>
      </c>
      <c r="N1332" s="52">
        <f t="shared" si="6"/>
        <v>2.403406078</v>
      </c>
      <c r="O1332" s="53"/>
      <c r="P1332" s="54">
        <v>73.9</v>
      </c>
      <c r="Q1332" s="54">
        <v>0.1</v>
      </c>
      <c r="R1332" s="55">
        <f t="shared" si="7"/>
        <v>70.84370993</v>
      </c>
      <c r="S1332" s="55">
        <f t="shared" si="8"/>
        <v>3.056290075</v>
      </c>
      <c r="T1332" s="55"/>
    </row>
    <row r="1333">
      <c r="A1333" s="45">
        <v>74.3</v>
      </c>
      <c r="B1333" s="45">
        <v>13.2</v>
      </c>
      <c r="C1333" s="46">
        <f t="shared" si="1"/>
        <v>71.87447012</v>
      </c>
      <c r="D1333" s="35">
        <f t="shared" si="2"/>
        <v>2.425529882</v>
      </c>
      <c r="E1333" s="47"/>
      <c r="F1333" s="48">
        <v>73.7</v>
      </c>
      <c r="G1333" s="48">
        <v>115.0</v>
      </c>
      <c r="H1333" s="49">
        <f t="shared" si="3"/>
        <v>71.88199344</v>
      </c>
      <c r="I1333" s="49">
        <f t="shared" si="4"/>
        <v>1.818006562</v>
      </c>
      <c r="J1333" s="49"/>
      <c r="K1333" s="50">
        <v>73.7</v>
      </c>
      <c r="L1333" s="51">
        <v>63.2</v>
      </c>
      <c r="M1333" s="52">
        <f t="shared" si="5"/>
        <v>76.0875197</v>
      </c>
      <c r="N1333" s="52">
        <f t="shared" si="6"/>
        <v>2.387519697</v>
      </c>
      <c r="O1333" s="53"/>
      <c r="P1333" s="54">
        <v>73.7</v>
      </c>
      <c r="Q1333" s="54">
        <v>0.1</v>
      </c>
      <c r="R1333" s="55">
        <f t="shared" si="7"/>
        <v>70.84370993</v>
      </c>
      <c r="S1333" s="55">
        <f t="shared" si="8"/>
        <v>2.856290075</v>
      </c>
      <c r="T1333" s="55"/>
    </row>
    <row r="1334">
      <c r="A1334" s="45">
        <v>74.2</v>
      </c>
      <c r="B1334" s="45">
        <v>13.4</v>
      </c>
      <c r="C1334" s="46">
        <f t="shared" si="1"/>
        <v>72.29516074</v>
      </c>
      <c r="D1334" s="35">
        <f t="shared" si="2"/>
        <v>1.904839261</v>
      </c>
      <c r="E1334" s="47"/>
      <c r="F1334" s="48">
        <v>73.6</v>
      </c>
      <c r="G1334" s="48">
        <v>116.0</v>
      </c>
      <c r="H1334" s="49">
        <f t="shared" si="3"/>
        <v>71.82863498</v>
      </c>
      <c r="I1334" s="49">
        <f t="shared" si="4"/>
        <v>1.771365021</v>
      </c>
      <c r="J1334" s="49"/>
      <c r="K1334" s="50">
        <v>73.6</v>
      </c>
      <c r="L1334" s="51">
        <v>62.4</v>
      </c>
      <c r="M1334" s="52">
        <f t="shared" si="5"/>
        <v>75.87163332</v>
      </c>
      <c r="N1334" s="52">
        <f t="shared" si="6"/>
        <v>2.271633316</v>
      </c>
      <c r="O1334" s="53"/>
      <c r="P1334" s="54">
        <v>73.6</v>
      </c>
      <c r="Q1334" s="54">
        <v>0.1</v>
      </c>
      <c r="R1334" s="55">
        <f t="shared" si="7"/>
        <v>70.84370993</v>
      </c>
      <c r="S1334" s="55">
        <f t="shared" si="8"/>
        <v>2.756290075</v>
      </c>
      <c r="T1334" s="55"/>
    </row>
    <row r="1335">
      <c r="A1335" s="45">
        <v>74.0</v>
      </c>
      <c r="B1335" s="45">
        <v>13.5</v>
      </c>
      <c r="C1335" s="46">
        <f t="shared" si="1"/>
        <v>72.50550605</v>
      </c>
      <c r="D1335" s="35">
        <f t="shared" si="2"/>
        <v>1.494493951</v>
      </c>
      <c r="E1335" s="47"/>
      <c r="F1335" s="48">
        <v>73.4</v>
      </c>
      <c r="G1335" s="48">
        <v>117.0</v>
      </c>
      <c r="H1335" s="49">
        <f t="shared" si="3"/>
        <v>71.77527652</v>
      </c>
      <c r="I1335" s="49">
        <f t="shared" si="4"/>
        <v>1.62472348</v>
      </c>
      <c r="J1335" s="49"/>
      <c r="K1335" s="50">
        <v>73.4</v>
      </c>
      <c r="L1335" s="51">
        <v>61.7</v>
      </c>
      <c r="M1335" s="52">
        <f t="shared" si="5"/>
        <v>75.68273273</v>
      </c>
      <c r="N1335" s="52">
        <f t="shared" si="6"/>
        <v>2.282732733</v>
      </c>
      <c r="O1335" s="53"/>
      <c r="P1335" s="54">
        <v>73.4</v>
      </c>
      <c r="Q1335" s="54">
        <v>0.1</v>
      </c>
      <c r="R1335" s="55">
        <f t="shared" si="7"/>
        <v>70.84370993</v>
      </c>
      <c r="S1335" s="55">
        <f t="shared" si="8"/>
        <v>2.556290075</v>
      </c>
      <c r="T1335" s="55"/>
    </row>
    <row r="1336">
      <c r="A1336" s="45">
        <v>73.9</v>
      </c>
      <c r="B1336" s="45">
        <v>13.6</v>
      </c>
      <c r="C1336" s="46">
        <f t="shared" si="1"/>
        <v>72.71585136</v>
      </c>
      <c r="D1336" s="35">
        <f t="shared" si="2"/>
        <v>1.18414864</v>
      </c>
      <c r="E1336" s="47"/>
      <c r="F1336" s="48">
        <v>73.3</v>
      </c>
      <c r="G1336" s="48">
        <v>118.0</v>
      </c>
      <c r="H1336" s="49">
        <f t="shared" si="3"/>
        <v>71.72191806</v>
      </c>
      <c r="I1336" s="49">
        <f t="shared" si="4"/>
        <v>1.578081939</v>
      </c>
      <c r="J1336" s="49"/>
      <c r="K1336" s="50">
        <v>73.3</v>
      </c>
      <c r="L1336" s="51">
        <v>6.9</v>
      </c>
      <c r="M1336" s="52">
        <f t="shared" si="5"/>
        <v>60.89451563</v>
      </c>
      <c r="N1336" s="52">
        <f t="shared" si="6"/>
        <v>12.40548437</v>
      </c>
      <c r="O1336" s="53"/>
      <c r="P1336" s="54">
        <v>73.3</v>
      </c>
      <c r="Q1336" s="54">
        <v>0.1</v>
      </c>
      <c r="R1336" s="55">
        <f t="shared" si="7"/>
        <v>70.84370993</v>
      </c>
      <c r="S1336" s="55">
        <f t="shared" si="8"/>
        <v>2.456290075</v>
      </c>
      <c r="T1336" s="55"/>
    </row>
    <row r="1337">
      <c r="A1337" s="45">
        <v>73.8</v>
      </c>
      <c r="B1337" s="45">
        <v>13.8</v>
      </c>
      <c r="C1337" s="46">
        <f t="shared" si="1"/>
        <v>73.13654198</v>
      </c>
      <c r="D1337" s="35">
        <f t="shared" si="2"/>
        <v>0.6634580191</v>
      </c>
      <c r="E1337" s="47"/>
      <c r="F1337" s="48">
        <v>73.1</v>
      </c>
      <c r="G1337" s="48">
        <v>119.0</v>
      </c>
      <c r="H1337" s="49">
        <f t="shared" si="3"/>
        <v>71.6685596</v>
      </c>
      <c r="I1337" s="49">
        <f t="shared" si="4"/>
        <v>1.431440399</v>
      </c>
      <c r="J1337" s="49"/>
      <c r="K1337" s="50">
        <v>73.1</v>
      </c>
      <c r="L1337" s="51">
        <v>6.1</v>
      </c>
      <c r="M1337" s="52">
        <f t="shared" si="5"/>
        <v>60.67862925</v>
      </c>
      <c r="N1337" s="52">
        <f t="shared" si="6"/>
        <v>12.42137075</v>
      </c>
      <c r="O1337" s="53"/>
      <c r="P1337" s="54">
        <v>73.1</v>
      </c>
      <c r="Q1337" s="54">
        <v>0.1</v>
      </c>
      <c r="R1337" s="55">
        <f t="shared" si="7"/>
        <v>70.84370993</v>
      </c>
      <c r="S1337" s="55">
        <f t="shared" si="8"/>
        <v>2.256290075</v>
      </c>
      <c r="T1337" s="55"/>
    </row>
    <row r="1338">
      <c r="A1338" s="45">
        <v>73.7</v>
      </c>
      <c r="B1338" s="45">
        <v>13.9</v>
      </c>
      <c r="C1338" s="46">
        <f t="shared" si="1"/>
        <v>73.34688729</v>
      </c>
      <c r="D1338" s="35">
        <f t="shared" si="2"/>
        <v>0.3531127086</v>
      </c>
      <c r="E1338" s="47"/>
      <c r="F1338" s="48">
        <v>73.0</v>
      </c>
      <c r="G1338" s="48">
        <v>12.0</v>
      </c>
      <c r="H1338" s="49">
        <f t="shared" si="3"/>
        <v>77.37791474</v>
      </c>
      <c r="I1338" s="49">
        <f t="shared" si="4"/>
        <v>4.377914737</v>
      </c>
      <c r="J1338" s="49"/>
      <c r="K1338" s="50">
        <v>73.0</v>
      </c>
      <c r="L1338" s="51">
        <v>59.3</v>
      </c>
      <c r="M1338" s="52">
        <f t="shared" si="5"/>
        <v>75.03507359</v>
      </c>
      <c r="N1338" s="52">
        <f t="shared" si="6"/>
        <v>2.03507359</v>
      </c>
      <c r="O1338" s="53"/>
      <c r="P1338" s="54">
        <v>73.0</v>
      </c>
      <c r="Q1338" s="54">
        <v>0.1</v>
      </c>
      <c r="R1338" s="55">
        <f t="shared" si="7"/>
        <v>70.84370993</v>
      </c>
      <c r="S1338" s="55">
        <f t="shared" si="8"/>
        <v>2.156290075</v>
      </c>
      <c r="T1338" s="55"/>
    </row>
    <row r="1339">
      <c r="A1339" s="45">
        <v>73.6</v>
      </c>
      <c r="B1339" s="45">
        <v>14.1</v>
      </c>
      <c r="C1339" s="46">
        <f t="shared" si="1"/>
        <v>73.76757791</v>
      </c>
      <c r="D1339" s="35">
        <f t="shared" si="2"/>
        <v>0.1675779124</v>
      </c>
      <c r="E1339" s="47"/>
      <c r="F1339" s="48">
        <v>72.8</v>
      </c>
      <c r="G1339" s="48">
        <v>121.0</v>
      </c>
      <c r="H1339" s="49">
        <f t="shared" si="3"/>
        <v>71.56184268</v>
      </c>
      <c r="I1339" s="49">
        <f t="shared" si="4"/>
        <v>1.238157317</v>
      </c>
      <c r="J1339" s="49"/>
      <c r="K1339" s="50">
        <v>72.8</v>
      </c>
      <c r="L1339" s="51">
        <v>58.6</v>
      </c>
      <c r="M1339" s="52">
        <f t="shared" si="5"/>
        <v>74.84617301</v>
      </c>
      <c r="N1339" s="52">
        <f t="shared" si="6"/>
        <v>2.046173006</v>
      </c>
      <c r="O1339" s="53"/>
      <c r="P1339" s="54">
        <v>72.8</v>
      </c>
      <c r="Q1339" s="54">
        <v>0.1</v>
      </c>
      <c r="R1339" s="55">
        <f t="shared" si="7"/>
        <v>70.84370993</v>
      </c>
      <c r="S1339" s="55">
        <f t="shared" si="8"/>
        <v>1.956290075</v>
      </c>
      <c r="T1339" s="55"/>
    </row>
    <row r="1340">
      <c r="A1340" s="45">
        <v>73.6</v>
      </c>
      <c r="B1340" s="45">
        <v>14.2</v>
      </c>
      <c r="C1340" s="46">
        <f t="shared" si="1"/>
        <v>73.97792322</v>
      </c>
      <c r="D1340" s="35">
        <f t="shared" si="2"/>
        <v>0.3779232229</v>
      </c>
      <c r="E1340" s="47"/>
      <c r="F1340" s="48">
        <v>72.4</v>
      </c>
      <c r="G1340" s="48">
        <v>127.0</v>
      </c>
      <c r="H1340" s="49">
        <f t="shared" si="3"/>
        <v>71.24169193</v>
      </c>
      <c r="I1340" s="49">
        <f t="shared" si="4"/>
        <v>1.158308072</v>
      </c>
      <c r="J1340" s="49"/>
      <c r="K1340" s="50">
        <v>72.4</v>
      </c>
      <c r="L1340" s="51">
        <v>57.8</v>
      </c>
      <c r="M1340" s="52">
        <f t="shared" si="5"/>
        <v>74.63028663</v>
      </c>
      <c r="N1340" s="52">
        <f t="shared" si="6"/>
        <v>2.230286625</v>
      </c>
      <c r="O1340" s="53"/>
      <c r="P1340" s="54">
        <v>72.4</v>
      </c>
      <c r="Q1340" s="54">
        <v>0.1</v>
      </c>
      <c r="R1340" s="55">
        <f t="shared" si="7"/>
        <v>70.84370993</v>
      </c>
      <c r="S1340" s="55">
        <f t="shared" si="8"/>
        <v>1.556290075</v>
      </c>
      <c r="T1340" s="55"/>
    </row>
    <row r="1341">
      <c r="A1341" s="45">
        <v>73.5</v>
      </c>
      <c r="B1341" s="45">
        <v>14.4</v>
      </c>
      <c r="C1341" s="46">
        <f t="shared" si="1"/>
        <v>74.39861384</v>
      </c>
      <c r="D1341" s="35">
        <f t="shared" si="2"/>
        <v>0.8986138438</v>
      </c>
      <c r="E1341" s="47"/>
      <c r="F1341" s="48">
        <v>72.5</v>
      </c>
      <c r="G1341" s="48">
        <v>125.0</v>
      </c>
      <c r="H1341" s="49">
        <f t="shared" si="3"/>
        <v>71.34840885</v>
      </c>
      <c r="I1341" s="49">
        <f t="shared" si="4"/>
        <v>1.151591154</v>
      </c>
      <c r="J1341" s="49"/>
      <c r="K1341" s="50">
        <v>72.5</v>
      </c>
      <c r="L1341" s="51">
        <v>57.0</v>
      </c>
      <c r="M1341" s="52">
        <f t="shared" si="5"/>
        <v>74.41440024</v>
      </c>
      <c r="N1341" s="52">
        <f t="shared" si="6"/>
        <v>1.914400244</v>
      </c>
      <c r="O1341" s="53"/>
      <c r="P1341" s="54">
        <v>72.5</v>
      </c>
      <c r="Q1341" s="54">
        <v>0.1</v>
      </c>
      <c r="R1341" s="55">
        <f t="shared" si="7"/>
        <v>70.84370993</v>
      </c>
      <c r="S1341" s="55">
        <f t="shared" si="8"/>
        <v>1.656290075</v>
      </c>
      <c r="T1341" s="55"/>
    </row>
    <row r="1342">
      <c r="A1342" s="45">
        <v>73.4</v>
      </c>
      <c r="B1342" s="45">
        <v>14.1</v>
      </c>
      <c r="C1342" s="46">
        <f t="shared" si="1"/>
        <v>73.76757791</v>
      </c>
      <c r="D1342" s="35">
        <f t="shared" si="2"/>
        <v>0.3675779124</v>
      </c>
      <c r="E1342" s="47"/>
      <c r="F1342" s="48">
        <v>72.3</v>
      </c>
      <c r="G1342" s="48">
        <v>127.0</v>
      </c>
      <c r="H1342" s="49">
        <f t="shared" si="3"/>
        <v>71.24169193</v>
      </c>
      <c r="I1342" s="49">
        <f t="shared" si="4"/>
        <v>1.058308072</v>
      </c>
      <c r="J1342" s="49"/>
      <c r="K1342" s="50">
        <v>72.3</v>
      </c>
      <c r="L1342" s="51">
        <v>56.3</v>
      </c>
      <c r="M1342" s="52">
        <f t="shared" si="5"/>
        <v>74.22549966</v>
      </c>
      <c r="N1342" s="52">
        <f t="shared" si="6"/>
        <v>1.925499661</v>
      </c>
      <c r="O1342" s="53"/>
      <c r="P1342" s="54">
        <v>72.3</v>
      </c>
      <c r="Q1342" s="54">
        <v>0.1</v>
      </c>
      <c r="R1342" s="55">
        <f t="shared" si="7"/>
        <v>70.84370993</v>
      </c>
      <c r="S1342" s="55">
        <f t="shared" si="8"/>
        <v>1.456290075</v>
      </c>
      <c r="T1342" s="55"/>
    </row>
    <row r="1343">
      <c r="A1343" s="45">
        <v>73.3</v>
      </c>
      <c r="B1343" s="45">
        <v>13.9</v>
      </c>
      <c r="C1343" s="46">
        <f t="shared" si="1"/>
        <v>73.34688729</v>
      </c>
      <c r="D1343" s="35">
        <f t="shared" si="2"/>
        <v>0.04688729138</v>
      </c>
      <c r="E1343" s="47"/>
      <c r="F1343" s="48">
        <v>72.1</v>
      </c>
      <c r="G1343" s="48">
        <v>129.0</v>
      </c>
      <c r="H1343" s="49">
        <f t="shared" si="3"/>
        <v>71.13497501</v>
      </c>
      <c r="I1343" s="49">
        <f t="shared" si="4"/>
        <v>0.9650249907</v>
      </c>
      <c r="J1343" s="49"/>
      <c r="K1343" s="50">
        <v>72.1</v>
      </c>
      <c r="L1343" s="51">
        <v>55.5</v>
      </c>
      <c r="M1343" s="52">
        <f t="shared" si="5"/>
        <v>74.00961328</v>
      </c>
      <c r="N1343" s="52">
        <f t="shared" si="6"/>
        <v>1.90961328</v>
      </c>
      <c r="O1343" s="53"/>
      <c r="P1343" s="54">
        <v>72.1</v>
      </c>
      <c r="Q1343" s="54">
        <v>0.1</v>
      </c>
      <c r="R1343" s="55">
        <f t="shared" si="7"/>
        <v>70.84370993</v>
      </c>
      <c r="S1343" s="55">
        <f t="shared" si="8"/>
        <v>1.256290075</v>
      </c>
      <c r="T1343" s="55"/>
    </row>
    <row r="1344">
      <c r="A1344" s="45">
        <v>73.2</v>
      </c>
      <c r="B1344" s="45">
        <v>14.0</v>
      </c>
      <c r="C1344" s="46">
        <f t="shared" si="1"/>
        <v>73.5572326</v>
      </c>
      <c r="D1344" s="35">
        <f t="shared" si="2"/>
        <v>0.3572326019</v>
      </c>
      <c r="E1344" s="47"/>
      <c r="F1344" s="48">
        <v>71.9</v>
      </c>
      <c r="G1344" s="48">
        <v>131.0</v>
      </c>
      <c r="H1344" s="49">
        <f t="shared" si="3"/>
        <v>71.02825809</v>
      </c>
      <c r="I1344" s="49">
        <f t="shared" si="4"/>
        <v>0.8717419091</v>
      </c>
      <c r="J1344" s="49"/>
      <c r="K1344" s="50">
        <v>71.9</v>
      </c>
      <c r="L1344" s="51">
        <v>54.8</v>
      </c>
      <c r="M1344" s="52">
        <f t="shared" si="5"/>
        <v>73.8207127</v>
      </c>
      <c r="N1344" s="52">
        <f t="shared" si="6"/>
        <v>1.920712696</v>
      </c>
      <c r="O1344" s="53"/>
      <c r="P1344" s="54">
        <v>71.9</v>
      </c>
      <c r="Q1344" s="54">
        <v>0.1</v>
      </c>
      <c r="R1344" s="55">
        <f t="shared" si="7"/>
        <v>70.84370993</v>
      </c>
      <c r="S1344" s="55">
        <f t="shared" si="8"/>
        <v>1.056290075</v>
      </c>
      <c r="T1344" s="55"/>
    </row>
    <row r="1345">
      <c r="A1345" s="45">
        <v>73.2</v>
      </c>
      <c r="B1345" s="45">
        <v>14.1</v>
      </c>
      <c r="C1345" s="46">
        <f t="shared" si="1"/>
        <v>73.76757791</v>
      </c>
      <c r="D1345" s="35">
        <f t="shared" si="2"/>
        <v>0.5675779124</v>
      </c>
      <c r="E1345" s="47"/>
      <c r="F1345" s="48">
        <v>71.7</v>
      </c>
      <c r="G1345" s="48">
        <v>133.0</v>
      </c>
      <c r="H1345" s="49">
        <f t="shared" si="3"/>
        <v>70.92154117</v>
      </c>
      <c r="I1345" s="49">
        <f t="shared" si="4"/>
        <v>0.7784588276</v>
      </c>
      <c r="J1345" s="49"/>
      <c r="K1345" s="50">
        <v>71.7</v>
      </c>
      <c r="L1345" s="51">
        <v>54.0</v>
      </c>
      <c r="M1345" s="52">
        <f t="shared" si="5"/>
        <v>73.60482632</v>
      </c>
      <c r="N1345" s="52">
        <f t="shared" si="6"/>
        <v>1.904826315</v>
      </c>
      <c r="O1345" s="53"/>
      <c r="P1345" s="54">
        <v>71.7</v>
      </c>
      <c r="Q1345" s="54">
        <v>0.1</v>
      </c>
      <c r="R1345" s="55">
        <f t="shared" si="7"/>
        <v>70.84370993</v>
      </c>
      <c r="S1345" s="55">
        <f t="shared" si="8"/>
        <v>0.856290075</v>
      </c>
      <c r="T1345" s="55"/>
    </row>
    <row r="1346">
      <c r="A1346" s="45">
        <v>71.1</v>
      </c>
      <c r="B1346" s="45">
        <v>13.0</v>
      </c>
      <c r="C1346" s="46">
        <f t="shared" si="1"/>
        <v>71.4537795</v>
      </c>
      <c r="D1346" s="35">
        <f t="shared" si="2"/>
        <v>0.3537794969</v>
      </c>
      <c r="E1346" s="47"/>
      <c r="F1346" s="48">
        <v>72.0</v>
      </c>
      <c r="G1346" s="48">
        <v>198.0</v>
      </c>
      <c r="H1346" s="49">
        <f t="shared" si="3"/>
        <v>67.45324132</v>
      </c>
      <c r="I1346" s="49">
        <f t="shared" si="4"/>
        <v>4.546758677</v>
      </c>
      <c r="J1346" s="49"/>
      <c r="K1346" s="50">
        <v>72.0</v>
      </c>
      <c r="L1346" s="51">
        <v>53.1</v>
      </c>
      <c r="M1346" s="52">
        <f t="shared" si="5"/>
        <v>73.36195414</v>
      </c>
      <c r="N1346" s="52">
        <f t="shared" si="6"/>
        <v>1.361954136</v>
      </c>
      <c r="O1346" s="53"/>
      <c r="P1346" s="54">
        <v>72.0</v>
      </c>
      <c r="Q1346" s="54">
        <v>0.1</v>
      </c>
      <c r="R1346" s="55">
        <f t="shared" si="7"/>
        <v>70.84370993</v>
      </c>
      <c r="S1346" s="55">
        <f t="shared" si="8"/>
        <v>1.156290075</v>
      </c>
      <c r="T1346" s="55"/>
    </row>
    <row r="1347">
      <c r="A1347" s="45">
        <v>78.0</v>
      </c>
      <c r="B1347" s="45">
        <v>12.8</v>
      </c>
      <c r="C1347" s="46">
        <f t="shared" si="1"/>
        <v>71.03308888</v>
      </c>
      <c r="D1347" s="35">
        <f t="shared" si="2"/>
        <v>6.966911124</v>
      </c>
      <c r="E1347" s="47"/>
      <c r="F1347" s="48">
        <v>69.9</v>
      </c>
      <c r="G1347" s="48">
        <v>22.0</v>
      </c>
      <c r="H1347" s="49">
        <f t="shared" si="3"/>
        <v>76.84433015</v>
      </c>
      <c r="I1347" s="49">
        <f t="shared" si="4"/>
        <v>6.944330145</v>
      </c>
      <c r="J1347" s="49"/>
      <c r="K1347" s="50">
        <v>69.9</v>
      </c>
      <c r="L1347" s="51">
        <v>52.3</v>
      </c>
      <c r="M1347" s="52">
        <f t="shared" si="5"/>
        <v>73.14606776</v>
      </c>
      <c r="N1347" s="52">
        <f t="shared" si="6"/>
        <v>3.246067755</v>
      </c>
      <c r="O1347" s="53"/>
      <c r="P1347" s="54">
        <v>69.9</v>
      </c>
      <c r="Q1347" s="54">
        <v>0.1</v>
      </c>
      <c r="R1347" s="55">
        <f t="shared" si="7"/>
        <v>70.84370993</v>
      </c>
      <c r="S1347" s="55">
        <f t="shared" si="8"/>
        <v>0.943709925</v>
      </c>
      <c r="T1347" s="55"/>
    </row>
    <row r="1348">
      <c r="A1348" s="45">
        <v>77.0</v>
      </c>
      <c r="B1348" s="45">
        <v>12.5</v>
      </c>
      <c r="C1348" s="46">
        <f t="shared" si="1"/>
        <v>70.40205294</v>
      </c>
      <c r="D1348" s="35">
        <f t="shared" si="2"/>
        <v>6.597947056</v>
      </c>
      <c r="E1348" s="47"/>
      <c r="F1348" s="48">
        <v>69.5</v>
      </c>
      <c r="G1348" s="48">
        <v>28.0</v>
      </c>
      <c r="H1348" s="49">
        <f t="shared" si="3"/>
        <v>76.52417939</v>
      </c>
      <c r="I1348" s="49">
        <f t="shared" si="4"/>
        <v>7.02417939</v>
      </c>
      <c r="J1348" s="49"/>
      <c r="K1348" s="50">
        <v>69.5</v>
      </c>
      <c r="L1348" s="51">
        <v>51.4</v>
      </c>
      <c r="M1348" s="52">
        <f t="shared" si="5"/>
        <v>72.90319558</v>
      </c>
      <c r="N1348" s="52">
        <f t="shared" si="6"/>
        <v>3.403195577</v>
      </c>
      <c r="O1348" s="53"/>
      <c r="P1348" s="54">
        <v>69.5</v>
      </c>
      <c r="Q1348" s="54">
        <v>0.1</v>
      </c>
      <c r="R1348" s="55">
        <f t="shared" si="7"/>
        <v>70.84370993</v>
      </c>
      <c r="S1348" s="55">
        <f t="shared" si="8"/>
        <v>1.343709925</v>
      </c>
      <c r="T1348" s="55"/>
    </row>
    <row r="1349">
      <c r="A1349" s="45">
        <v>69.9</v>
      </c>
      <c r="B1349" s="45">
        <v>12.3</v>
      </c>
      <c r="C1349" s="46">
        <f t="shared" si="1"/>
        <v>69.98136232</v>
      </c>
      <c r="D1349" s="35">
        <f t="shared" si="2"/>
        <v>0.0813623235</v>
      </c>
      <c r="E1349" s="47"/>
      <c r="F1349" s="48">
        <v>69.1</v>
      </c>
      <c r="G1349" s="48">
        <v>214.0</v>
      </c>
      <c r="H1349" s="49">
        <f t="shared" si="3"/>
        <v>66.59950598</v>
      </c>
      <c r="I1349" s="49">
        <f t="shared" si="4"/>
        <v>2.500494024</v>
      </c>
      <c r="J1349" s="49"/>
      <c r="K1349" s="50">
        <v>69.1</v>
      </c>
      <c r="L1349" s="51">
        <v>5.6</v>
      </c>
      <c r="M1349" s="52">
        <f t="shared" si="5"/>
        <v>60.54370026</v>
      </c>
      <c r="N1349" s="52">
        <f t="shared" si="6"/>
        <v>8.556299739</v>
      </c>
      <c r="O1349" s="53"/>
      <c r="P1349" s="54">
        <v>69.1</v>
      </c>
      <c r="Q1349" s="54">
        <v>0.1</v>
      </c>
      <c r="R1349" s="55">
        <f t="shared" si="7"/>
        <v>70.84370993</v>
      </c>
      <c r="S1349" s="55">
        <f t="shared" si="8"/>
        <v>1.743709925</v>
      </c>
      <c r="T1349" s="55"/>
    </row>
    <row r="1350">
      <c r="A1350" s="45">
        <v>69.4</v>
      </c>
      <c r="B1350" s="45">
        <v>12.1</v>
      </c>
      <c r="C1350" s="46">
        <f t="shared" si="1"/>
        <v>69.5606717</v>
      </c>
      <c r="D1350" s="35">
        <f t="shared" si="2"/>
        <v>0.1606717025</v>
      </c>
      <c r="E1350" s="47"/>
      <c r="F1350" s="48">
        <v>68.5</v>
      </c>
      <c r="G1350" s="48">
        <v>224.0</v>
      </c>
      <c r="H1350" s="49">
        <f t="shared" si="3"/>
        <v>66.06592138</v>
      </c>
      <c r="I1350" s="49">
        <f t="shared" si="4"/>
        <v>2.434078616</v>
      </c>
      <c r="J1350" s="49"/>
      <c r="K1350" s="50">
        <v>68.5</v>
      </c>
      <c r="L1350" s="51">
        <v>49.9</v>
      </c>
      <c r="M1350" s="52">
        <f t="shared" si="5"/>
        <v>72.49840861</v>
      </c>
      <c r="N1350" s="52">
        <f t="shared" si="6"/>
        <v>3.998408612</v>
      </c>
      <c r="O1350" s="53"/>
      <c r="P1350" s="54">
        <v>68.5</v>
      </c>
      <c r="Q1350" s="54">
        <v>0.1</v>
      </c>
      <c r="R1350" s="55">
        <f t="shared" si="7"/>
        <v>70.84370993</v>
      </c>
      <c r="S1350" s="55">
        <f t="shared" si="8"/>
        <v>2.343709925</v>
      </c>
      <c r="T1350" s="55"/>
    </row>
    <row r="1351">
      <c r="A1351" s="45">
        <v>68.8</v>
      </c>
      <c r="B1351" s="45">
        <v>12.2</v>
      </c>
      <c r="C1351" s="46">
        <f t="shared" si="1"/>
        <v>69.77101701</v>
      </c>
      <c r="D1351" s="35">
        <f t="shared" si="2"/>
        <v>0.971017013</v>
      </c>
      <c r="E1351" s="47"/>
      <c r="F1351" s="48">
        <v>67.8</v>
      </c>
      <c r="G1351" s="48">
        <v>236.0</v>
      </c>
      <c r="H1351" s="49">
        <f t="shared" si="3"/>
        <v>65.42561987</v>
      </c>
      <c r="I1351" s="49">
        <f t="shared" si="4"/>
        <v>2.374380127</v>
      </c>
      <c r="J1351" s="49"/>
      <c r="K1351" s="50">
        <v>67.8</v>
      </c>
      <c r="L1351" s="51">
        <v>49.2</v>
      </c>
      <c r="M1351" s="52">
        <f t="shared" si="5"/>
        <v>72.30950803</v>
      </c>
      <c r="N1351" s="52">
        <f t="shared" si="6"/>
        <v>4.509508029</v>
      </c>
      <c r="O1351" s="53"/>
      <c r="P1351" s="54">
        <v>67.8</v>
      </c>
      <c r="Q1351" s="54">
        <v>0.1</v>
      </c>
      <c r="R1351" s="55">
        <f t="shared" si="7"/>
        <v>70.84370993</v>
      </c>
      <c r="S1351" s="55">
        <f t="shared" si="8"/>
        <v>3.043709925</v>
      </c>
      <c r="T1351" s="55"/>
    </row>
    <row r="1352">
      <c r="A1352" s="45">
        <v>68.5</v>
      </c>
      <c r="B1352" s="45">
        <v>12.4</v>
      </c>
      <c r="C1352" s="46">
        <f t="shared" si="1"/>
        <v>70.19170763</v>
      </c>
      <c r="D1352" s="35">
        <f t="shared" si="2"/>
        <v>1.691707634</v>
      </c>
      <c r="E1352" s="47"/>
      <c r="F1352" s="48">
        <v>67.8</v>
      </c>
      <c r="G1352" s="48">
        <v>235.0</v>
      </c>
      <c r="H1352" s="49">
        <f t="shared" si="3"/>
        <v>65.47897833</v>
      </c>
      <c r="I1352" s="49">
        <f t="shared" si="4"/>
        <v>2.321021667</v>
      </c>
      <c r="J1352" s="49"/>
      <c r="K1352" s="50">
        <v>67.8</v>
      </c>
      <c r="L1352" s="51">
        <v>48.5</v>
      </c>
      <c r="M1352" s="52">
        <f t="shared" si="5"/>
        <v>72.12060745</v>
      </c>
      <c r="N1352" s="52">
        <f t="shared" si="6"/>
        <v>4.320607445</v>
      </c>
      <c r="O1352" s="53"/>
      <c r="P1352" s="54">
        <v>67.8</v>
      </c>
      <c r="Q1352" s="54">
        <v>0.1</v>
      </c>
      <c r="R1352" s="55">
        <f t="shared" si="7"/>
        <v>70.84370993</v>
      </c>
      <c r="S1352" s="55">
        <f t="shared" si="8"/>
        <v>3.043709925</v>
      </c>
      <c r="T1352" s="55"/>
    </row>
    <row r="1353">
      <c r="A1353" s="45">
        <v>67.6</v>
      </c>
      <c r="B1353" s="45">
        <v>12.6</v>
      </c>
      <c r="C1353" s="46">
        <f t="shared" si="1"/>
        <v>70.61239825</v>
      </c>
      <c r="D1353" s="35">
        <f t="shared" si="2"/>
        <v>3.012398255</v>
      </c>
      <c r="E1353" s="47"/>
      <c r="F1353" s="48">
        <v>66.6</v>
      </c>
      <c r="G1353" s="48">
        <v>258.0</v>
      </c>
      <c r="H1353" s="49">
        <f t="shared" si="3"/>
        <v>64.25173377</v>
      </c>
      <c r="I1353" s="49">
        <f t="shared" si="4"/>
        <v>2.348266229</v>
      </c>
      <c r="J1353" s="49"/>
      <c r="K1353" s="50">
        <v>66.6</v>
      </c>
      <c r="L1353" s="51">
        <v>47.9</v>
      </c>
      <c r="M1353" s="52">
        <f t="shared" si="5"/>
        <v>71.95869266</v>
      </c>
      <c r="N1353" s="52">
        <f t="shared" si="6"/>
        <v>5.35869266</v>
      </c>
      <c r="O1353" s="53"/>
      <c r="P1353" s="54">
        <v>66.6</v>
      </c>
      <c r="Q1353" s="54">
        <v>0.1</v>
      </c>
      <c r="R1353" s="55">
        <f t="shared" si="7"/>
        <v>70.84370993</v>
      </c>
      <c r="S1353" s="55">
        <f t="shared" si="8"/>
        <v>4.243709925</v>
      </c>
      <c r="T1353" s="55"/>
    </row>
    <row r="1354">
      <c r="A1354" s="45">
        <v>67.2</v>
      </c>
      <c r="B1354" s="45">
        <v>12.6</v>
      </c>
      <c r="C1354" s="46">
        <f t="shared" si="1"/>
        <v>70.61239825</v>
      </c>
      <c r="D1354" s="35">
        <f t="shared" si="2"/>
        <v>3.412398255</v>
      </c>
      <c r="E1354" s="47"/>
      <c r="F1354" s="48">
        <v>65.3</v>
      </c>
      <c r="G1354" s="48">
        <v>288.0</v>
      </c>
      <c r="H1354" s="49">
        <f t="shared" si="3"/>
        <v>62.65097999</v>
      </c>
      <c r="I1354" s="49">
        <f t="shared" si="4"/>
        <v>2.649020006</v>
      </c>
      <c r="J1354" s="49"/>
      <c r="K1354" s="50">
        <v>65.3</v>
      </c>
      <c r="L1354" s="51">
        <v>47.3</v>
      </c>
      <c r="M1354" s="52">
        <f t="shared" si="5"/>
        <v>71.79677787</v>
      </c>
      <c r="N1354" s="52">
        <f t="shared" si="6"/>
        <v>6.496777874</v>
      </c>
      <c r="O1354" s="53"/>
      <c r="P1354" s="54">
        <v>65.3</v>
      </c>
      <c r="Q1354" s="54">
        <v>0.1</v>
      </c>
      <c r="R1354" s="55">
        <f t="shared" si="7"/>
        <v>70.84370993</v>
      </c>
      <c r="S1354" s="55">
        <f t="shared" si="8"/>
        <v>5.543709925</v>
      </c>
      <c r="T1354" s="55"/>
    </row>
    <row r="1355">
      <c r="A1355" s="45">
        <v>66.7</v>
      </c>
      <c r="B1355" s="45">
        <v>12.5</v>
      </c>
      <c r="C1355" s="46">
        <f t="shared" si="1"/>
        <v>70.40205294</v>
      </c>
      <c r="D1355" s="35">
        <f t="shared" si="2"/>
        <v>3.702052944</v>
      </c>
      <c r="E1355" s="47"/>
      <c r="F1355" s="48">
        <v>65.0</v>
      </c>
      <c r="G1355" s="48">
        <v>295.0</v>
      </c>
      <c r="H1355" s="49">
        <f t="shared" si="3"/>
        <v>62.27747078</v>
      </c>
      <c r="I1355" s="49">
        <f t="shared" si="4"/>
        <v>2.72252922</v>
      </c>
      <c r="J1355" s="49"/>
      <c r="K1355" s="50">
        <v>65.0</v>
      </c>
      <c r="L1355" s="51">
        <v>46.8</v>
      </c>
      <c r="M1355" s="52">
        <f t="shared" si="5"/>
        <v>71.66184889</v>
      </c>
      <c r="N1355" s="52">
        <f t="shared" si="6"/>
        <v>6.661848886</v>
      </c>
      <c r="O1355" s="53"/>
      <c r="P1355" s="54">
        <v>65.0</v>
      </c>
      <c r="Q1355" s="54">
        <v>0.1</v>
      </c>
      <c r="R1355" s="55">
        <f t="shared" si="7"/>
        <v>70.84370993</v>
      </c>
      <c r="S1355" s="55">
        <f t="shared" si="8"/>
        <v>5.843709925</v>
      </c>
      <c r="T1355" s="55"/>
    </row>
    <row r="1356">
      <c r="A1356" s="45">
        <v>66.9</v>
      </c>
      <c r="B1356" s="45">
        <v>12.4</v>
      </c>
      <c r="C1356" s="46">
        <f t="shared" si="1"/>
        <v>70.19170763</v>
      </c>
      <c r="D1356" s="35">
        <f t="shared" si="2"/>
        <v>3.291707634</v>
      </c>
      <c r="E1356" s="47"/>
      <c r="F1356" s="48">
        <v>64.6</v>
      </c>
      <c r="G1356" s="48">
        <v>294.0</v>
      </c>
      <c r="H1356" s="49">
        <f t="shared" si="3"/>
        <v>62.33082924</v>
      </c>
      <c r="I1356" s="49">
        <f t="shared" si="4"/>
        <v>2.269170761</v>
      </c>
      <c r="J1356" s="49"/>
      <c r="K1356" s="50">
        <v>64.6</v>
      </c>
      <c r="L1356" s="51">
        <v>46.3</v>
      </c>
      <c r="M1356" s="52">
        <f t="shared" si="5"/>
        <v>71.5269199</v>
      </c>
      <c r="N1356" s="52">
        <f t="shared" si="6"/>
        <v>6.926919897</v>
      </c>
      <c r="O1356" s="53"/>
      <c r="P1356" s="54">
        <v>64.6</v>
      </c>
      <c r="Q1356" s="54">
        <v>0.1</v>
      </c>
      <c r="R1356" s="55">
        <f t="shared" si="7"/>
        <v>70.84370993</v>
      </c>
      <c r="S1356" s="55">
        <f t="shared" si="8"/>
        <v>6.243709925</v>
      </c>
      <c r="T1356" s="55"/>
    </row>
    <row r="1357">
      <c r="A1357" s="45">
        <v>67.1</v>
      </c>
      <c r="B1357" s="45">
        <v>12.5</v>
      </c>
      <c r="C1357" s="46">
        <f t="shared" si="1"/>
        <v>70.40205294</v>
      </c>
      <c r="D1357" s="35">
        <f t="shared" si="2"/>
        <v>3.302052944</v>
      </c>
      <c r="E1357" s="47"/>
      <c r="F1357" s="48">
        <v>64.7</v>
      </c>
      <c r="G1357" s="48">
        <v>287.0</v>
      </c>
      <c r="H1357" s="49">
        <f t="shared" si="3"/>
        <v>62.70433845</v>
      </c>
      <c r="I1357" s="49">
        <f t="shared" si="4"/>
        <v>1.995661547</v>
      </c>
      <c r="J1357" s="49"/>
      <c r="K1357" s="50">
        <v>64.7</v>
      </c>
      <c r="L1357" s="51">
        <v>45.8</v>
      </c>
      <c r="M1357" s="52">
        <f t="shared" si="5"/>
        <v>71.39199091</v>
      </c>
      <c r="N1357" s="52">
        <f t="shared" si="6"/>
        <v>6.691990909</v>
      </c>
      <c r="O1357" s="53"/>
      <c r="P1357" s="54">
        <v>64.7</v>
      </c>
      <c r="Q1357" s="54">
        <v>0.1</v>
      </c>
      <c r="R1357" s="55">
        <f t="shared" si="7"/>
        <v>70.84370993</v>
      </c>
      <c r="S1357" s="55">
        <f t="shared" si="8"/>
        <v>6.143709925</v>
      </c>
      <c r="T1357" s="55"/>
    </row>
    <row r="1358">
      <c r="A1358" s="45">
        <v>66.6</v>
      </c>
      <c r="B1358" s="45">
        <v>12.2</v>
      </c>
      <c r="C1358" s="46">
        <f t="shared" si="1"/>
        <v>69.77101701</v>
      </c>
      <c r="D1358" s="35">
        <f t="shared" si="2"/>
        <v>3.171017013</v>
      </c>
      <c r="E1358" s="47"/>
      <c r="F1358" s="48">
        <v>64.4</v>
      </c>
      <c r="G1358" s="48">
        <v>282.0</v>
      </c>
      <c r="H1358" s="49">
        <f t="shared" si="3"/>
        <v>62.97113075</v>
      </c>
      <c r="I1358" s="49">
        <f t="shared" si="4"/>
        <v>1.428869251</v>
      </c>
      <c r="J1358" s="49"/>
      <c r="K1358" s="50">
        <v>64.4</v>
      </c>
      <c r="L1358" s="51">
        <v>45.3</v>
      </c>
      <c r="M1358" s="52">
        <f t="shared" si="5"/>
        <v>71.25706192</v>
      </c>
      <c r="N1358" s="52">
        <f t="shared" si="6"/>
        <v>6.857061921</v>
      </c>
      <c r="O1358" s="53"/>
      <c r="P1358" s="54">
        <v>64.4</v>
      </c>
      <c r="Q1358" s="54">
        <v>0.1</v>
      </c>
      <c r="R1358" s="55">
        <f t="shared" si="7"/>
        <v>70.84370993</v>
      </c>
      <c r="S1358" s="55">
        <f t="shared" si="8"/>
        <v>6.443709925</v>
      </c>
      <c r="T1358" s="55"/>
    </row>
    <row r="1359">
      <c r="A1359" s="45">
        <v>66.7</v>
      </c>
      <c r="B1359" s="45">
        <v>12.1</v>
      </c>
      <c r="C1359" s="46">
        <f t="shared" si="1"/>
        <v>69.5606717</v>
      </c>
      <c r="D1359" s="35">
        <f t="shared" si="2"/>
        <v>2.860671703</v>
      </c>
      <c r="E1359" s="47"/>
      <c r="F1359" s="48">
        <v>64.7</v>
      </c>
      <c r="G1359" s="48">
        <v>276.0</v>
      </c>
      <c r="H1359" s="49">
        <f t="shared" si="3"/>
        <v>63.2912815</v>
      </c>
      <c r="I1359" s="49">
        <f t="shared" si="4"/>
        <v>1.408718495</v>
      </c>
      <c r="J1359" s="49"/>
      <c r="K1359" s="50">
        <v>64.7</v>
      </c>
      <c r="L1359" s="51">
        <v>44.8</v>
      </c>
      <c r="M1359" s="52">
        <f t="shared" si="5"/>
        <v>71.12213293</v>
      </c>
      <c r="N1359" s="52">
        <f t="shared" si="6"/>
        <v>6.422132933</v>
      </c>
      <c r="O1359" s="53"/>
      <c r="P1359" s="54">
        <v>64.7</v>
      </c>
      <c r="Q1359" s="54">
        <v>0.1</v>
      </c>
      <c r="R1359" s="55">
        <f t="shared" si="7"/>
        <v>70.84370993</v>
      </c>
      <c r="S1359" s="55">
        <f t="shared" si="8"/>
        <v>6.143709925</v>
      </c>
      <c r="T1359" s="55"/>
    </row>
    <row r="1360">
      <c r="A1360" s="45">
        <v>67.2</v>
      </c>
      <c r="B1360" s="45">
        <v>11.8</v>
      </c>
      <c r="C1360" s="46">
        <f t="shared" si="1"/>
        <v>68.92963577</v>
      </c>
      <c r="D1360" s="35">
        <f t="shared" si="2"/>
        <v>1.729635771</v>
      </c>
      <c r="E1360" s="47"/>
      <c r="F1360" s="48">
        <v>64.4</v>
      </c>
      <c r="G1360" s="48">
        <v>284.0</v>
      </c>
      <c r="H1360" s="49">
        <f t="shared" si="3"/>
        <v>62.86441383</v>
      </c>
      <c r="I1360" s="49">
        <f t="shared" si="4"/>
        <v>1.535586169</v>
      </c>
      <c r="J1360" s="49"/>
      <c r="K1360" s="50">
        <v>64.4</v>
      </c>
      <c r="L1360" s="51">
        <v>44.4</v>
      </c>
      <c r="M1360" s="52">
        <f t="shared" si="5"/>
        <v>71.01418974</v>
      </c>
      <c r="N1360" s="52">
        <f t="shared" si="6"/>
        <v>6.614189742</v>
      </c>
      <c r="O1360" s="53"/>
      <c r="P1360" s="54">
        <v>64.4</v>
      </c>
      <c r="Q1360" s="54">
        <v>2.8</v>
      </c>
      <c r="R1360" s="55">
        <f t="shared" si="7"/>
        <v>68.21692477</v>
      </c>
      <c r="S1360" s="55">
        <f t="shared" si="8"/>
        <v>3.816924765</v>
      </c>
      <c r="T1360" s="55"/>
    </row>
    <row r="1361">
      <c r="A1361" s="45">
        <v>66.6</v>
      </c>
      <c r="B1361" s="45">
        <v>11.4</v>
      </c>
      <c r="C1361" s="46">
        <f t="shared" si="1"/>
        <v>68.08825453</v>
      </c>
      <c r="D1361" s="35">
        <f t="shared" si="2"/>
        <v>1.488254529</v>
      </c>
      <c r="E1361" s="47"/>
      <c r="F1361" s="48">
        <v>63.9</v>
      </c>
      <c r="G1361" s="48">
        <v>292.0</v>
      </c>
      <c r="H1361" s="49">
        <f t="shared" si="3"/>
        <v>62.43754616</v>
      </c>
      <c r="I1361" s="49">
        <f t="shared" si="4"/>
        <v>1.462453843</v>
      </c>
      <c r="J1361" s="49"/>
      <c r="K1361" s="50">
        <v>63.9</v>
      </c>
      <c r="L1361" s="51">
        <v>43.9</v>
      </c>
      <c r="M1361" s="52">
        <f t="shared" si="5"/>
        <v>70.87926075</v>
      </c>
      <c r="N1361" s="52">
        <f t="shared" si="6"/>
        <v>6.979260754</v>
      </c>
      <c r="O1361" s="53"/>
      <c r="P1361" s="54">
        <v>63.9</v>
      </c>
      <c r="Q1361" s="54">
        <v>2.9</v>
      </c>
      <c r="R1361" s="55">
        <f t="shared" si="7"/>
        <v>68.11963643</v>
      </c>
      <c r="S1361" s="55">
        <f t="shared" si="8"/>
        <v>4.219636426</v>
      </c>
      <c r="T1361" s="55"/>
    </row>
    <row r="1362">
      <c r="A1362" s="45">
        <v>65.7</v>
      </c>
      <c r="B1362" s="45">
        <v>10.8</v>
      </c>
      <c r="C1362" s="46">
        <f t="shared" si="1"/>
        <v>66.82618267</v>
      </c>
      <c r="D1362" s="35">
        <f t="shared" si="2"/>
        <v>1.126182666</v>
      </c>
      <c r="E1362" s="47"/>
      <c r="F1362" s="48">
        <v>63.4</v>
      </c>
      <c r="G1362" s="48">
        <v>249.0</v>
      </c>
      <c r="H1362" s="49">
        <f t="shared" si="3"/>
        <v>64.7319599</v>
      </c>
      <c r="I1362" s="49">
        <f t="shared" si="4"/>
        <v>1.331959904</v>
      </c>
      <c r="J1362" s="49"/>
      <c r="K1362" s="50">
        <v>63.4</v>
      </c>
      <c r="L1362" s="51">
        <v>22.0</v>
      </c>
      <c r="M1362" s="52">
        <f t="shared" si="5"/>
        <v>64.96937107</v>
      </c>
      <c r="N1362" s="52">
        <f t="shared" si="6"/>
        <v>1.569371073</v>
      </c>
      <c r="O1362" s="53"/>
      <c r="P1362" s="54">
        <v>63.4</v>
      </c>
      <c r="Q1362" s="54">
        <v>3.0</v>
      </c>
      <c r="R1362" s="55">
        <f t="shared" si="7"/>
        <v>68.02234809</v>
      </c>
      <c r="S1362" s="55">
        <f t="shared" si="8"/>
        <v>4.622348087</v>
      </c>
      <c r="T1362" s="55"/>
    </row>
    <row r="1363">
      <c r="A1363" s="45">
        <v>65.3</v>
      </c>
      <c r="B1363" s="45">
        <v>10.6</v>
      </c>
      <c r="C1363" s="46">
        <f t="shared" si="1"/>
        <v>66.40549205</v>
      </c>
      <c r="D1363" s="35">
        <f t="shared" si="2"/>
        <v>1.105492045</v>
      </c>
      <c r="E1363" s="47"/>
      <c r="F1363" s="48">
        <v>62.9</v>
      </c>
      <c r="G1363" s="48">
        <v>255.0</v>
      </c>
      <c r="H1363" s="49">
        <f t="shared" si="3"/>
        <v>64.41180915</v>
      </c>
      <c r="I1363" s="49">
        <f t="shared" si="4"/>
        <v>1.511809148</v>
      </c>
      <c r="J1363" s="49"/>
      <c r="K1363" s="50">
        <v>62.9</v>
      </c>
      <c r="L1363" s="51">
        <v>21.3</v>
      </c>
      <c r="M1363" s="52">
        <f t="shared" si="5"/>
        <v>64.78047049</v>
      </c>
      <c r="N1363" s="52">
        <f t="shared" si="6"/>
        <v>1.880470489</v>
      </c>
      <c r="O1363" s="53"/>
      <c r="P1363" s="54">
        <v>62.9</v>
      </c>
      <c r="Q1363" s="54">
        <v>3.0</v>
      </c>
      <c r="R1363" s="55">
        <f t="shared" si="7"/>
        <v>68.02234809</v>
      </c>
      <c r="S1363" s="55">
        <f t="shared" si="8"/>
        <v>5.122348087</v>
      </c>
      <c r="T1363" s="55"/>
    </row>
    <row r="1364">
      <c r="A1364" s="45">
        <v>64.9</v>
      </c>
      <c r="B1364" s="45">
        <v>10.4</v>
      </c>
      <c r="C1364" s="46">
        <f t="shared" si="1"/>
        <v>65.98480142</v>
      </c>
      <c r="D1364" s="35">
        <f t="shared" si="2"/>
        <v>1.084801424</v>
      </c>
      <c r="E1364" s="47"/>
      <c r="F1364" s="48">
        <v>62.6</v>
      </c>
      <c r="G1364" s="48">
        <v>258.0</v>
      </c>
      <c r="H1364" s="49">
        <f t="shared" si="3"/>
        <v>64.25173377</v>
      </c>
      <c r="I1364" s="49">
        <f t="shared" si="4"/>
        <v>1.651733771</v>
      </c>
      <c r="J1364" s="49"/>
      <c r="K1364" s="50">
        <v>62.6</v>
      </c>
      <c r="L1364" s="51">
        <v>2.7</v>
      </c>
      <c r="M1364" s="52">
        <f t="shared" si="5"/>
        <v>59.76111213</v>
      </c>
      <c r="N1364" s="52">
        <f t="shared" si="6"/>
        <v>2.83888787</v>
      </c>
      <c r="O1364" s="53"/>
      <c r="P1364" s="54">
        <v>62.6</v>
      </c>
      <c r="Q1364" s="54">
        <v>3.4</v>
      </c>
      <c r="R1364" s="55">
        <f t="shared" si="7"/>
        <v>67.63319473</v>
      </c>
      <c r="S1364" s="55">
        <f t="shared" si="8"/>
        <v>5.033194729</v>
      </c>
      <c r="T1364" s="55"/>
    </row>
    <row r="1365">
      <c r="A1365" s="45">
        <v>64.4</v>
      </c>
      <c r="B1365" s="45">
        <v>10.2</v>
      </c>
      <c r="C1365" s="46">
        <f t="shared" si="1"/>
        <v>65.5641108</v>
      </c>
      <c r="D1365" s="35">
        <f t="shared" si="2"/>
        <v>1.164110803</v>
      </c>
      <c r="E1365" s="47"/>
      <c r="F1365" s="48">
        <v>62.1</v>
      </c>
      <c r="G1365" s="48">
        <v>263.0</v>
      </c>
      <c r="H1365" s="49">
        <f t="shared" si="3"/>
        <v>63.98494147</v>
      </c>
      <c r="I1365" s="49">
        <f t="shared" si="4"/>
        <v>1.884941474</v>
      </c>
      <c r="J1365" s="49"/>
      <c r="K1365" s="50">
        <v>62.1</v>
      </c>
      <c r="L1365" s="51">
        <v>2.1</v>
      </c>
      <c r="M1365" s="52">
        <f t="shared" si="5"/>
        <v>59.59919734</v>
      </c>
      <c r="N1365" s="52">
        <f t="shared" si="6"/>
        <v>2.500802656</v>
      </c>
      <c r="O1365" s="53"/>
      <c r="P1365" s="54">
        <v>62.1</v>
      </c>
      <c r="Q1365" s="54">
        <v>4.3</v>
      </c>
      <c r="R1365" s="55">
        <f t="shared" si="7"/>
        <v>66.75759968</v>
      </c>
      <c r="S1365" s="55">
        <f t="shared" si="8"/>
        <v>4.657599676</v>
      </c>
      <c r="T1365" s="55"/>
    </row>
    <row r="1366">
      <c r="A1366" s="45">
        <v>64.0</v>
      </c>
      <c r="B1366" s="45">
        <v>9.9</v>
      </c>
      <c r="C1366" s="46">
        <f t="shared" si="1"/>
        <v>64.93307487</v>
      </c>
      <c r="D1366" s="35">
        <f t="shared" si="2"/>
        <v>0.9330748717</v>
      </c>
      <c r="E1366" s="47"/>
      <c r="F1366" s="48">
        <v>61.2</v>
      </c>
      <c r="G1366" s="48">
        <v>278.0</v>
      </c>
      <c r="H1366" s="49">
        <f t="shared" si="3"/>
        <v>63.18456459</v>
      </c>
      <c r="I1366" s="49">
        <f t="shared" si="4"/>
        <v>1.984564586</v>
      </c>
      <c r="J1366" s="49"/>
      <c r="K1366" s="50">
        <v>61.2</v>
      </c>
      <c r="L1366" s="51">
        <v>19.5</v>
      </c>
      <c r="M1366" s="52">
        <f t="shared" si="5"/>
        <v>64.29472613</v>
      </c>
      <c r="N1366" s="52">
        <f t="shared" si="6"/>
        <v>3.094726132</v>
      </c>
      <c r="O1366" s="53"/>
      <c r="P1366" s="54">
        <v>61.2</v>
      </c>
      <c r="Q1366" s="54">
        <v>5.0</v>
      </c>
      <c r="R1366" s="55">
        <f t="shared" si="7"/>
        <v>66.0765813</v>
      </c>
      <c r="S1366" s="55">
        <f t="shared" si="8"/>
        <v>4.876581301</v>
      </c>
      <c r="T1366" s="55"/>
    </row>
    <row r="1367">
      <c r="A1367" s="45">
        <v>63.6</v>
      </c>
      <c r="B1367" s="45">
        <v>9.6</v>
      </c>
      <c r="C1367" s="46">
        <f t="shared" si="1"/>
        <v>64.30203894</v>
      </c>
      <c r="D1367" s="35">
        <f t="shared" si="2"/>
        <v>0.7020389402</v>
      </c>
      <c r="E1367" s="47"/>
      <c r="F1367" s="48">
        <v>63.0</v>
      </c>
      <c r="G1367" s="48">
        <v>294.0</v>
      </c>
      <c r="H1367" s="49">
        <f t="shared" si="3"/>
        <v>62.33082924</v>
      </c>
      <c r="I1367" s="49">
        <f t="shared" si="4"/>
        <v>0.6691707612</v>
      </c>
      <c r="J1367" s="49"/>
      <c r="K1367" s="50">
        <v>63.0</v>
      </c>
      <c r="L1367" s="51">
        <v>18.9</v>
      </c>
      <c r="M1367" s="52">
        <f t="shared" si="5"/>
        <v>64.13281135</v>
      </c>
      <c r="N1367" s="52">
        <f t="shared" si="6"/>
        <v>1.132811346</v>
      </c>
      <c r="O1367" s="53"/>
      <c r="P1367" s="54">
        <v>63.0</v>
      </c>
      <c r="Q1367" s="54">
        <v>6.4</v>
      </c>
      <c r="R1367" s="55">
        <f t="shared" si="7"/>
        <v>64.71454455</v>
      </c>
      <c r="S1367" s="55">
        <f t="shared" si="8"/>
        <v>1.714544552</v>
      </c>
      <c r="T1367" s="55"/>
    </row>
    <row r="1368">
      <c r="A1368" s="45">
        <v>63.1</v>
      </c>
      <c r="B1368" s="45">
        <v>9.4</v>
      </c>
      <c r="C1368" s="46">
        <f t="shared" si="1"/>
        <v>63.88134832</v>
      </c>
      <c r="D1368" s="35">
        <f t="shared" si="2"/>
        <v>0.7813483192</v>
      </c>
      <c r="E1368" s="47"/>
      <c r="F1368" s="48">
        <v>59.1</v>
      </c>
      <c r="G1368" s="48">
        <v>317.0</v>
      </c>
      <c r="H1368" s="49">
        <f t="shared" si="3"/>
        <v>61.10358468</v>
      </c>
      <c r="I1368" s="49">
        <f t="shared" si="4"/>
        <v>2.003584677</v>
      </c>
      <c r="J1368" s="49"/>
      <c r="K1368" s="50">
        <v>59.1</v>
      </c>
      <c r="L1368" s="51">
        <v>18.4</v>
      </c>
      <c r="M1368" s="52">
        <f t="shared" si="5"/>
        <v>63.99788236</v>
      </c>
      <c r="N1368" s="52">
        <f t="shared" si="6"/>
        <v>4.897882358</v>
      </c>
      <c r="O1368" s="53"/>
      <c r="P1368" s="54">
        <v>59.1</v>
      </c>
      <c r="Q1368" s="54">
        <v>9.1</v>
      </c>
      <c r="R1368" s="55">
        <f t="shared" si="7"/>
        <v>62.08775939</v>
      </c>
      <c r="S1368" s="55">
        <f t="shared" si="8"/>
        <v>2.987759392</v>
      </c>
      <c r="T1368" s="55"/>
    </row>
    <row r="1369">
      <c r="A1369" s="45">
        <v>62.6</v>
      </c>
      <c r="B1369" s="45">
        <v>9.2</v>
      </c>
      <c r="C1369" s="46">
        <f t="shared" si="1"/>
        <v>63.4606577</v>
      </c>
      <c r="D1369" s="35">
        <f t="shared" si="2"/>
        <v>0.8606576982</v>
      </c>
      <c r="E1369" s="47"/>
      <c r="F1369" s="48">
        <v>57.9</v>
      </c>
      <c r="G1369" s="48">
        <v>339.0</v>
      </c>
      <c r="H1369" s="49">
        <f t="shared" si="3"/>
        <v>59.92969857</v>
      </c>
      <c r="I1369" s="49">
        <f t="shared" si="4"/>
        <v>2.029698574</v>
      </c>
      <c r="J1369" s="49"/>
      <c r="K1369" s="50">
        <v>57.9</v>
      </c>
      <c r="L1369" s="51">
        <v>17.9</v>
      </c>
      <c r="M1369" s="52">
        <f t="shared" si="5"/>
        <v>63.86295337</v>
      </c>
      <c r="N1369" s="52">
        <f t="shared" si="6"/>
        <v>5.96295337</v>
      </c>
      <c r="O1369" s="53"/>
      <c r="P1369" s="54">
        <v>57.9</v>
      </c>
      <c r="Q1369" s="54">
        <v>10.3</v>
      </c>
      <c r="R1369" s="55">
        <f t="shared" si="7"/>
        <v>60.92029932</v>
      </c>
      <c r="S1369" s="55">
        <f t="shared" si="8"/>
        <v>3.020299321</v>
      </c>
      <c r="T1369" s="55"/>
    </row>
    <row r="1370">
      <c r="A1370" s="45">
        <v>62.1</v>
      </c>
      <c r="B1370" s="45">
        <v>9.0</v>
      </c>
      <c r="C1370" s="46">
        <f t="shared" si="1"/>
        <v>63.03996708</v>
      </c>
      <c r="D1370" s="35">
        <f t="shared" si="2"/>
        <v>0.9399670772</v>
      </c>
      <c r="E1370" s="47"/>
      <c r="F1370" s="48">
        <v>56.8</v>
      </c>
      <c r="G1370" s="48">
        <v>356.0</v>
      </c>
      <c r="H1370" s="49">
        <f t="shared" si="3"/>
        <v>59.02260477</v>
      </c>
      <c r="I1370" s="49">
        <f t="shared" si="4"/>
        <v>2.222604767</v>
      </c>
      <c r="J1370" s="49"/>
      <c r="K1370" s="50">
        <v>56.8</v>
      </c>
      <c r="L1370" s="51">
        <v>17.3</v>
      </c>
      <c r="M1370" s="52">
        <f t="shared" si="5"/>
        <v>63.70103858</v>
      </c>
      <c r="N1370" s="52">
        <f t="shared" si="6"/>
        <v>6.901038584</v>
      </c>
      <c r="O1370" s="53"/>
      <c r="P1370" s="54">
        <v>56.8</v>
      </c>
      <c r="Q1370" s="54">
        <v>11.6</v>
      </c>
      <c r="R1370" s="55">
        <f t="shared" si="7"/>
        <v>59.65555091</v>
      </c>
      <c r="S1370" s="55">
        <f t="shared" si="8"/>
        <v>2.85555091</v>
      </c>
      <c r="T1370" s="55"/>
    </row>
    <row r="1371">
      <c r="A1371" s="45">
        <v>61.5</v>
      </c>
      <c r="B1371" s="45">
        <v>9.0</v>
      </c>
      <c r="C1371" s="46">
        <f t="shared" si="1"/>
        <v>63.03996708</v>
      </c>
      <c r="D1371" s="35">
        <f t="shared" si="2"/>
        <v>1.539967077</v>
      </c>
      <c r="E1371" s="47"/>
      <c r="F1371" s="48">
        <v>55.3</v>
      </c>
      <c r="G1371" s="48">
        <v>388.0</v>
      </c>
      <c r="H1371" s="49">
        <f t="shared" si="3"/>
        <v>57.31513407</v>
      </c>
      <c r="I1371" s="49">
        <f t="shared" si="4"/>
        <v>2.015134073</v>
      </c>
      <c r="J1371" s="49"/>
      <c r="K1371" s="50">
        <v>55.3</v>
      </c>
      <c r="L1371" s="51">
        <v>16.9</v>
      </c>
      <c r="M1371" s="52">
        <f t="shared" si="5"/>
        <v>63.59309539</v>
      </c>
      <c r="N1371" s="52">
        <f t="shared" si="6"/>
        <v>8.293095393</v>
      </c>
      <c r="O1371" s="53"/>
      <c r="P1371" s="54">
        <v>55.3</v>
      </c>
      <c r="Q1371" s="54">
        <v>13.2</v>
      </c>
      <c r="R1371" s="55">
        <f t="shared" si="7"/>
        <v>58.09893748</v>
      </c>
      <c r="S1371" s="55">
        <f t="shared" si="8"/>
        <v>2.798937482</v>
      </c>
      <c r="T1371" s="55"/>
    </row>
    <row r="1372">
      <c r="A1372" s="45">
        <v>61.0</v>
      </c>
      <c r="B1372" s="45">
        <v>8.7</v>
      </c>
      <c r="C1372" s="46">
        <f t="shared" si="1"/>
        <v>62.40893115</v>
      </c>
      <c r="D1372" s="35">
        <f t="shared" si="2"/>
        <v>1.408931146</v>
      </c>
      <c r="E1372" s="47"/>
      <c r="F1372" s="48">
        <v>54.1</v>
      </c>
      <c r="G1372" s="48">
        <v>412.0</v>
      </c>
      <c r="H1372" s="49">
        <f t="shared" si="3"/>
        <v>56.03453105</v>
      </c>
      <c r="I1372" s="49">
        <f t="shared" si="4"/>
        <v>1.934531051</v>
      </c>
      <c r="J1372" s="49"/>
      <c r="K1372" s="50">
        <v>54.1</v>
      </c>
      <c r="L1372" s="51">
        <v>16.4</v>
      </c>
      <c r="M1372" s="52">
        <f t="shared" si="5"/>
        <v>63.45816641</v>
      </c>
      <c r="N1372" s="52">
        <f t="shared" si="6"/>
        <v>9.358166405</v>
      </c>
      <c r="O1372" s="53"/>
      <c r="P1372" s="54">
        <v>54.1</v>
      </c>
      <c r="Q1372" s="54">
        <v>14.5</v>
      </c>
      <c r="R1372" s="55">
        <f t="shared" si="7"/>
        <v>56.83418907</v>
      </c>
      <c r="S1372" s="55">
        <f t="shared" si="8"/>
        <v>2.734189072</v>
      </c>
      <c r="T1372" s="55"/>
    </row>
    <row r="1373">
      <c r="A1373" s="45">
        <v>64.0</v>
      </c>
      <c r="B1373" s="45">
        <v>8.6</v>
      </c>
      <c r="C1373" s="46">
        <f t="shared" si="1"/>
        <v>62.19858584</v>
      </c>
      <c r="D1373" s="35">
        <f t="shared" si="2"/>
        <v>1.801414165</v>
      </c>
      <c r="E1373" s="47"/>
      <c r="F1373" s="48">
        <v>53.0</v>
      </c>
      <c r="G1373" s="48">
        <v>432.0</v>
      </c>
      <c r="H1373" s="49">
        <f t="shared" si="3"/>
        <v>54.96736187</v>
      </c>
      <c r="I1373" s="49">
        <f t="shared" si="4"/>
        <v>1.967361867</v>
      </c>
      <c r="J1373" s="49"/>
      <c r="K1373" s="50">
        <v>53.0</v>
      </c>
      <c r="L1373" s="51">
        <v>15.9</v>
      </c>
      <c r="M1373" s="52">
        <f t="shared" si="5"/>
        <v>63.32323742</v>
      </c>
      <c r="N1373" s="52">
        <f t="shared" si="6"/>
        <v>10.32323742</v>
      </c>
      <c r="O1373" s="53"/>
      <c r="P1373" s="54">
        <v>53.0</v>
      </c>
      <c r="Q1373" s="54">
        <v>15.7</v>
      </c>
      <c r="R1373" s="55">
        <f t="shared" si="7"/>
        <v>55.666729</v>
      </c>
      <c r="S1373" s="55">
        <f t="shared" si="8"/>
        <v>2.666729001</v>
      </c>
      <c r="T1373" s="55"/>
    </row>
    <row r="1374">
      <c r="A1374" s="45">
        <v>59.8</v>
      </c>
      <c r="B1374" s="45">
        <v>8.3</v>
      </c>
      <c r="C1374" s="46">
        <f t="shared" si="1"/>
        <v>61.5675499</v>
      </c>
      <c r="D1374" s="35">
        <f t="shared" si="2"/>
        <v>1.767549904</v>
      </c>
      <c r="E1374" s="47"/>
      <c r="F1374" s="48">
        <v>52.4</v>
      </c>
      <c r="G1374" s="48">
        <v>437.0</v>
      </c>
      <c r="H1374" s="49">
        <f t="shared" si="3"/>
        <v>54.70056957</v>
      </c>
      <c r="I1374" s="49">
        <f t="shared" si="4"/>
        <v>2.300569571</v>
      </c>
      <c r="J1374" s="49"/>
      <c r="K1374" s="50">
        <v>52.4</v>
      </c>
      <c r="L1374" s="51">
        <v>15.5</v>
      </c>
      <c r="M1374" s="52">
        <f t="shared" si="5"/>
        <v>63.21529423</v>
      </c>
      <c r="N1374" s="52">
        <f t="shared" si="6"/>
        <v>10.81529423</v>
      </c>
      <c r="O1374" s="53"/>
      <c r="P1374" s="54">
        <v>52.4</v>
      </c>
      <c r="Q1374" s="54">
        <v>16.9</v>
      </c>
      <c r="R1374" s="55">
        <f t="shared" si="7"/>
        <v>54.49926893</v>
      </c>
      <c r="S1374" s="55">
        <f t="shared" si="8"/>
        <v>2.099268929</v>
      </c>
      <c r="T1374" s="55"/>
    </row>
    <row r="1375">
      <c r="A1375" s="45">
        <v>59.3</v>
      </c>
      <c r="B1375" s="45">
        <v>8.0</v>
      </c>
      <c r="C1375" s="46">
        <f t="shared" si="1"/>
        <v>60.93651397</v>
      </c>
      <c r="D1375" s="35">
        <f t="shared" si="2"/>
        <v>1.636513972</v>
      </c>
      <c r="E1375" s="47"/>
      <c r="F1375" s="48">
        <v>52.1</v>
      </c>
      <c r="G1375" s="48">
        <v>437.0</v>
      </c>
      <c r="H1375" s="49">
        <f t="shared" si="3"/>
        <v>54.70056957</v>
      </c>
      <c r="I1375" s="49">
        <f t="shared" si="4"/>
        <v>2.600569571</v>
      </c>
      <c r="J1375" s="49"/>
      <c r="K1375" s="50">
        <v>52.1</v>
      </c>
      <c r="L1375" s="51">
        <v>15.1</v>
      </c>
      <c r="M1375" s="52">
        <f t="shared" si="5"/>
        <v>63.10735104</v>
      </c>
      <c r="N1375" s="52">
        <f t="shared" si="6"/>
        <v>11.00735104</v>
      </c>
      <c r="O1375" s="53"/>
      <c r="P1375" s="54">
        <v>52.1</v>
      </c>
      <c r="Q1375" s="54">
        <v>18.1</v>
      </c>
      <c r="R1375" s="55">
        <f t="shared" si="7"/>
        <v>53.33180886</v>
      </c>
      <c r="S1375" s="55">
        <f t="shared" si="8"/>
        <v>1.231808858</v>
      </c>
      <c r="T1375" s="55"/>
    </row>
    <row r="1376">
      <c r="A1376" s="45">
        <v>58.7</v>
      </c>
      <c r="B1376" s="45">
        <v>8.0</v>
      </c>
      <c r="C1376" s="46">
        <f t="shared" si="1"/>
        <v>60.93651397</v>
      </c>
      <c r="D1376" s="35">
        <f t="shared" si="2"/>
        <v>2.236513972</v>
      </c>
      <c r="E1376" s="47"/>
      <c r="F1376" s="48">
        <v>51.9</v>
      </c>
      <c r="G1376" s="48">
        <v>434.0</v>
      </c>
      <c r="H1376" s="49">
        <f t="shared" si="3"/>
        <v>54.86064495</v>
      </c>
      <c r="I1376" s="49">
        <f t="shared" si="4"/>
        <v>2.960644949</v>
      </c>
      <c r="J1376" s="49"/>
      <c r="K1376" s="50">
        <v>51.9</v>
      </c>
      <c r="L1376" s="51">
        <v>14.7</v>
      </c>
      <c r="M1376" s="52">
        <f t="shared" si="5"/>
        <v>62.99940785</v>
      </c>
      <c r="N1376" s="52">
        <f t="shared" si="6"/>
        <v>11.09940785</v>
      </c>
      <c r="O1376" s="53"/>
      <c r="P1376" s="54">
        <v>51.9</v>
      </c>
      <c r="Q1376" s="54">
        <v>0.1</v>
      </c>
      <c r="R1376" s="55">
        <f t="shared" si="7"/>
        <v>70.84370993</v>
      </c>
      <c r="S1376" s="55">
        <f t="shared" si="8"/>
        <v>18.94370993</v>
      </c>
      <c r="T1376" s="55"/>
    </row>
    <row r="1377">
      <c r="A1377" s="45">
        <v>58.1</v>
      </c>
      <c r="B1377" s="45">
        <v>8.0</v>
      </c>
      <c r="C1377" s="46">
        <f t="shared" si="1"/>
        <v>60.93651397</v>
      </c>
      <c r="D1377" s="35">
        <f t="shared" si="2"/>
        <v>2.836513972</v>
      </c>
      <c r="E1377" s="47"/>
      <c r="F1377" s="48">
        <v>51.9</v>
      </c>
      <c r="G1377" s="48">
        <v>428.0</v>
      </c>
      <c r="H1377" s="49">
        <f t="shared" si="3"/>
        <v>55.1807957</v>
      </c>
      <c r="I1377" s="49">
        <f t="shared" si="4"/>
        <v>3.280795704</v>
      </c>
      <c r="J1377" s="49"/>
      <c r="K1377" s="50">
        <v>51.9</v>
      </c>
      <c r="L1377" s="51">
        <v>14.4</v>
      </c>
      <c r="M1377" s="52">
        <f t="shared" si="5"/>
        <v>62.91845045</v>
      </c>
      <c r="N1377" s="52">
        <f t="shared" si="6"/>
        <v>11.01845045</v>
      </c>
      <c r="O1377" s="53"/>
      <c r="P1377" s="54">
        <v>51.9</v>
      </c>
      <c r="Q1377" s="54">
        <v>0.1</v>
      </c>
      <c r="R1377" s="55">
        <f t="shared" si="7"/>
        <v>70.84370993</v>
      </c>
      <c r="S1377" s="55">
        <f t="shared" si="8"/>
        <v>18.94370993</v>
      </c>
      <c r="T1377" s="55"/>
    </row>
    <row r="1378">
      <c r="A1378" s="45">
        <v>74.6</v>
      </c>
      <c r="B1378" s="45">
        <v>16.0</v>
      </c>
      <c r="C1378" s="46">
        <f t="shared" si="1"/>
        <v>77.76413881</v>
      </c>
      <c r="D1378" s="35">
        <f t="shared" si="2"/>
        <v>3.164138812</v>
      </c>
      <c r="E1378" s="47"/>
      <c r="F1378" s="48">
        <v>66.3</v>
      </c>
      <c r="G1378" s="48">
        <v>198.0</v>
      </c>
      <c r="H1378" s="49">
        <f t="shared" si="3"/>
        <v>67.45324132</v>
      </c>
      <c r="I1378" s="49">
        <f t="shared" si="4"/>
        <v>1.153241323</v>
      </c>
      <c r="J1378" s="49"/>
      <c r="K1378" s="50">
        <v>66.3</v>
      </c>
      <c r="L1378" s="51">
        <v>77.6</v>
      </c>
      <c r="M1378" s="52">
        <f t="shared" si="5"/>
        <v>79.97347456</v>
      </c>
      <c r="N1378" s="52">
        <f t="shared" si="6"/>
        <v>13.67347456</v>
      </c>
      <c r="O1378" s="53"/>
      <c r="P1378" s="54">
        <v>66.3</v>
      </c>
      <c r="Q1378" s="54">
        <v>0.1</v>
      </c>
      <c r="R1378" s="55">
        <f t="shared" si="7"/>
        <v>70.84370993</v>
      </c>
      <c r="S1378" s="55">
        <f t="shared" si="8"/>
        <v>4.543709925</v>
      </c>
      <c r="T1378" s="55"/>
    </row>
    <row r="1379">
      <c r="A1379" s="45">
        <v>74.4</v>
      </c>
      <c r="B1379" s="45">
        <v>16.0</v>
      </c>
      <c r="C1379" s="46">
        <f t="shared" si="1"/>
        <v>77.76413881</v>
      </c>
      <c r="D1379" s="35">
        <f t="shared" si="2"/>
        <v>3.364138812</v>
      </c>
      <c r="E1379" s="47"/>
      <c r="F1379" s="48">
        <v>66.1</v>
      </c>
      <c r="G1379" s="48">
        <v>2.0</v>
      </c>
      <c r="H1379" s="49">
        <f t="shared" si="3"/>
        <v>77.91149933</v>
      </c>
      <c r="I1379" s="49">
        <f t="shared" si="4"/>
        <v>11.81149933</v>
      </c>
      <c r="J1379" s="49"/>
      <c r="K1379" s="50">
        <v>66.1</v>
      </c>
      <c r="L1379" s="51">
        <v>77.1</v>
      </c>
      <c r="M1379" s="52">
        <f t="shared" si="5"/>
        <v>79.83854557</v>
      </c>
      <c r="N1379" s="52">
        <f t="shared" si="6"/>
        <v>13.73854557</v>
      </c>
      <c r="O1379" s="53"/>
      <c r="P1379" s="54">
        <v>66.1</v>
      </c>
      <c r="Q1379" s="54">
        <v>0.1</v>
      </c>
      <c r="R1379" s="55">
        <f t="shared" si="7"/>
        <v>70.84370993</v>
      </c>
      <c r="S1379" s="55">
        <f t="shared" si="8"/>
        <v>4.743709925</v>
      </c>
      <c r="T1379" s="55"/>
    </row>
    <row r="1380">
      <c r="A1380" s="45">
        <v>74.1</v>
      </c>
      <c r="B1380" s="45">
        <v>15.4</v>
      </c>
      <c r="C1380" s="46">
        <f t="shared" si="1"/>
        <v>76.50206695</v>
      </c>
      <c r="D1380" s="35">
        <f t="shared" si="2"/>
        <v>2.402066949</v>
      </c>
      <c r="E1380" s="47"/>
      <c r="F1380" s="48">
        <v>65.8</v>
      </c>
      <c r="G1380" s="48">
        <v>22.0</v>
      </c>
      <c r="H1380" s="49">
        <f t="shared" si="3"/>
        <v>76.84433015</v>
      </c>
      <c r="I1380" s="49">
        <f t="shared" si="4"/>
        <v>11.04433015</v>
      </c>
      <c r="J1380" s="49"/>
      <c r="K1380" s="50">
        <v>65.8</v>
      </c>
      <c r="L1380" s="51">
        <v>76.7</v>
      </c>
      <c r="M1380" s="52">
        <f t="shared" si="5"/>
        <v>79.73060238</v>
      </c>
      <c r="N1380" s="52">
        <f t="shared" si="6"/>
        <v>13.93060238</v>
      </c>
      <c r="O1380" s="53"/>
      <c r="P1380" s="54">
        <v>65.8</v>
      </c>
      <c r="Q1380" s="54">
        <v>0.1</v>
      </c>
      <c r="R1380" s="55">
        <f t="shared" si="7"/>
        <v>70.84370993</v>
      </c>
      <c r="S1380" s="55">
        <f t="shared" si="8"/>
        <v>5.043709925</v>
      </c>
      <c r="T1380" s="55"/>
    </row>
    <row r="1381">
      <c r="A1381" s="45">
        <v>73.8</v>
      </c>
      <c r="B1381" s="45">
        <v>15.5</v>
      </c>
      <c r="C1381" s="46">
        <f t="shared" si="1"/>
        <v>76.71241226</v>
      </c>
      <c r="D1381" s="35">
        <f t="shared" si="2"/>
        <v>2.912412259</v>
      </c>
      <c r="E1381" s="47"/>
      <c r="F1381" s="48">
        <v>65.7</v>
      </c>
      <c r="G1381" s="48">
        <v>24.0</v>
      </c>
      <c r="H1381" s="49">
        <f t="shared" si="3"/>
        <v>76.73761323</v>
      </c>
      <c r="I1381" s="49">
        <f t="shared" si="4"/>
        <v>11.03761323</v>
      </c>
      <c r="J1381" s="49"/>
      <c r="K1381" s="50">
        <v>65.7</v>
      </c>
      <c r="L1381" s="51">
        <v>76.2</v>
      </c>
      <c r="M1381" s="52">
        <f t="shared" si="5"/>
        <v>79.59567339</v>
      </c>
      <c r="N1381" s="52">
        <f t="shared" si="6"/>
        <v>13.89567339</v>
      </c>
      <c r="O1381" s="53"/>
      <c r="P1381" s="54">
        <v>65.7</v>
      </c>
      <c r="Q1381" s="54">
        <v>0.1</v>
      </c>
      <c r="R1381" s="55">
        <f t="shared" si="7"/>
        <v>70.84370993</v>
      </c>
      <c r="S1381" s="55">
        <f t="shared" si="8"/>
        <v>5.143709925</v>
      </c>
      <c r="T1381" s="55"/>
    </row>
    <row r="1382">
      <c r="A1382" s="45">
        <v>73.6</v>
      </c>
      <c r="B1382" s="45">
        <v>15.8</v>
      </c>
      <c r="C1382" s="46">
        <f t="shared" si="1"/>
        <v>77.34344819</v>
      </c>
      <c r="D1382" s="35">
        <f t="shared" si="2"/>
        <v>3.743448191</v>
      </c>
      <c r="E1382" s="47"/>
      <c r="F1382" s="48">
        <v>65.5</v>
      </c>
      <c r="G1382" s="48">
        <v>26.0</v>
      </c>
      <c r="H1382" s="49">
        <f t="shared" si="3"/>
        <v>76.63089631</v>
      </c>
      <c r="I1382" s="49">
        <f t="shared" si="4"/>
        <v>11.13089631</v>
      </c>
      <c r="J1382" s="49"/>
      <c r="K1382" s="50">
        <v>65.5</v>
      </c>
      <c r="L1382" s="51">
        <v>75.7</v>
      </c>
      <c r="M1382" s="52">
        <f t="shared" si="5"/>
        <v>79.4607444</v>
      </c>
      <c r="N1382" s="52">
        <f t="shared" si="6"/>
        <v>13.9607444</v>
      </c>
      <c r="O1382" s="53"/>
      <c r="P1382" s="54">
        <v>65.5</v>
      </c>
      <c r="Q1382" s="54">
        <v>0.1</v>
      </c>
      <c r="R1382" s="55">
        <f t="shared" si="7"/>
        <v>70.84370993</v>
      </c>
      <c r="S1382" s="55">
        <f t="shared" si="8"/>
        <v>5.343709925</v>
      </c>
      <c r="T1382" s="55"/>
    </row>
    <row r="1383">
      <c r="A1383" s="45">
        <v>72.8</v>
      </c>
      <c r="B1383" s="45">
        <v>16.0</v>
      </c>
      <c r="C1383" s="46">
        <f t="shared" si="1"/>
        <v>77.76413881</v>
      </c>
      <c r="D1383" s="35">
        <f t="shared" si="2"/>
        <v>4.964138812</v>
      </c>
      <c r="E1383" s="47"/>
      <c r="F1383" s="48">
        <v>65.3</v>
      </c>
      <c r="G1383" s="48">
        <v>27.0</v>
      </c>
      <c r="H1383" s="49">
        <f t="shared" si="3"/>
        <v>76.57753785</v>
      </c>
      <c r="I1383" s="49">
        <f t="shared" si="4"/>
        <v>11.27753785</v>
      </c>
      <c r="J1383" s="49"/>
      <c r="K1383" s="50">
        <v>65.3</v>
      </c>
      <c r="L1383" s="51">
        <v>75.2</v>
      </c>
      <c r="M1383" s="52">
        <f t="shared" si="5"/>
        <v>79.32581541</v>
      </c>
      <c r="N1383" s="52">
        <f t="shared" si="6"/>
        <v>14.02581541</v>
      </c>
      <c r="O1383" s="53"/>
      <c r="P1383" s="54">
        <v>65.3</v>
      </c>
      <c r="Q1383" s="54">
        <v>0.1</v>
      </c>
      <c r="R1383" s="55">
        <f t="shared" si="7"/>
        <v>70.84370993</v>
      </c>
      <c r="S1383" s="55">
        <f t="shared" si="8"/>
        <v>5.543709925</v>
      </c>
      <c r="T1383" s="55"/>
    </row>
    <row r="1384">
      <c r="A1384" s="45">
        <v>72.6</v>
      </c>
      <c r="B1384" s="45">
        <v>16.4</v>
      </c>
      <c r="C1384" s="46">
        <f t="shared" si="1"/>
        <v>78.60552005</v>
      </c>
      <c r="D1384" s="35">
        <f t="shared" si="2"/>
        <v>6.005520054</v>
      </c>
      <c r="E1384" s="47"/>
      <c r="F1384" s="48">
        <v>65.2</v>
      </c>
      <c r="G1384" s="48">
        <v>28.0</v>
      </c>
      <c r="H1384" s="49">
        <f t="shared" si="3"/>
        <v>76.52417939</v>
      </c>
      <c r="I1384" s="49">
        <f t="shared" si="4"/>
        <v>11.32417939</v>
      </c>
      <c r="J1384" s="49"/>
      <c r="K1384" s="50">
        <v>65.2</v>
      </c>
      <c r="L1384" s="51">
        <v>74.6</v>
      </c>
      <c r="M1384" s="52">
        <f t="shared" si="5"/>
        <v>79.16390063</v>
      </c>
      <c r="N1384" s="52">
        <f t="shared" si="6"/>
        <v>13.96390063</v>
      </c>
      <c r="O1384" s="53"/>
      <c r="P1384" s="54">
        <v>65.2</v>
      </c>
      <c r="Q1384" s="54">
        <v>0.1</v>
      </c>
      <c r="R1384" s="55">
        <f t="shared" si="7"/>
        <v>70.84370993</v>
      </c>
      <c r="S1384" s="55">
        <f t="shared" si="8"/>
        <v>5.643709925</v>
      </c>
      <c r="T1384" s="55"/>
    </row>
    <row r="1385">
      <c r="A1385" s="45">
        <v>71.9</v>
      </c>
      <c r="B1385" s="45">
        <v>16.3</v>
      </c>
      <c r="C1385" s="46">
        <f t="shared" si="1"/>
        <v>78.39517474</v>
      </c>
      <c r="D1385" s="35">
        <f t="shared" si="2"/>
        <v>6.495174743</v>
      </c>
      <c r="E1385" s="47"/>
      <c r="F1385" s="48">
        <v>65.1</v>
      </c>
      <c r="G1385" s="48">
        <v>21.0</v>
      </c>
      <c r="H1385" s="49">
        <f t="shared" si="3"/>
        <v>76.8976886</v>
      </c>
      <c r="I1385" s="49">
        <f t="shared" si="4"/>
        <v>11.7976886</v>
      </c>
      <c r="J1385" s="49"/>
      <c r="K1385" s="50">
        <v>65.1</v>
      </c>
      <c r="L1385" s="51">
        <v>74.1</v>
      </c>
      <c r="M1385" s="52">
        <f t="shared" si="5"/>
        <v>79.02897164</v>
      </c>
      <c r="N1385" s="52">
        <f t="shared" si="6"/>
        <v>13.92897164</v>
      </c>
      <c r="O1385" s="53"/>
      <c r="P1385" s="54">
        <v>65.1</v>
      </c>
      <c r="Q1385" s="54">
        <v>0.1</v>
      </c>
      <c r="R1385" s="55">
        <f t="shared" si="7"/>
        <v>70.84370993</v>
      </c>
      <c r="S1385" s="55">
        <f t="shared" si="8"/>
        <v>5.743709925</v>
      </c>
      <c r="T1385" s="55"/>
    </row>
    <row r="1386">
      <c r="A1386" s="45">
        <v>78.0</v>
      </c>
      <c r="B1386" s="45">
        <v>16.2</v>
      </c>
      <c r="C1386" s="46">
        <f t="shared" si="1"/>
        <v>78.18482943</v>
      </c>
      <c r="D1386" s="35">
        <f t="shared" si="2"/>
        <v>0.1848294327</v>
      </c>
      <c r="E1386" s="47"/>
      <c r="F1386" s="48">
        <v>65.0</v>
      </c>
      <c r="G1386" s="48">
        <v>211.0</v>
      </c>
      <c r="H1386" s="49">
        <f t="shared" si="3"/>
        <v>66.75958135</v>
      </c>
      <c r="I1386" s="49">
        <f t="shared" si="4"/>
        <v>1.759581354</v>
      </c>
      <c r="J1386" s="49"/>
      <c r="K1386" s="50">
        <v>65.0</v>
      </c>
      <c r="L1386" s="51">
        <v>73.4</v>
      </c>
      <c r="M1386" s="52">
        <f t="shared" si="5"/>
        <v>78.84007106</v>
      </c>
      <c r="N1386" s="52">
        <f t="shared" si="6"/>
        <v>13.84007106</v>
      </c>
      <c r="O1386" s="53"/>
      <c r="P1386" s="54">
        <v>65.0</v>
      </c>
      <c r="Q1386" s="54">
        <v>0.1</v>
      </c>
      <c r="R1386" s="55">
        <f t="shared" si="7"/>
        <v>70.84370993</v>
      </c>
      <c r="S1386" s="55">
        <f t="shared" si="8"/>
        <v>5.843709925</v>
      </c>
      <c r="T1386" s="55"/>
    </row>
    <row r="1387">
      <c r="A1387" s="45">
        <v>75.0</v>
      </c>
      <c r="B1387" s="45">
        <v>16.2</v>
      </c>
      <c r="C1387" s="46">
        <f t="shared" si="1"/>
        <v>78.18482943</v>
      </c>
      <c r="D1387" s="35">
        <f t="shared" si="2"/>
        <v>3.184829433</v>
      </c>
      <c r="E1387" s="47"/>
      <c r="F1387" s="48">
        <v>65.0</v>
      </c>
      <c r="G1387" s="48">
        <v>212.0</v>
      </c>
      <c r="H1387" s="49">
        <f t="shared" si="3"/>
        <v>66.70622289</v>
      </c>
      <c r="I1387" s="49">
        <f t="shared" si="4"/>
        <v>1.706222894</v>
      </c>
      <c r="J1387" s="49"/>
      <c r="K1387" s="50">
        <v>65.0</v>
      </c>
      <c r="L1387" s="51">
        <v>72.8</v>
      </c>
      <c r="M1387" s="52">
        <f t="shared" si="5"/>
        <v>78.67815627</v>
      </c>
      <c r="N1387" s="52">
        <f t="shared" si="6"/>
        <v>13.67815627</v>
      </c>
      <c r="O1387" s="53"/>
      <c r="P1387" s="54">
        <v>65.0</v>
      </c>
      <c r="Q1387" s="54">
        <v>0.1</v>
      </c>
      <c r="R1387" s="55">
        <f t="shared" si="7"/>
        <v>70.84370993</v>
      </c>
      <c r="S1387" s="55">
        <f t="shared" si="8"/>
        <v>5.843709925</v>
      </c>
      <c r="T1387" s="55"/>
    </row>
    <row r="1388">
      <c r="A1388" s="45">
        <v>76.0</v>
      </c>
      <c r="B1388" s="45">
        <v>15.9</v>
      </c>
      <c r="C1388" s="46">
        <f t="shared" si="1"/>
        <v>77.5537935</v>
      </c>
      <c r="D1388" s="35">
        <f t="shared" si="2"/>
        <v>1.553793501</v>
      </c>
      <c r="E1388" s="47"/>
      <c r="F1388" s="48">
        <v>64.9</v>
      </c>
      <c r="G1388" s="48">
        <v>213.0</v>
      </c>
      <c r="H1388" s="49">
        <f t="shared" si="3"/>
        <v>66.65286444</v>
      </c>
      <c r="I1388" s="49">
        <f t="shared" si="4"/>
        <v>1.752864435</v>
      </c>
      <c r="J1388" s="49"/>
      <c r="K1388" s="50">
        <v>64.9</v>
      </c>
      <c r="L1388" s="51">
        <v>72.1</v>
      </c>
      <c r="M1388" s="52">
        <f t="shared" si="5"/>
        <v>78.48925569</v>
      </c>
      <c r="N1388" s="52">
        <f t="shared" si="6"/>
        <v>13.58925569</v>
      </c>
      <c r="O1388" s="53"/>
      <c r="P1388" s="54">
        <v>64.9</v>
      </c>
      <c r="Q1388" s="54">
        <v>0.1</v>
      </c>
      <c r="R1388" s="55">
        <f t="shared" si="7"/>
        <v>70.84370993</v>
      </c>
      <c r="S1388" s="55">
        <f t="shared" si="8"/>
        <v>5.943709925</v>
      </c>
      <c r="T1388" s="55"/>
    </row>
    <row r="1389">
      <c r="A1389" s="45">
        <v>71.0</v>
      </c>
      <c r="B1389" s="45">
        <v>15.5</v>
      </c>
      <c r="C1389" s="46">
        <f t="shared" si="1"/>
        <v>76.71241226</v>
      </c>
      <c r="D1389" s="35">
        <f t="shared" si="2"/>
        <v>5.712412259</v>
      </c>
      <c r="E1389" s="47"/>
      <c r="F1389" s="48">
        <v>64.8</v>
      </c>
      <c r="G1389" s="48">
        <v>214.0</v>
      </c>
      <c r="H1389" s="49">
        <f t="shared" si="3"/>
        <v>66.59950598</v>
      </c>
      <c r="I1389" s="49">
        <f t="shared" si="4"/>
        <v>1.799505976</v>
      </c>
      <c r="J1389" s="49"/>
      <c r="K1389" s="50">
        <v>64.8</v>
      </c>
      <c r="L1389" s="51">
        <v>71.4</v>
      </c>
      <c r="M1389" s="52">
        <f t="shared" si="5"/>
        <v>78.3003551</v>
      </c>
      <c r="N1389" s="52">
        <f t="shared" si="6"/>
        <v>13.5003551</v>
      </c>
      <c r="O1389" s="53"/>
      <c r="P1389" s="54">
        <v>64.8</v>
      </c>
      <c r="Q1389" s="54">
        <v>0.1</v>
      </c>
      <c r="R1389" s="55">
        <f t="shared" si="7"/>
        <v>70.84370993</v>
      </c>
      <c r="S1389" s="55">
        <f t="shared" si="8"/>
        <v>6.043709925</v>
      </c>
      <c r="T1389" s="55"/>
    </row>
    <row r="1390">
      <c r="A1390" s="45">
        <v>78.0</v>
      </c>
      <c r="B1390" s="45">
        <v>15.2</v>
      </c>
      <c r="C1390" s="46">
        <f t="shared" si="1"/>
        <v>76.08137633</v>
      </c>
      <c r="D1390" s="35">
        <f t="shared" si="2"/>
        <v>1.918623672</v>
      </c>
      <c r="E1390" s="47"/>
      <c r="F1390" s="48">
        <v>64.7</v>
      </c>
      <c r="G1390" s="48">
        <v>215.0</v>
      </c>
      <c r="H1390" s="49">
        <f t="shared" si="3"/>
        <v>66.54614752</v>
      </c>
      <c r="I1390" s="49">
        <f t="shared" si="4"/>
        <v>1.846147517</v>
      </c>
      <c r="J1390" s="49"/>
      <c r="K1390" s="50">
        <v>64.7</v>
      </c>
      <c r="L1390" s="51">
        <v>7.6</v>
      </c>
      <c r="M1390" s="52">
        <f t="shared" si="5"/>
        <v>61.08341621</v>
      </c>
      <c r="N1390" s="52">
        <f t="shared" si="6"/>
        <v>3.616583786</v>
      </c>
      <c r="O1390" s="53"/>
      <c r="P1390" s="54">
        <v>64.7</v>
      </c>
      <c r="Q1390" s="54">
        <v>0.1</v>
      </c>
      <c r="R1390" s="55">
        <f t="shared" si="7"/>
        <v>70.84370993</v>
      </c>
      <c r="S1390" s="55">
        <f t="shared" si="8"/>
        <v>6.143709925</v>
      </c>
      <c r="T1390" s="55"/>
    </row>
    <row r="1391">
      <c r="A1391" s="45">
        <v>73.0</v>
      </c>
      <c r="B1391" s="45">
        <v>14.8</v>
      </c>
      <c r="C1391" s="46">
        <f t="shared" si="1"/>
        <v>75.23999509</v>
      </c>
      <c r="D1391" s="35">
        <f t="shared" si="2"/>
        <v>2.239995086</v>
      </c>
      <c r="E1391" s="47"/>
      <c r="F1391" s="48">
        <v>64.6</v>
      </c>
      <c r="G1391" s="48">
        <v>217.0</v>
      </c>
      <c r="H1391" s="49">
        <f t="shared" si="3"/>
        <v>66.4394306</v>
      </c>
      <c r="I1391" s="49">
        <f t="shared" si="4"/>
        <v>1.839430598</v>
      </c>
      <c r="J1391" s="49"/>
      <c r="K1391" s="50">
        <v>64.6</v>
      </c>
      <c r="L1391" s="51">
        <v>69.7</v>
      </c>
      <c r="M1391" s="52">
        <f t="shared" si="5"/>
        <v>77.84159654</v>
      </c>
      <c r="N1391" s="52">
        <f t="shared" si="6"/>
        <v>13.24159654</v>
      </c>
      <c r="O1391" s="53"/>
      <c r="P1391" s="54">
        <v>64.6</v>
      </c>
      <c r="Q1391" s="54">
        <v>0.1</v>
      </c>
      <c r="R1391" s="55">
        <f t="shared" si="7"/>
        <v>70.84370993</v>
      </c>
      <c r="S1391" s="55">
        <f t="shared" si="8"/>
        <v>6.243709925</v>
      </c>
      <c r="T1391" s="55"/>
    </row>
    <row r="1392">
      <c r="A1392" s="45">
        <v>69.9</v>
      </c>
      <c r="B1392" s="45">
        <v>14.2</v>
      </c>
      <c r="C1392" s="46">
        <f t="shared" si="1"/>
        <v>73.97792322</v>
      </c>
      <c r="D1392" s="35">
        <f t="shared" si="2"/>
        <v>4.077923223</v>
      </c>
      <c r="E1392" s="47"/>
      <c r="F1392" s="48">
        <v>64.3</v>
      </c>
      <c r="G1392" s="48">
        <v>219.0</v>
      </c>
      <c r="H1392" s="49">
        <f t="shared" si="3"/>
        <v>66.33271368</v>
      </c>
      <c r="I1392" s="49">
        <f t="shared" si="4"/>
        <v>2.03271368</v>
      </c>
      <c r="J1392" s="49"/>
      <c r="K1392" s="50">
        <v>64.3</v>
      </c>
      <c r="L1392" s="51">
        <v>68.8</v>
      </c>
      <c r="M1392" s="52">
        <f t="shared" si="5"/>
        <v>77.59872436</v>
      </c>
      <c r="N1392" s="52">
        <f t="shared" si="6"/>
        <v>13.29872436</v>
      </c>
      <c r="O1392" s="53"/>
      <c r="P1392" s="54">
        <v>64.3</v>
      </c>
      <c r="Q1392" s="54">
        <v>0.1</v>
      </c>
      <c r="R1392" s="55">
        <f t="shared" si="7"/>
        <v>70.84370993</v>
      </c>
      <c r="S1392" s="55">
        <f t="shared" si="8"/>
        <v>6.543709925</v>
      </c>
      <c r="T1392" s="55"/>
    </row>
    <row r="1393">
      <c r="A1393" s="45">
        <v>71.0</v>
      </c>
      <c r="B1393" s="45">
        <v>13.7</v>
      </c>
      <c r="C1393" s="46">
        <f t="shared" si="1"/>
        <v>72.92619667</v>
      </c>
      <c r="D1393" s="35">
        <f t="shared" si="2"/>
        <v>1.92619667</v>
      </c>
      <c r="E1393" s="47"/>
      <c r="F1393" s="48">
        <v>64.1</v>
      </c>
      <c r="G1393" s="48">
        <v>222.0</v>
      </c>
      <c r="H1393" s="49">
        <f t="shared" si="3"/>
        <v>66.1726383</v>
      </c>
      <c r="I1393" s="49">
        <f t="shared" si="4"/>
        <v>2.072638302</v>
      </c>
      <c r="J1393" s="49"/>
      <c r="K1393" s="50">
        <v>64.1</v>
      </c>
      <c r="L1393" s="51">
        <v>67.9</v>
      </c>
      <c r="M1393" s="52">
        <f t="shared" si="5"/>
        <v>77.35585219</v>
      </c>
      <c r="N1393" s="52">
        <f t="shared" si="6"/>
        <v>13.25585219</v>
      </c>
      <c r="O1393" s="53"/>
      <c r="P1393" s="54">
        <v>64.1</v>
      </c>
      <c r="Q1393" s="54">
        <v>0.1</v>
      </c>
      <c r="R1393" s="55">
        <f t="shared" si="7"/>
        <v>70.84370993</v>
      </c>
      <c r="S1393" s="55">
        <f t="shared" si="8"/>
        <v>6.743709925</v>
      </c>
      <c r="T1393" s="55"/>
    </row>
    <row r="1394">
      <c r="A1394" s="45">
        <v>74.9</v>
      </c>
      <c r="B1394" s="45">
        <v>13.3</v>
      </c>
      <c r="C1394" s="46">
        <f t="shared" si="1"/>
        <v>72.08481543</v>
      </c>
      <c r="D1394" s="35">
        <f t="shared" si="2"/>
        <v>2.815184572</v>
      </c>
      <c r="E1394" s="47"/>
      <c r="F1394" s="48">
        <v>74.7</v>
      </c>
      <c r="G1394" s="48">
        <v>81.0</v>
      </c>
      <c r="H1394" s="49">
        <f t="shared" si="3"/>
        <v>73.69618105</v>
      </c>
      <c r="I1394" s="49">
        <f t="shared" si="4"/>
        <v>1.003818948</v>
      </c>
      <c r="J1394" s="49"/>
      <c r="K1394" s="50">
        <v>74.7</v>
      </c>
      <c r="L1394" s="51">
        <v>71.4</v>
      </c>
      <c r="M1394" s="52">
        <f t="shared" si="5"/>
        <v>78.3003551</v>
      </c>
      <c r="N1394" s="52">
        <f t="shared" si="6"/>
        <v>3.600355103</v>
      </c>
      <c r="O1394" s="53"/>
      <c r="P1394" s="54">
        <v>74.7</v>
      </c>
      <c r="Q1394" s="54">
        <v>0.1</v>
      </c>
      <c r="R1394" s="55">
        <f t="shared" si="7"/>
        <v>70.84370993</v>
      </c>
      <c r="S1394" s="55">
        <f t="shared" si="8"/>
        <v>3.856290075</v>
      </c>
      <c r="T1394" s="55"/>
    </row>
    <row r="1395">
      <c r="A1395" s="45">
        <v>74.8</v>
      </c>
      <c r="B1395" s="45">
        <v>13.3</v>
      </c>
      <c r="C1395" s="46">
        <f t="shared" si="1"/>
        <v>72.08481543</v>
      </c>
      <c r="D1395" s="35">
        <f t="shared" si="2"/>
        <v>2.715184572</v>
      </c>
      <c r="E1395" s="47"/>
      <c r="F1395" s="48">
        <v>74.6</v>
      </c>
      <c r="G1395" s="48">
        <v>82.0</v>
      </c>
      <c r="H1395" s="49">
        <f t="shared" si="3"/>
        <v>73.64282259</v>
      </c>
      <c r="I1395" s="49">
        <f t="shared" si="4"/>
        <v>0.9571774076</v>
      </c>
      <c r="J1395" s="49"/>
      <c r="K1395" s="50">
        <v>74.6</v>
      </c>
      <c r="L1395" s="51">
        <v>7.8</v>
      </c>
      <c r="M1395" s="52">
        <f t="shared" si="5"/>
        <v>61.13738781</v>
      </c>
      <c r="N1395" s="52">
        <f t="shared" si="6"/>
        <v>13.46261219</v>
      </c>
      <c r="O1395" s="53"/>
      <c r="P1395" s="54">
        <v>74.6</v>
      </c>
      <c r="Q1395" s="54">
        <v>0.1</v>
      </c>
      <c r="R1395" s="55">
        <f t="shared" si="7"/>
        <v>70.84370993</v>
      </c>
      <c r="S1395" s="55">
        <f t="shared" si="8"/>
        <v>3.756290075</v>
      </c>
      <c r="T1395" s="55"/>
    </row>
    <row r="1396">
      <c r="A1396" s="45">
        <v>74.9</v>
      </c>
      <c r="B1396" s="45">
        <v>13.3</v>
      </c>
      <c r="C1396" s="46">
        <f t="shared" si="1"/>
        <v>72.08481543</v>
      </c>
      <c r="D1396" s="35">
        <f t="shared" si="2"/>
        <v>2.815184572</v>
      </c>
      <c r="E1396" s="47"/>
      <c r="F1396" s="48">
        <v>74.5</v>
      </c>
      <c r="G1396" s="48">
        <v>83.0</v>
      </c>
      <c r="H1396" s="49">
        <f t="shared" si="3"/>
        <v>73.58946413</v>
      </c>
      <c r="I1396" s="49">
        <f t="shared" si="4"/>
        <v>0.9105358668</v>
      </c>
      <c r="J1396" s="49"/>
      <c r="K1396" s="50">
        <v>74.5</v>
      </c>
      <c r="L1396" s="51">
        <v>7.2</v>
      </c>
      <c r="M1396" s="52">
        <f t="shared" si="5"/>
        <v>60.97547302</v>
      </c>
      <c r="N1396" s="52">
        <f t="shared" si="6"/>
        <v>13.52452698</v>
      </c>
      <c r="O1396" s="53"/>
      <c r="P1396" s="54">
        <v>74.5</v>
      </c>
      <c r="Q1396" s="54">
        <v>0.1</v>
      </c>
      <c r="R1396" s="55">
        <f t="shared" si="7"/>
        <v>70.84370993</v>
      </c>
      <c r="S1396" s="55">
        <f t="shared" si="8"/>
        <v>3.656290075</v>
      </c>
      <c r="T1396" s="55"/>
    </row>
    <row r="1397">
      <c r="A1397" s="45">
        <v>75.0</v>
      </c>
      <c r="B1397" s="45">
        <v>13.3</v>
      </c>
      <c r="C1397" s="46">
        <f t="shared" si="1"/>
        <v>72.08481543</v>
      </c>
      <c r="D1397" s="35">
        <f t="shared" si="2"/>
        <v>2.915184572</v>
      </c>
      <c r="E1397" s="47"/>
      <c r="F1397" s="48">
        <v>74.3</v>
      </c>
      <c r="G1397" s="48">
        <v>84.0</v>
      </c>
      <c r="H1397" s="49">
        <f t="shared" si="3"/>
        <v>73.53610567</v>
      </c>
      <c r="I1397" s="49">
        <f t="shared" si="4"/>
        <v>0.763894326</v>
      </c>
      <c r="J1397" s="49"/>
      <c r="K1397" s="50">
        <v>74.3</v>
      </c>
      <c r="L1397" s="51">
        <v>69.5</v>
      </c>
      <c r="M1397" s="52">
        <f t="shared" si="5"/>
        <v>77.78762495</v>
      </c>
      <c r="N1397" s="52">
        <f t="shared" si="6"/>
        <v>3.487624948</v>
      </c>
      <c r="O1397" s="53"/>
      <c r="P1397" s="54">
        <v>74.3</v>
      </c>
      <c r="Q1397" s="54">
        <v>0.1</v>
      </c>
      <c r="R1397" s="55">
        <f t="shared" si="7"/>
        <v>70.84370993</v>
      </c>
      <c r="S1397" s="55">
        <f t="shared" si="8"/>
        <v>3.456290075</v>
      </c>
      <c r="T1397" s="55"/>
    </row>
    <row r="1398">
      <c r="A1398" s="45">
        <v>75.0</v>
      </c>
      <c r="B1398" s="45">
        <v>13.2</v>
      </c>
      <c r="C1398" s="46">
        <f t="shared" si="1"/>
        <v>71.87447012</v>
      </c>
      <c r="D1398" s="35">
        <f t="shared" si="2"/>
        <v>3.125529882</v>
      </c>
      <c r="E1398" s="47"/>
      <c r="F1398" s="48">
        <v>74.2</v>
      </c>
      <c r="G1398" s="48">
        <v>85.0</v>
      </c>
      <c r="H1398" s="49">
        <f t="shared" si="3"/>
        <v>73.48274721</v>
      </c>
      <c r="I1398" s="49">
        <f t="shared" si="4"/>
        <v>0.7172527852</v>
      </c>
      <c r="J1398" s="49"/>
      <c r="K1398" s="50">
        <v>74.2</v>
      </c>
      <c r="L1398" s="51">
        <v>69.0</v>
      </c>
      <c r="M1398" s="52">
        <f t="shared" si="5"/>
        <v>77.65269596</v>
      </c>
      <c r="N1398" s="52">
        <f t="shared" si="6"/>
        <v>3.45269596</v>
      </c>
      <c r="O1398" s="53"/>
      <c r="P1398" s="54">
        <v>74.2</v>
      </c>
      <c r="Q1398" s="54">
        <v>0.1</v>
      </c>
      <c r="R1398" s="55">
        <f t="shared" si="7"/>
        <v>70.84370993</v>
      </c>
      <c r="S1398" s="55">
        <f t="shared" si="8"/>
        <v>3.356290075</v>
      </c>
      <c r="T1398" s="55"/>
    </row>
    <row r="1399">
      <c r="A1399" s="45">
        <v>74.9</v>
      </c>
      <c r="B1399" s="45">
        <v>13.3</v>
      </c>
      <c r="C1399" s="46">
        <f t="shared" si="1"/>
        <v>72.08481543</v>
      </c>
      <c r="D1399" s="35">
        <f t="shared" si="2"/>
        <v>2.815184572</v>
      </c>
      <c r="E1399" s="47"/>
      <c r="F1399" s="48">
        <v>74.0</v>
      </c>
      <c r="G1399" s="48">
        <v>86.0</v>
      </c>
      <c r="H1399" s="49">
        <f t="shared" si="3"/>
        <v>73.42938876</v>
      </c>
      <c r="I1399" s="49">
        <f t="shared" si="4"/>
        <v>0.5706112444</v>
      </c>
      <c r="J1399" s="49"/>
      <c r="K1399" s="50">
        <v>74.0</v>
      </c>
      <c r="L1399" s="51">
        <v>68.4</v>
      </c>
      <c r="M1399" s="52">
        <f t="shared" si="5"/>
        <v>77.49078117</v>
      </c>
      <c r="N1399" s="52">
        <f t="shared" si="6"/>
        <v>3.490781174</v>
      </c>
      <c r="O1399" s="53"/>
      <c r="P1399" s="54">
        <v>74.0</v>
      </c>
      <c r="Q1399" s="54">
        <v>0.1</v>
      </c>
      <c r="R1399" s="55">
        <f t="shared" si="7"/>
        <v>70.84370993</v>
      </c>
      <c r="S1399" s="55">
        <f t="shared" si="8"/>
        <v>3.156290075</v>
      </c>
      <c r="T1399" s="55"/>
    </row>
    <row r="1400">
      <c r="A1400" s="45">
        <v>74.7</v>
      </c>
      <c r="B1400" s="45">
        <v>13.2</v>
      </c>
      <c r="C1400" s="46">
        <f t="shared" si="1"/>
        <v>71.87447012</v>
      </c>
      <c r="D1400" s="35">
        <f t="shared" si="2"/>
        <v>2.825529882</v>
      </c>
      <c r="E1400" s="47"/>
      <c r="F1400" s="48">
        <v>73.9</v>
      </c>
      <c r="G1400" s="48">
        <v>87.0</v>
      </c>
      <c r="H1400" s="49">
        <f t="shared" si="3"/>
        <v>73.3760303</v>
      </c>
      <c r="I1400" s="49">
        <f t="shared" si="4"/>
        <v>0.5239697037</v>
      </c>
      <c r="J1400" s="49"/>
      <c r="K1400" s="50">
        <v>73.9</v>
      </c>
      <c r="L1400" s="51">
        <v>67.9</v>
      </c>
      <c r="M1400" s="52">
        <f t="shared" si="5"/>
        <v>77.35585219</v>
      </c>
      <c r="N1400" s="52">
        <f t="shared" si="6"/>
        <v>3.455852186</v>
      </c>
      <c r="O1400" s="53"/>
      <c r="P1400" s="54">
        <v>73.9</v>
      </c>
      <c r="Q1400" s="54">
        <v>0.1</v>
      </c>
      <c r="R1400" s="55">
        <f t="shared" si="7"/>
        <v>70.84370993</v>
      </c>
      <c r="S1400" s="55">
        <f t="shared" si="8"/>
        <v>3.056290075</v>
      </c>
      <c r="T1400" s="55"/>
    </row>
    <row r="1401">
      <c r="A1401" s="45">
        <v>74.5</v>
      </c>
      <c r="B1401" s="45">
        <v>13.1</v>
      </c>
      <c r="C1401" s="46">
        <f t="shared" si="1"/>
        <v>71.66412481</v>
      </c>
      <c r="D1401" s="35">
        <f t="shared" si="2"/>
        <v>2.835875193</v>
      </c>
      <c r="E1401" s="47"/>
      <c r="F1401" s="48">
        <v>73.8</v>
      </c>
      <c r="G1401" s="48">
        <v>88.0</v>
      </c>
      <c r="H1401" s="49">
        <f t="shared" si="3"/>
        <v>73.32267184</v>
      </c>
      <c r="I1401" s="49">
        <f t="shared" si="4"/>
        <v>0.4773281629</v>
      </c>
      <c r="J1401" s="49"/>
      <c r="K1401" s="50">
        <v>73.8</v>
      </c>
      <c r="L1401" s="51">
        <v>67.5</v>
      </c>
      <c r="M1401" s="52">
        <f t="shared" si="5"/>
        <v>77.247909</v>
      </c>
      <c r="N1401" s="52">
        <f t="shared" si="6"/>
        <v>3.447908996</v>
      </c>
      <c r="O1401" s="53"/>
      <c r="P1401" s="54">
        <v>73.8</v>
      </c>
      <c r="Q1401" s="54">
        <v>0.1</v>
      </c>
      <c r="R1401" s="55">
        <f t="shared" si="7"/>
        <v>70.84370993</v>
      </c>
      <c r="S1401" s="55">
        <f t="shared" si="8"/>
        <v>2.956290075</v>
      </c>
      <c r="T1401" s="55"/>
    </row>
    <row r="1402">
      <c r="A1402" s="45">
        <v>74.4</v>
      </c>
      <c r="B1402" s="45">
        <v>12.9</v>
      </c>
      <c r="C1402" s="46">
        <f t="shared" si="1"/>
        <v>71.24343419</v>
      </c>
      <c r="D1402" s="35">
        <f t="shared" si="2"/>
        <v>3.156565814</v>
      </c>
      <c r="E1402" s="47"/>
      <c r="F1402" s="48">
        <v>73.7</v>
      </c>
      <c r="G1402" s="48">
        <v>89.0</v>
      </c>
      <c r="H1402" s="49">
        <f t="shared" si="3"/>
        <v>73.26931338</v>
      </c>
      <c r="I1402" s="49">
        <f t="shared" si="4"/>
        <v>0.4306866221</v>
      </c>
      <c r="J1402" s="49"/>
      <c r="K1402" s="50">
        <v>73.7</v>
      </c>
      <c r="L1402" s="51">
        <v>67.1</v>
      </c>
      <c r="M1402" s="52">
        <f t="shared" si="5"/>
        <v>77.13996581</v>
      </c>
      <c r="N1402" s="52">
        <f t="shared" si="6"/>
        <v>3.439965805</v>
      </c>
      <c r="O1402" s="53"/>
      <c r="P1402" s="54">
        <v>73.7</v>
      </c>
      <c r="Q1402" s="54">
        <v>0.1</v>
      </c>
      <c r="R1402" s="55">
        <f t="shared" si="7"/>
        <v>70.84370993</v>
      </c>
      <c r="S1402" s="55">
        <f t="shared" si="8"/>
        <v>2.856290075</v>
      </c>
      <c r="T1402" s="55"/>
    </row>
    <row r="1403">
      <c r="A1403" s="45">
        <v>74.1</v>
      </c>
      <c r="B1403" s="45">
        <v>13.2</v>
      </c>
      <c r="C1403" s="46">
        <f t="shared" si="1"/>
        <v>71.87447012</v>
      </c>
      <c r="D1403" s="35">
        <f t="shared" si="2"/>
        <v>2.225529882</v>
      </c>
      <c r="E1403" s="47"/>
      <c r="F1403" s="48">
        <v>73.6</v>
      </c>
      <c r="G1403" s="48">
        <v>89.0</v>
      </c>
      <c r="H1403" s="49">
        <f t="shared" si="3"/>
        <v>73.26931338</v>
      </c>
      <c r="I1403" s="49">
        <f t="shared" si="4"/>
        <v>0.3306866221</v>
      </c>
      <c r="J1403" s="49"/>
      <c r="K1403" s="50">
        <v>73.6</v>
      </c>
      <c r="L1403" s="51">
        <v>66.7</v>
      </c>
      <c r="M1403" s="52">
        <f t="shared" si="5"/>
        <v>77.03202261</v>
      </c>
      <c r="N1403" s="52">
        <f t="shared" si="6"/>
        <v>3.432022614</v>
      </c>
      <c r="O1403" s="53"/>
      <c r="P1403" s="54">
        <v>73.6</v>
      </c>
      <c r="Q1403" s="54">
        <v>0.1</v>
      </c>
      <c r="R1403" s="55">
        <f t="shared" si="7"/>
        <v>70.84370993</v>
      </c>
      <c r="S1403" s="55">
        <f t="shared" si="8"/>
        <v>2.756290075</v>
      </c>
      <c r="T1403" s="55"/>
    </row>
    <row r="1404">
      <c r="A1404" s="45">
        <v>73.9</v>
      </c>
      <c r="B1404" s="45">
        <v>13.7</v>
      </c>
      <c r="C1404" s="46">
        <f t="shared" si="1"/>
        <v>72.92619667</v>
      </c>
      <c r="D1404" s="35">
        <f t="shared" si="2"/>
        <v>0.9738033296</v>
      </c>
      <c r="E1404" s="47"/>
      <c r="F1404" s="48">
        <v>73.6</v>
      </c>
      <c r="G1404" s="48">
        <v>9.0</v>
      </c>
      <c r="H1404" s="49">
        <f t="shared" si="3"/>
        <v>77.53799012</v>
      </c>
      <c r="I1404" s="49">
        <f t="shared" si="4"/>
        <v>3.937990115</v>
      </c>
      <c r="J1404" s="49"/>
      <c r="K1404" s="50">
        <v>73.6</v>
      </c>
      <c r="L1404" s="51">
        <v>66.3</v>
      </c>
      <c r="M1404" s="52">
        <f t="shared" si="5"/>
        <v>76.92407942</v>
      </c>
      <c r="N1404" s="52">
        <f t="shared" si="6"/>
        <v>3.324079424</v>
      </c>
      <c r="O1404" s="53"/>
      <c r="P1404" s="54">
        <v>73.6</v>
      </c>
      <c r="Q1404" s="54">
        <v>0.1</v>
      </c>
      <c r="R1404" s="55">
        <f t="shared" si="7"/>
        <v>70.84370993</v>
      </c>
      <c r="S1404" s="55">
        <f t="shared" si="8"/>
        <v>2.756290075</v>
      </c>
      <c r="T1404" s="55"/>
    </row>
    <row r="1405">
      <c r="A1405" s="45">
        <v>73.7</v>
      </c>
      <c r="B1405" s="45">
        <v>14.2</v>
      </c>
      <c r="C1405" s="46">
        <f t="shared" si="1"/>
        <v>73.97792322</v>
      </c>
      <c r="D1405" s="35">
        <f t="shared" si="2"/>
        <v>0.2779232229</v>
      </c>
      <c r="E1405" s="47"/>
      <c r="F1405" s="48">
        <v>73.5</v>
      </c>
      <c r="G1405" s="48">
        <v>91.0</v>
      </c>
      <c r="H1405" s="49">
        <f t="shared" si="3"/>
        <v>73.16259646</v>
      </c>
      <c r="I1405" s="49">
        <f t="shared" si="4"/>
        <v>0.3374035405</v>
      </c>
      <c r="J1405" s="49"/>
      <c r="K1405" s="50">
        <v>73.5</v>
      </c>
      <c r="L1405" s="51">
        <v>65.9</v>
      </c>
      <c r="M1405" s="52">
        <f t="shared" si="5"/>
        <v>76.81613623</v>
      </c>
      <c r="N1405" s="52">
        <f t="shared" si="6"/>
        <v>3.316136233</v>
      </c>
      <c r="O1405" s="53"/>
      <c r="P1405" s="54">
        <v>73.5</v>
      </c>
      <c r="Q1405" s="54">
        <v>0.1</v>
      </c>
      <c r="R1405" s="55">
        <f t="shared" si="7"/>
        <v>70.84370993</v>
      </c>
      <c r="S1405" s="55">
        <f t="shared" si="8"/>
        <v>2.656290075</v>
      </c>
      <c r="T1405" s="55"/>
    </row>
    <row r="1406">
      <c r="A1406" s="45">
        <v>73.5</v>
      </c>
      <c r="B1406" s="45">
        <v>14.8</v>
      </c>
      <c r="C1406" s="46">
        <f t="shared" si="1"/>
        <v>75.23999509</v>
      </c>
      <c r="D1406" s="35">
        <f t="shared" si="2"/>
        <v>1.739995086</v>
      </c>
      <c r="E1406" s="47"/>
      <c r="F1406" s="48">
        <v>73.4</v>
      </c>
      <c r="G1406" s="48">
        <v>93.0</v>
      </c>
      <c r="H1406" s="49">
        <f t="shared" si="3"/>
        <v>73.05587954</v>
      </c>
      <c r="I1406" s="49">
        <f t="shared" si="4"/>
        <v>0.344120459</v>
      </c>
      <c r="J1406" s="49"/>
      <c r="K1406" s="50">
        <v>73.4</v>
      </c>
      <c r="L1406" s="51">
        <v>65.5</v>
      </c>
      <c r="M1406" s="52">
        <f t="shared" si="5"/>
        <v>76.70819304</v>
      </c>
      <c r="N1406" s="52">
        <f t="shared" si="6"/>
        <v>3.308193043</v>
      </c>
      <c r="O1406" s="53"/>
      <c r="P1406" s="54">
        <v>73.4</v>
      </c>
      <c r="Q1406" s="54">
        <v>0.1</v>
      </c>
      <c r="R1406" s="55">
        <f t="shared" si="7"/>
        <v>70.84370993</v>
      </c>
      <c r="S1406" s="55">
        <f t="shared" si="8"/>
        <v>2.556290075</v>
      </c>
      <c r="T1406" s="55"/>
    </row>
    <row r="1407">
      <c r="A1407" s="45">
        <v>73.2</v>
      </c>
      <c r="B1407" s="45">
        <v>15.2</v>
      </c>
      <c r="C1407" s="46">
        <f t="shared" si="1"/>
        <v>76.08137633</v>
      </c>
      <c r="D1407" s="35">
        <f t="shared" si="2"/>
        <v>2.881376328</v>
      </c>
      <c r="E1407" s="47"/>
      <c r="F1407" s="48">
        <v>73.3</v>
      </c>
      <c r="G1407" s="48">
        <v>94.0</v>
      </c>
      <c r="H1407" s="49">
        <f t="shared" si="3"/>
        <v>73.00252108</v>
      </c>
      <c r="I1407" s="49">
        <f t="shared" si="4"/>
        <v>0.2974789182</v>
      </c>
      <c r="J1407" s="49"/>
      <c r="K1407" s="50">
        <v>73.3</v>
      </c>
      <c r="L1407" s="51">
        <v>65.0</v>
      </c>
      <c r="M1407" s="52">
        <f t="shared" si="5"/>
        <v>76.57326405</v>
      </c>
      <c r="N1407" s="52">
        <f t="shared" si="6"/>
        <v>3.273264055</v>
      </c>
      <c r="O1407" s="53"/>
      <c r="P1407" s="54">
        <v>73.3</v>
      </c>
      <c r="Q1407" s="54">
        <v>0.1</v>
      </c>
      <c r="R1407" s="55">
        <f t="shared" si="7"/>
        <v>70.84370993</v>
      </c>
      <c r="S1407" s="55">
        <f t="shared" si="8"/>
        <v>2.456290075</v>
      </c>
      <c r="T1407" s="55"/>
    </row>
    <row r="1408">
      <c r="A1408" s="45">
        <v>73.0</v>
      </c>
      <c r="B1408" s="45">
        <v>15.0</v>
      </c>
      <c r="C1408" s="46">
        <f t="shared" si="1"/>
        <v>75.66068571</v>
      </c>
      <c r="D1408" s="35">
        <f t="shared" si="2"/>
        <v>2.660685707</v>
      </c>
      <c r="E1408" s="47"/>
      <c r="F1408" s="48">
        <v>73.2</v>
      </c>
      <c r="G1408" s="48">
        <v>95.0</v>
      </c>
      <c r="H1408" s="49">
        <f t="shared" si="3"/>
        <v>72.94916262</v>
      </c>
      <c r="I1408" s="49">
        <f t="shared" si="4"/>
        <v>0.2508373774</v>
      </c>
      <c r="J1408" s="49"/>
      <c r="K1408" s="50">
        <v>73.2</v>
      </c>
      <c r="L1408" s="51">
        <v>64.5</v>
      </c>
      <c r="M1408" s="52">
        <f t="shared" si="5"/>
        <v>76.43833507</v>
      </c>
      <c r="N1408" s="52">
        <f t="shared" si="6"/>
        <v>3.238335067</v>
      </c>
      <c r="O1408" s="53"/>
      <c r="P1408" s="54">
        <v>73.2</v>
      </c>
      <c r="Q1408" s="54">
        <v>0.1</v>
      </c>
      <c r="R1408" s="55">
        <f t="shared" si="7"/>
        <v>70.84370993</v>
      </c>
      <c r="S1408" s="55">
        <f t="shared" si="8"/>
        <v>2.356290075</v>
      </c>
      <c r="T1408" s="55"/>
    </row>
    <row r="1409">
      <c r="A1409" s="45">
        <v>72.7</v>
      </c>
      <c r="B1409" s="45">
        <v>14.9</v>
      </c>
      <c r="C1409" s="46">
        <f t="shared" si="1"/>
        <v>75.4503404</v>
      </c>
      <c r="D1409" s="35">
        <f t="shared" si="2"/>
        <v>2.750340396</v>
      </c>
      <c r="E1409" s="47"/>
      <c r="F1409" s="48">
        <v>73.2</v>
      </c>
      <c r="G1409" s="48">
        <v>96.0</v>
      </c>
      <c r="H1409" s="49">
        <f t="shared" si="3"/>
        <v>72.89580416</v>
      </c>
      <c r="I1409" s="49">
        <f t="shared" si="4"/>
        <v>0.3041958366</v>
      </c>
      <c r="J1409" s="49"/>
      <c r="K1409" s="50">
        <v>73.2</v>
      </c>
      <c r="L1409" s="51">
        <v>64.0</v>
      </c>
      <c r="M1409" s="52">
        <f t="shared" si="5"/>
        <v>76.30340608</v>
      </c>
      <c r="N1409" s="52">
        <f t="shared" si="6"/>
        <v>3.103406078</v>
      </c>
      <c r="O1409" s="53"/>
      <c r="P1409" s="54">
        <v>73.2</v>
      </c>
      <c r="Q1409" s="54">
        <v>0.1</v>
      </c>
      <c r="R1409" s="55">
        <f t="shared" si="7"/>
        <v>70.84370993</v>
      </c>
      <c r="S1409" s="55">
        <f t="shared" si="8"/>
        <v>2.356290075</v>
      </c>
      <c r="T1409" s="55"/>
    </row>
    <row r="1410">
      <c r="A1410" s="45">
        <v>53.7</v>
      </c>
      <c r="B1410" s="45">
        <v>10.7</v>
      </c>
      <c r="C1410" s="46">
        <f t="shared" si="1"/>
        <v>66.61583736</v>
      </c>
      <c r="D1410" s="35">
        <f t="shared" si="2"/>
        <v>12.91583736</v>
      </c>
      <c r="E1410" s="47"/>
      <c r="F1410" s="48">
        <v>71.1</v>
      </c>
      <c r="G1410" s="48">
        <v>166.0</v>
      </c>
      <c r="H1410" s="49">
        <f t="shared" si="3"/>
        <v>69.16071202</v>
      </c>
      <c r="I1410" s="49">
        <f t="shared" si="4"/>
        <v>1.939287982</v>
      </c>
      <c r="J1410" s="49"/>
      <c r="K1410" s="50">
        <v>71.1</v>
      </c>
      <c r="L1410" s="51">
        <v>44.9</v>
      </c>
      <c r="M1410" s="52">
        <f t="shared" si="5"/>
        <v>71.14911873</v>
      </c>
      <c r="N1410" s="52">
        <f t="shared" si="6"/>
        <v>0.04911873056</v>
      </c>
      <c r="O1410" s="53"/>
      <c r="P1410" s="54">
        <v>71.1</v>
      </c>
      <c r="Q1410" s="54">
        <v>0.1</v>
      </c>
      <c r="R1410" s="55">
        <f t="shared" si="7"/>
        <v>70.84370993</v>
      </c>
      <c r="S1410" s="55">
        <f t="shared" si="8"/>
        <v>0.256290075</v>
      </c>
      <c r="T1410" s="55"/>
    </row>
    <row r="1411">
      <c r="A1411" s="45">
        <v>52.1</v>
      </c>
      <c r="B1411" s="45">
        <v>10.8</v>
      </c>
      <c r="C1411" s="46">
        <f t="shared" si="1"/>
        <v>66.82618267</v>
      </c>
      <c r="D1411" s="35">
        <f t="shared" si="2"/>
        <v>14.72618267</v>
      </c>
      <c r="E1411" s="47"/>
      <c r="F1411" s="48">
        <v>78.0</v>
      </c>
      <c r="G1411" s="48">
        <v>17.0</v>
      </c>
      <c r="H1411" s="49">
        <f t="shared" si="3"/>
        <v>77.11112244</v>
      </c>
      <c r="I1411" s="49">
        <f t="shared" si="4"/>
        <v>0.8888775586</v>
      </c>
      <c r="J1411" s="49"/>
      <c r="K1411" s="50">
        <v>78.0</v>
      </c>
      <c r="L1411" s="51">
        <v>43.9</v>
      </c>
      <c r="M1411" s="52">
        <f t="shared" si="5"/>
        <v>70.87926075</v>
      </c>
      <c r="N1411" s="52">
        <f t="shared" si="6"/>
        <v>7.120739246</v>
      </c>
      <c r="O1411" s="53"/>
      <c r="P1411" s="54">
        <v>78.0</v>
      </c>
      <c r="Q1411" s="54">
        <v>0.1</v>
      </c>
      <c r="R1411" s="55">
        <f t="shared" si="7"/>
        <v>70.84370993</v>
      </c>
      <c r="S1411" s="55">
        <f t="shared" si="8"/>
        <v>7.156290075</v>
      </c>
      <c r="T1411" s="55"/>
    </row>
    <row r="1412">
      <c r="A1412" s="45">
        <v>52.1</v>
      </c>
      <c r="B1412" s="45">
        <v>11.1</v>
      </c>
      <c r="C1412" s="46">
        <f t="shared" si="1"/>
        <v>67.4572186</v>
      </c>
      <c r="D1412" s="35">
        <f t="shared" si="2"/>
        <v>15.3572186</v>
      </c>
      <c r="E1412" s="47"/>
      <c r="F1412" s="48">
        <v>77.0</v>
      </c>
      <c r="G1412" s="48">
        <v>174.0</v>
      </c>
      <c r="H1412" s="49">
        <f t="shared" si="3"/>
        <v>68.73384434</v>
      </c>
      <c r="I1412" s="49">
        <f t="shared" si="4"/>
        <v>8.266155655</v>
      </c>
      <c r="J1412" s="49"/>
      <c r="K1412" s="50">
        <v>77.0</v>
      </c>
      <c r="L1412" s="51">
        <v>43.0</v>
      </c>
      <c r="M1412" s="52">
        <f t="shared" si="5"/>
        <v>70.63638858</v>
      </c>
      <c r="N1412" s="52">
        <f t="shared" si="6"/>
        <v>6.363611424</v>
      </c>
      <c r="O1412" s="53"/>
      <c r="P1412" s="54">
        <v>77.0</v>
      </c>
      <c r="Q1412" s="54">
        <v>0.2</v>
      </c>
      <c r="R1412" s="55">
        <f t="shared" si="7"/>
        <v>70.74642159</v>
      </c>
      <c r="S1412" s="55">
        <f t="shared" si="8"/>
        <v>6.253578414</v>
      </c>
      <c r="T1412" s="55"/>
    </row>
    <row r="1413">
      <c r="A1413" s="45">
        <v>52.2</v>
      </c>
      <c r="B1413" s="45">
        <v>11.0</v>
      </c>
      <c r="C1413" s="46">
        <f t="shared" si="1"/>
        <v>67.24687329</v>
      </c>
      <c r="D1413" s="35">
        <f t="shared" si="2"/>
        <v>15.04687329</v>
      </c>
      <c r="E1413" s="47"/>
      <c r="F1413" s="48">
        <v>69.9</v>
      </c>
      <c r="G1413" s="48">
        <v>18.0</v>
      </c>
      <c r="H1413" s="49">
        <f t="shared" si="3"/>
        <v>77.05776398</v>
      </c>
      <c r="I1413" s="49">
        <f t="shared" si="4"/>
        <v>7.157763982</v>
      </c>
      <c r="J1413" s="49"/>
      <c r="K1413" s="50">
        <v>69.9</v>
      </c>
      <c r="L1413" s="51">
        <v>42.2</v>
      </c>
      <c r="M1413" s="52">
        <f t="shared" si="5"/>
        <v>70.42050219</v>
      </c>
      <c r="N1413" s="52">
        <f t="shared" si="6"/>
        <v>0.5205021945</v>
      </c>
      <c r="O1413" s="53"/>
      <c r="P1413" s="54">
        <v>69.9</v>
      </c>
      <c r="Q1413" s="54">
        <v>0.1</v>
      </c>
      <c r="R1413" s="55">
        <f t="shared" si="7"/>
        <v>70.84370993</v>
      </c>
      <c r="S1413" s="55">
        <f t="shared" si="8"/>
        <v>0.943709925</v>
      </c>
      <c r="T1413" s="55"/>
    </row>
    <row r="1414">
      <c r="A1414" s="45">
        <v>52.3</v>
      </c>
      <c r="B1414" s="45">
        <v>11.0</v>
      </c>
      <c r="C1414" s="46">
        <f t="shared" si="1"/>
        <v>67.24687329</v>
      </c>
      <c r="D1414" s="35">
        <f t="shared" si="2"/>
        <v>14.94687329</v>
      </c>
      <c r="E1414" s="47"/>
      <c r="F1414" s="48">
        <v>69.4</v>
      </c>
      <c r="G1414" s="48">
        <v>188.0</v>
      </c>
      <c r="H1414" s="49">
        <f t="shared" si="3"/>
        <v>67.98682592</v>
      </c>
      <c r="I1414" s="49">
        <f t="shared" si="4"/>
        <v>1.413174084</v>
      </c>
      <c r="J1414" s="49"/>
      <c r="K1414" s="50">
        <v>69.4</v>
      </c>
      <c r="L1414" s="51">
        <v>41.4</v>
      </c>
      <c r="M1414" s="52">
        <f t="shared" si="5"/>
        <v>70.20461581</v>
      </c>
      <c r="N1414" s="52">
        <f t="shared" si="6"/>
        <v>0.8046158134</v>
      </c>
      <c r="O1414" s="53"/>
      <c r="P1414" s="54">
        <v>69.4</v>
      </c>
      <c r="Q1414" s="54">
        <v>0.1</v>
      </c>
      <c r="R1414" s="55">
        <f t="shared" si="7"/>
        <v>70.84370993</v>
      </c>
      <c r="S1414" s="55">
        <f t="shared" si="8"/>
        <v>1.443709925</v>
      </c>
      <c r="T1414" s="55"/>
    </row>
    <row r="1415">
      <c r="A1415" s="45">
        <v>51.1</v>
      </c>
      <c r="B1415" s="45">
        <v>10.9</v>
      </c>
      <c r="C1415" s="46">
        <f t="shared" si="1"/>
        <v>67.03652798</v>
      </c>
      <c r="D1415" s="35">
        <f t="shared" si="2"/>
        <v>15.93652798</v>
      </c>
      <c r="E1415" s="47"/>
      <c r="F1415" s="48">
        <v>68.8</v>
      </c>
      <c r="G1415" s="48">
        <v>199.0</v>
      </c>
      <c r="H1415" s="49">
        <f t="shared" si="3"/>
        <v>67.39988286</v>
      </c>
      <c r="I1415" s="49">
        <f t="shared" si="4"/>
        <v>1.400117136</v>
      </c>
      <c r="J1415" s="49"/>
      <c r="K1415" s="50">
        <v>68.8</v>
      </c>
      <c r="L1415" s="51">
        <v>4.7</v>
      </c>
      <c r="M1415" s="52">
        <f t="shared" si="5"/>
        <v>60.30082808</v>
      </c>
      <c r="N1415" s="52">
        <f t="shared" si="6"/>
        <v>8.499171918</v>
      </c>
      <c r="O1415" s="53"/>
      <c r="P1415" s="54">
        <v>68.8</v>
      </c>
      <c r="Q1415" s="54">
        <v>0.2</v>
      </c>
      <c r="R1415" s="55">
        <f t="shared" si="7"/>
        <v>70.74642159</v>
      </c>
      <c r="S1415" s="55">
        <f t="shared" si="8"/>
        <v>1.946421586</v>
      </c>
      <c r="T1415" s="55"/>
    </row>
    <row r="1416">
      <c r="A1416" s="45">
        <v>49.4</v>
      </c>
      <c r="B1416" s="45">
        <v>10.8</v>
      </c>
      <c r="C1416" s="46">
        <f t="shared" si="1"/>
        <v>66.82618267</v>
      </c>
      <c r="D1416" s="35">
        <f t="shared" si="2"/>
        <v>17.42618267</v>
      </c>
      <c r="E1416" s="47"/>
      <c r="F1416" s="48">
        <v>68.5</v>
      </c>
      <c r="G1416" s="48">
        <v>21.0</v>
      </c>
      <c r="H1416" s="49">
        <f t="shared" si="3"/>
        <v>76.8976886</v>
      </c>
      <c r="I1416" s="49">
        <f t="shared" si="4"/>
        <v>8.397688605</v>
      </c>
      <c r="J1416" s="49"/>
      <c r="K1416" s="50">
        <v>68.5</v>
      </c>
      <c r="L1416" s="51">
        <v>4.1</v>
      </c>
      <c r="M1416" s="52">
        <f t="shared" si="5"/>
        <v>60.1389133</v>
      </c>
      <c r="N1416" s="52">
        <f t="shared" si="6"/>
        <v>8.361086704</v>
      </c>
      <c r="O1416" s="53"/>
      <c r="P1416" s="54">
        <v>68.5</v>
      </c>
      <c r="Q1416" s="54">
        <v>0.1</v>
      </c>
      <c r="R1416" s="55">
        <f t="shared" si="7"/>
        <v>70.84370993</v>
      </c>
      <c r="S1416" s="55">
        <f t="shared" si="8"/>
        <v>2.343709925</v>
      </c>
      <c r="T1416" s="55"/>
    </row>
    <row r="1417">
      <c r="A1417" s="45">
        <v>47.8</v>
      </c>
      <c r="B1417" s="45">
        <v>10.7</v>
      </c>
      <c r="C1417" s="46">
        <f t="shared" si="1"/>
        <v>66.61583736</v>
      </c>
      <c r="D1417" s="35">
        <f t="shared" si="2"/>
        <v>18.81583736</v>
      </c>
      <c r="E1417" s="47"/>
      <c r="F1417" s="48">
        <v>67.6</v>
      </c>
      <c r="G1417" s="48">
        <v>217.0</v>
      </c>
      <c r="H1417" s="49">
        <f t="shared" si="3"/>
        <v>66.4394306</v>
      </c>
      <c r="I1417" s="49">
        <f t="shared" si="4"/>
        <v>1.160569402</v>
      </c>
      <c r="J1417" s="49"/>
      <c r="K1417" s="50">
        <v>67.6</v>
      </c>
      <c r="L1417" s="51">
        <v>39.5</v>
      </c>
      <c r="M1417" s="52">
        <f t="shared" si="5"/>
        <v>69.69188566</v>
      </c>
      <c r="N1417" s="52">
        <f t="shared" si="6"/>
        <v>2.091885658</v>
      </c>
      <c r="O1417" s="53"/>
      <c r="P1417" s="54">
        <v>67.6</v>
      </c>
      <c r="Q1417" s="54">
        <v>0.1</v>
      </c>
      <c r="R1417" s="55">
        <f t="shared" si="7"/>
        <v>70.84370993</v>
      </c>
      <c r="S1417" s="55">
        <f t="shared" si="8"/>
        <v>3.243709925</v>
      </c>
      <c r="T1417" s="55"/>
    </row>
    <row r="1418">
      <c r="A1418" s="45">
        <v>46.2</v>
      </c>
      <c r="B1418" s="45">
        <v>10.6</v>
      </c>
      <c r="C1418" s="46">
        <f t="shared" si="1"/>
        <v>66.40549205</v>
      </c>
      <c r="D1418" s="35">
        <f t="shared" si="2"/>
        <v>20.20549205</v>
      </c>
      <c r="E1418" s="47"/>
      <c r="F1418" s="48">
        <v>67.2</v>
      </c>
      <c r="G1418" s="48">
        <v>229.0</v>
      </c>
      <c r="H1418" s="49">
        <f t="shared" si="3"/>
        <v>65.79912909</v>
      </c>
      <c r="I1418" s="49">
        <f t="shared" si="4"/>
        <v>1.400870912</v>
      </c>
      <c r="J1418" s="49"/>
      <c r="K1418" s="50">
        <v>67.2</v>
      </c>
      <c r="L1418" s="51">
        <v>39.0</v>
      </c>
      <c r="M1418" s="52">
        <f t="shared" si="5"/>
        <v>69.55695667</v>
      </c>
      <c r="N1418" s="52">
        <f t="shared" si="6"/>
        <v>2.35695667</v>
      </c>
      <c r="O1418" s="53"/>
      <c r="P1418" s="54">
        <v>67.2</v>
      </c>
      <c r="Q1418" s="54">
        <v>0.1</v>
      </c>
      <c r="R1418" s="55">
        <f t="shared" si="7"/>
        <v>70.84370993</v>
      </c>
      <c r="S1418" s="55">
        <f t="shared" si="8"/>
        <v>3.643709925</v>
      </c>
      <c r="T1418" s="55"/>
    </row>
    <row r="1419">
      <c r="A1419" s="45">
        <v>45.3</v>
      </c>
      <c r="B1419" s="45">
        <v>10.7</v>
      </c>
      <c r="C1419" s="46">
        <f t="shared" si="1"/>
        <v>66.61583736</v>
      </c>
      <c r="D1419" s="35">
        <f t="shared" si="2"/>
        <v>21.31583736</v>
      </c>
      <c r="E1419" s="47"/>
      <c r="F1419" s="48">
        <v>66.7</v>
      </c>
      <c r="G1419" s="48">
        <v>234.0</v>
      </c>
      <c r="H1419" s="49">
        <f t="shared" si="3"/>
        <v>65.53233679</v>
      </c>
      <c r="I1419" s="49">
        <f t="shared" si="4"/>
        <v>1.167663208</v>
      </c>
      <c r="J1419" s="49"/>
      <c r="K1419" s="50">
        <v>66.7</v>
      </c>
      <c r="L1419" s="51">
        <v>38.5</v>
      </c>
      <c r="M1419" s="52">
        <f t="shared" si="5"/>
        <v>69.42202768</v>
      </c>
      <c r="N1419" s="52">
        <f t="shared" si="6"/>
        <v>2.722027682</v>
      </c>
      <c r="O1419" s="53"/>
      <c r="P1419" s="54">
        <v>66.7</v>
      </c>
      <c r="Q1419" s="54">
        <v>0.1</v>
      </c>
      <c r="R1419" s="55">
        <f t="shared" si="7"/>
        <v>70.84370993</v>
      </c>
      <c r="S1419" s="55">
        <f t="shared" si="8"/>
        <v>4.143709925</v>
      </c>
      <c r="T1419" s="55"/>
    </row>
    <row r="1420">
      <c r="A1420" s="45">
        <v>44.5</v>
      </c>
      <c r="B1420" s="45">
        <v>10.7</v>
      </c>
      <c r="C1420" s="46">
        <f t="shared" si="1"/>
        <v>66.61583736</v>
      </c>
      <c r="D1420" s="35">
        <f t="shared" si="2"/>
        <v>22.11583736</v>
      </c>
      <c r="E1420" s="47"/>
      <c r="F1420" s="48">
        <v>66.9</v>
      </c>
      <c r="G1420" s="48">
        <v>224.0</v>
      </c>
      <c r="H1420" s="49">
        <f t="shared" si="3"/>
        <v>66.06592138</v>
      </c>
      <c r="I1420" s="49">
        <f t="shared" si="4"/>
        <v>0.8340786161</v>
      </c>
      <c r="J1420" s="49"/>
      <c r="K1420" s="50">
        <v>66.9</v>
      </c>
      <c r="L1420" s="51">
        <v>38.0</v>
      </c>
      <c r="M1420" s="52">
        <f t="shared" si="5"/>
        <v>69.28709869</v>
      </c>
      <c r="N1420" s="52">
        <f t="shared" si="6"/>
        <v>2.387098694</v>
      </c>
      <c r="O1420" s="53"/>
      <c r="P1420" s="54">
        <v>66.9</v>
      </c>
      <c r="Q1420" s="54">
        <v>0.1</v>
      </c>
      <c r="R1420" s="55">
        <f t="shared" si="7"/>
        <v>70.84370993</v>
      </c>
      <c r="S1420" s="55">
        <f t="shared" si="8"/>
        <v>3.943709925</v>
      </c>
      <c r="T1420" s="55"/>
    </row>
    <row r="1421">
      <c r="A1421" s="45">
        <v>44.8</v>
      </c>
      <c r="B1421" s="45">
        <v>10.7</v>
      </c>
      <c r="C1421" s="46">
        <f t="shared" si="1"/>
        <v>66.61583736</v>
      </c>
      <c r="D1421" s="35">
        <f t="shared" si="2"/>
        <v>21.81583736</v>
      </c>
      <c r="E1421" s="47"/>
      <c r="F1421" s="48">
        <v>67.1</v>
      </c>
      <c r="G1421" s="48">
        <v>218.0</v>
      </c>
      <c r="H1421" s="49">
        <f t="shared" si="3"/>
        <v>66.38607214</v>
      </c>
      <c r="I1421" s="49">
        <f t="shared" si="4"/>
        <v>0.7139278608</v>
      </c>
      <c r="J1421" s="49"/>
      <c r="K1421" s="50">
        <v>67.1</v>
      </c>
      <c r="L1421" s="51">
        <v>37.5</v>
      </c>
      <c r="M1421" s="52">
        <f t="shared" si="5"/>
        <v>69.15216971</v>
      </c>
      <c r="N1421" s="52">
        <f t="shared" si="6"/>
        <v>2.052169706</v>
      </c>
      <c r="O1421" s="53"/>
      <c r="P1421" s="54">
        <v>67.1</v>
      </c>
      <c r="Q1421" s="54">
        <v>0.1</v>
      </c>
      <c r="R1421" s="55">
        <f t="shared" si="7"/>
        <v>70.84370993</v>
      </c>
      <c r="S1421" s="55">
        <f t="shared" si="8"/>
        <v>3.743709925</v>
      </c>
      <c r="T1421" s="55"/>
    </row>
    <row r="1422">
      <c r="A1422" s="45">
        <v>45.5</v>
      </c>
      <c r="B1422" s="45">
        <v>10.5</v>
      </c>
      <c r="C1422" s="46">
        <f t="shared" si="1"/>
        <v>66.19514673</v>
      </c>
      <c r="D1422" s="35">
        <f t="shared" si="2"/>
        <v>20.69514673</v>
      </c>
      <c r="E1422" s="47"/>
      <c r="F1422" s="48">
        <v>66.6</v>
      </c>
      <c r="G1422" s="48">
        <v>217.0</v>
      </c>
      <c r="H1422" s="49">
        <f t="shared" si="3"/>
        <v>66.4394306</v>
      </c>
      <c r="I1422" s="49">
        <f t="shared" si="4"/>
        <v>0.1605694016</v>
      </c>
      <c r="J1422" s="49"/>
      <c r="K1422" s="50">
        <v>66.6</v>
      </c>
      <c r="L1422" s="51">
        <v>37.0</v>
      </c>
      <c r="M1422" s="52">
        <f t="shared" si="5"/>
        <v>69.01724072</v>
      </c>
      <c r="N1422" s="52">
        <f t="shared" si="6"/>
        <v>2.417240718</v>
      </c>
      <c r="O1422" s="53"/>
      <c r="P1422" s="54">
        <v>66.6</v>
      </c>
      <c r="Q1422" s="54">
        <v>0.1</v>
      </c>
      <c r="R1422" s="55">
        <f t="shared" si="7"/>
        <v>70.84370993</v>
      </c>
      <c r="S1422" s="55">
        <f t="shared" si="8"/>
        <v>4.243709925</v>
      </c>
      <c r="T1422" s="55"/>
    </row>
    <row r="1423">
      <c r="A1423" s="45">
        <v>46.4</v>
      </c>
      <c r="B1423" s="45">
        <v>10.4</v>
      </c>
      <c r="C1423" s="46">
        <f t="shared" si="1"/>
        <v>65.98480142</v>
      </c>
      <c r="D1423" s="35">
        <f t="shared" si="2"/>
        <v>19.58480142</v>
      </c>
      <c r="E1423" s="47"/>
      <c r="F1423" s="48">
        <v>66.7</v>
      </c>
      <c r="G1423" s="48">
        <v>215.0</v>
      </c>
      <c r="H1423" s="49">
        <f t="shared" si="3"/>
        <v>66.54614752</v>
      </c>
      <c r="I1423" s="49">
        <f t="shared" si="4"/>
        <v>0.1538524832</v>
      </c>
      <c r="J1423" s="49"/>
      <c r="K1423" s="50">
        <v>66.7</v>
      </c>
      <c r="L1423" s="51">
        <v>36.5</v>
      </c>
      <c r="M1423" s="52">
        <f t="shared" si="5"/>
        <v>68.88231173</v>
      </c>
      <c r="N1423" s="52">
        <f t="shared" si="6"/>
        <v>2.182311729</v>
      </c>
      <c r="O1423" s="53"/>
      <c r="P1423" s="54">
        <v>66.7</v>
      </c>
      <c r="Q1423" s="54">
        <v>0.1</v>
      </c>
      <c r="R1423" s="55">
        <f t="shared" si="7"/>
        <v>70.84370993</v>
      </c>
      <c r="S1423" s="55">
        <f t="shared" si="8"/>
        <v>4.143709925</v>
      </c>
      <c r="T1423" s="55"/>
    </row>
    <row r="1424">
      <c r="A1424" s="45">
        <v>47.8</v>
      </c>
      <c r="B1424" s="45">
        <v>10.3</v>
      </c>
      <c r="C1424" s="46">
        <f t="shared" si="1"/>
        <v>65.77445611</v>
      </c>
      <c r="D1424" s="35">
        <f t="shared" si="2"/>
        <v>17.97445611</v>
      </c>
      <c r="E1424" s="47"/>
      <c r="F1424" s="48">
        <v>67.2</v>
      </c>
      <c r="G1424" s="48">
        <v>217.0</v>
      </c>
      <c r="H1424" s="49">
        <f t="shared" si="3"/>
        <v>66.4394306</v>
      </c>
      <c r="I1424" s="49">
        <f t="shared" si="4"/>
        <v>0.7605694016</v>
      </c>
      <c r="J1424" s="49"/>
      <c r="K1424" s="50">
        <v>67.2</v>
      </c>
      <c r="L1424" s="51">
        <v>36.0</v>
      </c>
      <c r="M1424" s="52">
        <f t="shared" si="5"/>
        <v>68.74738274</v>
      </c>
      <c r="N1424" s="52">
        <f t="shared" si="6"/>
        <v>1.547382741</v>
      </c>
      <c r="O1424" s="53"/>
      <c r="P1424" s="54">
        <v>67.2</v>
      </c>
      <c r="Q1424" s="54">
        <v>0.2</v>
      </c>
      <c r="R1424" s="55">
        <f t="shared" si="7"/>
        <v>70.74642159</v>
      </c>
      <c r="S1424" s="55">
        <f t="shared" si="8"/>
        <v>3.546421586</v>
      </c>
      <c r="T1424" s="55"/>
    </row>
    <row r="1425">
      <c r="A1425" s="45">
        <v>49.3</v>
      </c>
      <c r="B1425" s="45">
        <v>9.6</v>
      </c>
      <c r="C1425" s="46">
        <f t="shared" si="1"/>
        <v>64.30203894</v>
      </c>
      <c r="D1425" s="35">
        <f t="shared" si="2"/>
        <v>15.00203894</v>
      </c>
      <c r="E1425" s="47"/>
      <c r="F1425" s="48">
        <v>66.6</v>
      </c>
      <c r="G1425" s="48">
        <v>225.0</v>
      </c>
      <c r="H1425" s="49">
        <f t="shared" si="3"/>
        <v>66.01256292</v>
      </c>
      <c r="I1425" s="49">
        <f t="shared" si="4"/>
        <v>0.5874370753</v>
      </c>
      <c r="J1425" s="49"/>
      <c r="K1425" s="50">
        <v>66.6</v>
      </c>
      <c r="L1425" s="51">
        <v>35.6</v>
      </c>
      <c r="M1425" s="52">
        <f t="shared" si="5"/>
        <v>68.63943955</v>
      </c>
      <c r="N1425" s="52">
        <f t="shared" si="6"/>
        <v>2.039439551</v>
      </c>
      <c r="O1425" s="53"/>
      <c r="P1425" s="54">
        <v>66.6</v>
      </c>
      <c r="Q1425" s="54">
        <v>0.2</v>
      </c>
      <c r="R1425" s="55">
        <f t="shared" si="7"/>
        <v>70.74642159</v>
      </c>
      <c r="S1425" s="55">
        <f t="shared" si="8"/>
        <v>4.146421586</v>
      </c>
      <c r="T1425" s="55"/>
    </row>
    <row r="1426">
      <c r="A1426" s="45">
        <v>61.4</v>
      </c>
      <c r="B1426" s="45">
        <v>9.9</v>
      </c>
      <c r="C1426" s="46">
        <f t="shared" si="1"/>
        <v>64.93307487</v>
      </c>
      <c r="D1426" s="35">
        <f t="shared" si="2"/>
        <v>3.533074872</v>
      </c>
      <c r="E1426" s="47"/>
      <c r="F1426" s="48">
        <v>65.7</v>
      </c>
      <c r="G1426" s="48">
        <v>194.0</v>
      </c>
      <c r="H1426" s="49">
        <f t="shared" si="3"/>
        <v>67.66667516</v>
      </c>
      <c r="I1426" s="49">
        <f t="shared" si="4"/>
        <v>1.96667516</v>
      </c>
      <c r="J1426" s="49"/>
      <c r="K1426" s="50">
        <v>65.7</v>
      </c>
      <c r="L1426" s="51">
        <v>21.7</v>
      </c>
      <c r="M1426" s="52">
        <f t="shared" si="5"/>
        <v>64.88841368</v>
      </c>
      <c r="N1426" s="52">
        <f t="shared" si="6"/>
        <v>0.8115863202</v>
      </c>
      <c r="O1426" s="53"/>
      <c r="P1426" s="54">
        <v>65.7</v>
      </c>
      <c r="Q1426" s="54">
        <v>0.3</v>
      </c>
      <c r="R1426" s="55">
        <f t="shared" si="7"/>
        <v>70.64913325</v>
      </c>
      <c r="S1426" s="55">
        <f t="shared" si="8"/>
        <v>4.949133247</v>
      </c>
      <c r="T1426" s="55"/>
    </row>
    <row r="1427">
      <c r="A1427" s="45">
        <v>58.1</v>
      </c>
      <c r="B1427" s="45">
        <v>9.9</v>
      </c>
      <c r="C1427" s="46">
        <f t="shared" si="1"/>
        <v>64.93307487</v>
      </c>
      <c r="D1427" s="35">
        <f t="shared" si="2"/>
        <v>6.833074872</v>
      </c>
      <c r="E1427" s="47"/>
      <c r="F1427" s="48">
        <v>65.3</v>
      </c>
      <c r="G1427" s="48">
        <v>199.0</v>
      </c>
      <c r="H1427" s="49">
        <f t="shared" si="3"/>
        <v>67.39988286</v>
      </c>
      <c r="I1427" s="49">
        <f t="shared" si="4"/>
        <v>2.099882864</v>
      </c>
      <c r="J1427" s="49"/>
      <c r="K1427" s="50">
        <v>65.3</v>
      </c>
      <c r="L1427" s="51">
        <v>2.9</v>
      </c>
      <c r="M1427" s="52">
        <f t="shared" si="5"/>
        <v>59.81508372</v>
      </c>
      <c r="N1427" s="52">
        <f t="shared" si="6"/>
        <v>5.484916275</v>
      </c>
      <c r="O1427" s="53"/>
      <c r="P1427" s="54">
        <v>65.3</v>
      </c>
      <c r="Q1427" s="54">
        <v>0.3</v>
      </c>
      <c r="R1427" s="55">
        <f t="shared" si="7"/>
        <v>70.64913325</v>
      </c>
      <c r="S1427" s="55">
        <f t="shared" si="8"/>
        <v>5.349133247</v>
      </c>
      <c r="T1427" s="55"/>
    </row>
    <row r="1428">
      <c r="A1428" s="45">
        <v>61.1</v>
      </c>
      <c r="B1428" s="45">
        <v>9.8</v>
      </c>
      <c r="C1428" s="46">
        <f t="shared" si="1"/>
        <v>64.72272956</v>
      </c>
      <c r="D1428" s="35">
        <f t="shared" si="2"/>
        <v>3.622729561</v>
      </c>
      <c r="E1428" s="47"/>
      <c r="F1428" s="48">
        <v>64.9</v>
      </c>
      <c r="G1428" s="48">
        <v>23.0</v>
      </c>
      <c r="H1428" s="49">
        <f t="shared" si="3"/>
        <v>76.79097169</v>
      </c>
      <c r="I1428" s="49">
        <f t="shared" si="4"/>
        <v>11.89097169</v>
      </c>
      <c r="J1428" s="49"/>
      <c r="K1428" s="50">
        <v>64.9</v>
      </c>
      <c r="L1428" s="51">
        <v>2.1</v>
      </c>
      <c r="M1428" s="52">
        <f t="shared" si="5"/>
        <v>59.59919734</v>
      </c>
      <c r="N1428" s="52">
        <f t="shared" si="6"/>
        <v>5.300802656</v>
      </c>
      <c r="O1428" s="53"/>
      <c r="P1428" s="54">
        <v>64.9</v>
      </c>
      <c r="Q1428" s="54">
        <v>0.3</v>
      </c>
      <c r="R1428" s="55">
        <f t="shared" si="7"/>
        <v>70.64913325</v>
      </c>
      <c r="S1428" s="55">
        <f t="shared" si="8"/>
        <v>5.749133247</v>
      </c>
      <c r="T1428" s="55"/>
    </row>
    <row r="1429">
      <c r="A1429" s="45">
        <v>67.0</v>
      </c>
      <c r="B1429" s="45">
        <v>9.6</v>
      </c>
      <c r="C1429" s="46">
        <f t="shared" si="1"/>
        <v>64.30203894</v>
      </c>
      <c r="D1429" s="35">
        <f t="shared" si="2"/>
        <v>2.69796106</v>
      </c>
      <c r="E1429" s="47"/>
      <c r="F1429" s="48">
        <v>64.4</v>
      </c>
      <c r="G1429" s="48">
        <v>28.0</v>
      </c>
      <c r="H1429" s="49">
        <f t="shared" si="3"/>
        <v>76.52417939</v>
      </c>
      <c r="I1429" s="49">
        <f t="shared" si="4"/>
        <v>12.12417939</v>
      </c>
      <c r="J1429" s="49"/>
      <c r="K1429" s="50">
        <v>64.4</v>
      </c>
      <c r="L1429" s="51">
        <v>19.4</v>
      </c>
      <c r="M1429" s="52">
        <f t="shared" si="5"/>
        <v>64.26774033</v>
      </c>
      <c r="N1429" s="52">
        <f t="shared" si="6"/>
        <v>0.1322596658</v>
      </c>
      <c r="O1429" s="53"/>
      <c r="P1429" s="54">
        <v>64.4</v>
      </c>
      <c r="Q1429" s="54">
        <v>0.3</v>
      </c>
      <c r="R1429" s="55">
        <f t="shared" si="7"/>
        <v>70.64913325</v>
      </c>
      <c r="S1429" s="55">
        <f t="shared" si="8"/>
        <v>6.249133247</v>
      </c>
      <c r="T1429" s="55"/>
    </row>
    <row r="1430">
      <c r="A1430" s="45">
        <v>62.0</v>
      </c>
      <c r="B1430" s="45">
        <v>9.5</v>
      </c>
      <c r="C1430" s="46">
        <f t="shared" si="1"/>
        <v>64.09169363</v>
      </c>
      <c r="D1430" s="35">
        <f t="shared" si="2"/>
        <v>2.09169363</v>
      </c>
      <c r="E1430" s="47"/>
      <c r="F1430" s="48">
        <v>64.0</v>
      </c>
      <c r="G1430" s="48">
        <v>213.0</v>
      </c>
      <c r="H1430" s="49">
        <f t="shared" si="3"/>
        <v>66.65286444</v>
      </c>
      <c r="I1430" s="49">
        <f t="shared" si="4"/>
        <v>2.652864435</v>
      </c>
      <c r="J1430" s="49"/>
      <c r="K1430" s="50">
        <v>64.0</v>
      </c>
      <c r="L1430" s="51">
        <v>18.7</v>
      </c>
      <c r="M1430" s="52">
        <f t="shared" si="5"/>
        <v>64.07883975</v>
      </c>
      <c r="N1430" s="52">
        <f t="shared" si="6"/>
        <v>0.07883975078</v>
      </c>
      <c r="O1430" s="53"/>
      <c r="P1430" s="54">
        <v>64.0</v>
      </c>
      <c r="Q1430" s="54">
        <v>0.2</v>
      </c>
      <c r="R1430" s="55">
        <f t="shared" si="7"/>
        <v>70.74642159</v>
      </c>
      <c r="S1430" s="55">
        <f t="shared" si="8"/>
        <v>6.746421586</v>
      </c>
      <c r="T1430" s="55"/>
    </row>
    <row r="1431">
      <c r="A1431" s="45">
        <v>59.7</v>
      </c>
      <c r="B1431" s="45">
        <v>9.6</v>
      </c>
      <c r="C1431" s="46">
        <f t="shared" si="1"/>
        <v>64.30203894</v>
      </c>
      <c r="D1431" s="35">
        <f t="shared" si="2"/>
        <v>4.60203894</v>
      </c>
      <c r="E1431" s="47"/>
      <c r="F1431" s="48">
        <v>63.6</v>
      </c>
      <c r="G1431" s="48">
        <v>218.0</v>
      </c>
      <c r="H1431" s="49">
        <f t="shared" si="3"/>
        <v>66.38607214</v>
      </c>
      <c r="I1431" s="49">
        <f t="shared" si="4"/>
        <v>2.786072139</v>
      </c>
      <c r="J1431" s="49"/>
      <c r="K1431" s="50">
        <v>63.6</v>
      </c>
      <c r="L1431" s="51">
        <v>18.0</v>
      </c>
      <c r="M1431" s="52">
        <f t="shared" si="5"/>
        <v>63.88993917</v>
      </c>
      <c r="N1431" s="52">
        <f t="shared" si="6"/>
        <v>0.2899391674</v>
      </c>
      <c r="O1431" s="53"/>
      <c r="P1431" s="54">
        <v>63.6</v>
      </c>
      <c r="Q1431" s="54">
        <v>0.2</v>
      </c>
      <c r="R1431" s="55">
        <f t="shared" si="7"/>
        <v>70.74642159</v>
      </c>
      <c r="S1431" s="55">
        <f t="shared" si="8"/>
        <v>7.146421586</v>
      </c>
      <c r="T1431" s="55"/>
    </row>
    <row r="1432">
      <c r="A1432" s="45">
        <v>59.2</v>
      </c>
      <c r="B1432" s="45">
        <v>9.7</v>
      </c>
      <c r="C1432" s="46">
        <f t="shared" si="1"/>
        <v>64.51238425</v>
      </c>
      <c r="D1432" s="35">
        <f t="shared" si="2"/>
        <v>5.312384251</v>
      </c>
      <c r="E1432" s="47"/>
      <c r="F1432" s="48">
        <v>63.1</v>
      </c>
      <c r="G1432" s="48">
        <v>223.0</v>
      </c>
      <c r="H1432" s="49">
        <f t="shared" si="3"/>
        <v>66.11927984</v>
      </c>
      <c r="I1432" s="49">
        <f t="shared" si="4"/>
        <v>3.019279843</v>
      </c>
      <c r="J1432" s="49"/>
      <c r="K1432" s="50">
        <v>63.1</v>
      </c>
      <c r="L1432" s="51">
        <v>17.3</v>
      </c>
      <c r="M1432" s="52">
        <f t="shared" si="5"/>
        <v>63.70103858</v>
      </c>
      <c r="N1432" s="52">
        <f t="shared" si="6"/>
        <v>0.6010385839</v>
      </c>
      <c r="O1432" s="53"/>
      <c r="P1432" s="54">
        <v>63.1</v>
      </c>
      <c r="Q1432" s="54">
        <v>0.2</v>
      </c>
      <c r="R1432" s="55">
        <f t="shared" si="7"/>
        <v>70.74642159</v>
      </c>
      <c r="S1432" s="55">
        <f t="shared" si="8"/>
        <v>7.646421586</v>
      </c>
      <c r="T1432" s="55"/>
    </row>
    <row r="1433">
      <c r="A1433" s="45">
        <v>58.6</v>
      </c>
      <c r="B1433" s="45">
        <v>9.8</v>
      </c>
      <c r="C1433" s="46">
        <f t="shared" si="1"/>
        <v>64.72272956</v>
      </c>
      <c r="D1433" s="35">
        <f t="shared" si="2"/>
        <v>6.122729561</v>
      </c>
      <c r="E1433" s="47"/>
      <c r="F1433" s="48">
        <v>62.6</v>
      </c>
      <c r="G1433" s="48">
        <v>228.0</v>
      </c>
      <c r="H1433" s="49">
        <f t="shared" si="3"/>
        <v>65.85248755</v>
      </c>
      <c r="I1433" s="49">
        <f t="shared" si="4"/>
        <v>3.252487547</v>
      </c>
      <c r="J1433" s="49"/>
      <c r="K1433" s="50">
        <v>62.6</v>
      </c>
      <c r="L1433" s="51">
        <v>16.7</v>
      </c>
      <c r="M1433" s="52">
        <f t="shared" si="5"/>
        <v>63.5391238</v>
      </c>
      <c r="N1433" s="52">
        <f t="shared" si="6"/>
        <v>0.9391237981</v>
      </c>
      <c r="O1433" s="53"/>
      <c r="P1433" s="54">
        <v>62.6</v>
      </c>
      <c r="Q1433" s="54">
        <v>0.2</v>
      </c>
      <c r="R1433" s="55">
        <f t="shared" si="7"/>
        <v>70.74642159</v>
      </c>
      <c r="S1433" s="55">
        <f t="shared" si="8"/>
        <v>8.146421586</v>
      </c>
      <c r="T1433" s="55"/>
    </row>
    <row r="1434">
      <c r="A1434" s="45">
        <v>57.9</v>
      </c>
      <c r="B1434" s="45">
        <v>9.9</v>
      </c>
      <c r="C1434" s="46">
        <f t="shared" si="1"/>
        <v>64.93307487</v>
      </c>
      <c r="D1434" s="35">
        <f t="shared" si="2"/>
        <v>7.033074872</v>
      </c>
      <c r="E1434" s="47"/>
      <c r="F1434" s="48">
        <v>62.1</v>
      </c>
      <c r="G1434" s="48">
        <v>234.0</v>
      </c>
      <c r="H1434" s="49">
        <f t="shared" si="3"/>
        <v>65.53233679</v>
      </c>
      <c r="I1434" s="49">
        <f t="shared" si="4"/>
        <v>3.432336792</v>
      </c>
      <c r="J1434" s="49"/>
      <c r="K1434" s="50">
        <v>62.1</v>
      </c>
      <c r="L1434" s="51">
        <v>16.1</v>
      </c>
      <c r="M1434" s="52">
        <f t="shared" si="5"/>
        <v>63.37720901</v>
      </c>
      <c r="N1434" s="52">
        <f t="shared" si="6"/>
        <v>1.277209012</v>
      </c>
      <c r="O1434" s="53"/>
      <c r="P1434" s="54">
        <v>62.1</v>
      </c>
      <c r="Q1434" s="54">
        <v>0.2</v>
      </c>
      <c r="R1434" s="55">
        <f t="shared" si="7"/>
        <v>70.74642159</v>
      </c>
      <c r="S1434" s="55">
        <f t="shared" si="8"/>
        <v>8.646421586</v>
      </c>
      <c r="T1434" s="55"/>
    </row>
    <row r="1435">
      <c r="A1435" s="45">
        <v>56.7</v>
      </c>
      <c r="B1435" s="45">
        <v>10.0</v>
      </c>
      <c r="C1435" s="46">
        <f t="shared" si="1"/>
        <v>65.14342018</v>
      </c>
      <c r="D1435" s="35">
        <f t="shared" si="2"/>
        <v>8.443420182</v>
      </c>
      <c r="E1435" s="47"/>
      <c r="F1435" s="48">
        <v>61.5</v>
      </c>
      <c r="G1435" s="48">
        <v>24.0</v>
      </c>
      <c r="H1435" s="49">
        <f t="shared" si="3"/>
        <v>76.73761323</v>
      </c>
      <c r="I1435" s="49">
        <f t="shared" si="4"/>
        <v>15.23761323</v>
      </c>
      <c r="J1435" s="49"/>
      <c r="K1435" s="50">
        <v>61.5</v>
      </c>
      <c r="L1435" s="51">
        <v>15.5</v>
      </c>
      <c r="M1435" s="52">
        <f t="shared" si="5"/>
        <v>63.21529423</v>
      </c>
      <c r="N1435" s="52">
        <f t="shared" si="6"/>
        <v>1.715294227</v>
      </c>
      <c r="O1435" s="53"/>
      <c r="P1435" s="54">
        <v>61.5</v>
      </c>
      <c r="Q1435" s="54">
        <v>0.2</v>
      </c>
      <c r="R1435" s="55">
        <f t="shared" si="7"/>
        <v>70.74642159</v>
      </c>
      <c r="S1435" s="55">
        <f t="shared" si="8"/>
        <v>9.246421586</v>
      </c>
      <c r="T1435" s="55"/>
    </row>
    <row r="1436">
      <c r="A1436" s="45">
        <v>55.3</v>
      </c>
      <c r="B1436" s="45">
        <v>10.1</v>
      </c>
      <c r="C1436" s="46">
        <f t="shared" si="1"/>
        <v>65.35376549</v>
      </c>
      <c r="D1436" s="35">
        <f t="shared" si="2"/>
        <v>10.05376549</v>
      </c>
      <c r="E1436" s="47"/>
      <c r="F1436" s="48">
        <v>61.0</v>
      </c>
      <c r="G1436" s="48">
        <v>246.0</v>
      </c>
      <c r="H1436" s="49">
        <f t="shared" si="3"/>
        <v>64.89203528</v>
      </c>
      <c r="I1436" s="49">
        <f t="shared" si="4"/>
        <v>3.892035281</v>
      </c>
      <c r="J1436" s="49"/>
      <c r="K1436" s="50">
        <v>61.0</v>
      </c>
      <c r="L1436" s="51">
        <v>14.9</v>
      </c>
      <c r="M1436" s="52">
        <f t="shared" si="5"/>
        <v>63.05337944</v>
      </c>
      <c r="N1436" s="52">
        <f t="shared" si="6"/>
        <v>2.053379441</v>
      </c>
      <c r="O1436" s="53"/>
      <c r="P1436" s="54">
        <v>61.0</v>
      </c>
      <c r="Q1436" s="54">
        <v>0.1</v>
      </c>
      <c r="R1436" s="55">
        <f t="shared" si="7"/>
        <v>70.84370993</v>
      </c>
      <c r="S1436" s="55">
        <f t="shared" si="8"/>
        <v>9.843709925</v>
      </c>
      <c r="T1436" s="55"/>
    </row>
    <row r="1437">
      <c r="A1437" s="45">
        <v>54.0</v>
      </c>
      <c r="B1437" s="45">
        <v>10.2</v>
      </c>
      <c r="C1437" s="46">
        <f t="shared" si="1"/>
        <v>65.5641108</v>
      </c>
      <c r="D1437" s="35">
        <f t="shared" si="2"/>
        <v>11.5641108</v>
      </c>
      <c r="E1437" s="47"/>
      <c r="F1437" s="48">
        <v>64.0</v>
      </c>
      <c r="G1437" s="48">
        <v>252.0</v>
      </c>
      <c r="H1437" s="49">
        <f t="shared" si="3"/>
        <v>64.57188453</v>
      </c>
      <c r="I1437" s="49">
        <f t="shared" si="4"/>
        <v>0.5718845259</v>
      </c>
      <c r="J1437" s="49"/>
      <c r="K1437" s="50">
        <v>64.0</v>
      </c>
      <c r="L1437" s="51">
        <v>14.4</v>
      </c>
      <c r="M1437" s="52">
        <f t="shared" si="5"/>
        <v>62.91845045</v>
      </c>
      <c r="N1437" s="52">
        <f t="shared" si="6"/>
        <v>1.081549547</v>
      </c>
      <c r="O1437" s="53"/>
      <c r="P1437" s="54">
        <v>64.0</v>
      </c>
      <c r="Q1437" s="54">
        <v>0.1</v>
      </c>
      <c r="R1437" s="55">
        <f t="shared" si="7"/>
        <v>70.84370993</v>
      </c>
      <c r="S1437" s="55">
        <f t="shared" si="8"/>
        <v>6.843709925</v>
      </c>
      <c r="T1437" s="55"/>
    </row>
    <row r="1438">
      <c r="A1438" s="45">
        <v>50.0</v>
      </c>
      <c r="B1438" s="45">
        <v>10.3</v>
      </c>
      <c r="C1438" s="46">
        <f t="shared" si="1"/>
        <v>65.77445611</v>
      </c>
      <c r="D1438" s="35">
        <f t="shared" si="2"/>
        <v>15.77445611</v>
      </c>
      <c r="E1438" s="47"/>
      <c r="F1438" s="48">
        <v>59.8</v>
      </c>
      <c r="G1438" s="48">
        <v>259.0</v>
      </c>
      <c r="H1438" s="49">
        <f t="shared" si="3"/>
        <v>64.19837531</v>
      </c>
      <c r="I1438" s="49">
        <f t="shared" si="4"/>
        <v>4.398375311</v>
      </c>
      <c r="J1438" s="49"/>
      <c r="K1438" s="50">
        <v>59.8</v>
      </c>
      <c r="L1438" s="51">
        <v>13.8</v>
      </c>
      <c r="M1438" s="52">
        <f t="shared" si="5"/>
        <v>62.75653567</v>
      </c>
      <c r="N1438" s="52">
        <f t="shared" si="6"/>
        <v>2.956535667</v>
      </c>
      <c r="O1438" s="53"/>
      <c r="P1438" s="54">
        <v>59.8</v>
      </c>
      <c r="Q1438" s="54">
        <v>0.1</v>
      </c>
      <c r="R1438" s="55">
        <f t="shared" si="7"/>
        <v>70.84370993</v>
      </c>
      <c r="S1438" s="55">
        <f t="shared" si="8"/>
        <v>11.04370993</v>
      </c>
      <c r="T1438" s="55"/>
    </row>
    <row r="1439">
      <c r="A1439" s="45">
        <v>56.0</v>
      </c>
      <c r="B1439" s="45">
        <v>10.4</v>
      </c>
      <c r="C1439" s="46">
        <f t="shared" si="1"/>
        <v>65.98480142</v>
      </c>
      <c r="D1439" s="35">
        <f t="shared" si="2"/>
        <v>9.984801424</v>
      </c>
      <c r="E1439" s="47"/>
      <c r="F1439" s="48">
        <v>59.3</v>
      </c>
      <c r="G1439" s="48">
        <v>265.0</v>
      </c>
      <c r="H1439" s="49">
        <f t="shared" si="3"/>
        <v>63.87822456</v>
      </c>
      <c r="I1439" s="49">
        <f t="shared" si="4"/>
        <v>4.578224556</v>
      </c>
      <c r="J1439" s="49"/>
      <c r="K1439" s="50">
        <v>59.3</v>
      </c>
      <c r="L1439" s="51">
        <v>13.3</v>
      </c>
      <c r="M1439" s="52">
        <f t="shared" si="5"/>
        <v>62.62160668</v>
      </c>
      <c r="N1439" s="52">
        <f t="shared" si="6"/>
        <v>3.321606679</v>
      </c>
      <c r="O1439" s="53"/>
      <c r="P1439" s="54">
        <v>59.3</v>
      </c>
      <c r="Q1439" s="54">
        <v>0.1</v>
      </c>
      <c r="R1439" s="55">
        <f t="shared" si="7"/>
        <v>70.84370993</v>
      </c>
      <c r="S1439" s="55">
        <f t="shared" si="8"/>
        <v>11.54370993</v>
      </c>
      <c r="T1439" s="55"/>
    </row>
    <row r="1440">
      <c r="A1440" s="45">
        <v>51.5</v>
      </c>
      <c r="B1440" s="45">
        <v>10.5</v>
      </c>
      <c r="C1440" s="46">
        <f t="shared" si="1"/>
        <v>66.19514673</v>
      </c>
      <c r="D1440" s="35">
        <f t="shared" si="2"/>
        <v>14.69514673</v>
      </c>
      <c r="E1440" s="47"/>
      <c r="F1440" s="48">
        <v>58.7</v>
      </c>
      <c r="G1440" s="48">
        <v>271.0</v>
      </c>
      <c r="H1440" s="49">
        <f t="shared" si="3"/>
        <v>63.5580738</v>
      </c>
      <c r="I1440" s="49">
        <f t="shared" si="4"/>
        <v>4.858073801</v>
      </c>
      <c r="J1440" s="49"/>
      <c r="K1440" s="50">
        <v>58.7</v>
      </c>
      <c r="L1440" s="51">
        <v>12.7</v>
      </c>
      <c r="M1440" s="52">
        <f t="shared" si="5"/>
        <v>62.45969189</v>
      </c>
      <c r="N1440" s="52">
        <f t="shared" si="6"/>
        <v>3.759691893</v>
      </c>
      <c r="O1440" s="53"/>
      <c r="P1440" s="54">
        <v>58.7</v>
      </c>
      <c r="Q1440" s="54">
        <v>0.1</v>
      </c>
      <c r="R1440" s="55">
        <f t="shared" si="7"/>
        <v>70.84370993</v>
      </c>
      <c r="S1440" s="55">
        <f t="shared" si="8"/>
        <v>12.14370993</v>
      </c>
      <c r="T1440" s="55"/>
    </row>
    <row r="1441">
      <c r="A1441" s="45">
        <v>51.9</v>
      </c>
      <c r="B1441" s="45">
        <v>8.7</v>
      </c>
      <c r="C1441" s="46">
        <f t="shared" si="1"/>
        <v>62.40893115</v>
      </c>
      <c r="D1441" s="35">
        <f t="shared" si="2"/>
        <v>10.50893115</v>
      </c>
      <c r="E1441" s="47"/>
      <c r="F1441" s="48">
        <v>58.1</v>
      </c>
      <c r="G1441" s="48">
        <v>278.0</v>
      </c>
      <c r="H1441" s="49">
        <f t="shared" si="3"/>
        <v>63.18456459</v>
      </c>
      <c r="I1441" s="49">
        <f t="shared" si="4"/>
        <v>5.084564586</v>
      </c>
      <c r="J1441" s="49"/>
      <c r="K1441" s="50">
        <v>58.1</v>
      </c>
      <c r="L1441" s="51">
        <v>12.3</v>
      </c>
      <c r="M1441" s="52">
        <f t="shared" si="5"/>
        <v>62.3517487</v>
      </c>
      <c r="N1441" s="52">
        <f t="shared" si="6"/>
        <v>4.251748702</v>
      </c>
      <c r="O1441" s="53"/>
      <c r="P1441" s="54">
        <v>58.1</v>
      </c>
      <c r="Q1441" s="54">
        <v>0.1</v>
      </c>
      <c r="R1441" s="55">
        <f t="shared" si="7"/>
        <v>70.84370993</v>
      </c>
      <c r="S1441" s="55">
        <f t="shared" si="8"/>
        <v>12.74370993</v>
      </c>
      <c r="T1441" s="55"/>
    </row>
    <row r="1442">
      <c r="A1442" s="45">
        <v>72.7</v>
      </c>
      <c r="B1442" s="45">
        <v>13.4</v>
      </c>
      <c r="C1442" s="46">
        <f t="shared" si="1"/>
        <v>72.29516074</v>
      </c>
      <c r="D1442" s="35">
        <f t="shared" si="2"/>
        <v>0.4048392611</v>
      </c>
      <c r="E1442" s="47"/>
      <c r="F1442" s="48">
        <v>74.6</v>
      </c>
      <c r="G1442" s="48">
        <v>153.0</v>
      </c>
      <c r="H1442" s="49">
        <f t="shared" si="3"/>
        <v>69.85437199</v>
      </c>
      <c r="I1442" s="49">
        <f t="shared" si="4"/>
        <v>4.745628012</v>
      </c>
      <c r="J1442" s="49"/>
      <c r="K1442" s="50">
        <v>74.6</v>
      </c>
      <c r="L1442" s="51">
        <v>61.2</v>
      </c>
      <c r="M1442" s="52">
        <f t="shared" si="5"/>
        <v>75.54780374</v>
      </c>
      <c r="N1442" s="52">
        <f t="shared" si="6"/>
        <v>0.9478037447</v>
      </c>
      <c r="O1442" s="53"/>
      <c r="P1442" s="54">
        <v>74.6</v>
      </c>
      <c r="Q1442" s="54">
        <v>0.1</v>
      </c>
      <c r="R1442" s="55">
        <f t="shared" si="7"/>
        <v>70.84370993</v>
      </c>
      <c r="S1442" s="55">
        <f t="shared" si="8"/>
        <v>3.756290075</v>
      </c>
      <c r="T1442" s="55"/>
    </row>
    <row r="1443">
      <c r="A1443" s="45">
        <v>72.4</v>
      </c>
      <c r="B1443" s="45">
        <v>13.4</v>
      </c>
      <c r="C1443" s="46">
        <f t="shared" si="1"/>
        <v>72.29516074</v>
      </c>
      <c r="D1443" s="35">
        <f t="shared" si="2"/>
        <v>0.1048392611</v>
      </c>
      <c r="E1443" s="47"/>
      <c r="F1443" s="48">
        <v>74.4</v>
      </c>
      <c r="G1443" s="48">
        <v>156.0</v>
      </c>
      <c r="H1443" s="49">
        <f t="shared" si="3"/>
        <v>69.69429661</v>
      </c>
      <c r="I1443" s="49">
        <f t="shared" si="4"/>
        <v>4.70570339</v>
      </c>
      <c r="J1443" s="49"/>
      <c r="K1443" s="50">
        <v>74.4</v>
      </c>
      <c r="L1443" s="51">
        <v>6.7</v>
      </c>
      <c r="M1443" s="52">
        <f t="shared" si="5"/>
        <v>60.84054403</v>
      </c>
      <c r="N1443" s="52">
        <f t="shared" si="6"/>
        <v>13.55945597</v>
      </c>
      <c r="O1443" s="53"/>
      <c r="P1443" s="54">
        <v>74.4</v>
      </c>
      <c r="Q1443" s="54">
        <v>0.1</v>
      </c>
      <c r="R1443" s="55">
        <f t="shared" si="7"/>
        <v>70.84370993</v>
      </c>
      <c r="S1443" s="55">
        <f t="shared" si="8"/>
        <v>3.556290075</v>
      </c>
      <c r="T1443" s="55"/>
    </row>
    <row r="1444">
      <c r="A1444" s="45">
        <v>72.9</v>
      </c>
      <c r="B1444" s="45">
        <v>13.4</v>
      </c>
      <c r="C1444" s="46">
        <f t="shared" si="1"/>
        <v>72.29516074</v>
      </c>
      <c r="D1444" s="35">
        <f t="shared" si="2"/>
        <v>0.6048392611</v>
      </c>
      <c r="E1444" s="47"/>
      <c r="F1444" s="48">
        <v>74.1</v>
      </c>
      <c r="G1444" s="48">
        <v>161.0</v>
      </c>
      <c r="H1444" s="49">
        <f t="shared" si="3"/>
        <v>69.42750431</v>
      </c>
      <c r="I1444" s="49">
        <f t="shared" si="4"/>
        <v>4.672495686</v>
      </c>
      <c r="J1444" s="49"/>
      <c r="K1444" s="50">
        <v>74.1</v>
      </c>
      <c r="L1444" s="51">
        <v>6.2</v>
      </c>
      <c r="M1444" s="52">
        <f t="shared" si="5"/>
        <v>60.70561505</v>
      </c>
      <c r="N1444" s="52">
        <f t="shared" si="6"/>
        <v>13.39438495</v>
      </c>
      <c r="O1444" s="53"/>
      <c r="P1444" s="54">
        <v>74.1</v>
      </c>
      <c r="Q1444" s="54">
        <v>0.1</v>
      </c>
      <c r="R1444" s="55">
        <f t="shared" si="7"/>
        <v>70.84370993</v>
      </c>
      <c r="S1444" s="55">
        <f t="shared" si="8"/>
        <v>3.256290075</v>
      </c>
      <c r="T1444" s="55"/>
    </row>
    <row r="1445">
      <c r="A1445" s="45">
        <v>72.9</v>
      </c>
      <c r="B1445" s="45">
        <v>13.7</v>
      </c>
      <c r="C1445" s="46">
        <f t="shared" si="1"/>
        <v>72.92619667</v>
      </c>
      <c r="D1445" s="35">
        <f t="shared" si="2"/>
        <v>0.02619667039</v>
      </c>
      <c r="E1445" s="47"/>
      <c r="F1445" s="48">
        <v>73.8</v>
      </c>
      <c r="G1445" s="48">
        <v>163.0</v>
      </c>
      <c r="H1445" s="49">
        <f t="shared" si="3"/>
        <v>69.3207874</v>
      </c>
      <c r="I1445" s="49">
        <f t="shared" si="4"/>
        <v>4.479212604</v>
      </c>
      <c r="J1445" s="49"/>
      <c r="K1445" s="50">
        <v>73.8</v>
      </c>
      <c r="L1445" s="51">
        <v>59.8</v>
      </c>
      <c r="M1445" s="52">
        <f t="shared" si="5"/>
        <v>75.17000258</v>
      </c>
      <c r="N1445" s="52">
        <f t="shared" si="6"/>
        <v>1.370002578</v>
      </c>
      <c r="O1445" s="53"/>
      <c r="P1445" s="54">
        <v>73.8</v>
      </c>
      <c r="Q1445" s="54">
        <v>0.1</v>
      </c>
      <c r="R1445" s="55">
        <f t="shared" si="7"/>
        <v>70.84370993</v>
      </c>
      <c r="S1445" s="55">
        <f t="shared" si="8"/>
        <v>2.956290075</v>
      </c>
      <c r="T1445" s="55"/>
    </row>
    <row r="1446">
      <c r="A1446" s="45">
        <v>71.3</v>
      </c>
      <c r="B1446" s="45">
        <v>14.0</v>
      </c>
      <c r="C1446" s="46">
        <f t="shared" si="1"/>
        <v>73.5572326</v>
      </c>
      <c r="D1446" s="35">
        <f t="shared" si="2"/>
        <v>2.257232602</v>
      </c>
      <c r="E1446" s="47"/>
      <c r="F1446" s="48">
        <v>73.6</v>
      </c>
      <c r="G1446" s="48">
        <v>169.0</v>
      </c>
      <c r="H1446" s="49">
        <f t="shared" si="3"/>
        <v>69.00063664</v>
      </c>
      <c r="I1446" s="49">
        <f t="shared" si="4"/>
        <v>4.599363359</v>
      </c>
      <c r="J1446" s="49"/>
      <c r="K1446" s="50">
        <v>73.6</v>
      </c>
      <c r="L1446" s="51">
        <v>59.4</v>
      </c>
      <c r="M1446" s="52">
        <f t="shared" si="5"/>
        <v>75.06205939</v>
      </c>
      <c r="N1446" s="52">
        <f t="shared" si="6"/>
        <v>1.462059387</v>
      </c>
      <c r="O1446" s="53"/>
      <c r="P1446" s="54">
        <v>73.6</v>
      </c>
      <c r="Q1446" s="54">
        <v>0.1</v>
      </c>
      <c r="R1446" s="55">
        <f t="shared" si="7"/>
        <v>70.84370993</v>
      </c>
      <c r="S1446" s="55">
        <f t="shared" si="8"/>
        <v>2.756290075</v>
      </c>
      <c r="T1446" s="55"/>
    </row>
    <row r="1447">
      <c r="A1447" s="45">
        <v>72.8</v>
      </c>
      <c r="B1447" s="45">
        <v>14.3</v>
      </c>
      <c r="C1447" s="46">
        <f t="shared" si="1"/>
        <v>74.18826853</v>
      </c>
      <c r="D1447" s="35">
        <f t="shared" si="2"/>
        <v>1.388268533</v>
      </c>
      <c r="E1447" s="47"/>
      <c r="F1447" s="48">
        <v>72.8</v>
      </c>
      <c r="G1447" s="48">
        <v>18.0</v>
      </c>
      <c r="H1447" s="49">
        <f t="shared" si="3"/>
        <v>77.05776398</v>
      </c>
      <c r="I1447" s="49">
        <f t="shared" si="4"/>
        <v>4.257763982</v>
      </c>
      <c r="J1447" s="49"/>
      <c r="K1447" s="50">
        <v>72.8</v>
      </c>
      <c r="L1447" s="51">
        <v>58.9</v>
      </c>
      <c r="M1447" s="52">
        <f t="shared" si="5"/>
        <v>74.9271304</v>
      </c>
      <c r="N1447" s="52">
        <f t="shared" si="6"/>
        <v>2.127130399</v>
      </c>
      <c r="O1447" s="53"/>
      <c r="P1447" s="54">
        <v>72.8</v>
      </c>
      <c r="Q1447" s="54">
        <v>0.1</v>
      </c>
      <c r="R1447" s="55">
        <f t="shared" si="7"/>
        <v>70.84370993</v>
      </c>
      <c r="S1447" s="55">
        <f t="shared" si="8"/>
        <v>1.956290075</v>
      </c>
      <c r="T1447" s="55"/>
    </row>
    <row r="1448">
      <c r="A1448" s="45">
        <v>72.7</v>
      </c>
      <c r="B1448" s="45">
        <v>14.6</v>
      </c>
      <c r="C1448" s="46">
        <f t="shared" si="1"/>
        <v>74.81930446</v>
      </c>
      <c r="D1448" s="35">
        <f t="shared" si="2"/>
        <v>2.119304465</v>
      </c>
      <c r="E1448" s="47"/>
      <c r="F1448" s="48">
        <v>72.6</v>
      </c>
      <c r="G1448" s="48">
        <v>184.0</v>
      </c>
      <c r="H1448" s="49">
        <f t="shared" si="3"/>
        <v>68.20025975</v>
      </c>
      <c r="I1448" s="49">
        <f t="shared" si="4"/>
        <v>4.399740248</v>
      </c>
      <c r="J1448" s="49"/>
      <c r="K1448" s="50">
        <v>72.6</v>
      </c>
      <c r="L1448" s="51">
        <v>58.5</v>
      </c>
      <c r="M1448" s="52">
        <f t="shared" si="5"/>
        <v>74.81918721</v>
      </c>
      <c r="N1448" s="52">
        <f t="shared" si="6"/>
        <v>2.219187209</v>
      </c>
      <c r="O1448" s="53"/>
      <c r="P1448" s="54">
        <v>72.6</v>
      </c>
      <c r="Q1448" s="54">
        <v>0.1</v>
      </c>
      <c r="R1448" s="55">
        <f t="shared" si="7"/>
        <v>70.84370993</v>
      </c>
      <c r="S1448" s="55">
        <f t="shared" si="8"/>
        <v>1.756290075</v>
      </c>
      <c r="T1448" s="55"/>
    </row>
    <row r="1449">
      <c r="A1449" s="45">
        <v>72.6</v>
      </c>
      <c r="B1449" s="45">
        <v>14.8</v>
      </c>
      <c r="C1449" s="46">
        <f t="shared" si="1"/>
        <v>75.23999509</v>
      </c>
      <c r="D1449" s="35">
        <f t="shared" si="2"/>
        <v>2.639995086</v>
      </c>
      <c r="E1449" s="47"/>
      <c r="F1449" s="48">
        <v>71.9</v>
      </c>
      <c r="G1449" s="48">
        <v>199.0</v>
      </c>
      <c r="H1449" s="49">
        <f t="shared" si="3"/>
        <v>67.39988286</v>
      </c>
      <c r="I1449" s="49">
        <f t="shared" si="4"/>
        <v>4.500117136</v>
      </c>
      <c r="J1449" s="49"/>
      <c r="K1449" s="50">
        <v>71.9</v>
      </c>
      <c r="L1449" s="51">
        <v>58.1</v>
      </c>
      <c r="M1449" s="52">
        <f t="shared" si="5"/>
        <v>74.71124402</v>
      </c>
      <c r="N1449" s="52">
        <f t="shared" si="6"/>
        <v>2.811244018</v>
      </c>
      <c r="O1449" s="53"/>
      <c r="P1449" s="54">
        <v>71.9</v>
      </c>
      <c r="Q1449" s="54">
        <v>0.1</v>
      </c>
      <c r="R1449" s="55">
        <f t="shared" si="7"/>
        <v>70.84370993</v>
      </c>
      <c r="S1449" s="55">
        <f t="shared" si="8"/>
        <v>1.056290075</v>
      </c>
      <c r="T1449" s="55"/>
    </row>
    <row r="1450">
      <c r="A1450" s="45">
        <v>72.5</v>
      </c>
      <c r="B1450" s="45">
        <v>15.1</v>
      </c>
      <c r="C1450" s="46">
        <f t="shared" si="1"/>
        <v>75.87103102</v>
      </c>
      <c r="D1450" s="35">
        <f t="shared" si="2"/>
        <v>3.371031017</v>
      </c>
      <c r="E1450" s="47"/>
      <c r="F1450" s="48">
        <v>78.0</v>
      </c>
      <c r="G1450" s="48">
        <v>221.0</v>
      </c>
      <c r="H1450" s="49">
        <f t="shared" si="3"/>
        <v>66.22599676</v>
      </c>
      <c r="I1450" s="49">
        <f t="shared" si="4"/>
        <v>11.77400324</v>
      </c>
      <c r="J1450" s="49"/>
      <c r="K1450" s="50">
        <v>78.0</v>
      </c>
      <c r="L1450" s="51">
        <v>57.7</v>
      </c>
      <c r="M1450" s="52">
        <f t="shared" si="5"/>
        <v>74.60330083</v>
      </c>
      <c r="N1450" s="52">
        <f t="shared" si="6"/>
        <v>3.396699172</v>
      </c>
      <c r="O1450" s="53"/>
      <c r="P1450" s="54">
        <v>78.0</v>
      </c>
      <c r="Q1450" s="54">
        <v>0.1</v>
      </c>
      <c r="R1450" s="55">
        <f t="shared" si="7"/>
        <v>70.84370993</v>
      </c>
      <c r="S1450" s="55">
        <f t="shared" si="8"/>
        <v>7.156290075</v>
      </c>
      <c r="T1450" s="55"/>
    </row>
    <row r="1451">
      <c r="A1451" s="45">
        <v>72.2</v>
      </c>
      <c r="B1451" s="45">
        <v>15.4</v>
      </c>
      <c r="C1451" s="46">
        <f t="shared" si="1"/>
        <v>76.50206695</v>
      </c>
      <c r="D1451" s="35">
        <f t="shared" si="2"/>
        <v>4.302066949</v>
      </c>
      <c r="E1451" s="47"/>
      <c r="F1451" s="48">
        <v>75.0</v>
      </c>
      <c r="G1451" s="48">
        <v>229.0</v>
      </c>
      <c r="H1451" s="49">
        <f t="shared" si="3"/>
        <v>65.79912909</v>
      </c>
      <c r="I1451" s="49">
        <f t="shared" si="4"/>
        <v>9.200870912</v>
      </c>
      <c r="J1451" s="49"/>
      <c r="K1451" s="50">
        <v>75.0</v>
      </c>
      <c r="L1451" s="51">
        <v>57.4</v>
      </c>
      <c r="M1451" s="52">
        <f t="shared" si="5"/>
        <v>74.52234343</v>
      </c>
      <c r="N1451" s="52">
        <f t="shared" si="6"/>
        <v>0.4776565653</v>
      </c>
      <c r="O1451" s="53"/>
      <c r="P1451" s="54">
        <v>75.0</v>
      </c>
      <c r="Q1451" s="54">
        <v>0.1</v>
      </c>
      <c r="R1451" s="55">
        <f t="shared" si="7"/>
        <v>70.84370993</v>
      </c>
      <c r="S1451" s="55">
        <f t="shared" si="8"/>
        <v>4.156290075</v>
      </c>
      <c r="T1451" s="55"/>
    </row>
    <row r="1452">
      <c r="A1452" s="45">
        <v>71.9</v>
      </c>
      <c r="B1452" s="45">
        <v>15.7</v>
      </c>
      <c r="C1452" s="46">
        <f t="shared" si="1"/>
        <v>77.13310288</v>
      </c>
      <c r="D1452" s="35">
        <f t="shared" si="2"/>
        <v>5.23310288</v>
      </c>
      <c r="E1452" s="47"/>
      <c r="F1452" s="48">
        <v>76.0</v>
      </c>
      <c r="G1452" s="48">
        <v>216.0</v>
      </c>
      <c r="H1452" s="49">
        <f t="shared" si="3"/>
        <v>66.49278906</v>
      </c>
      <c r="I1452" s="49">
        <f t="shared" si="4"/>
        <v>9.507210942</v>
      </c>
      <c r="J1452" s="49"/>
      <c r="K1452" s="50">
        <v>76.0</v>
      </c>
      <c r="L1452" s="51">
        <v>57.0</v>
      </c>
      <c r="M1452" s="52">
        <f t="shared" si="5"/>
        <v>74.41440024</v>
      </c>
      <c r="N1452" s="52">
        <f t="shared" si="6"/>
        <v>1.585599756</v>
      </c>
      <c r="O1452" s="53"/>
      <c r="P1452" s="54">
        <v>76.0</v>
      </c>
      <c r="Q1452" s="54">
        <v>0.1</v>
      </c>
      <c r="R1452" s="55">
        <f t="shared" si="7"/>
        <v>70.84370993</v>
      </c>
      <c r="S1452" s="55">
        <f t="shared" si="8"/>
        <v>5.156290075</v>
      </c>
      <c r="T1452" s="55"/>
    </row>
    <row r="1453">
      <c r="A1453" s="45">
        <v>71.5</v>
      </c>
      <c r="B1453" s="45">
        <v>15.9</v>
      </c>
      <c r="C1453" s="46">
        <f t="shared" si="1"/>
        <v>77.5537935</v>
      </c>
      <c r="D1453" s="35">
        <f t="shared" si="2"/>
        <v>6.053793501</v>
      </c>
      <c r="E1453" s="47"/>
      <c r="F1453" s="48">
        <v>71.0</v>
      </c>
      <c r="G1453" s="48">
        <v>26.0</v>
      </c>
      <c r="H1453" s="49">
        <f t="shared" si="3"/>
        <v>76.63089631</v>
      </c>
      <c r="I1453" s="49">
        <f t="shared" si="4"/>
        <v>5.630896308</v>
      </c>
      <c r="J1453" s="49"/>
      <c r="K1453" s="50">
        <v>71.0</v>
      </c>
      <c r="L1453" s="51">
        <v>56.6</v>
      </c>
      <c r="M1453" s="52">
        <f t="shared" si="5"/>
        <v>74.30645705</v>
      </c>
      <c r="N1453" s="52">
        <f t="shared" si="6"/>
        <v>3.306457054</v>
      </c>
      <c r="O1453" s="53"/>
      <c r="P1453" s="54">
        <v>71.0</v>
      </c>
      <c r="Q1453" s="54">
        <v>0.1</v>
      </c>
      <c r="R1453" s="55">
        <f t="shared" si="7"/>
        <v>70.84370993</v>
      </c>
      <c r="S1453" s="55">
        <f t="shared" si="8"/>
        <v>0.156290075</v>
      </c>
      <c r="T1453" s="55"/>
    </row>
    <row r="1454">
      <c r="A1454" s="45">
        <v>71.3</v>
      </c>
      <c r="B1454" s="45">
        <v>16.0</v>
      </c>
      <c r="C1454" s="46">
        <f t="shared" si="1"/>
        <v>77.76413881</v>
      </c>
      <c r="D1454" s="35">
        <f t="shared" si="2"/>
        <v>6.464138812</v>
      </c>
      <c r="E1454" s="47"/>
      <c r="F1454" s="48">
        <v>78.0</v>
      </c>
      <c r="G1454" s="48">
        <v>29.0</v>
      </c>
      <c r="H1454" s="49">
        <f t="shared" si="3"/>
        <v>76.47082093</v>
      </c>
      <c r="I1454" s="49">
        <f t="shared" si="4"/>
        <v>1.529179069</v>
      </c>
      <c r="J1454" s="49"/>
      <c r="K1454" s="50">
        <v>78.0</v>
      </c>
      <c r="L1454" s="51">
        <v>56.3</v>
      </c>
      <c r="M1454" s="52">
        <f t="shared" si="5"/>
        <v>74.22549966</v>
      </c>
      <c r="N1454" s="52">
        <f t="shared" si="6"/>
        <v>3.774500339</v>
      </c>
      <c r="O1454" s="53"/>
      <c r="P1454" s="54">
        <v>78.0</v>
      </c>
      <c r="Q1454" s="54">
        <v>0.1</v>
      </c>
      <c r="R1454" s="55">
        <f t="shared" si="7"/>
        <v>70.84370993</v>
      </c>
      <c r="S1454" s="55">
        <f t="shared" si="8"/>
        <v>7.156290075</v>
      </c>
      <c r="T1454" s="55"/>
    </row>
    <row r="1455">
      <c r="A1455" s="45">
        <v>71.1</v>
      </c>
      <c r="B1455" s="45">
        <v>15.8</v>
      </c>
      <c r="C1455" s="46">
        <f t="shared" si="1"/>
        <v>77.34344819</v>
      </c>
      <c r="D1455" s="35">
        <f t="shared" si="2"/>
        <v>6.243448191</v>
      </c>
      <c r="E1455" s="47"/>
      <c r="F1455" s="48">
        <v>73.0</v>
      </c>
      <c r="G1455" s="48">
        <v>219.0</v>
      </c>
      <c r="H1455" s="49">
        <f t="shared" si="3"/>
        <v>66.33271368</v>
      </c>
      <c r="I1455" s="49">
        <f t="shared" si="4"/>
        <v>6.66728632</v>
      </c>
      <c r="J1455" s="49"/>
      <c r="K1455" s="50">
        <v>73.0</v>
      </c>
      <c r="L1455" s="51">
        <v>56.0</v>
      </c>
      <c r="M1455" s="52">
        <f t="shared" si="5"/>
        <v>74.14454227</v>
      </c>
      <c r="N1455" s="52">
        <f t="shared" si="6"/>
        <v>1.144542268</v>
      </c>
      <c r="O1455" s="53"/>
      <c r="P1455" s="54">
        <v>73.0</v>
      </c>
      <c r="Q1455" s="54">
        <v>0.1</v>
      </c>
      <c r="R1455" s="55">
        <f t="shared" si="7"/>
        <v>70.84370993</v>
      </c>
      <c r="S1455" s="55">
        <f t="shared" si="8"/>
        <v>2.156290075</v>
      </c>
      <c r="T1455" s="55"/>
    </row>
    <row r="1456">
      <c r="A1456" s="45">
        <v>71.0</v>
      </c>
      <c r="B1456" s="45">
        <v>15.7</v>
      </c>
      <c r="C1456" s="46">
        <f t="shared" si="1"/>
        <v>77.13310288</v>
      </c>
      <c r="D1456" s="35">
        <f t="shared" si="2"/>
        <v>6.13310288</v>
      </c>
      <c r="E1456" s="47"/>
      <c r="F1456" s="48">
        <v>69.9</v>
      </c>
      <c r="G1456" s="48">
        <v>228.0</v>
      </c>
      <c r="H1456" s="49">
        <f t="shared" si="3"/>
        <v>65.85248755</v>
      </c>
      <c r="I1456" s="49">
        <f t="shared" si="4"/>
        <v>4.047512453</v>
      </c>
      <c r="J1456" s="49"/>
      <c r="K1456" s="50">
        <v>69.9</v>
      </c>
      <c r="L1456" s="51">
        <v>55.7</v>
      </c>
      <c r="M1456" s="52">
        <f t="shared" si="5"/>
        <v>74.06358487</v>
      </c>
      <c r="N1456" s="52">
        <f t="shared" si="6"/>
        <v>4.163584875</v>
      </c>
      <c r="O1456" s="53"/>
      <c r="P1456" s="54">
        <v>69.9</v>
      </c>
      <c r="Q1456" s="54">
        <v>0.1</v>
      </c>
      <c r="R1456" s="55">
        <f t="shared" si="7"/>
        <v>70.84370993</v>
      </c>
      <c r="S1456" s="55">
        <f t="shared" si="8"/>
        <v>0.943709925</v>
      </c>
      <c r="T1456" s="55"/>
    </row>
    <row r="1457">
      <c r="A1457" s="45">
        <v>78.0</v>
      </c>
      <c r="B1457" s="45">
        <v>15.5</v>
      </c>
      <c r="C1457" s="46">
        <f t="shared" si="1"/>
        <v>76.71241226</v>
      </c>
      <c r="D1457" s="35">
        <f t="shared" si="2"/>
        <v>1.287587741</v>
      </c>
      <c r="E1457" s="47"/>
      <c r="F1457" s="48">
        <v>71.0</v>
      </c>
      <c r="G1457" s="48">
        <v>218.0</v>
      </c>
      <c r="H1457" s="49">
        <f t="shared" si="3"/>
        <v>66.38607214</v>
      </c>
      <c r="I1457" s="49">
        <f t="shared" si="4"/>
        <v>4.613927861</v>
      </c>
      <c r="J1457" s="49"/>
      <c r="K1457" s="50">
        <v>71.0</v>
      </c>
      <c r="L1457" s="51">
        <v>55.4</v>
      </c>
      <c r="M1457" s="52">
        <f t="shared" si="5"/>
        <v>73.98262748</v>
      </c>
      <c r="N1457" s="52">
        <f t="shared" si="6"/>
        <v>2.982627482</v>
      </c>
      <c r="O1457" s="53"/>
      <c r="P1457" s="54">
        <v>71.0</v>
      </c>
      <c r="Q1457" s="54">
        <v>0.1</v>
      </c>
      <c r="R1457" s="55">
        <f t="shared" si="7"/>
        <v>70.84370993</v>
      </c>
      <c r="S1457" s="55">
        <f t="shared" si="8"/>
        <v>0.156290075</v>
      </c>
      <c r="T1457" s="55"/>
    </row>
    <row r="1458">
      <c r="A1458" s="45">
        <v>73.6</v>
      </c>
      <c r="B1458" s="45">
        <v>16.5</v>
      </c>
      <c r="C1458" s="46">
        <f t="shared" si="1"/>
        <v>78.81586536</v>
      </c>
      <c r="D1458" s="35">
        <f t="shared" si="2"/>
        <v>5.215865364</v>
      </c>
      <c r="E1458" s="47"/>
      <c r="F1458" s="48">
        <v>74.9</v>
      </c>
      <c r="G1458" s="48">
        <v>98.0</v>
      </c>
      <c r="H1458" s="49">
        <f t="shared" si="3"/>
        <v>72.78908724</v>
      </c>
      <c r="I1458" s="49">
        <f t="shared" si="4"/>
        <v>2.110912755</v>
      </c>
      <c r="J1458" s="49"/>
      <c r="K1458" s="50">
        <v>74.9</v>
      </c>
      <c r="L1458" s="51">
        <v>66.1</v>
      </c>
      <c r="M1458" s="52">
        <f t="shared" si="5"/>
        <v>76.87010783</v>
      </c>
      <c r="N1458" s="52">
        <f t="shared" si="6"/>
        <v>1.970107829</v>
      </c>
      <c r="O1458" s="53"/>
      <c r="P1458" s="54">
        <v>74.9</v>
      </c>
      <c r="Q1458" s="54">
        <v>0.1</v>
      </c>
      <c r="R1458" s="55">
        <f t="shared" si="7"/>
        <v>70.84370993</v>
      </c>
      <c r="S1458" s="55">
        <f t="shared" si="8"/>
        <v>4.056290075</v>
      </c>
      <c r="T1458" s="55"/>
    </row>
    <row r="1459">
      <c r="A1459" s="45">
        <v>73.4</v>
      </c>
      <c r="B1459" s="45">
        <v>16.5</v>
      </c>
      <c r="C1459" s="46">
        <f t="shared" si="1"/>
        <v>78.81586536</v>
      </c>
      <c r="D1459" s="35">
        <f t="shared" si="2"/>
        <v>5.415865364</v>
      </c>
      <c r="E1459" s="47"/>
      <c r="F1459" s="48">
        <v>74.8</v>
      </c>
      <c r="G1459" s="48">
        <v>99.0</v>
      </c>
      <c r="H1459" s="49">
        <f t="shared" si="3"/>
        <v>72.73572879</v>
      </c>
      <c r="I1459" s="49">
        <f t="shared" si="4"/>
        <v>2.064271214</v>
      </c>
      <c r="J1459" s="49"/>
      <c r="K1459" s="50">
        <v>74.8</v>
      </c>
      <c r="L1459" s="51">
        <v>65.4</v>
      </c>
      <c r="M1459" s="52">
        <f t="shared" si="5"/>
        <v>76.68120725</v>
      </c>
      <c r="N1459" s="52">
        <f t="shared" si="6"/>
        <v>1.881207245</v>
      </c>
      <c r="O1459" s="53"/>
      <c r="P1459" s="54">
        <v>74.8</v>
      </c>
      <c r="Q1459" s="54">
        <v>0.1</v>
      </c>
      <c r="R1459" s="55">
        <f t="shared" si="7"/>
        <v>70.84370993</v>
      </c>
      <c r="S1459" s="55">
        <f t="shared" si="8"/>
        <v>3.956290075</v>
      </c>
      <c r="T1459" s="55"/>
    </row>
    <row r="1460">
      <c r="A1460" s="45">
        <v>73.0</v>
      </c>
      <c r="B1460" s="45">
        <v>16.4</v>
      </c>
      <c r="C1460" s="46">
        <f t="shared" si="1"/>
        <v>78.60552005</v>
      </c>
      <c r="D1460" s="35">
        <f t="shared" si="2"/>
        <v>5.605520054</v>
      </c>
      <c r="E1460" s="47"/>
      <c r="F1460" s="48">
        <v>74.9</v>
      </c>
      <c r="G1460" s="48">
        <v>97.0</v>
      </c>
      <c r="H1460" s="49">
        <f t="shared" si="3"/>
        <v>72.8424457</v>
      </c>
      <c r="I1460" s="49">
        <f t="shared" si="4"/>
        <v>2.057554296</v>
      </c>
      <c r="J1460" s="49"/>
      <c r="K1460" s="50">
        <v>74.9</v>
      </c>
      <c r="L1460" s="51">
        <v>64.9</v>
      </c>
      <c r="M1460" s="52">
        <f t="shared" si="5"/>
        <v>76.54627826</v>
      </c>
      <c r="N1460" s="52">
        <f t="shared" si="6"/>
        <v>1.646278257</v>
      </c>
      <c r="O1460" s="53"/>
      <c r="P1460" s="54">
        <v>74.9</v>
      </c>
      <c r="Q1460" s="54">
        <v>0.1</v>
      </c>
      <c r="R1460" s="55">
        <f t="shared" si="7"/>
        <v>70.84370993</v>
      </c>
      <c r="S1460" s="55">
        <f t="shared" si="8"/>
        <v>4.056290075</v>
      </c>
      <c r="T1460" s="55"/>
    </row>
    <row r="1461">
      <c r="A1461" s="45">
        <v>73.0</v>
      </c>
      <c r="B1461" s="45">
        <v>16.5</v>
      </c>
      <c r="C1461" s="46">
        <f t="shared" si="1"/>
        <v>78.81586536</v>
      </c>
      <c r="D1461" s="35">
        <f t="shared" si="2"/>
        <v>5.815865364</v>
      </c>
      <c r="E1461" s="47"/>
      <c r="F1461" s="48">
        <v>75.0</v>
      </c>
      <c r="G1461" s="48">
        <v>93.0</v>
      </c>
      <c r="H1461" s="49">
        <f t="shared" si="3"/>
        <v>73.05587954</v>
      </c>
      <c r="I1461" s="49">
        <f t="shared" si="4"/>
        <v>1.944120459</v>
      </c>
      <c r="J1461" s="49"/>
      <c r="K1461" s="50">
        <v>75.0</v>
      </c>
      <c r="L1461" s="51">
        <v>64.4</v>
      </c>
      <c r="M1461" s="52">
        <f t="shared" si="5"/>
        <v>76.41134927</v>
      </c>
      <c r="N1461" s="52">
        <f t="shared" si="6"/>
        <v>1.411349269</v>
      </c>
      <c r="O1461" s="53"/>
      <c r="P1461" s="54">
        <v>75.0</v>
      </c>
      <c r="Q1461" s="54">
        <v>0.1</v>
      </c>
      <c r="R1461" s="55">
        <f t="shared" si="7"/>
        <v>70.84370993</v>
      </c>
      <c r="S1461" s="55">
        <f t="shared" si="8"/>
        <v>4.156290075</v>
      </c>
      <c r="T1461" s="55"/>
    </row>
    <row r="1462">
      <c r="A1462" s="45">
        <v>72.8</v>
      </c>
      <c r="B1462" s="45">
        <v>16.7</v>
      </c>
      <c r="C1462" s="46">
        <f t="shared" si="1"/>
        <v>79.23655599</v>
      </c>
      <c r="D1462" s="35">
        <f t="shared" si="2"/>
        <v>6.436555985</v>
      </c>
      <c r="E1462" s="47"/>
      <c r="F1462" s="48">
        <v>75.0</v>
      </c>
      <c r="G1462" s="48">
        <v>93.0</v>
      </c>
      <c r="H1462" s="49">
        <f t="shared" si="3"/>
        <v>73.05587954</v>
      </c>
      <c r="I1462" s="49">
        <f t="shared" si="4"/>
        <v>1.944120459</v>
      </c>
      <c r="J1462" s="49"/>
      <c r="K1462" s="50">
        <v>75.0</v>
      </c>
      <c r="L1462" s="51">
        <v>64.0</v>
      </c>
      <c r="M1462" s="52">
        <f t="shared" si="5"/>
        <v>76.30340608</v>
      </c>
      <c r="N1462" s="52">
        <f t="shared" si="6"/>
        <v>1.303406078</v>
      </c>
      <c r="O1462" s="53"/>
      <c r="P1462" s="54">
        <v>75.0</v>
      </c>
      <c r="Q1462" s="54">
        <v>0.1</v>
      </c>
      <c r="R1462" s="55">
        <f t="shared" si="7"/>
        <v>70.84370993</v>
      </c>
      <c r="S1462" s="55">
        <f t="shared" si="8"/>
        <v>4.156290075</v>
      </c>
      <c r="T1462" s="55"/>
    </row>
    <row r="1463">
      <c r="A1463" s="45">
        <v>72.4</v>
      </c>
      <c r="B1463" s="45">
        <v>16.8</v>
      </c>
      <c r="C1463" s="46">
        <f t="shared" si="1"/>
        <v>79.4469013</v>
      </c>
      <c r="D1463" s="35">
        <f t="shared" si="2"/>
        <v>7.046901296</v>
      </c>
      <c r="E1463" s="47"/>
      <c r="F1463" s="48">
        <v>74.9</v>
      </c>
      <c r="G1463" s="48">
        <v>94.0</v>
      </c>
      <c r="H1463" s="49">
        <f t="shared" si="3"/>
        <v>73.00252108</v>
      </c>
      <c r="I1463" s="49">
        <f t="shared" si="4"/>
        <v>1.897478918</v>
      </c>
      <c r="J1463" s="49"/>
      <c r="K1463" s="50">
        <v>74.9</v>
      </c>
      <c r="L1463" s="51">
        <v>63.5</v>
      </c>
      <c r="M1463" s="52">
        <f t="shared" si="5"/>
        <v>76.16847709</v>
      </c>
      <c r="N1463" s="52">
        <f t="shared" si="6"/>
        <v>1.26847709</v>
      </c>
      <c r="O1463" s="53"/>
      <c r="P1463" s="54">
        <v>74.9</v>
      </c>
      <c r="Q1463" s="54">
        <v>0.1</v>
      </c>
      <c r="R1463" s="55">
        <f t="shared" si="7"/>
        <v>70.84370993</v>
      </c>
      <c r="S1463" s="55">
        <f t="shared" si="8"/>
        <v>4.056290075</v>
      </c>
      <c r="T1463" s="55"/>
    </row>
    <row r="1464">
      <c r="A1464" s="45">
        <v>72.2</v>
      </c>
      <c r="B1464" s="45">
        <v>16.6</v>
      </c>
      <c r="C1464" s="46">
        <f t="shared" si="1"/>
        <v>79.02621067</v>
      </c>
      <c r="D1464" s="35">
        <f t="shared" si="2"/>
        <v>6.826210675</v>
      </c>
      <c r="E1464" s="47"/>
      <c r="F1464" s="48">
        <v>74.7</v>
      </c>
      <c r="G1464" s="48">
        <v>95.0</v>
      </c>
      <c r="H1464" s="49">
        <f t="shared" si="3"/>
        <v>72.94916262</v>
      </c>
      <c r="I1464" s="49">
        <f t="shared" si="4"/>
        <v>1.750837377</v>
      </c>
      <c r="J1464" s="49"/>
      <c r="K1464" s="50">
        <v>74.7</v>
      </c>
      <c r="L1464" s="51">
        <v>63.0</v>
      </c>
      <c r="M1464" s="52">
        <f t="shared" si="5"/>
        <v>76.0335481</v>
      </c>
      <c r="N1464" s="52">
        <f t="shared" si="6"/>
        <v>1.333548102</v>
      </c>
      <c r="O1464" s="53"/>
      <c r="P1464" s="54">
        <v>74.7</v>
      </c>
      <c r="Q1464" s="54">
        <v>0.1</v>
      </c>
      <c r="R1464" s="55">
        <f t="shared" si="7"/>
        <v>70.84370993</v>
      </c>
      <c r="S1464" s="55">
        <f t="shared" si="8"/>
        <v>3.856290075</v>
      </c>
      <c r="T1464" s="55"/>
    </row>
    <row r="1465">
      <c r="A1465" s="45">
        <v>71.1</v>
      </c>
      <c r="B1465" s="45">
        <v>16.5</v>
      </c>
      <c r="C1465" s="46">
        <f t="shared" si="1"/>
        <v>78.81586536</v>
      </c>
      <c r="D1465" s="35">
        <f t="shared" si="2"/>
        <v>7.715865364</v>
      </c>
      <c r="E1465" s="47"/>
      <c r="F1465" s="48">
        <v>74.5</v>
      </c>
      <c r="G1465" s="48">
        <v>98.0</v>
      </c>
      <c r="H1465" s="49">
        <f t="shared" si="3"/>
        <v>72.78908724</v>
      </c>
      <c r="I1465" s="49">
        <f t="shared" si="4"/>
        <v>1.710912755</v>
      </c>
      <c r="J1465" s="49"/>
      <c r="K1465" s="50">
        <v>74.5</v>
      </c>
      <c r="L1465" s="51">
        <v>62.5</v>
      </c>
      <c r="M1465" s="52">
        <f t="shared" si="5"/>
        <v>75.89861911</v>
      </c>
      <c r="N1465" s="52">
        <f t="shared" si="6"/>
        <v>1.398619114</v>
      </c>
      <c r="O1465" s="53"/>
      <c r="P1465" s="54">
        <v>74.5</v>
      </c>
      <c r="Q1465" s="54">
        <v>0.1</v>
      </c>
      <c r="R1465" s="55">
        <f t="shared" si="7"/>
        <v>70.84370993</v>
      </c>
      <c r="S1465" s="55">
        <f t="shared" si="8"/>
        <v>3.656290075</v>
      </c>
      <c r="T1465" s="55"/>
    </row>
    <row r="1466">
      <c r="A1466" s="45">
        <v>72.0</v>
      </c>
      <c r="B1466" s="45">
        <v>16.4</v>
      </c>
      <c r="C1466" s="46">
        <f t="shared" si="1"/>
        <v>78.60552005</v>
      </c>
      <c r="D1466" s="35">
        <f t="shared" si="2"/>
        <v>6.605520054</v>
      </c>
      <c r="E1466" s="47"/>
      <c r="F1466" s="48">
        <v>74.4</v>
      </c>
      <c r="G1466" s="48">
        <v>98.0</v>
      </c>
      <c r="H1466" s="49">
        <f t="shared" si="3"/>
        <v>72.78908724</v>
      </c>
      <c r="I1466" s="49">
        <f t="shared" si="4"/>
        <v>1.610912755</v>
      </c>
      <c r="J1466" s="49"/>
      <c r="K1466" s="50">
        <v>74.4</v>
      </c>
      <c r="L1466" s="51">
        <v>61.9</v>
      </c>
      <c r="M1466" s="52">
        <f t="shared" si="5"/>
        <v>75.73670433</v>
      </c>
      <c r="N1466" s="52">
        <f t="shared" si="6"/>
        <v>1.336704328</v>
      </c>
      <c r="O1466" s="53"/>
      <c r="P1466" s="54">
        <v>74.4</v>
      </c>
      <c r="Q1466" s="54">
        <v>0.1</v>
      </c>
      <c r="R1466" s="55">
        <f t="shared" si="7"/>
        <v>70.84370993</v>
      </c>
      <c r="S1466" s="55">
        <f t="shared" si="8"/>
        <v>3.556290075</v>
      </c>
      <c r="T1466" s="55"/>
    </row>
    <row r="1467">
      <c r="A1467" s="45">
        <v>76.0</v>
      </c>
      <c r="B1467" s="45">
        <v>16.4</v>
      </c>
      <c r="C1467" s="46">
        <f t="shared" si="1"/>
        <v>78.60552005</v>
      </c>
      <c r="D1467" s="35">
        <f t="shared" si="2"/>
        <v>2.605520054</v>
      </c>
      <c r="E1467" s="47"/>
      <c r="F1467" s="48">
        <v>74.1</v>
      </c>
      <c r="G1467" s="48">
        <v>1.0</v>
      </c>
      <c r="H1467" s="49">
        <f t="shared" si="3"/>
        <v>77.96485779</v>
      </c>
      <c r="I1467" s="49">
        <f t="shared" si="4"/>
        <v>3.864857789</v>
      </c>
      <c r="J1467" s="49"/>
      <c r="K1467" s="50">
        <v>74.1</v>
      </c>
      <c r="L1467" s="51">
        <v>61.4</v>
      </c>
      <c r="M1467" s="52">
        <f t="shared" si="5"/>
        <v>75.60177534</v>
      </c>
      <c r="N1467" s="52">
        <f t="shared" si="6"/>
        <v>1.50177534</v>
      </c>
      <c r="O1467" s="53"/>
      <c r="P1467" s="54">
        <v>74.1</v>
      </c>
      <c r="Q1467" s="54">
        <v>0.1</v>
      </c>
      <c r="R1467" s="55">
        <f t="shared" si="7"/>
        <v>70.84370993</v>
      </c>
      <c r="S1467" s="55">
        <f t="shared" si="8"/>
        <v>3.256290075</v>
      </c>
      <c r="T1467" s="55"/>
    </row>
    <row r="1468">
      <c r="A1468" s="45">
        <v>78.0</v>
      </c>
      <c r="B1468" s="45">
        <v>16.2</v>
      </c>
      <c r="C1468" s="46">
        <f t="shared" si="1"/>
        <v>78.18482943</v>
      </c>
      <c r="D1468" s="35">
        <f t="shared" si="2"/>
        <v>0.1848294327</v>
      </c>
      <c r="E1468" s="47"/>
      <c r="F1468" s="48">
        <v>73.9</v>
      </c>
      <c r="G1468" s="48">
        <v>11.0</v>
      </c>
      <c r="H1468" s="49">
        <f t="shared" si="3"/>
        <v>77.4312732</v>
      </c>
      <c r="I1468" s="49">
        <f t="shared" si="4"/>
        <v>3.531273197</v>
      </c>
      <c r="J1468" s="49"/>
      <c r="K1468" s="50">
        <v>73.9</v>
      </c>
      <c r="L1468" s="51">
        <v>6.8</v>
      </c>
      <c r="M1468" s="52">
        <f t="shared" si="5"/>
        <v>60.86752983</v>
      </c>
      <c r="N1468" s="52">
        <f t="shared" si="6"/>
        <v>13.03247017</v>
      </c>
      <c r="O1468" s="53"/>
      <c r="P1468" s="54">
        <v>73.9</v>
      </c>
      <c r="Q1468" s="54">
        <v>0.1</v>
      </c>
      <c r="R1468" s="55">
        <f t="shared" si="7"/>
        <v>70.84370993</v>
      </c>
      <c r="S1468" s="55">
        <f t="shared" si="8"/>
        <v>3.056290075</v>
      </c>
      <c r="T1468" s="55"/>
    </row>
    <row r="1469">
      <c r="A1469" s="45">
        <v>71.6</v>
      </c>
      <c r="B1469" s="45">
        <v>16.3</v>
      </c>
      <c r="C1469" s="46">
        <f t="shared" si="1"/>
        <v>78.39517474</v>
      </c>
      <c r="D1469" s="35">
        <f t="shared" si="2"/>
        <v>6.795174743</v>
      </c>
      <c r="E1469" s="47"/>
      <c r="F1469" s="48">
        <v>73.7</v>
      </c>
      <c r="G1469" s="48">
        <v>13.0</v>
      </c>
      <c r="H1469" s="49">
        <f t="shared" si="3"/>
        <v>77.32455628</v>
      </c>
      <c r="I1469" s="49">
        <f t="shared" si="4"/>
        <v>3.624556278</v>
      </c>
      <c r="J1469" s="49"/>
      <c r="K1469" s="50">
        <v>73.7</v>
      </c>
      <c r="L1469" s="51">
        <v>6.2</v>
      </c>
      <c r="M1469" s="52">
        <f t="shared" si="5"/>
        <v>60.70561505</v>
      </c>
      <c r="N1469" s="52">
        <f t="shared" si="6"/>
        <v>12.99438495</v>
      </c>
      <c r="O1469" s="53"/>
      <c r="P1469" s="54">
        <v>73.7</v>
      </c>
      <c r="Q1469" s="54">
        <v>0.1</v>
      </c>
      <c r="R1469" s="55">
        <f t="shared" si="7"/>
        <v>70.84370993</v>
      </c>
      <c r="S1469" s="55">
        <f t="shared" si="8"/>
        <v>2.856290075</v>
      </c>
      <c r="T1469" s="55"/>
    </row>
    <row r="1470">
      <c r="A1470" s="45">
        <v>71.6</v>
      </c>
      <c r="B1470" s="45">
        <v>15.8</v>
      </c>
      <c r="C1470" s="46">
        <f t="shared" si="1"/>
        <v>77.34344819</v>
      </c>
      <c r="D1470" s="35">
        <f t="shared" si="2"/>
        <v>5.743448191</v>
      </c>
      <c r="E1470" s="47"/>
      <c r="F1470" s="48">
        <v>73.5</v>
      </c>
      <c r="G1470" s="48">
        <v>15.0</v>
      </c>
      <c r="H1470" s="49">
        <f t="shared" si="3"/>
        <v>77.21783936</v>
      </c>
      <c r="I1470" s="49">
        <f t="shared" si="4"/>
        <v>3.71783936</v>
      </c>
      <c r="J1470" s="49"/>
      <c r="K1470" s="50">
        <v>73.5</v>
      </c>
      <c r="L1470" s="51">
        <v>59.7</v>
      </c>
      <c r="M1470" s="52">
        <f t="shared" si="5"/>
        <v>75.14301678</v>
      </c>
      <c r="N1470" s="52">
        <f t="shared" si="6"/>
        <v>1.64301678</v>
      </c>
      <c r="O1470" s="53"/>
      <c r="P1470" s="54">
        <v>73.5</v>
      </c>
      <c r="Q1470" s="54">
        <v>0.1</v>
      </c>
      <c r="R1470" s="55">
        <f t="shared" si="7"/>
        <v>70.84370993</v>
      </c>
      <c r="S1470" s="55">
        <f t="shared" si="8"/>
        <v>2.656290075</v>
      </c>
      <c r="T1470" s="55"/>
    </row>
    <row r="1471">
      <c r="A1471" s="45">
        <v>71.4</v>
      </c>
      <c r="B1471" s="45">
        <v>15.3</v>
      </c>
      <c r="C1471" s="46">
        <f t="shared" si="1"/>
        <v>76.29172164</v>
      </c>
      <c r="D1471" s="35">
        <f t="shared" si="2"/>
        <v>4.891721638</v>
      </c>
      <c r="E1471" s="47"/>
      <c r="F1471" s="48">
        <v>73.2</v>
      </c>
      <c r="G1471" s="48">
        <v>17.0</v>
      </c>
      <c r="H1471" s="49">
        <f t="shared" si="3"/>
        <v>77.11112244</v>
      </c>
      <c r="I1471" s="49">
        <f t="shared" si="4"/>
        <v>3.911122441</v>
      </c>
      <c r="J1471" s="49"/>
      <c r="K1471" s="50">
        <v>73.2</v>
      </c>
      <c r="L1471" s="51">
        <v>59.1</v>
      </c>
      <c r="M1471" s="52">
        <f t="shared" si="5"/>
        <v>74.98110199</v>
      </c>
      <c r="N1471" s="52">
        <f t="shared" si="6"/>
        <v>1.781101994</v>
      </c>
      <c r="O1471" s="53"/>
      <c r="P1471" s="54">
        <v>73.2</v>
      </c>
      <c r="Q1471" s="54">
        <v>0.1</v>
      </c>
      <c r="R1471" s="55">
        <f t="shared" si="7"/>
        <v>70.84370993</v>
      </c>
      <c r="S1471" s="55">
        <f t="shared" si="8"/>
        <v>2.356290075</v>
      </c>
      <c r="T1471" s="55"/>
    </row>
    <row r="1472">
      <c r="A1472" s="45">
        <v>71.2</v>
      </c>
      <c r="B1472" s="45">
        <v>14.7</v>
      </c>
      <c r="C1472" s="46">
        <f t="shared" si="1"/>
        <v>75.02964978</v>
      </c>
      <c r="D1472" s="35">
        <f t="shared" si="2"/>
        <v>3.829649775</v>
      </c>
      <c r="E1472" s="47"/>
      <c r="F1472" s="48">
        <v>73.0</v>
      </c>
      <c r="G1472" s="48">
        <v>11.0</v>
      </c>
      <c r="H1472" s="49">
        <f t="shared" si="3"/>
        <v>77.4312732</v>
      </c>
      <c r="I1472" s="49">
        <f t="shared" si="4"/>
        <v>4.431273197</v>
      </c>
      <c r="J1472" s="49"/>
      <c r="K1472" s="50">
        <v>73.0</v>
      </c>
      <c r="L1472" s="51">
        <v>58.6</v>
      </c>
      <c r="M1472" s="52">
        <f t="shared" si="5"/>
        <v>74.84617301</v>
      </c>
      <c r="N1472" s="52">
        <f t="shared" si="6"/>
        <v>1.846173006</v>
      </c>
      <c r="O1472" s="53"/>
      <c r="P1472" s="54">
        <v>73.0</v>
      </c>
      <c r="Q1472" s="54">
        <v>9.3</v>
      </c>
      <c r="R1472" s="55">
        <f t="shared" si="7"/>
        <v>61.89318271</v>
      </c>
      <c r="S1472" s="55">
        <f t="shared" si="8"/>
        <v>11.10681729</v>
      </c>
      <c r="T1472" s="55"/>
    </row>
    <row r="1473">
      <c r="A1473" s="45">
        <v>71.6</v>
      </c>
      <c r="B1473" s="45">
        <v>14.0</v>
      </c>
      <c r="C1473" s="46">
        <f t="shared" si="1"/>
        <v>73.5572326</v>
      </c>
      <c r="D1473" s="35">
        <f t="shared" si="2"/>
        <v>1.957232602</v>
      </c>
      <c r="E1473" s="47"/>
      <c r="F1473" s="48">
        <v>72.7</v>
      </c>
      <c r="G1473" s="48">
        <v>112.0</v>
      </c>
      <c r="H1473" s="49">
        <f t="shared" si="3"/>
        <v>72.04206882</v>
      </c>
      <c r="I1473" s="49">
        <f t="shared" si="4"/>
        <v>0.657931184</v>
      </c>
      <c r="J1473" s="49"/>
      <c r="K1473" s="50">
        <v>72.7</v>
      </c>
      <c r="L1473" s="51">
        <v>57.9</v>
      </c>
      <c r="M1473" s="52">
        <f t="shared" si="5"/>
        <v>74.65727242</v>
      </c>
      <c r="N1473" s="52">
        <f t="shared" si="6"/>
        <v>1.957272423</v>
      </c>
      <c r="O1473" s="53"/>
      <c r="P1473" s="54">
        <v>72.7</v>
      </c>
      <c r="Q1473" s="54">
        <v>9.4</v>
      </c>
      <c r="R1473" s="55">
        <f t="shared" si="7"/>
        <v>61.79589437</v>
      </c>
      <c r="S1473" s="55">
        <f t="shared" si="8"/>
        <v>10.90410563</v>
      </c>
      <c r="T1473" s="55"/>
    </row>
    <row r="1474">
      <c r="A1474" s="45">
        <v>82.0</v>
      </c>
      <c r="B1474" s="45">
        <v>13.9</v>
      </c>
      <c r="C1474" s="46">
        <f t="shared" si="1"/>
        <v>73.34688729</v>
      </c>
      <c r="D1474" s="35">
        <f t="shared" si="2"/>
        <v>8.653112709</v>
      </c>
      <c r="E1474" s="47"/>
      <c r="F1474" s="48">
        <v>53.7</v>
      </c>
      <c r="G1474" s="48">
        <v>484.0</v>
      </c>
      <c r="H1474" s="49">
        <f t="shared" si="3"/>
        <v>52.19272199</v>
      </c>
      <c r="I1474" s="49">
        <f t="shared" si="4"/>
        <v>1.507278012</v>
      </c>
      <c r="J1474" s="49"/>
      <c r="K1474" s="50">
        <v>53.7</v>
      </c>
      <c r="L1474" s="51">
        <v>32.6</v>
      </c>
      <c r="M1474" s="52">
        <f t="shared" si="5"/>
        <v>67.82986562</v>
      </c>
      <c r="N1474" s="52">
        <f t="shared" si="6"/>
        <v>14.12986562</v>
      </c>
      <c r="O1474" s="53"/>
      <c r="P1474" s="54">
        <v>53.7</v>
      </c>
      <c r="Q1474" s="54">
        <v>9.6</v>
      </c>
      <c r="R1474" s="55">
        <f t="shared" si="7"/>
        <v>61.6013177</v>
      </c>
      <c r="S1474" s="55">
        <f t="shared" si="8"/>
        <v>7.901317695</v>
      </c>
      <c r="T1474" s="55"/>
    </row>
    <row r="1475">
      <c r="A1475" s="45">
        <v>81.7</v>
      </c>
      <c r="B1475" s="45">
        <v>13.9</v>
      </c>
      <c r="C1475" s="46">
        <f t="shared" si="1"/>
        <v>73.34688729</v>
      </c>
      <c r="D1475" s="35">
        <f t="shared" si="2"/>
        <v>8.353112709</v>
      </c>
      <c r="E1475" s="47"/>
      <c r="F1475" s="48">
        <v>52.1</v>
      </c>
      <c r="G1475" s="48">
        <v>522.0</v>
      </c>
      <c r="H1475" s="49">
        <f t="shared" si="3"/>
        <v>50.16510054</v>
      </c>
      <c r="I1475" s="49">
        <f t="shared" si="4"/>
        <v>1.934899462</v>
      </c>
      <c r="J1475" s="49"/>
      <c r="K1475" s="50">
        <v>52.1</v>
      </c>
      <c r="L1475" s="51">
        <v>32.0</v>
      </c>
      <c r="M1475" s="52">
        <f t="shared" si="5"/>
        <v>67.66795084</v>
      </c>
      <c r="N1475" s="52">
        <f t="shared" si="6"/>
        <v>15.56795084</v>
      </c>
      <c r="O1475" s="53"/>
      <c r="P1475" s="54">
        <v>52.1</v>
      </c>
      <c r="Q1475" s="54">
        <v>9.0</v>
      </c>
      <c r="R1475" s="55">
        <f t="shared" si="7"/>
        <v>62.18504773</v>
      </c>
      <c r="S1475" s="55">
        <f t="shared" si="8"/>
        <v>10.08504773</v>
      </c>
      <c r="T1475" s="55"/>
    </row>
    <row r="1476">
      <c r="A1476" s="45">
        <v>81.4</v>
      </c>
      <c r="B1476" s="45">
        <v>13.9</v>
      </c>
      <c r="C1476" s="46">
        <f t="shared" si="1"/>
        <v>73.34688729</v>
      </c>
      <c r="D1476" s="35">
        <f t="shared" si="2"/>
        <v>8.053112709</v>
      </c>
      <c r="E1476" s="47"/>
      <c r="F1476" s="48">
        <v>52.1</v>
      </c>
      <c r="G1476" s="48">
        <v>518.0</v>
      </c>
      <c r="H1476" s="49">
        <f t="shared" si="3"/>
        <v>50.37853437</v>
      </c>
      <c r="I1476" s="49">
        <f t="shared" si="4"/>
        <v>1.721465625</v>
      </c>
      <c r="J1476" s="49"/>
      <c r="K1476" s="50">
        <v>52.1</v>
      </c>
      <c r="L1476" s="51">
        <v>31.4</v>
      </c>
      <c r="M1476" s="52">
        <f t="shared" si="5"/>
        <v>67.50603605</v>
      </c>
      <c r="N1476" s="52">
        <f t="shared" si="6"/>
        <v>15.40603605</v>
      </c>
      <c r="O1476" s="53"/>
      <c r="P1476" s="54">
        <v>52.1</v>
      </c>
      <c r="Q1476" s="54">
        <v>10.5</v>
      </c>
      <c r="R1476" s="55">
        <f t="shared" si="7"/>
        <v>60.72572264</v>
      </c>
      <c r="S1476" s="55">
        <f t="shared" si="8"/>
        <v>8.625722642</v>
      </c>
      <c r="T1476" s="55"/>
    </row>
    <row r="1477">
      <c r="A1477" s="45">
        <v>81.1</v>
      </c>
      <c r="B1477" s="45">
        <v>13.9</v>
      </c>
      <c r="C1477" s="46">
        <f t="shared" si="1"/>
        <v>73.34688729</v>
      </c>
      <c r="D1477" s="35">
        <f t="shared" si="2"/>
        <v>7.753112709</v>
      </c>
      <c r="E1477" s="47"/>
      <c r="F1477" s="48">
        <v>52.2</v>
      </c>
      <c r="G1477" s="48">
        <v>513.0</v>
      </c>
      <c r="H1477" s="49">
        <f t="shared" si="3"/>
        <v>50.64532667</v>
      </c>
      <c r="I1477" s="49">
        <f t="shared" si="4"/>
        <v>1.554673329</v>
      </c>
      <c r="J1477" s="49"/>
      <c r="K1477" s="50">
        <v>52.2</v>
      </c>
      <c r="L1477" s="51">
        <v>3.8</v>
      </c>
      <c r="M1477" s="52">
        <f t="shared" si="5"/>
        <v>60.0579559</v>
      </c>
      <c r="N1477" s="52">
        <f t="shared" si="6"/>
        <v>7.857955904</v>
      </c>
      <c r="O1477" s="53"/>
      <c r="P1477" s="54">
        <v>52.2</v>
      </c>
      <c r="Q1477" s="54">
        <v>13.4</v>
      </c>
      <c r="R1477" s="55">
        <f t="shared" si="7"/>
        <v>57.9043608</v>
      </c>
      <c r="S1477" s="55">
        <f t="shared" si="8"/>
        <v>5.704360803</v>
      </c>
      <c r="T1477" s="55"/>
    </row>
    <row r="1478">
      <c r="A1478" s="45">
        <v>88.0</v>
      </c>
      <c r="B1478" s="45">
        <v>13.9</v>
      </c>
      <c r="C1478" s="46">
        <f t="shared" si="1"/>
        <v>73.34688729</v>
      </c>
      <c r="D1478" s="35">
        <f t="shared" si="2"/>
        <v>14.65311271</v>
      </c>
      <c r="E1478" s="47"/>
      <c r="F1478" s="48">
        <v>52.3</v>
      </c>
      <c r="G1478" s="48">
        <v>52.0</v>
      </c>
      <c r="H1478" s="49">
        <f t="shared" si="3"/>
        <v>75.24357637</v>
      </c>
      <c r="I1478" s="49">
        <f t="shared" si="4"/>
        <v>22.94357637</v>
      </c>
      <c r="J1478" s="49"/>
      <c r="K1478" s="50">
        <v>52.3</v>
      </c>
      <c r="L1478" s="51">
        <v>3.2</v>
      </c>
      <c r="M1478" s="52">
        <f t="shared" si="5"/>
        <v>59.89604112</v>
      </c>
      <c r="N1478" s="52">
        <f t="shared" si="6"/>
        <v>7.596041118</v>
      </c>
      <c r="O1478" s="53"/>
      <c r="P1478" s="54">
        <v>52.3</v>
      </c>
      <c r="Q1478" s="54">
        <v>18.2</v>
      </c>
      <c r="R1478" s="55">
        <f t="shared" si="7"/>
        <v>53.23452052</v>
      </c>
      <c r="S1478" s="55">
        <f t="shared" si="8"/>
        <v>0.934520519</v>
      </c>
      <c r="T1478" s="55"/>
    </row>
    <row r="1479">
      <c r="A1479" s="45">
        <v>86.0</v>
      </c>
      <c r="B1479" s="45">
        <v>13.7</v>
      </c>
      <c r="C1479" s="46">
        <f t="shared" si="1"/>
        <v>72.92619667</v>
      </c>
      <c r="D1479" s="35">
        <f t="shared" si="2"/>
        <v>13.07380333</v>
      </c>
      <c r="E1479" s="47"/>
      <c r="F1479" s="48">
        <v>51.1</v>
      </c>
      <c r="G1479" s="48">
        <v>527.0</v>
      </c>
      <c r="H1479" s="49">
        <f t="shared" si="3"/>
        <v>49.89830824</v>
      </c>
      <c r="I1479" s="49">
        <f t="shared" si="4"/>
        <v>1.201691758</v>
      </c>
      <c r="J1479" s="49"/>
      <c r="K1479" s="50">
        <v>51.1</v>
      </c>
      <c r="L1479" s="51">
        <v>29.7</v>
      </c>
      <c r="M1479" s="52">
        <f t="shared" si="5"/>
        <v>67.04727749</v>
      </c>
      <c r="N1479" s="52">
        <f t="shared" si="6"/>
        <v>15.94727749</v>
      </c>
      <c r="O1479" s="53"/>
      <c r="P1479" s="54">
        <v>51.1</v>
      </c>
      <c r="Q1479" s="54">
        <v>27.3</v>
      </c>
      <c r="R1479" s="55">
        <f t="shared" si="7"/>
        <v>44.38128165</v>
      </c>
      <c r="S1479" s="55">
        <f t="shared" si="8"/>
        <v>6.718718354</v>
      </c>
      <c r="T1479" s="55"/>
    </row>
    <row r="1480">
      <c r="A1480" s="45">
        <v>83.0</v>
      </c>
      <c r="B1480" s="45">
        <v>13.5</v>
      </c>
      <c r="C1480" s="46">
        <f t="shared" si="1"/>
        <v>72.50550605</v>
      </c>
      <c r="D1480" s="35">
        <f t="shared" si="2"/>
        <v>10.49449395</v>
      </c>
      <c r="E1480" s="47"/>
      <c r="F1480" s="48">
        <v>49.4</v>
      </c>
      <c r="G1480" s="48">
        <v>566.0</v>
      </c>
      <c r="H1480" s="49">
        <f t="shared" si="3"/>
        <v>47.81732833</v>
      </c>
      <c r="I1480" s="49">
        <f t="shared" si="4"/>
        <v>1.582671668</v>
      </c>
      <c r="J1480" s="49"/>
      <c r="K1480" s="50">
        <v>49.4</v>
      </c>
      <c r="L1480" s="51">
        <v>29.2</v>
      </c>
      <c r="M1480" s="52">
        <f t="shared" si="5"/>
        <v>66.9123485</v>
      </c>
      <c r="N1480" s="52">
        <f t="shared" si="6"/>
        <v>17.5123485</v>
      </c>
      <c r="O1480" s="53"/>
      <c r="P1480" s="54">
        <v>49.4</v>
      </c>
      <c r="Q1480" s="54">
        <v>30.0</v>
      </c>
      <c r="R1480" s="55">
        <f t="shared" si="7"/>
        <v>41.75449649</v>
      </c>
      <c r="S1480" s="55">
        <f t="shared" si="8"/>
        <v>7.645503514</v>
      </c>
      <c r="T1480" s="55"/>
    </row>
    <row r="1481">
      <c r="A1481" s="45">
        <v>80.0</v>
      </c>
      <c r="B1481" s="45">
        <v>13.5</v>
      </c>
      <c r="C1481" s="46">
        <f t="shared" si="1"/>
        <v>72.50550605</v>
      </c>
      <c r="D1481" s="35">
        <f t="shared" si="2"/>
        <v>7.494493951</v>
      </c>
      <c r="E1481" s="47"/>
      <c r="F1481" s="48">
        <v>47.8</v>
      </c>
      <c r="G1481" s="48">
        <v>592.0</v>
      </c>
      <c r="H1481" s="49">
        <f t="shared" si="3"/>
        <v>46.43000839</v>
      </c>
      <c r="I1481" s="49">
        <f t="shared" si="4"/>
        <v>1.369991607</v>
      </c>
      <c r="J1481" s="49"/>
      <c r="K1481" s="50">
        <v>47.8</v>
      </c>
      <c r="L1481" s="51">
        <v>28.8</v>
      </c>
      <c r="M1481" s="52">
        <f t="shared" si="5"/>
        <v>66.80440531</v>
      </c>
      <c r="N1481" s="52">
        <f t="shared" si="6"/>
        <v>19.00440531</v>
      </c>
      <c r="O1481" s="53"/>
      <c r="P1481" s="54">
        <v>47.8</v>
      </c>
      <c r="Q1481" s="54">
        <v>34.1</v>
      </c>
      <c r="R1481" s="55">
        <f t="shared" si="7"/>
        <v>37.76567458</v>
      </c>
      <c r="S1481" s="55">
        <f t="shared" si="8"/>
        <v>10.03432542</v>
      </c>
      <c r="T1481" s="55"/>
    </row>
    <row r="1482">
      <c r="A1482" s="45">
        <v>79.7</v>
      </c>
      <c r="B1482" s="45">
        <v>13.5</v>
      </c>
      <c r="C1482" s="46">
        <f t="shared" si="1"/>
        <v>72.50550605</v>
      </c>
      <c r="D1482" s="35">
        <f t="shared" si="2"/>
        <v>7.194493951</v>
      </c>
      <c r="E1482" s="47"/>
      <c r="F1482" s="48">
        <v>46.2</v>
      </c>
      <c r="G1482" s="48">
        <v>633.0</v>
      </c>
      <c r="H1482" s="49">
        <f t="shared" si="3"/>
        <v>44.24231156</v>
      </c>
      <c r="I1482" s="49">
        <f t="shared" si="4"/>
        <v>1.957688435</v>
      </c>
      <c r="J1482" s="49"/>
      <c r="K1482" s="50">
        <v>46.2</v>
      </c>
      <c r="L1482" s="51">
        <v>28.3</v>
      </c>
      <c r="M1482" s="52">
        <f t="shared" si="5"/>
        <v>66.66947632</v>
      </c>
      <c r="N1482" s="52">
        <f t="shared" si="6"/>
        <v>20.46947632</v>
      </c>
      <c r="O1482" s="53"/>
      <c r="P1482" s="54">
        <v>46.2</v>
      </c>
      <c r="Q1482" s="54">
        <v>34.8</v>
      </c>
      <c r="R1482" s="55">
        <f t="shared" si="7"/>
        <v>37.0846562</v>
      </c>
      <c r="S1482" s="55">
        <f t="shared" si="8"/>
        <v>9.115343798</v>
      </c>
      <c r="T1482" s="55"/>
    </row>
    <row r="1483">
      <c r="A1483" s="45">
        <v>79.4</v>
      </c>
      <c r="B1483" s="45">
        <v>13.5</v>
      </c>
      <c r="C1483" s="46">
        <f t="shared" si="1"/>
        <v>72.50550605</v>
      </c>
      <c r="D1483" s="35">
        <f t="shared" si="2"/>
        <v>6.894493951</v>
      </c>
      <c r="E1483" s="47"/>
      <c r="F1483" s="48">
        <v>45.3</v>
      </c>
      <c r="G1483" s="48">
        <v>654.0</v>
      </c>
      <c r="H1483" s="49">
        <f t="shared" si="3"/>
        <v>43.12178392</v>
      </c>
      <c r="I1483" s="49">
        <f t="shared" si="4"/>
        <v>2.178216079</v>
      </c>
      <c r="J1483" s="49"/>
      <c r="K1483" s="50">
        <v>45.3</v>
      </c>
      <c r="L1483" s="51">
        <v>27.9</v>
      </c>
      <c r="M1483" s="52">
        <f t="shared" si="5"/>
        <v>66.56153313</v>
      </c>
      <c r="N1483" s="52">
        <f t="shared" si="6"/>
        <v>21.26153313</v>
      </c>
      <c r="O1483" s="53"/>
      <c r="P1483" s="54">
        <v>45.3</v>
      </c>
      <c r="Q1483" s="54">
        <v>34.6</v>
      </c>
      <c r="R1483" s="55">
        <f t="shared" si="7"/>
        <v>37.27923288</v>
      </c>
      <c r="S1483" s="55">
        <f t="shared" si="8"/>
        <v>8.02076712</v>
      </c>
      <c r="T1483" s="55"/>
    </row>
    <row r="1484">
      <c r="A1484" s="45">
        <v>78.8</v>
      </c>
      <c r="B1484" s="45">
        <v>13.5</v>
      </c>
      <c r="C1484" s="46">
        <f t="shared" si="1"/>
        <v>72.50550605</v>
      </c>
      <c r="D1484" s="35">
        <f t="shared" si="2"/>
        <v>6.294493951</v>
      </c>
      <c r="E1484" s="47"/>
      <c r="F1484" s="48">
        <v>44.5</v>
      </c>
      <c r="G1484" s="48">
        <v>675.0</v>
      </c>
      <c r="H1484" s="49">
        <f t="shared" si="3"/>
        <v>42.00125628</v>
      </c>
      <c r="I1484" s="49">
        <f t="shared" si="4"/>
        <v>2.498743722</v>
      </c>
      <c r="J1484" s="49"/>
      <c r="K1484" s="50">
        <v>44.5</v>
      </c>
      <c r="L1484" s="51">
        <v>27.4</v>
      </c>
      <c r="M1484" s="52">
        <f t="shared" si="5"/>
        <v>66.42660414</v>
      </c>
      <c r="N1484" s="52">
        <f t="shared" si="6"/>
        <v>21.92660414</v>
      </c>
      <c r="O1484" s="53"/>
      <c r="P1484" s="54">
        <v>44.5</v>
      </c>
      <c r="Q1484" s="54">
        <v>33.8</v>
      </c>
      <c r="R1484" s="55">
        <f t="shared" si="7"/>
        <v>38.05753959</v>
      </c>
      <c r="S1484" s="55">
        <f t="shared" si="8"/>
        <v>6.442460406</v>
      </c>
      <c r="T1484" s="55"/>
    </row>
    <row r="1485">
      <c r="A1485" s="45">
        <v>78.7</v>
      </c>
      <c r="B1485" s="45">
        <v>13.5</v>
      </c>
      <c r="C1485" s="46">
        <f t="shared" si="1"/>
        <v>72.50550605</v>
      </c>
      <c r="D1485" s="35">
        <f t="shared" si="2"/>
        <v>6.194493951</v>
      </c>
      <c r="E1485" s="47"/>
      <c r="F1485" s="48">
        <v>44.8</v>
      </c>
      <c r="G1485" s="48">
        <v>666.0</v>
      </c>
      <c r="H1485" s="49">
        <f t="shared" si="3"/>
        <v>42.48148241</v>
      </c>
      <c r="I1485" s="49">
        <f t="shared" si="4"/>
        <v>2.318517589</v>
      </c>
      <c r="J1485" s="49"/>
      <c r="K1485" s="50">
        <v>44.8</v>
      </c>
      <c r="L1485" s="51">
        <v>26.9</v>
      </c>
      <c r="M1485" s="52">
        <f t="shared" si="5"/>
        <v>66.29167516</v>
      </c>
      <c r="N1485" s="52">
        <f t="shared" si="6"/>
        <v>21.49167516</v>
      </c>
      <c r="O1485" s="53"/>
      <c r="P1485" s="54">
        <v>44.8</v>
      </c>
      <c r="Q1485" s="54">
        <v>32.5</v>
      </c>
      <c r="R1485" s="55">
        <f t="shared" si="7"/>
        <v>39.322288</v>
      </c>
      <c r="S1485" s="55">
        <f t="shared" si="8"/>
        <v>5.477711995</v>
      </c>
      <c r="T1485" s="55"/>
    </row>
    <row r="1486">
      <c r="A1486" s="45">
        <v>78.6</v>
      </c>
      <c r="B1486" s="45">
        <v>13.6</v>
      </c>
      <c r="C1486" s="46">
        <f t="shared" si="1"/>
        <v>72.71585136</v>
      </c>
      <c r="D1486" s="35">
        <f t="shared" si="2"/>
        <v>5.88414864</v>
      </c>
      <c r="E1486" s="47"/>
      <c r="F1486" s="48">
        <v>45.5</v>
      </c>
      <c r="G1486" s="48">
        <v>648.0</v>
      </c>
      <c r="H1486" s="49">
        <f t="shared" si="3"/>
        <v>43.44193468</v>
      </c>
      <c r="I1486" s="49">
        <f t="shared" si="4"/>
        <v>2.058065323</v>
      </c>
      <c r="J1486" s="49"/>
      <c r="K1486" s="50">
        <v>45.5</v>
      </c>
      <c r="L1486" s="51">
        <v>26.4</v>
      </c>
      <c r="M1486" s="52">
        <f t="shared" si="5"/>
        <v>66.15674617</v>
      </c>
      <c r="N1486" s="52">
        <f t="shared" si="6"/>
        <v>20.65674617</v>
      </c>
      <c r="O1486" s="53"/>
      <c r="P1486" s="54">
        <v>45.5</v>
      </c>
      <c r="Q1486" s="54">
        <v>31.2</v>
      </c>
      <c r="R1486" s="55">
        <f t="shared" si="7"/>
        <v>40.58703642</v>
      </c>
      <c r="S1486" s="55">
        <f t="shared" si="8"/>
        <v>4.912963585</v>
      </c>
      <c r="T1486" s="55"/>
    </row>
    <row r="1487">
      <c r="A1487" s="45">
        <v>78.3</v>
      </c>
      <c r="B1487" s="45">
        <v>13.5</v>
      </c>
      <c r="C1487" s="46">
        <f t="shared" si="1"/>
        <v>72.50550605</v>
      </c>
      <c r="D1487" s="35">
        <f t="shared" si="2"/>
        <v>5.794493951</v>
      </c>
      <c r="E1487" s="47"/>
      <c r="F1487" s="48">
        <v>46.4</v>
      </c>
      <c r="G1487" s="48">
        <v>622.0</v>
      </c>
      <c r="H1487" s="49">
        <f t="shared" si="3"/>
        <v>44.82925462</v>
      </c>
      <c r="I1487" s="49">
        <f t="shared" si="4"/>
        <v>1.570745384</v>
      </c>
      <c r="J1487" s="49"/>
      <c r="K1487" s="50">
        <v>46.4</v>
      </c>
      <c r="L1487" s="51">
        <v>25.9</v>
      </c>
      <c r="M1487" s="52">
        <f t="shared" si="5"/>
        <v>66.02181718</v>
      </c>
      <c r="N1487" s="52">
        <f t="shared" si="6"/>
        <v>19.62181718</v>
      </c>
      <c r="O1487" s="53"/>
      <c r="P1487" s="54">
        <v>46.4</v>
      </c>
      <c r="Q1487" s="54">
        <v>29.8</v>
      </c>
      <c r="R1487" s="55">
        <f t="shared" si="7"/>
        <v>41.94907316</v>
      </c>
      <c r="S1487" s="55">
        <f t="shared" si="8"/>
        <v>4.450926835</v>
      </c>
      <c r="T1487" s="55"/>
    </row>
    <row r="1488">
      <c r="A1488" s="45">
        <v>78.0</v>
      </c>
      <c r="B1488" s="45">
        <v>13.4</v>
      </c>
      <c r="C1488" s="46">
        <f t="shared" si="1"/>
        <v>72.29516074</v>
      </c>
      <c r="D1488" s="35">
        <f t="shared" si="2"/>
        <v>5.704839261</v>
      </c>
      <c r="E1488" s="47"/>
      <c r="F1488" s="48">
        <v>47.8</v>
      </c>
      <c r="G1488" s="48">
        <v>586.0</v>
      </c>
      <c r="H1488" s="49">
        <f t="shared" si="3"/>
        <v>46.75015915</v>
      </c>
      <c r="I1488" s="49">
        <f t="shared" si="4"/>
        <v>1.049840852</v>
      </c>
      <c r="J1488" s="49"/>
      <c r="K1488" s="50">
        <v>47.8</v>
      </c>
      <c r="L1488" s="51">
        <v>25.4</v>
      </c>
      <c r="M1488" s="52">
        <f t="shared" si="5"/>
        <v>65.88688819</v>
      </c>
      <c r="N1488" s="52">
        <f t="shared" si="6"/>
        <v>18.08688819</v>
      </c>
      <c r="O1488" s="53"/>
      <c r="P1488" s="54">
        <v>47.8</v>
      </c>
      <c r="Q1488" s="54">
        <v>0.9</v>
      </c>
      <c r="R1488" s="55">
        <f t="shared" si="7"/>
        <v>70.06540321</v>
      </c>
      <c r="S1488" s="55">
        <f t="shared" si="8"/>
        <v>22.26540321</v>
      </c>
      <c r="T1488" s="55"/>
    </row>
    <row r="1489">
      <c r="A1489" s="45">
        <v>77.8</v>
      </c>
      <c r="B1489" s="45">
        <v>13.5</v>
      </c>
      <c r="C1489" s="46">
        <f t="shared" si="1"/>
        <v>72.50550605</v>
      </c>
      <c r="D1489" s="35">
        <f t="shared" si="2"/>
        <v>5.294493951</v>
      </c>
      <c r="E1489" s="47"/>
      <c r="F1489" s="48">
        <v>49.3</v>
      </c>
      <c r="G1489" s="48">
        <v>543.0</v>
      </c>
      <c r="H1489" s="49">
        <f t="shared" si="3"/>
        <v>49.04457289</v>
      </c>
      <c r="I1489" s="49">
        <f t="shared" si="4"/>
        <v>0.2554271057</v>
      </c>
      <c r="J1489" s="49"/>
      <c r="K1489" s="50">
        <v>49.3</v>
      </c>
      <c r="L1489" s="51">
        <v>24.9</v>
      </c>
      <c r="M1489" s="52">
        <f t="shared" si="5"/>
        <v>65.7519592</v>
      </c>
      <c r="N1489" s="52">
        <f t="shared" si="6"/>
        <v>16.4519592</v>
      </c>
      <c r="O1489" s="53"/>
      <c r="P1489" s="54">
        <v>49.3</v>
      </c>
      <c r="Q1489" s="54">
        <v>0.9</v>
      </c>
      <c r="R1489" s="55">
        <f t="shared" si="7"/>
        <v>70.06540321</v>
      </c>
      <c r="S1489" s="55">
        <f t="shared" si="8"/>
        <v>20.76540321</v>
      </c>
      <c r="T1489" s="55"/>
    </row>
    <row r="1490">
      <c r="A1490" s="45">
        <v>65.5</v>
      </c>
      <c r="B1490" s="45">
        <v>10.3</v>
      </c>
      <c r="C1490" s="46">
        <f t="shared" si="1"/>
        <v>65.77445611</v>
      </c>
      <c r="D1490" s="35">
        <f t="shared" si="2"/>
        <v>0.2744561136</v>
      </c>
      <c r="E1490" s="47"/>
      <c r="F1490" s="48">
        <v>61.4</v>
      </c>
      <c r="G1490" s="48">
        <v>259.0</v>
      </c>
      <c r="H1490" s="49">
        <f t="shared" si="3"/>
        <v>64.19837531</v>
      </c>
      <c r="I1490" s="49">
        <f t="shared" si="4"/>
        <v>2.798375311</v>
      </c>
      <c r="J1490" s="49"/>
      <c r="K1490" s="50">
        <v>61.4</v>
      </c>
      <c r="L1490" s="51">
        <v>27.3</v>
      </c>
      <c r="M1490" s="52">
        <f t="shared" si="5"/>
        <v>66.39961835</v>
      </c>
      <c r="N1490" s="52">
        <f t="shared" si="6"/>
        <v>4.999618347</v>
      </c>
      <c r="O1490" s="53"/>
      <c r="P1490" s="54">
        <v>61.4</v>
      </c>
      <c r="Q1490" s="54">
        <v>1.1</v>
      </c>
      <c r="R1490" s="55">
        <f t="shared" si="7"/>
        <v>69.87082653</v>
      </c>
      <c r="S1490" s="55">
        <f t="shared" si="8"/>
        <v>8.470826532</v>
      </c>
      <c r="T1490" s="55"/>
    </row>
    <row r="1491">
      <c r="A1491" s="45">
        <v>65.1</v>
      </c>
      <c r="B1491" s="45">
        <v>10.3</v>
      </c>
      <c r="C1491" s="46">
        <f t="shared" si="1"/>
        <v>65.77445611</v>
      </c>
      <c r="D1491" s="35">
        <f t="shared" si="2"/>
        <v>0.6744561136</v>
      </c>
      <c r="E1491" s="47"/>
      <c r="F1491" s="48">
        <v>58.1</v>
      </c>
      <c r="G1491" s="48">
        <v>329.0</v>
      </c>
      <c r="H1491" s="49">
        <f t="shared" si="3"/>
        <v>60.46328317</v>
      </c>
      <c r="I1491" s="49">
        <f t="shared" si="4"/>
        <v>2.363283166</v>
      </c>
      <c r="J1491" s="49"/>
      <c r="K1491" s="50">
        <v>58.1</v>
      </c>
      <c r="L1491" s="51">
        <v>26.7</v>
      </c>
      <c r="M1491" s="52">
        <f t="shared" si="5"/>
        <v>66.23770356</v>
      </c>
      <c r="N1491" s="52">
        <f t="shared" si="6"/>
        <v>8.137703561</v>
      </c>
      <c r="O1491" s="53"/>
      <c r="P1491" s="54">
        <v>58.1</v>
      </c>
      <c r="Q1491" s="54">
        <v>1.2</v>
      </c>
      <c r="R1491" s="55">
        <f t="shared" si="7"/>
        <v>69.77353819</v>
      </c>
      <c r="S1491" s="55">
        <f t="shared" si="8"/>
        <v>11.67353819</v>
      </c>
      <c r="T1491" s="55"/>
    </row>
    <row r="1492">
      <c r="A1492" s="45">
        <v>64.7</v>
      </c>
      <c r="B1492" s="45">
        <v>10.3</v>
      </c>
      <c r="C1492" s="46">
        <f t="shared" si="1"/>
        <v>65.77445611</v>
      </c>
      <c r="D1492" s="35">
        <f t="shared" si="2"/>
        <v>1.074456114</v>
      </c>
      <c r="E1492" s="47"/>
      <c r="F1492" s="48">
        <v>61.1</v>
      </c>
      <c r="G1492" s="48">
        <v>258.0</v>
      </c>
      <c r="H1492" s="49">
        <f t="shared" si="3"/>
        <v>64.25173377</v>
      </c>
      <c r="I1492" s="49">
        <f t="shared" si="4"/>
        <v>3.151733771</v>
      </c>
      <c r="J1492" s="49"/>
      <c r="K1492" s="50">
        <v>61.1</v>
      </c>
      <c r="L1492" s="51">
        <v>26.1</v>
      </c>
      <c r="M1492" s="52">
        <f t="shared" si="5"/>
        <v>66.07578878</v>
      </c>
      <c r="N1492" s="52">
        <f t="shared" si="6"/>
        <v>4.975788776</v>
      </c>
      <c r="O1492" s="53"/>
      <c r="P1492" s="54">
        <v>61.1</v>
      </c>
      <c r="Q1492" s="54">
        <v>1.5</v>
      </c>
      <c r="R1492" s="55">
        <f t="shared" si="7"/>
        <v>69.48167318</v>
      </c>
      <c r="S1492" s="55">
        <f t="shared" si="8"/>
        <v>8.381673175</v>
      </c>
      <c r="T1492" s="55"/>
    </row>
    <row r="1493">
      <c r="A1493" s="45">
        <v>64.3</v>
      </c>
      <c r="B1493" s="45">
        <v>10.2</v>
      </c>
      <c r="C1493" s="46">
        <f t="shared" si="1"/>
        <v>65.5641108</v>
      </c>
      <c r="D1493" s="35">
        <f t="shared" si="2"/>
        <v>1.264110803</v>
      </c>
      <c r="E1493" s="47"/>
      <c r="F1493" s="48">
        <v>67.0</v>
      </c>
      <c r="G1493" s="48">
        <v>261.0</v>
      </c>
      <c r="H1493" s="49">
        <f t="shared" si="3"/>
        <v>64.09165839</v>
      </c>
      <c r="I1493" s="49">
        <f t="shared" si="4"/>
        <v>2.908341607</v>
      </c>
      <c r="J1493" s="49"/>
      <c r="K1493" s="50">
        <v>67.0</v>
      </c>
      <c r="L1493" s="51">
        <v>25.6</v>
      </c>
      <c r="M1493" s="52">
        <f t="shared" si="5"/>
        <v>65.94085979</v>
      </c>
      <c r="N1493" s="52">
        <f t="shared" si="6"/>
        <v>1.059140213</v>
      </c>
      <c r="O1493" s="53"/>
      <c r="P1493" s="54">
        <v>67.0</v>
      </c>
      <c r="Q1493" s="54">
        <v>1.8</v>
      </c>
      <c r="R1493" s="55">
        <f t="shared" si="7"/>
        <v>69.18980816</v>
      </c>
      <c r="S1493" s="55">
        <f t="shared" si="8"/>
        <v>2.189808158</v>
      </c>
      <c r="T1493" s="55"/>
    </row>
    <row r="1494">
      <c r="A1494" s="45">
        <v>63.8</v>
      </c>
      <c r="B1494" s="45">
        <v>10.2</v>
      </c>
      <c r="C1494" s="46">
        <f t="shared" si="1"/>
        <v>65.5641108</v>
      </c>
      <c r="D1494" s="35">
        <f t="shared" si="2"/>
        <v>1.764110803</v>
      </c>
      <c r="E1494" s="47"/>
      <c r="F1494" s="48">
        <v>62.0</v>
      </c>
      <c r="G1494" s="48">
        <v>266.0</v>
      </c>
      <c r="H1494" s="49">
        <f t="shared" si="3"/>
        <v>63.8248661</v>
      </c>
      <c r="I1494" s="49">
        <f t="shared" si="4"/>
        <v>1.824866097</v>
      </c>
      <c r="J1494" s="49"/>
      <c r="K1494" s="50">
        <v>62.0</v>
      </c>
      <c r="L1494" s="51">
        <v>25.0</v>
      </c>
      <c r="M1494" s="52">
        <f t="shared" si="5"/>
        <v>65.778945</v>
      </c>
      <c r="N1494" s="52">
        <f t="shared" si="6"/>
        <v>3.778945002</v>
      </c>
      <c r="O1494" s="53"/>
      <c r="P1494" s="54">
        <v>62.0</v>
      </c>
      <c r="Q1494" s="54">
        <v>2.1</v>
      </c>
      <c r="R1494" s="55">
        <f t="shared" si="7"/>
        <v>68.89794314</v>
      </c>
      <c r="S1494" s="55">
        <f t="shared" si="8"/>
        <v>6.89794314</v>
      </c>
      <c r="T1494" s="55"/>
    </row>
    <row r="1495">
      <c r="A1495" s="45">
        <v>63.3</v>
      </c>
      <c r="B1495" s="45">
        <v>10.2</v>
      </c>
      <c r="C1495" s="46">
        <f t="shared" si="1"/>
        <v>65.5641108</v>
      </c>
      <c r="D1495" s="35">
        <f t="shared" si="2"/>
        <v>2.264110803</v>
      </c>
      <c r="E1495" s="47"/>
      <c r="F1495" s="48">
        <v>59.7</v>
      </c>
      <c r="G1495" s="48">
        <v>272.0</v>
      </c>
      <c r="H1495" s="49">
        <f t="shared" si="3"/>
        <v>63.50471534</v>
      </c>
      <c r="I1495" s="49">
        <f t="shared" si="4"/>
        <v>3.804715342</v>
      </c>
      <c r="J1495" s="49"/>
      <c r="K1495" s="50">
        <v>59.7</v>
      </c>
      <c r="L1495" s="51">
        <v>24.5</v>
      </c>
      <c r="M1495" s="52">
        <f t="shared" si="5"/>
        <v>65.64401601</v>
      </c>
      <c r="N1495" s="52">
        <f t="shared" si="6"/>
        <v>5.944016013</v>
      </c>
      <c r="O1495" s="53"/>
      <c r="P1495" s="54">
        <v>59.7</v>
      </c>
      <c r="Q1495" s="54">
        <v>2.4</v>
      </c>
      <c r="R1495" s="55">
        <f t="shared" si="7"/>
        <v>68.60607812</v>
      </c>
      <c r="S1495" s="55">
        <f t="shared" si="8"/>
        <v>8.906078122</v>
      </c>
      <c r="T1495" s="55"/>
    </row>
    <row r="1496">
      <c r="A1496" s="45">
        <v>62.8</v>
      </c>
      <c r="B1496" s="45">
        <v>9.7</v>
      </c>
      <c r="C1496" s="46">
        <f t="shared" si="1"/>
        <v>64.51238425</v>
      </c>
      <c r="D1496" s="35">
        <f t="shared" si="2"/>
        <v>1.712384251</v>
      </c>
      <c r="E1496" s="47"/>
      <c r="F1496" s="48">
        <v>59.2</v>
      </c>
      <c r="G1496" s="48">
        <v>277.0</v>
      </c>
      <c r="H1496" s="49">
        <f t="shared" si="3"/>
        <v>63.23792305</v>
      </c>
      <c r="I1496" s="49">
        <f t="shared" si="4"/>
        <v>4.037923045</v>
      </c>
      <c r="J1496" s="49"/>
      <c r="K1496" s="50">
        <v>59.2</v>
      </c>
      <c r="L1496" s="51">
        <v>24.0</v>
      </c>
      <c r="M1496" s="52">
        <f t="shared" si="5"/>
        <v>65.50908703</v>
      </c>
      <c r="N1496" s="52">
        <f t="shared" si="6"/>
        <v>6.309087025</v>
      </c>
      <c r="O1496" s="53"/>
      <c r="P1496" s="54">
        <v>59.2</v>
      </c>
      <c r="Q1496" s="54">
        <v>2.8</v>
      </c>
      <c r="R1496" s="55">
        <f t="shared" si="7"/>
        <v>68.21692477</v>
      </c>
      <c r="S1496" s="55">
        <f t="shared" si="8"/>
        <v>9.016924765</v>
      </c>
      <c r="T1496" s="55"/>
    </row>
    <row r="1497">
      <c r="A1497" s="45">
        <v>62.3</v>
      </c>
      <c r="B1497" s="45">
        <v>9.4</v>
      </c>
      <c r="C1497" s="46">
        <f t="shared" si="1"/>
        <v>63.88134832</v>
      </c>
      <c r="D1497" s="35">
        <f t="shared" si="2"/>
        <v>1.581348319</v>
      </c>
      <c r="E1497" s="47"/>
      <c r="F1497" s="48">
        <v>58.6</v>
      </c>
      <c r="G1497" s="48">
        <v>281.0</v>
      </c>
      <c r="H1497" s="49">
        <f t="shared" si="3"/>
        <v>63.02448921</v>
      </c>
      <c r="I1497" s="49">
        <f t="shared" si="4"/>
        <v>4.424489209</v>
      </c>
      <c r="J1497" s="49"/>
      <c r="K1497" s="50">
        <v>58.6</v>
      </c>
      <c r="L1497" s="51">
        <v>23.4</v>
      </c>
      <c r="M1497" s="52">
        <f t="shared" si="5"/>
        <v>65.34717224</v>
      </c>
      <c r="N1497" s="52">
        <f t="shared" si="6"/>
        <v>6.74717224</v>
      </c>
      <c r="O1497" s="53"/>
      <c r="P1497" s="54">
        <v>58.6</v>
      </c>
      <c r="Q1497" s="54">
        <v>3.0</v>
      </c>
      <c r="R1497" s="55">
        <f t="shared" si="7"/>
        <v>68.02234809</v>
      </c>
      <c r="S1497" s="55">
        <f t="shared" si="8"/>
        <v>9.422348087</v>
      </c>
      <c r="T1497" s="55"/>
    </row>
    <row r="1498">
      <c r="A1498" s="45">
        <v>61.9</v>
      </c>
      <c r="B1498" s="45">
        <v>9.1</v>
      </c>
      <c r="C1498" s="46">
        <f t="shared" si="1"/>
        <v>63.25031239</v>
      </c>
      <c r="D1498" s="35">
        <f t="shared" si="2"/>
        <v>1.350312388</v>
      </c>
      <c r="E1498" s="47"/>
      <c r="F1498" s="48">
        <v>57.9</v>
      </c>
      <c r="G1498" s="48">
        <v>286.0</v>
      </c>
      <c r="H1498" s="49">
        <f t="shared" si="3"/>
        <v>62.75769691</v>
      </c>
      <c r="I1498" s="49">
        <f t="shared" si="4"/>
        <v>4.857696913</v>
      </c>
      <c r="J1498" s="49"/>
      <c r="K1498" s="50">
        <v>57.9</v>
      </c>
      <c r="L1498" s="51">
        <v>22.9</v>
      </c>
      <c r="M1498" s="52">
        <f t="shared" si="5"/>
        <v>65.21224325</v>
      </c>
      <c r="N1498" s="52">
        <f t="shared" si="6"/>
        <v>7.312243251</v>
      </c>
      <c r="O1498" s="53"/>
      <c r="P1498" s="54">
        <v>57.9</v>
      </c>
      <c r="Q1498" s="54">
        <v>3.1</v>
      </c>
      <c r="R1498" s="55">
        <f t="shared" si="7"/>
        <v>67.92505975</v>
      </c>
      <c r="S1498" s="55">
        <f t="shared" si="8"/>
        <v>10.02505975</v>
      </c>
      <c r="T1498" s="55"/>
    </row>
    <row r="1499">
      <c r="A1499" s="45">
        <v>61.4</v>
      </c>
      <c r="B1499" s="45">
        <v>9.0</v>
      </c>
      <c r="C1499" s="46">
        <f t="shared" si="1"/>
        <v>63.03996708</v>
      </c>
      <c r="D1499" s="35">
        <f t="shared" si="2"/>
        <v>1.639967077</v>
      </c>
      <c r="E1499" s="47"/>
      <c r="F1499" s="48">
        <v>56.7</v>
      </c>
      <c r="G1499" s="48">
        <v>32.0</v>
      </c>
      <c r="H1499" s="49">
        <f t="shared" si="3"/>
        <v>76.31074555</v>
      </c>
      <c r="I1499" s="49">
        <f t="shared" si="4"/>
        <v>19.61074555</v>
      </c>
      <c r="J1499" s="49"/>
      <c r="K1499" s="50">
        <v>56.7</v>
      </c>
      <c r="L1499" s="51">
        <v>22.4</v>
      </c>
      <c r="M1499" s="52">
        <f t="shared" si="5"/>
        <v>65.07731426</v>
      </c>
      <c r="N1499" s="52">
        <f t="shared" si="6"/>
        <v>8.377314263</v>
      </c>
      <c r="O1499" s="53"/>
      <c r="P1499" s="54">
        <v>56.7</v>
      </c>
      <c r="Q1499" s="54">
        <v>3.2</v>
      </c>
      <c r="R1499" s="55">
        <f t="shared" si="7"/>
        <v>67.82777141</v>
      </c>
      <c r="S1499" s="55">
        <f t="shared" si="8"/>
        <v>11.12777141</v>
      </c>
      <c r="T1499" s="55"/>
    </row>
    <row r="1500">
      <c r="A1500" s="45">
        <v>69.0</v>
      </c>
      <c r="B1500" s="45">
        <v>8.9</v>
      </c>
      <c r="C1500" s="46">
        <f t="shared" si="1"/>
        <v>62.82962177</v>
      </c>
      <c r="D1500" s="35">
        <f t="shared" si="2"/>
        <v>6.170378233</v>
      </c>
      <c r="E1500" s="47"/>
      <c r="F1500" s="48">
        <v>55.3</v>
      </c>
      <c r="G1500" s="48">
        <v>316.0</v>
      </c>
      <c r="H1500" s="49">
        <f t="shared" si="3"/>
        <v>61.15694314</v>
      </c>
      <c r="I1500" s="49">
        <f t="shared" si="4"/>
        <v>5.856943136</v>
      </c>
      <c r="J1500" s="49"/>
      <c r="K1500" s="50">
        <v>55.3</v>
      </c>
      <c r="L1500" s="51">
        <v>22.0</v>
      </c>
      <c r="M1500" s="52">
        <f t="shared" si="5"/>
        <v>64.96937107</v>
      </c>
      <c r="N1500" s="52">
        <f t="shared" si="6"/>
        <v>9.669371073</v>
      </c>
      <c r="O1500" s="53"/>
      <c r="P1500" s="54">
        <v>55.3</v>
      </c>
      <c r="Q1500" s="54">
        <v>3.2</v>
      </c>
      <c r="R1500" s="55">
        <f t="shared" si="7"/>
        <v>67.82777141</v>
      </c>
      <c r="S1500" s="55">
        <f t="shared" si="8"/>
        <v>12.52777141</v>
      </c>
      <c r="T1500" s="55"/>
    </row>
    <row r="1501">
      <c r="A1501" s="45">
        <v>64.0</v>
      </c>
      <c r="B1501" s="45">
        <v>8.7</v>
      </c>
      <c r="C1501" s="46">
        <f t="shared" si="1"/>
        <v>62.40893115</v>
      </c>
      <c r="D1501" s="35">
        <f t="shared" si="2"/>
        <v>1.591068854</v>
      </c>
      <c r="E1501" s="47"/>
      <c r="F1501" s="48">
        <v>54.0</v>
      </c>
      <c r="G1501" s="48">
        <v>329.0</v>
      </c>
      <c r="H1501" s="49">
        <f t="shared" si="3"/>
        <v>60.46328317</v>
      </c>
      <c r="I1501" s="49">
        <f t="shared" si="4"/>
        <v>6.463283166</v>
      </c>
      <c r="J1501" s="49"/>
      <c r="K1501" s="50">
        <v>54.0</v>
      </c>
      <c r="L1501" s="51">
        <v>21.5</v>
      </c>
      <c r="M1501" s="52">
        <f t="shared" si="5"/>
        <v>64.83444208</v>
      </c>
      <c r="N1501" s="52">
        <f t="shared" si="6"/>
        <v>10.83444208</v>
      </c>
      <c r="O1501" s="53"/>
      <c r="P1501" s="54">
        <v>54.0</v>
      </c>
      <c r="Q1501" s="54">
        <v>3.1</v>
      </c>
      <c r="R1501" s="55">
        <f t="shared" si="7"/>
        <v>67.92505975</v>
      </c>
      <c r="S1501" s="55">
        <f t="shared" si="8"/>
        <v>13.92505975</v>
      </c>
      <c r="T1501" s="55"/>
    </row>
    <row r="1502">
      <c r="A1502" s="45">
        <v>59.9</v>
      </c>
      <c r="B1502" s="45">
        <v>8.5</v>
      </c>
      <c r="C1502" s="46">
        <f t="shared" si="1"/>
        <v>61.98824052</v>
      </c>
      <c r="D1502" s="35">
        <f t="shared" si="2"/>
        <v>2.088240525</v>
      </c>
      <c r="E1502" s="47"/>
      <c r="F1502" s="48">
        <v>50.0</v>
      </c>
      <c r="G1502" s="48">
        <v>42.0</v>
      </c>
      <c r="H1502" s="49">
        <f t="shared" si="3"/>
        <v>75.77716096</v>
      </c>
      <c r="I1502" s="49">
        <f t="shared" si="4"/>
        <v>25.77716096</v>
      </c>
      <c r="J1502" s="49"/>
      <c r="K1502" s="50">
        <v>50.0</v>
      </c>
      <c r="L1502" s="51">
        <v>21.1</v>
      </c>
      <c r="M1502" s="52">
        <f t="shared" si="5"/>
        <v>64.72649889</v>
      </c>
      <c r="N1502" s="52">
        <f t="shared" si="6"/>
        <v>14.72649889</v>
      </c>
      <c r="O1502" s="53"/>
      <c r="P1502" s="54">
        <v>50.0</v>
      </c>
      <c r="Q1502" s="54">
        <v>3.1</v>
      </c>
      <c r="R1502" s="55">
        <f t="shared" si="7"/>
        <v>67.92505975</v>
      </c>
      <c r="S1502" s="55">
        <f t="shared" si="8"/>
        <v>17.92505975</v>
      </c>
      <c r="T1502" s="55"/>
    </row>
    <row r="1503">
      <c r="A1503" s="45">
        <v>59.3</v>
      </c>
      <c r="B1503" s="45">
        <v>8.3</v>
      </c>
      <c r="C1503" s="46">
        <f t="shared" si="1"/>
        <v>61.5675499</v>
      </c>
      <c r="D1503" s="35">
        <f t="shared" si="2"/>
        <v>2.267549904</v>
      </c>
      <c r="E1503" s="47"/>
      <c r="F1503" s="48">
        <v>56.0</v>
      </c>
      <c r="G1503" s="48">
        <v>371.0</v>
      </c>
      <c r="H1503" s="49">
        <f t="shared" si="3"/>
        <v>58.22222788</v>
      </c>
      <c r="I1503" s="49">
        <f t="shared" si="4"/>
        <v>2.222227879</v>
      </c>
      <c r="J1503" s="49"/>
      <c r="K1503" s="50">
        <v>56.0</v>
      </c>
      <c r="L1503" s="51">
        <v>2.7</v>
      </c>
      <c r="M1503" s="52">
        <f t="shared" si="5"/>
        <v>59.76111213</v>
      </c>
      <c r="N1503" s="52">
        <f t="shared" si="6"/>
        <v>3.76111213</v>
      </c>
      <c r="O1503" s="53"/>
      <c r="P1503" s="54">
        <v>56.0</v>
      </c>
      <c r="Q1503" s="54">
        <v>3.1</v>
      </c>
      <c r="R1503" s="55">
        <f t="shared" si="7"/>
        <v>67.92505975</v>
      </c>
      <c r="S1503" s="55">
        <f t="shared" si="8"/>
        <v>11.92505975</v>
      </c>
      <c r="T1503" s="55"/>
    </row>
    <row r="1504">
      <c r="A1504" s="45">
        <v>58.7</v>
      </c>
      <c r="B1504" s="45">
        <v>8.2</v>
      </c>
      <c r="C1504" s="46">
        <f t="shared" si="1"/>
        <v>61.35720459</v>
      </c>
      <c r="D1504" s="35">
        <f t="shared" si="2"/>
        <v>2.657204593</v>
      </c>
      <c r="E1504" s="47"/>
      <c r="F1504" s="48">
        <v>51.5</v>
      </c>
      <c r="G1504" s="48">
        <v>333.0</v>
      </c>
      <c r="H1504" s="49">
        <f t="shared" si="3"/>
        <v>60.24984933</v>
      </c>
      <c r="I1504" s="49">
        <f t="shared" si="4"/>
        <v>8.749849329</v>
      </c>
      <c r="J1504" s="49"/>
      <c r="K1504" s="50">
        <v>51.5</v>
      </c>
      <c r="L1504" s="51">
        <v>2.4</v>
      </c>
      <c r="M1504" s="52">
        <f t="shared" si="5"/>
        <v>59.68015474</v>
      </c>
      <c r="N1504" s="52">
        <f t="shared" si="6"/>
        <v>8.180154737</v>
      </c>
      <c r="O1504" s="53"/>
      <c r="P1504" s="54">
        <v>51.5</v>
      </c>
      <c r="Q1504" s="54">
        <v>0.1</v>
      </c>
      <c r="R1504" s="55">
        <f t="shared" si="7"/>
        <v>70.84370993</v>
      </c>
      <c r="S1504" s="55">
        <f t="shared" si="8"/>
        <v>19.34370993</v>
      </c>
      <c r="T1504" s="55"/>
    </row>
    <row r="1505">
      <c r="A1505" s="45">
        <v>57.9</v>
      </c>
      <c r="B1505" s="45">
        <v>8.0</v>
      </c>
      <c r="C1505" s="46">
        <f t="shared" si="1"/>
        <v>60.93651397</v>
      </c>
      <c r="D1505" s="35">
        <f t="shared" si="2"/>
        <v>3.036513972</v>
      </c>
      <c r="E1505" s="47"/>
      <c r="F1505" s="48">
        <v>51.9</v>
      </c>
      <c r="G1505" s="48">
        <v>39.0</v>
      </c>
      <c r="H1505" s="49">
        <f t="shared" si="3"/>
        <v>75.93723634</v>
      </c>
      <c r="I1505" s="49">
        <f t="shared" si="4"/>
        <v>24.03723634</v>
      </c>
      <c r="J1505" s="49"/>
      <c r="K1505" s="50">
        <v>51.9</v>
      </c>
      <c r="L1505" s="51">
        <v>2.2</v>
      </c>
      <c r="M1505" s="52">
        <f t="shared" si="5"/>
        <v>59.62618314</v>
      </c>
      <c r="N1505" s="52">
        <f t="shared" si="6"/>
        <v>7.726183141</v>
      </c>
      <c r="O1505" s="53"/>
      <c r="P1505" s="54">
        <v>51.9</v>
      </c>
      <c r="Q1505" s="54">
        <v>0.1</v>
      </c>
      <c r="R1505" s="55">
        <f t="shared" si="7"/>
        <v>70.84370993</v>
      </c>
      <c r="S1505" s="55">
        <f t="shared" si="8"/>
        <v>18.94370993</v>
      </c>
      <c r="T1505" s="55"/>
    </row>
    <row r="1506">
      <c r="A1506" s="45">
        <v>58.3</v>
      </c>
      <c r="B1506" s="45">
        <v>10.8</v>
      </c>
      <c r="C1506" s="46">
        <f t="shared" si="1"/>
        <v>66.82618267</v>
      </c>
      <c r="D1506" s="35">
        <f t="shared" si="2"/>
        <v>8.526182666</v>
      </c>
      <c r="E1506" s="47"/>
      <c r="F1506" s="48">
        <v>72.7</v>
      </c>
      <c r="G1506" s="48">
        <v>138.0</v>
      </c>
      <c r="H1506" s="49">
        <f t="shared" si="3"/>
        <v>70.65474888</v>
      </c>
      <c r="I1506" s="49">
        <f t="shared" si="4"/>
        <v>2.045251124</v>
      </c>
      <c r="J1506" s="49"/>
      <c r="K1506" s="50">
        <v>72.7</v>
      </c>
      <c r="L1506" s="51">
        <v>64.8</v>
      </c>
      <c r="M1506" s="52">
        <f t="shared" si="5"/>
        <v>76.51929246</v>
      </c>
      <c r="N1506" s="52">
        <f t="shared" si="6"/>
        <v>3.819292459</v>
      </c>
      <c r="O1506" s="53"/>
      <c r="P1506" s="54">
        <v>72.7</v>
      </c>
      <c r="Q1506" s="54">
        <v>0.1</v>
      </c>
      <c r="R1506" s="55">
        <f t="shared" si="7"/>
        <v>70.84370993</v>
      </c>
      <c r="S1506" s="55">
        <f t="shared" si="8"/>
        <v>1.856290075</v>
      </c>
      <c r="T1506" s="55"/>
    </row>
    <row r="1507">
      <c r="A1507" s="45">
        <v>57.6</v>
      </c>
      <c r="B1507" s="45">
        <v>10.7</v>
      </c>
      <c r="C1507" s="46">
        <f t="shared" si="1"/>
        <v>66.61583736</v>
      </c>
      <c r="D1507" s="35">
        <f t="shared" si="2"/>
        <v>9.015837356</v>
      </c>
      <c r="E1507" s="47"/>
      <c r="F1507" s="48">
        <v>72.4</v>
      </c>
      <c r="G1507" s="48">
        <v>143.0</v>
      </c>
      <c r="H1507" s="49">
        <f t="shared" si="3"/>
        <v>70.38795658</v>
      </c>
      <c r="I1507" s="49">
        <f t="shared" si="4"/>
        <v>2.01204342</v>
      </c>
      <c r="J1507" s="49"/>
      <c r="K1507" s="50">
        <v>72.4</v>
      </c>
      <c r="L1507" s="51">
        <v>63.8</v>
      </c>
      <c r="M1507" s="52">
        <f t="shared" si="5"/>
        <v>76.24943448</v>
      </c>
      <c r="N1507" s="52">
        <f t="shared" si="6"/>
        <v>3.849434483</v>
      </c>
      <c r="O1507" s="53"/>
      <c r="P1507" s="54">
        <v>72.4</v>
      </c>
      <c r="Q1507" s="54">
        <v>0.1</v>
      </c>
      <c r="R1507" s="55">
        <f t="shared" si="7"/>
        <v>70.84370993</v>
      </c>
      <c r="S1507" s="55">
        <f t="shared" si="8"/>
        <v>1.556290075</v>
      </c>
      <c r="T1507" s="55"/>
    </row>
    <row r="1508">
      <c r="A1508" s="45">
        <v>56.7</v>
      </c>
      <c r="B1508" s="45">
        <v>10.7</v>
      </c>
      <c r="C1508" s="46">
        <f t="shared" si="1"/>
        <v>66.61583736</v>
      </c>
      <c r="D1508" s="35">
        <f t="shared" si="2"/>
        <v>9.915837356</v>
      </c>
      <c r="E1508" s="47"/>
      <c r="F1508" s="48">
        <v>72.9</v>
      </c>
      <c r="G1508" s="48">
        <v>134.0</v>
      </c>
      <c r="H1508" s="49">
        <f t="shared" si="3"/>
        <v>70.86818271</v>
      </c>
      <c r="I1508" s="49">
        <f t="shared" si="4"/>
        <v>2.031817287</v>
      </c>
      <c r="J1508" s="49"/>
      <c r="K1508" s="50">
        <v>72.9</v>
      </c>
      <c r="L1508" s="51">
        <v>62.8</v>
      </c>
      <c r="M1508" s="52">
        <f t="shared" si="5"/>
        <v>75.97957651</v>
      </c>
      <c r="N1508" s="52">
        <f t="shared" si="6"/>
        <v>3.079576507</v>
      </c>
      <c r="O1508" s="53"/>
      <c r="P1508" s="54">
        <v>72.9</v>
      </c>
      <c r="Q1508" s="54">
        <v>0.1</v>
      </c>
      <c r="R1508" s="55">
        <f t="shared" si="7"/>
        <v>70.84370993</v>
      </c>
      <c r="S1508" s="55">
        <f t="shared" si="8"/>
        <v>2.056290075</v>
      </c>
      <c r="T1508" s="55"/>
    </row>
    <row r="1509">
      <c r="A1509" s="45">
        <v>55.3</v>
      </c>
      <c r="B1509" s="45">
        <v>10.7</v>
      </c>
      <c r="C1509" s="46">
        <f t="shared" si="1"/>
        <v>66.61583736</v>
      </c>
      <c r="D1509" s="35">
        <f t="shared" si="2"/>
        <v>11.31583736</v>
      </c>
      <c r="E1509" s="47"/>
      <c r="F1509" s="48">
        <v>72.9</v>
      </c>
      <c r="G1509" s="48">
        <v>133.0</v>
      </c>
      <c r="H1509" s="49">
        <f t="shared" si="3"/>
        <v>70.92154117</v>
      </c>
      <c r="I1509" s="49">
        <f t="shared" si="4"/>
        <v>1.978458828</v>
      </c>
      <c r="J1509" s="49"/>
      <c r="K1509" s="50">
        <v>72.9</v>
      </c>
      <c r="L1509" s="51">
        <v>61.8</v>
      </c>
      <c r="M1509" s="52">
        <f t="shared" si="5"/>
        <v>75.70971853</v>
      </c>
      <c r="N1509" s="52">
        <f t="shared" si="6"/>
        <v>2.80971853</v>
      </c>
      <c r="O1509" s="53"/>
      <c r="P1509" s="54">
        <v>72.9</v>
      </c>
      <c r="Q1509" s="54">
        <v>0.1</v>
      </c>
      <c r="R1509" s="55">
        <f t="shared" si="7"/>
        <v>70.84370993</v>
      </c>
      <c r="S1509" s="55">
        <f t="shared" si="8"/>
        <v>2.056290075</v>
      </c>
      <c r="T1509" s="55"/>
    </row>
    <row r="1510">
      <c r="A1510" s="45">
        <v>54.1</v>
      </c>
      <c r="B1510" s="45">
        <v>10.6</v>
      </c>
      <c r="C1510" s="46">
        <f t="shared" si="1"/>
        <v>66.40549205</v>
      </c>
      <c r="D1510" s="35">
        <f t="shared" si="2"/>
        <v>12.30549205</v>
      </c>
      <c r="E1510" s="47"/>
      <c r="F1510" s="48">
        <v>71.3</v>
      </c>
      <c r="G1510" s="48">
        <v>161.0</v>
      </c>
      <c r="H1510" s="49">
        <f t="shared" si="3"/>
        <v>69.42750431</v>
      </c>
      <c r="I1510" s="49">
        <f t="shared" si="4"/>
        <v>1.872495686</v>
      </c>
      <c r="J1510" s="49"/>
      <c r="K1510" s="50">
        <v>71.3</v>
      </c>
      <c r="L1510" s="51">
        <v>6.9</v>
      </c>
      <c r="M1510" s="52">
        <f t="shared" si="5"/>
        <v>60.89451563</v>
      </c>
      <c r="N1510" s="52">
        <f t="shared" si="6"/>
        <v>10.40548437</v>
      </c>
      <c r="O1510" s="53"/>
      <c r="P1510" s="54">
        <v>71.3</v>
      </c>
      <c r="Q1510" s="54">
        <v>0.1</v>
      </c>
      <c r="R1510" s="55">
        <f t="shared" si="7"/>
        <v>70.84370993</v>
      </c>
      <c r="S1510" s="55">
        <f t="shared" si="8"/>
        <v>0.456290075</v>
      </c>
      <c r="T1510" s="55"/>
    </row>
    <row r="1511">
      <c r="A1511" s="45">
        <v>52.9</v>
      </c>
      <c r="B1511" s="45">
        <v>10.2</v>
      </c>
      <c r="C1511" s="46">
        <f t="shared" si="1"/>
        <v>65.5641108</v>
      </c>
      <c r="D1511" s="35">
        <f t="shared" si="2"/>
        <v>12.6641108</v>
      </c>
      <c r="E1511" s="47"/>
      <c r="F1511" s="48">
        <v>72.8</v>
      </c>
      <c r="G1511" s="48">
        <v>132.0</v>
      </c>
      <c r="H1511" s="49">
        <f t="shared" si="3"/>
        <v>70.97489963</v>
      </c>
      <c r="I1511" s="49">
        <f t="shared" si="4"/>
        <v>1.825100368</v>
      </c>
      <c r="J1511" s="49"/>
      <c r="K1511" s="50">
        <v>72.8</v>
      </c>
      <c r="L1511" s="51">
        <v>59.9</v>
      </c>
      <c r="M1511" s="52">
        <f t="shared" si="5"/>
        <v>75.19698838</v>
      </c>
      <c r="N1511" s="52">
        <f t="shared" si="6"/>
        <v>2.396988375</v>
      </c>
      <c r="O1511" s="53"/>
      <c r="P1511" s="54">
        <v>72.8</v>
      </c>
      <c r="Q1511" s="54">
        <v>0.1</v>
      </c>
      <c r="R1511" s="55">
        <f t="shared" si="7"/>
        <v>70.84370993</v>
      </c>
      <c r="S1511" s="55">
        <f t="shared" si="8"/>
        <v>1.956290075</v>
      </c>
      <c r="T1511" s="55"/>
    </row>
    <row r="1512">
      <c r="A1512" s="45">
        <v>51.5</v>
      </c>
      <c r="B1512" s="45">
        <v>9.9</v>
      </c>
      <c r="C1512" s="46">
        <f t="shared" si="1"/>
        <v>64.93307487</v>
      </c>
      <c r="D1512" s="35">
        <f t="shared" si="2"/>
        <v>13.43307487</v>
      </c>
      <c r="E1512" s="47"/>
      <c r="F1512" s="48">
        <v>72.7</v>
      </c>
      <c r="G1512" s="48">
        <v>132.0</v>
      </c>
      <c r="H1512" s="49">
        <f t="shared" si="3"/>
        <v>70.97489963</v>
      </c>
      <c r="I1512" s="49">
        <f t="shared" si="4"/>
        <v>1.725100368</v>
      </c>
      <c r="J1512" s="49"/>
      <c r="K1512" s="50">
        <v>72.7</v>
      </c>
      <c r="L1512" s="51">
        <v>59.0</v>
      </c>
      <c r="M1512" s="52">
        <f t="shared" si="5"/>
        <v>74.9541162</v>
      </c>
      <c r="N1512" s="52">
        <f t="shared" si="6"/>
        <v>2.254116197</v>
      </c>
      <c r="O1512" s="53"/>
      <c r="P1512" s="54">
        <v>72.7</v>
      </c>
      <c r="Q1512" s="54">
        <v>0.1</v>
      </c>
      <c r="R1512" s="55">
        <f t="shared" si="7"/>
        <v>70.84370993</v>
      </c>
      <c r="S1512" s="55">
        <f t="shared" si="8"/>
        <v>1.856290075</v>
      </c>
      <c r="T1512" s="55"/>
    </row>
    <row r="1513">
      <c r="A1513" s="45">
        <v>50.0</v>
      </c>
      <c r="B1513" s="45">
        <v>9.6</v>
      </c>
      <c r="C1513" s="46">
        <f t="shared" si="1"/>
        <v>64.30203894</v>
      </c>
      <c r="D1513" s="35">
        <f t="shared" si="2"/>
        <v>14.30203894</v>
      </c>
      <c r="E1513" s="47"/>
      <c r="F1513" s="48">
        <v>72.6</v>
      </c>
      <c r="G1513" s="48">
        <v>132.0</v>
      </c>
      <c r="H1513" s="49">
        <f t="shared" si="3"/>
        <v>70.97489963</v>
      </c>
      <c r="I1513" s="49">
        <f t="shared" si="4"/>
        <v>1.625100368</v>
      </c>
      <c r="J1513" s="49"/>
      <c r="K1513" s="50">
        <v>72.6</v>
      </c>
      <c r="L1513" s="51">
        <v>58.2</v>
      </c>
      <c r="M1513" s="52">
        <f t="shared" si="5"/>
        <v>74.73822982</v>
      </c>
      <c r="N1513" s="52">
        <f t="shared" si="6"/>
        <v>2.138229816</v>
      </c>
      <c r="O1513" s="53"/>
      <c r="P1513" s="54">
        <v>72.6</v>
      </c>
      <c r="Q1513" s="54">
        <v>0.1</v>
      </c>
      <c r="R1513" s="55">
        <f t="shared" si="7"/>
        <v>70.84370993</v>
      </c>
      <c r="S1513" s="55">
        <f t="shared" si="8"/>
        <v>1.756290075</v>
      </c>
      <c r="T1513" s="55"/>
    </row>
    <row r="1514">
      <c r="A1514" s="45">
        <v>48.5</v>
      </c>
      <c r="B1514" s="45">
        <v>9.7</v>
      </c>
      <c r="C1514" s="46">
        <f t="shared" si="1"/>
        <v>64.51238425</v>
      </c>
      <c r="D1514" s="35">
        <f t="shared" si="2"/>
        <v>16.01238425</v>
      </c>
      <c r="E1514" s="47"/>
      <c r="F1514" s="48">
        <v>72.5</v>
      </c>
      <c r="G1514" s="48">
        <v>132.0</v>
      </c>
      <c r="H1514" s="49">
        <f t="shared" si="3"/>
        <v>70.97489963</v>
      </c>
      <c r="I1514" s="49">
        <f t="shared" si="4"/>
        <v>1.525100368</v>
      </c>
      <c r="J1514" s="49"/>
      <c r="K1514" s="50">
        <v>72.5</v>
      </c>
      <c r="L1514" s="51">
        <v>57.4</v>
      </c>
      <c r="M1514" s="52">
        <f t="shared" si="5"/>
        <v>74.52234343</v>
      </c>
      <c r="N1514" s="52">
        <f t="shared" si="6"/>
        <v>2.022343435</v>
      </c>
      <c r="O1514" s="53"/>
      <c r="P1514" s="54">
        <v>72.5</v>
      </c>
      <c r="Q1514" s="54">
        <v>0.1</v>
      </c>
      <c r="R1514" s="55">
        <f t="shared" si="7"/>
        <v>70.84370993</v>
      </c>
      <c r="S1514" s="55">
        <f t="shared" si="8"/>
        <v>1.656290075</v>
      </c>
      <c r="T1514" s="55"/>
    </row>
    <row r="1515">
      <c r="A1515" s="45">
        <v>47.1</v>
      </c>
      <c r="B1515" s="45">
        <v>9.6</v>
      </c>
      <c r="C1515" s="46">
        <f t="shared" si="1"/>
        <v>64.30203894</v>
      </c>
      <c r="D1515" s="35">
        <f t="shared" si="2"/>
        <v>17.20203894</v>
      </c>
      <c r="E1515" s="47"/>
      <c r="F1515" s="48">
        <v>72.2</v>
      </c>
      <c r="G1515" s="48">
        <v>134.0</v>
      </c>
      <c r="H1515" s="49">
        <f t="shared" si="3"/>
        <v>70.86818271</v>
      </c>
      <c r="I1515" s="49">
        <f t="shared" si="4"/>
        <v>1.331817287</v>
      </c>
      <c r="J1515" s="49"/>
      <c r="K1515" s="50">
        <v>72.2</v>
      </c>
      <c r="L1515" s="51">
        <v>56.7</v>
      </c>
      <c r="M1515" s="52">
        <f t="shared" si="5"/>
        <v>74.33344285</v>
      </c>
      <c r="N1515" s="52">
        <f t="shared" si="6"/>
        <v>2.133442851</v>
      </c>
      <c r="O1515" s="53"/>
      <c r="P1515" s="54">
        <v>72.2</v>
      </c>
      <c r="Q1515" s="54">
        <v>0.1</v>
      </c>
      <c r="R1515" s="55">
        <f t="shared" si="7"/>
        <v>70.84370993</v>
      </c>
      <c r="S1515" s="55">
        <f t="shared" si="8"/>
        <v>1.356290075</v>
      </c>
      <c r="T1515" s="55"/>
    </row>
    <row r="1516">
      <c r="A1516" s="45">
        <v>46.0</v>
      </c>
      <c r="B1516" s="45">
        <v>9.7</v>
      </c>
      <c r="C1516" s="46">
        <f t="shared" si="1"/>
        <v>64.51238425</v>
      </c>
      <c r="D1516" s="35">
        <f t="shared" si="2"/>
        <v>18.51238425</v>
      </c>
      <c r="E1516" s="47"/>
      <c r="F1516" s="48">
        <v>71.9</v>
      </c>
      <c r="G1516" s="48">
        <v>138.0</v>
      </c>
      <c r="H1516" s="49">
        <f t="shared" si="3"/>
        <v>70.65474888</v>
      </c>
      <c r="I1516" s="49">
        <f t="shared" si="4"/>
        <v>1.245251124</v>
      </c>
      <c r="J1516" s="49"/>
      <c r="K1516" s="50">
        <v>71.9</v>
      </c>
      <c r="L1516" s="51">
        <v>56.0</v>
      </c>
      <c r="M1516" s="52">
        <f t="shared" si="5"/>
        <v>74.14454227</v>
      </c>
      <c r="N1516" s="52">
        <f t="shared" si="6"/>
        <v>2.244542268</v>
      </c>
      <c r="O1516" s="53"/>
      <c r="P1516" s="54">
        <v>71.9</v>
      </c>
      <c r="Q1516" s="54">
        <v>0.1</v>
      </c>
      <c r="R1516" s="55">
        <f t="shared" si="7"/>
        <v>70.84370993</v>
      </c>
      <c r="S1516" s="55">
        <f t="shared" si="8"/>
        <v>1.056290075</v>
      </c>
      <c r="T1516" s="55"/>
    </row>
    <row r="1517">
      <c r="A1517" s="45">
        <v>45.1</v>
      </c>
      <c r="B1517" s="45">
        <v>10.0</v>
      </c>
      <c r="C1517" s="46">
        <f t="shared" si="1"/>
        <v>65.14342018</v>
      </c>
      <c r="D1517" s="35">
        <f t="shared" si="2"/>
        <v>20.04342018</v>
      </c>
      <c r="E1517" s="47"/>
      <c r="F1517" s="48">
        <v>71.5</v>
      </c>
      <c r="G1517" s="48">
        <v>141.0</v>
      </c>
      <c r="H1517" s="49">
        <f t="shared" si="3"/>
        <v>70.4946735</v>
      </c>
      <c r="I1517" s="49">
        <f t="shared" si="4"/>
        <v>1.005326501</v>
      </c>
      <c r="J1517" s="49"/>
      <c r="K1517" s="50">
        <v>71.5</v>
      </c>
      <c r="L1517" s="51">
        <v>55.3</v>
      </c>
      <c r="M1517" s="52">
        <f t="shared" si="5"/>
        <v>73.95564168</v>
      </c>
      <c r="N1517" s="52">
        <f t="shared" si="6"/>
        <v>2.455641684</v>
      </c>
      <c r="O1517" s="53"/>
      <c r="P1517" s="54">
        <v>71.5</v>
      </c>
      <c r="Q1517" s="54">
        <v>0.1</v>
      </c>
      <c r="R1517" s="55">
        <f t="shared" si="7"/>
        <v>70.84370993</v>
      </c>
      <c r="S1517" s="55">
        <f t="shared" si="8"/>
        <v>0.656290075</v>
      </c>
      <c r="T1517" s="55"/>
    </row>
    <row r="1518">
      <c r="A1518" s="45">
        <v>44.6</v>
      </c>
      <c r="B1518" s="45">
        <v>10.3</v>
      </c>
      <c r="C1518" s="46">
        <f t="shared" si="1"/>
        <v>65.77445611</v>
      </c>
      <c r="D1518" s="35">
        <f t="shared" si="2"/>
        <v>21.17445611</v>
      </c>
      <c r="E1518" s="47"/>
      <c r="F1518" s="48">
        <v>71.3</v>
      </c>
      <c r="G1518" s="48">
        <v>144.0</v>
      </c>
      <c r="H1518" s="49">
        <f t="shared" si="3"/>
        <v>70.33459812</v>
      </c>
      <c r="I1518" s="49">
        <f t="shared" si="4"/>
        <v>0.9654018789</v>
      </c>
      <c r="J1518" s="49"/>
      <c r="K1518" s="50">
        <v>71.3</v>
      </c>
      <c r="L1518" s="51">
        <v>54.6</v>
      </c>
      <c r="M1518" s="52">
        <f t="shared" si="5"/>
        <v>73.7667411</v>
      </c>
      <c r="N1518" s="52">
        <f t="shared" si="6"/>
        <v>2.466741101</v>
      </c>
      <c r="O1518" s="53"/>
      <c r="P1518" s="54">
        <v>71.3</v>
      </c>
      <c r="Q1518" s="54">
        <v>0.1</v>
      </c>
      <c r="R1518" s="55">
        <f t="shared" si="7"/>
        <v>70.84370993</v>
      </c>
      <c r="S1518" s="55">
        <f t="shared" si="8"/>
        <v>0.456290075</v>
      </c>
      <c r="T1518" s="55"/>
    </row>
    <row r="1519">
      <c r="A1519" s="45">
        <v>44.0</v>
      </c>
      <c r="B1519" s="45">
        <v>10.4</v>
      </c>
      <c r="C1519" s="46">
        <f t="shared" si="1"/>
        <v>65.98480142</v>
      </c>
      <c r="D1519" s="35">
        <f t="shared" si="2"/>
        <v>21.98480142</v>
      </c>
      <c r="E1519" s="47"/>
      <c r="F1519" s="48">
        <v>71.1</v>
      </c>
      <c r="G1519" s="48">
        <v>146.0</v>
      </c>
      <c r="H1519" s="49">
        <f t="shared" si="3"/>
        <v>70.2278812</v>
      </c>
      <c r="I1519" s="49">
        <f t="shared" si="4"/>
        <v>0.8721187973</v>
      </c>
      <c r="J1519" s="49"/>
      <c r="K1519" s="50">
        <v>71.1</v>
      </c>
      <c r="L1519" s="51">
        <v>54.0</v>
      </c>
      <c r="M1519" s="52">
        <f t="shared" si="5"/>
        <v>73.60482632</v>
      </c>
      <c r="N1519" s="52">
        <f t="shared" si="6"/>
        <v>2.504826315</v>
      </c>
      <c r="O1519" s="53"/>
      <c r="P1519" s="54">
        <v>71.1</v>
      </c>
      <c r="Q1519" s="54">
        <v>0.1</v>
      </c>
      <c r="R1519" s="55">
        <f t="shared" si="7"/>
        <v>70.84370993</v>
      </c>
      <c r="S1519" s="55">
        <f t="shared" si="8"/>
        <v>0.256290075</v>
      </c>
      <c r="T1519" s="55"/>
    </row>
    <row r="1520">
      <c r="A1520" s="45">
        <v>43.5</v>
      </c>
      <c r="B1520" s="45">
        <v>10.1</v>
      </c>
      <c r="C1520" s="46">
        <f t="shared" si="1"/>
        <v>65.35376549</v>
      </c>
      <c r="D1520" s="35">
        <f t="shared" si="2"/>
        <v>21.85376549</v>
      </c>
      <c r="E1520" s="47"/>
      <c r="F1520" s="48">
        <v>71.0</v>
      </c>
      <c r="G1520" s="48">
        <v>147.0</v>
      </c>
      <c r="H1520" s="49">
        <f t="shared" si="3"/>
        <v>70.17452274</v>
      </c>
      <c r="I1520" s="49">
        <f t="shared" si="4"/>
        <v>0.8254772566</v>
      </c>
      <c r="J1520" s="49"/>
      <c r="K1520" s="50">
        <v>71.0</v>
      </c>
      <c r="L1520" s="51">
        <v>53.4</v>
      </c>
      <c r="M1520" s="52">
        <f t="shared" si="5"/>
        <v>73.44291153</v>
      </c>
      <c r="N1520" s="52">
        <f t="shared" si="6"/>
        <v>2.442911529</v>
      </c>
      <c r="O1520" s="53"/>
      <c r="P1520" s="54">
        <v>71.0</v>
      </c>
      <c r="Q1520" s="54">
        <v>0.1</v>
      </c>
      <c r="R1520" s="55">
        <f t="shared" si="7"/>
        <v>70.84370993</v>
      </c>
      <c r="S1520" s="55">
        <f t="shared" si="8"/>
        <v>0.156290075</v>
      </c>
      <c r="T1520" s="55"/>
    </row>
    <row r="1521">
      <c r="A1521" s="45">
        <v>43.1</v>
      </c>
      <c r="B1521" s="45">
        <v>10.7</v>
      </c>
      <c r="C1521" s="46">
        <f t="shared" si="1"/>
        <v>66.61583736</v>
      </c>
      <c r="D1521" s="35">
        <f t="shared" si="2"/>
        <v>23.51583736</v>
      </c>
      <c r="E1521" s="47"/>
      <c r="F1521" s="48">
        <v>78.0</v>
      </c>
      <c r="G1521" s="48">
        <v>148.0</v>
      </c>
      <c r="H1521" s="49">
        <f t="shared" si="3"/>
        <v>70.12116428</v>
      </c>
      <c r="I1521" s="49">
        <f t="shared" si="4"/>
        <v>7.878835716</v>
      </c>
      <c r="J1521" s="49"/>
      <c r="K1521" s="50">
        <v>78.0</v>
      </c>
      <c r="L1521" s="51">
        <v>52.8</v>
      </c>
      <c r="M1521" s="52">
        <f t="shared" si="5"/>
        <v>73.28099674</v>
      </c>
      <c r="N1521" s="52">
        <f t="shared" si="6"/>
        <v>4.719003256</v>
      </c>
      <c r="O1521" s="53"/>
      <c r="P1521" s="54">
        <v>78.0</v>
      </c>
      <c r="Q1521" s="54">
        <v>0.1</v>
      </c>
      <c r="R1521" s="55">
        <f t="shared" si="7"/>
        <v>70.84370993</v>
      </c>
      <c r="S1521" s="55">
        <f t="shared" si="8"/>
        <v>7.156290075</v>
      </c>
      <c r="T1521" s="55"/>
    </row>
    <row r="1522">
      <c r="A1522" s="45">
        <v>75.0</v>
      </c>
      <c r="B1522" s="45">
        <v>13.1</v>
      </c>
      <c r="C1522" s="46">
        <f t="shared" si="1"/>
        <v>71.66412481</v>
      </c>
      <c r="D1522" s="35">
        <f t="shared" si="2"/>
        <v>3.335875193</v>
      </c>
      <c r="E1522" s="47"/>
      <c r="F1522" s="48">
        <v>73.6</v>
      </c>
      <c r="G1522" s="48">
        <v>165.0</v>
      </c>
      <c r="H1522" s="49">
        <f t="shared" si="3"/>
        <v>69.21407048</v>
      </c>
      <c r="I1522" s="49">
        <f t="shared" si="4"/>
        <v>4.385929522</v>
      </c>
      <c r="J1522" s="49"/>
      <c r="K1522" s="50">
        <v>73.6</v>
      </c>
      <c r="L1522" s="51">
        <v>62.4</v>
      </c>
      <c r="M1522" s="52">
        <f t="shared" si="5"/>
        <v>75.87163332</v>
      </c>
      <c r="N1522" s="52">
        <f t="shared" si="6"/>
        <v>2.271633316</v>
      </c>
      <c r="O1522" s="53"/>
      <c r="P1522" s="54">
        <v>73.6</v>
      </c>
      <c r="Q1522" s="54">
        <v>0.1</v>
      </c>
      <c r="R1522" s="55">
        <f t="shared" si="7"/>
        <v>70.84370993</v>
      </c>
      <c r="S1522" s="55">
        <f t="shared" si="8"/>
        <v>2.756290075</v>
      </c>
      <c r="T1522" s="55"/>
    </row>
    <row r="1523">
      <c r="A1523" s="45">
        <v>74.8</v>
      </c>
      <c r="B1523" s="45">
        <v>13.0</v>
      </c>
      <c r="C1523" s="46">
        <f t="shared" si="1"/>
        <v>71.4537795</v>
      </c>
      <c r="D1523" s="35">
        <f t="shared" si="2"/>
        <v>3.346220503</v>
      </c>
      <c r="E1523" s="47"/>
      <c r="F1523" s="48">
        <v>73.4</v>
      </c>
      <c r="G1523" s="48">
        <v>169.0</v>
      </c>
      <c r="H1523" s="49">
        <f t="shared" si="3"/>
        <v>69.00063664</v>
      </c>
      <c r="I1523" s="49">
        <f t="shared" si="4"/>
        <v>4.399363359</v>
      </c>
      <c r="J1523" s="49"/>
      <c r="K1523" s="50">
        <v>73.4</v>
      </c>
      <c r="L1523" s="51">
        <v>61.9</v>
      </c>
      <c r="M1523" s="52">
        <f t="shared" si="5"/>
        <v>75.73670433</v>
      </c>
      <c r="N1523" s="52">
        <f t="shared" si="6"/>
        <v>2.336704328</v>
      </c>
      <c r="O1523" s="53"/>
      <c r="P1523" s="54">
        <v>73.4</v>
      </c>
      <c r="Q1523" s="54">
        <v>0.1</v>
      </c>
      <c r="R1523" s="55">
        <f t="shared" si="7"/>
        <v>70.84370993</v>
      </c>
      <c r="S1523" s="55">
        <f t="shared" si="8"/>
        <v>2.556290075</v>
      </c>
      <c r="T1523" s="55"/>
    </row>
    <row r="1524">
      <c r="A1524" s="45">
        <v>74.6</v>
      </c>
      <c r="B1524" s="45">
        <v>12.9</v>
      </c>
      <c r="C1524" s="46">
        <f t="shared" si="1"/>
        <v>71.24343419</v>
      </c>
      <c r="D1524" s="35">
        <f t="shared" si="2"/>
        <v>3.356565814</v>
      </c>
      <c r="E1524" s="47"/>
      <c r="F1524" s="48">
        <v>73.0</v>
      </c>
      <c r="G1524" s="48">
        <v>178.0</v>
      </c>
      <c r="H1524" s="49">
        <f t="shared" si="3"/>
        <v>68.52041051</v>
      </c>
      <c r="I1524" s="49">
        <f t="shared" si="4"/>
        <v>4.479589492</v>
      </c>
      <c r="J1524" s="49"/>
      <c r="K1524" s="50">
        <v>73.0</v>
      </c>
      <c r="L1524" s="51">
        <v>61.4</v>
      </c>
      <c r="M1524" s="52">
        <f t="shared" si="5"/>
        <v>75.60177534</v>
      </c>
      <c r="N1524" s="52">
        <f t="shared" si="6"/>
        <v>2.60177534</v>
      </c>
      <c r="O1524" s="53"/>
      <c r="P1524" s="54">
        <v>73.0</v>
      </c>
      <c r="Q1524" s="54">
        <v>0.1</v>
      </c>
      <c r="R1524" s="55">
        <f t="shared" si="7"/>
        <v>70.84370993</v>
      </c>
      <c r="S1524" s="55">
        <f t="shared" si="8"/>
        <v>2.156290075</v>
      </c>
      <c r="T1524" s="55"/>
    </row>
    <row r="1525">
      <c r="A1525" s="45">
        <v>74.5</v>
      </c>
      <c r="B1525" s="45">
        <v>12.9</v>
      </c>
      <c r="C1525" s="46">
        <f t="shared" si="1"/>
        <v>71.24343419</v>
      </c>
      <c r="D1525" s="35">
        <f t="shared" si="2"/>
        <v>3.256565814</v>
      </c>
      <c r="E1525" s="47"/>
      <c r="F1525" s="48">
        <v>73.0</v>
      </c>
      <c r="G1525" s="48">
        <v>176.0</v>
      </c>
      <c r="H1525" s="49">
        <f t="shared" si="3"/>
        <v>68.62712743</v>
      </c>
      <c r="I1525" s="49">
        <f t="shared" si="4"/>
        <v>4.372872574</v>
      </c>
      <c r="J1525" s="49"/>
      <c r="K1525" s="50">
        <v>73.0</v>
      </c>
      <c r="L1525" s="51">
        <v>6.9</v>
      </c>
      <c r="M1525" s="52">
        <f t="shared" si="5"/>
        <v>60.89451563</v>
      </c>
      <c r="N1525" s="52">
        <f t="shared" si="6"/>
        <v>12.10548437</v>
      </c>
      <c r="O1525" s="53"/>
      <c r="P1525" s="54">
        <v>73.0</v>
      </c>
      <c r="Q1525" s="54">
        <v>0.1</v>
      </c>
      <c r="R1525" s="55">
        <f t="shared" si="7"/>
        <v>70.84370993</v>
      </c>
      <c r="S1525" s="55">
        <f t="shared" si="8"/>
        <v>2.156290075</v>
      </c>
      <c r="T1525" s="55"/>
    </row>
    <row r="1526">
      <c r="A1526" s="45">
        <v>74.3</v>
      </c>
      <c r="B1526" s="45">
        <v>13.0</v>
      </c>
      <c r="C1526" s="46">
        <f t="shared" si="1"/>
        <v>71.4537795</v>
      </c>
      <c r="D1526" s="35">
        <f t="shared" si="2"/>
        <v>2.846220503</v>
      </c>
      <c r="E1526" s="47"/>
      <c r="F1526" s="48">
        <v>72.8</v>
      </c>
      <c r="G1526" s="48">
        <v>18.0</v>
      </c>
      <c r="H1526" s="49">
        <f t="shared" si="3"/>
        <v>77.05776398</v>
      </c>
      <c r="I1526" s="49">
        <f t="shared" si="4"/>
        <v>4.257763982</v>
      </c>
      <c r="J1526" s="49"/>
      <c r="K1526" s="50">
        <v>72.8</v>
      </c>
      <c r="L1526" s="51">
        <v>6.5</v>
      </c>
      <c r="M1526" s="52">
        <f t="shared" si="5"/>
        <v>60.78657244</v>
      </c>
      <c r="N1526" s="52">
        <f t="shared" si="6"/>
        <v>12.01342756</v>
      </c>
      <c r="O1526" s="53"/>
      <c r="P1526" s="54">
        <v>72.8</v>
      </c>
      <c r="Q1526" s="54">
        <v>0.1</v>
      </c>
      <c r="R1526" s="55">
        <f t="shared" si="7"/>
        <v>70.84370993</v>
      </c>
      <c r="S1526" s="55">
        <f t="shared" si="8"/>
        <v>1.956290075</v>
      </c>
      <c r="T1526" s="55"/>
    </row>
    <row r="1527">
      <c r="A1527" s="45">
        <v>74.1</v>
      </c>
      <c r="B1527" s="45">
        <v>12.8</v>
      </c>
      <c r="C1527" s="46">
        <f t="shared" si="1"/>
        <v>71.03308888</v>
      </c>
      <c r="D1527" s="35">
        <f t="shared" si="2"/>
        <v>3.066911124</v>
      </c>
      <c r="E1527" s="47"/>
      <c r="F1527" s="48">
        <v>72.4</v>
      </c>
      <c r="G1527" s="48">
        <v>188.0</v>
      </c>
      <c r="H1527" s="49">
        <f t="shared" si="3"/>
        <v>67.98682592</v>
      </c>
      <c r="I1527" s="49">
        <f t="shared" si="4"/>
        <v>4.413174084</v>
      </c>
      <c r="J1527" s="49"/>
      <c r="K1527" s="50">
        <v>72.4</v>
      </c>
      <c r="L1527" s="51">
        <v>6.0</v>
      </c>
      <c r="M1527" s="52">
        <f t="shared" si="5"/>
        <v>60.65164345</v>
      </c>
      <c r="N1527" s="52">
        <f t="shared" si="6"/>
        <v>11.74835655</v>
      </c>
      <c r="O1527" s="53"/>
      <c r="P1527" s="54">
        <v>72.4</v>
      </c>
      <c r="Q1527" s="54">
        <v>0.1</v>
      </c>
      <c r="R1527" s="55">
        <f t="shared" si="7"/>
        <v>70.84370993</v>
      </c>
      <c r="S1527" s="55">
        <f t="shared" si="8"/>
        <v>1.556290075</v>
      </c>
      <c r="T1527" s="55"/>
    </row>
    <row r="1528">
      <c r="A1528" s="45">
        <v>74.0</v>
      </c>
      <c r="B1528" s="45">
        <v>12.6</v>
      </c>
      <c r="C1528" s="46">
        <f t="shared" si="1"/>
        <v>70.61239825</v>
      </c>
      <c r="D1528" s="35">
        <f t="shared" si="2"/>
        <v>3.387601745</v>
      </c>
      <c r="E1528" s="47"/>
      <c r="F1528" s="48">
        <v>72.2</v>
      </c>
      <c r="G1528" s="48">
        <v>192.0</v>
      </c>
      <c r="H1528" s="49">
        <f t="shared" si="3"/>
        <v>67.77339208</v>
      </c>
      <c r="I1528" s="49">
        <f t="shared" si="4"/>
        <v>4.426607921</v>
      </c>
      <c r="J1528" s="49"/>
      <c r="K1528" s="50">
        <v>72.2</v>
      </c>
      <c r="L1528" s="51">
        <v>59.7</v>
      </c>
      <c r="M1528" s="52">
        <f t="shared" si="5"/>
        <v>75.14301678</v>
      </c>
      <c r="N1528" s="52">
        <f t="shared" si="6"/>
        <v>2.94301678</v>
      </c>
      <c r="O1528" s="53"/>
      <c r="P1528" s="54">
        <v>72.2</v>
      </c>
      <c r="Q1528" s="54">
        <v>0.1</v>
      </c>
      <c r="R1528" s="55">
        <f t="shared" si="7"/>
        <v>70.84370993</v>
      </c>
      <c r="S1528" s="55">
        <f t="shared" si="8"/>
        <v>1.356290075</v>
      </c>
      <c r="T1528" s="55"/>
    </row>
    <row r="1529">
      <c r="A1529" s="45">
        <v>73.8</v>
      </c>
      <c r="B1529" s="45">
        <v>12.5</v>
      </c>
      <c r="C1529" s="46">
        <f t="shared" si="1"/>
        <v>70.40205294</v>
      </c>
      <c r="D1529" s="35">
        <f t="shared" si="2"/>
        <v>3.397947056</v>
      </c>
      <c r="E1529" s="47"/>
      <c r="F1529" s="48">
        <v>71.1</v>
      </c>
      <c r="G1529" s="48">
        <v>224.0</v>
      </c>
      <c r="H1529" s="49">
        <f t="shared" si="3"/>
        <v>66.06592138</v>
      </c>
      <c r="I1529" s="49">
        <f t="shared" si="4"/>
        <v>5.034078616</v>
      </c>
      <c r="J1529" s="49"/>
      <c r="K1529" s="50">
        <v>71.1</v>
      </c>
      <c r="L1529" s="51">
        <v>59.3</v>
      </c>
      <c r="M1529" s="52">
        <f t="shared" si="5"/>
        <v>75.03507359</v>
      </c>
      <c r="N1529" s="52">
        <f t="shared" si="6"/>
        <v>3.93507359</v>
      </c>
      <c r="O1529" s="53"/>
      <c r="P1529" s="54">
        <v>71.1</v>
      </c>
      <c r="Q1529" s="54">
        <v>0.1</v>
      </c>
      <c r="R1529" s="55">
        <f t="shared" si="7"/>
        <v>70.84370993</v>
      </c>
      <c r="S1529" s="55">
        <f t="shared" si="8"/>
        <v>0.256290075</v>
      </c>
      <c r="T1529" s="55"/>
    </row>
    <row r="1530">
      <c r="A1530" s="45">
        <v>73.7</v>
      </c>
      <c r="B1530" s="45">
        <v>12.3</v>
      </c>
      <c r="C1530" s="46">
        <f t="shared" si="1"/>
        <v>69.98136232</v>
      </c>
      <c r="D1530" s="35">
        <f t="shared" si="2"/>
        <v>3.718637677</v>
      </c>
      <c r="E1530" s="47"/>
      <c r="F1530" s="48">
        <v>72.0</v>
      </c>
      <c r="G1530" s="48">
        <v>24.0</v>
      </c>
      <c r="H1530" s="49">
        <f t="shared" si="3"/>
        <v>76.73761323</v>
      </c>
      <c r="I1530" s="49">
        <f t="shared" si="4"/>
        <v>4.737613227</v>
      </c>
      <c r="J1530" s="49"/>
      <c r="K1530" s="50">
        <v>72.0</v>
      </c>
      <c r="L1530" s="51">
        <v>59.0</v>
      </c>
      <c r="M1530" s="52">
        <f t="shared" si="5"/>
        <v>74.9541162</v>
      </c>
      <c r="N1530" s="52">
        <f t="shared" si="6"/>
        <v>2.954116197</v>
      </c>
      <c r="O1530" s="53"/>
      <c r="P1530" s="54">
        <v>72.0</v>
      </c>
      <c r="Q1530" s="54">
        <v>0.1</v>
      </c>
      <c r="R1530" s="55">
        <f t="shared" si="7"/>
        <v>70.84370993</v>
      </c>
      <c r="S1530" s="55">
        <f t="shared" si="8"/>
        <v>1.156290075</v>
      </c>
      <c r="T1530" s="55"/>
    </row>
    <row r="1531">
      <c r="A1531" s="45">
        <v>73.6</v>
      </c>
      <c r="B1531" s="45">
        <v>12.7</v>
      </c>
      <c r="C1531" s="46">
        <f t="shared" si="1"/>
        <v>70.82274357</v>
      </c>
      <c r="D1531" s="35">
        <f t="shared" si="2"/>
        <v>2.777256435</v>
      </c>
      <c r="E1531" s="47"/>
      <c r="F1531" s="48">
        <v>76.0</v>
      </c>
      <c r="G1531" s="48">
        <v>229.0</v>
      </c>
      <c r="H1531" s="49">
        <f t="shared" si="3"/>
        <v>65.79912909</v>
      </c>
      <c r="I1531" s="49">
        <f t="shared" si="4"/>
        <v>10.20087091</v>
      </c>
      <c r="J1531" s="49"/>
      <c r="K1531" s="50">
        <v>76.0</v>
      </c>
      <c r="L1531" s="51">
        <v>58.7</v>
      </c>
      <c r="M1531" s="52">
        <f t="shared" si="5"/>
        <v>74.8731588</v>
      </c>
      <c r="N1531" s="52">
        <f t="shared" si="6"/>
        <v>1.126841196</v>
      </c>
      <c r="O1531" s="53"/>
      <c r="P1531" s="54">
        <v>76.0</v>
      </c>
      <c r="Q1531" s="54">
        <v>0.1</v>
      </c>
      <c r="R1531" s="55">
        <f t="shared" si="7"/>
        <v>70.84370993</v>
      </c>
      <c r="S1531" s="55">
        <f t="shared" si="8"/>
        <v>5.156290075</v>
      </c>
      <c r="T1531" s="55"/>
    </row>
    <row r="1532">
      <c r="A1532" s="45">
        <v>73.4</v>
      </c>
      <c r="B1532" s="45">
        <v>12.9</v>
      </c>
      <c r="C1532" s="46">
        <f t="shared" si="1"/>
        <v>71.24343419</v>
      </c>
      <c r="D1532" s="35">
        <f t="shared" si="2"/>
        <v>2.156565814</v>
      </c>
      <c r="E1532" s="47"/>
      <c r="F1532" s="48">
        <v>78.0</v>
      </c>
      <c r="G1532" s="48">
        <v>222.0</v>
      </c>
      <c r="H1532" s="49">
        <f t="shared" si="3"/>
        <v>66.1726383</v>
      </c>
      <c r="I1532" s="49">
        <f t="shared" si="4"/>
        <v>11.8273617</v>
      </c>
      <c r="J1532" s="49"/>
      <c r="K1532" s="50">
        <v>78.0</v>
      </c>
      <c r="L1532" s="51">
        <v>58.4</v>
      </c>
      <c r="M1532" s="52">
        <f t="shared" si="5"/>
        <v>74.79220141</v>
      </c>
      <c r="N1532" s="52">
        <f t="shared" si="6"/>
        <v>3.207798589</v>
      </c>
      <c r="O1532" s="53"/>
      <c r="P1532" s="54">
        <v>78.0</v>
      </c>
      <c r="Q1532" s="54">
        <v>0.1</v>
      </c>
      <c r="R1532" s="55">
        <f t="shared" si="7"/>
        <v>70.84370993</v>
      </c>
      <c r="S1532" s="55">
        <f t="shared" si="8"/>
        <v>7.156290075</v>
      </c>
      <c r="T1532" s="55"/>
    </row>
    <row r="1533">
      <c r="A1533" s="45">
        <v>73.2</v>
      </c>
      <c r="B1533" s="45">
        <v>12.7</v>
      </c>
      <c r="C1533" s="46">
        <f t="shared" si="1"/>
        <v>70.82274357</v>
      </c>
      <c r="D1533" s="35">
        <f t="shared" si="2"/>
        <v>2.377256435</v>
      </c>
      <c r="E1533" s="47"/>
      <c r="F1533" s="48">
        <v>71.6</v>
      </c>
      <c r="G1533" s="48">
        <v>24.0</v>
      </c>
      <c r="H1533" s="49">
        <f t="shared" si="3"/>
        <v>76.73761323</v>
      </c>
      <c r="I1533" s="49">
        <f t="shared" si="4"/>
        <v>5.137613227</v>
      </c>
      <c r="J1533" s="49"/>
      <c r="K1533" s="50">
        <v>71.6</v>
      </c>
      <c r="L1533" s="51">
        <v>58.1</v>
      </c>
      <c r="M1533" s="52">
        <f t="shared" si="5"/>
        <v>74.71124402</v>
      </c>
      <c r="N1533" s="52">
        <f t="shared" si="6"/>
        <v>3.111244018</v>
      </c>
      <c r="O1533" s="53"/>
      <c r="P1533" s="54">
        <v>71.6</v>
      </c>
      <c r="Q1533" s="54">
        <v>0.1</v>
      </c>
      <c r="R1533" s="55">
        <f t="shared" si="7"/>
        <v>70.84370993</v>
      </c>
      <c r="S1533" s="55">
        <f t="shared" si="8"/>
        <v>0.756290075</v>
      </c>
      <c r="T1533" s="55"/>
    </row>
    <row r="1534">
      <c r="A1534" s="45">
        <v>73.1</v>
      </c>
      <c r="B1534" s="45">
        <v>12.1</v>
      </c>
      <c r="C1534" s="46">
        <f t="shared" si="1"/>
        <v>69.5606717</v>
      </c>
      <c r="D1534" s="35">
        <f t="shared" si="2"/>
        <v>3.539328297</v>
      </c>
      <c r="E1534" s="47"/>
      <c r="F1534" s="48">
        <v>71.6</v>
      </c>
      <c r="G1534" s="48">
        <v>22.0</v>
      </c>
      <c r="H1534" s="49">
        <f t="shared" si="3"/>
        <v>76.84433015</v>
      </c>
      <c r="I1534" s="49">
        <f t="shared" si="4"/>
        <v>5.244330145</v>
      </c>
      <c r="J1534" s="49"/>
      <c r="K1534" s="50">
        <v>71.6</v>
      </c>
      <c r="L1534" s="51">
        <v>57.8</v>
      </c>
      <c r="M1534" s="52">
        <f t="shared" si="5"/>
        <v>74.63028663</v>
      </c>
      <c r="N1534" s="52">
        <f t="shared" si="6"/>
        <v>3.030286625</v>
      </c>
      <c r="O1534" s="53"/>
      <c r="P1534" s="54">
        <v>71.6</v>
      </c>
      <c r="Q1534" s="54">
        <v>0.1</v>
      </c>
      <c r="R1534" s="55">
        <f t="shared" si="7"/>
        <v>70.84370993</v>
      </c>
      <c r="S1534" s="55">
        <f t="shared" si="8"/>
        <v>0.756290075</v>
      </c>
      <c r="T1534" s="55"/>
    </row>
    <row r="1535">
      <c r="A1535" s="45">
        <v>72.9</v>
      </c>
      <c r="B1535" s="45">
        <v>12.0</v>
      </c>
      <c r="C1535" s="46">
        <f t="shared" si="1"/>
        <v>69.35032639</v>
      </c>
      <c r="D1535" s="35">
        <f t="shared" si="2"/>
        <v>3.549673608</v>
      </c>
      <c r="E1535" s="47"/>
      <c r="F1535" s="48">
        <v>71.4</v>
      </c>
      <c r="G1535" s="48">
        <v>22.0</v>
      </c>
      <c r="H1535" s="49">
        <f t="shared" si="3"/>
        <v>76.84433015</v>
      </c>
      <c r="I1535" s="49">
        <f t="shared" si="4"/>
        <v>5.444330145</v>
      </c>
      <c r="J1535" s="49"/>
      <c r="K1535" s="50">
        <v>71.4</v>
      </c>
      <c r="L1535" s="51">
        <v>57.5</v>
      </c>
      <c r="M1535" s="52">
        <f t="shared" si="5"/>
        <v>74.54932923</v>
      </c>
      <c r="N1535" s="52">
        <f t="shared" si="6"/>
        <v>3.149329232</v>
      </c>
      <c r="O1535" s="53"/>
      <c r="P1535" s="54">
        <v>71.4</v>
      </c>
      <c r="Q1535" s="54">
        <v>0.1</v>
      </c>
      <c r="R1535" s="55">
        <f t="shared" si="7"/>
        <v>70.84370993</v>
      </c>
      <c r="S1535" s="55">
        <f t="shared" si="8"/>
        <v>0.556290075</v>
      </c>
      <c r="T1535" s="55"/>
    </row>
    <row r="1536">
      <c r="A1536" s="45">
        <v>72.7</v>
      </c>
      <c r="B1536" s="45">
        <v>11.9</v>
      </c>
      <c r="C1536" s="46">
        <f t="shared" si="1"/>
        <v>69.13998108</v>
      </c>
      <c r="D1536" s="35">
        <f t="shared" si="2"/>
        <v>3.560018918</v>
      </c>
      <c r="E1536" s="47"/>
      <c r="F1536" s="48">
        <v>71.2</v>
      </c>
      <c r="G1536" s="48">
        <v>21.0</v>
      </c>
      <c r="H1536" s="49">
        <f t="shared" si="3"/>
        <v>76.8976886</v>
      </c>
      <c r="I1536" s="49">
        <f t="shared" si="4"/>
        <v>5.697688605</v>
      </c>
      <c r="J1536" s="49"/>
      <c r="K1536" s="50">
        <v>71.2</v>
      </c>
      <c r="L1536" s="51">
        <v>57.2</v>
      </c>
      <c r="M1536" s="52">
        <f t="shared" si="5"/>
        <v>74.46837184</v>
      </c>
      <c r="N1536" s="52">
        <f t="shared" si="6"/>
        <v>3.268371839</v>
      </c>
      <c r="O1536" s="53"/>
      <c r="P1536" s="54">
        <v>71.2</v>
      </c>
      <c r="Q1536" s="54">
        <v>0.1</v>
      </c>
      <c r="R1536" s="55">
        <f t="shared" si="7"/>
        <v>70.84370993</v>
      </c>
      <c r="S1536" s="55">
        <f t="shared" si="8"/>
        <v>0.356290075</v>
      </c>
      <c r="T1536" s="55"/>
    </row>
    <row r="1537">
      <c r="A1537" s="45">
        <v>72.4</v>
      </c>
      <c r="B1537" s="45">
        <v>11.6</v>
      </c>
      <c r="C1537" s="46">
        <f t="shared" si="1"/>
        <v>68.50894515</v>
      </c>
      <c r="D1537" s="35">
        <f t="shared" si="2"/>
        <v>3.89105485</v>
      </c>
      <c r="E1537" s="47"/>
      <c r="F1537" s="48">
        <v>71.6</v>
      </c>
      <c r="G1537" s="48">
        <v>2.0</v>
      </c>
      <c r="H1537" s="49">
        <f t="shared" si="3"/>
        <v>77.91149933</v>
      </c>
      <c r="I1537" s="49">
        <f t="shared" si="4"/>
        <v>6.31149933</v>
      </c>
      <c r="J1537" s="49"/>
      <c r="K1537" s="50">
        <v>71.6</v>
      </c>
      <c r="L1537" s="51">
        <v>56.9</v>
      </c>
      <c r="M1537" s="52">
        <f t="shared" si="5"/>
        <v>74.38741445</v>
      </c>
      <c r="N1537" s="52">
        <f t="shared" si="6"/>
        <v>2.787414446</v>
      </c>
      <c r="O1537" s="53"/>
      <c r="P1537" s="54">
        <v>71.6</v>
      </c>
      <c r="Q1537" s="54">
        <v>0.1</v>
      </c>
      <c r="R1537" s="55">
        <f t="shared" si="7"/>
        <v>70.84370993</v>
      </c>
      <c r="S1537" s="55">
        <f t="shared" si="8"/>
        <v>0.756290075</v>
      </c>
      <c r="T1537" s="55"/>
    </row>
    <row r="1538">
      <c r="A1538" s="45">
        <v>78.5</v>
      </c>
      <c r="B1538" s="45">
        <v>12.7</v>
      </c>
      <c r="C1538" s="46">
        <f t="shared" si="1"/>
        <v>70.82274357</v>
      </c>
      <c r="D1538" s="35">
        <f t="shared" si="2"/>
        <v>7.677256435</v>
      </c>
      <c r="E1538" s="47"/>
      <c r="F1538" s="48">
        <v>82.0</v>
      </c>
      <c r="G1538" s="48">
        <v>63.0</v>
      </c>
      <c r="H1538" s="49">
        <f t="shared" si="3"/>
        <v>74.65663332</v>
      </c>
      <c r="I1538" s="49">
        <f t="shared" si="4"/>
        <v>7.343366683</v>
      </c>
      <c r="J1538" s="49"/>
      <c r="K1538" s="50">
        <v>82.0</v>
      </c>
      <c r="L1538" s="51">
        <v>61.3</v>
      </c>
      <c r="M1538" s="52">
        <f t="shared" si="5"/>
        <v>75.57478954</v>
      </c>
      <c r="N1538" s="52">
        <f t="shared" si="6"/>
        <v>6.425210458</v>
      </c>
      <c r="O1538" s="53"/>
      <c r="P1538" s="54">
        <v>82.0</v>
      </c>
      <c r="Q1538" s="54">
        <v>0.1</v>
      </c>
      <c r="R1538" s="55">
        <f t="shared" si="7"/>
        <v>70.84370993</v>
      </c>
      <c r="S1538" s="55">
        <f t="shared" si="8"/>
        <v>11.15629007</v>
      </c>
      <c r="T1538" s="55"/>
    </row>
    <row r="1539">
      <c r="A1539" s="45">
        <v>78.2</v>
      </c>
      <c r="B1539" s="45">
        <v>12.7</v>
      </c>
      <c r="C1539" s="46">
        <f t="shared" si="1"/>
        <v>70.82274357</v>
      </c>
      <c r="D1539" s="35">
        <f t="shared" si="2"/>
        <v>7.377256435</v>
      </c>
      <c r="E1539" s="47"/>
      <c r="F1539" s="48">
        <v>81.7</v>
      </c>
      <c r="G1539" s="48">
        <v>65.0</v>
      </c>
      <c r="H1539" s="49">
        <f t="shared" si="3"/>
        <v>74.5499164</v>
      </c>
      <c r="I1539" s="49">
        <f t="shared" si="4"/>
        <v>7.150083601</v>
      </c>
      <c r="J1539" s="49"/>
      <c r="K1539" s="50">
        <v>81.7</v>
      </c>
      <c r="L1539" s="51">
        <v>6.9</v>
      </c>
      <c r="M1539" s="52">
        <f t="shared" si="5"/>
        <v>60.89451563</v>
      </c>
      <c r="N1539" s="52">
        <f t="shared" si="6"/>
        <v>20.80548437</v>
      </c>
      <c r="O1539" s="53"/>
      <c r="P1539" s="54">
        <v>81.7</v>
      </c>
      <c r="Q1539" s="54">
        <v>0.1</v>
      </c>
      <c r="R1539" s="55">
        <f t="shared" si="7"/>
        <v>70.84370993</v>
      </c>
      <c r="S1539" s="55">
        <f t="shared" si="8"/>
        <v>10.85629007</v>
      </c>
      <c r="T1539" s="55"/>
    </row>
    <row r="1540">
      <c r="A1540" s="45">
        <v>77.9</v>
      </c>
      <c r="B1540" s="45">
        <v>12.4</v>
      </c>
      <c r="C1540" s="46">
        <f t="shared" si="1"/>
        <v>70.19170763</v>
      </c>
      <c r="D1540" s="35">
        <f t="shared" si="2"/>
        <v>7.708292366</v>
      </c>
      <c r="E1540" s="47"/>
      <c r="F1540" s="48">
        <v>81.4</v>
      </c>
      <c r="G1540" s="48">
        <v>68.0</v>
      </c>
      <c r="H1540" s="49">
        <f t="shared" si="3"/>
        <v>74.38984102</v>
      </c>
      <c r="I1540" s="49">
        <f t="shared" si="4"/>
        <v>7.010158979</v>
      </c>
      <c r="J1540" s="49"/>
      <c r="K1540" s="50">
        <v>81.4</v>
      </c>
      <c r="L1540" s="51">
        <v>6.5</v>
      </c>
      <c r="M1540" s="52">
        <f t="shared" si="5"/>
        <v>60.78657244</v>
      </c>
      <c r="N1540" s="52">
        <f t="shared" si="6"/>
        <v>20.61342756</v>
      </c>
      <c r="O1540" s="53"/>
      <c r="P1540" s="54">
        <v>81.4</v>
      </c>
      <c r="Q1540" s="54">
        <v>0.1</v>
      </c>
      <c r="R1540" s="55">
        <f t="shared" si="7"/>
        <v>70.84370993</v>
      </c>
      <c r="S1540" s="55">
        <f t="shared" si="8"/>
        <v>10.55629007</v>
      </c>
      <c r="T1540" s="55"/>
    </row>
    <row r="1541">
      <c r="A1541" s="45">
        <v>77.6</v>
      </c>
      <c r="B1541" s="45">
        <v>12.1</v>
      </c>
      <c r="C1541" s="46">
        <f t="shared" si="1"/>
        <v>69.5606717</v>
      </c>
      <c r="D1541" s="35">
        <f t="shared" si="2"/>
        <v>8.039328297</v>
      </c>
      <c r="E1541" s="47"/>
      <c r="F1541" s="48">
        <v>81.1</v>
      </c>
      <c r="G1541" s="48">
        <v>7.0</v>
      </c>
      <c r="H1541" s="49">
        <f t="shared" si="3"/>
        <v>77.64470703</v>
      </c>
      <c r="I1541" s="49">
        <f t="shared" si="4"/>
        <v>3.455292966</v>
      </c>
      <c r="J1541" s="49"/>
      <c r="K1541" s="50">
        <v>81.1</v>
      </c>
      <c r="L1541" s="51">
        <v>6.1</v>
      </c>
      <c r="M1541" s="52">
        <f t="shared" si="5"/>
        <v>60.67862925</v>
      </c>
      <c r="N1541" s="52">
        <f t="shared" si="6"/>
        <v>20.42137075</v>
      </c>
      <c r="O1541" s="53"/>
      <c r="P1541" s="54">
        <v>81.1</v>
      </c>
      <c r="Q1541" s="54">
        <v>0.1</v>
      </c>
      <c r="R1541" s="55">
        <f t="shared" si="7"/>
        <v>70.84370993</v>
      </c>
      <c r="S1541" s="55">
        <f t="shared" si="8"/>
        <v>10.25629007</v>
      </c>
      <c r="T1541" s="55"/>
    </row>
    <row r="1542">
      <c r="A1542" s="45">
        <v>77.3</v>
      </c>
      <c r="B1542" s="45">
        <v>11.8</v>
      </c>
      <c r="C1542" s="46">
        <f t="shared" si="1"/>
        <v>68.92963577</v>
      </c>
      <c r="D1542" s="35">
        <f t="shared" si="2"/>
        <v>8.370364229</v>
      </c>
      <c r="E1542" s="47"/>
      <c r="F1542" s="48">
        <v>88.0</v>
      </c>
      <c r="G1542" s="48">
        <v>72.0</v>
      </c>
      <c r="H1542" s="49">
        <f t="shared" si="3"/>
        <v>74.17640718</v>
      </c>
      <c r="I1542" s="49">
        <f t="shared" si="4"/>
        <v>13.82359282</v>
      </c>
      <c r="J1542" s="49"/>
      <c r="K1542" s="50">
        <v>88.0</v>
      </c>
      <c r="L1542" s="51">
        <v>59.6</v>
      </c>
      <c r="M1542" s="52">
        <f t="shared" si="5"/>
        <v>75.11603098</v>
      </c>
      <c r="N1542" s="52">
        <f t="shared" si="6"/>
        <v>12.88396902</v>
      </c>
      <c r="O1542" s="53"/>
      <c r="P1542" s="54">
        <v>88.0</v>
      </c>
      <c r="Q1542" s="54">
        <v>0.1</v>
      </c>
      <c r="R1542" s="55">
        <f t="shared" si="7"/>
        <v>70.84370993</v>
      </c>
      <c r="S1542" s="55">
        <f t="shared" si="8"/>
        <v>17.15629007</v>
      </c>
      <c r="T1542" s="55"/>
    </row>
    <row r="1543">
      <c r="A1543" s="45">
        <v>76.7</v>
      </c>
      <c r="B1543" s="45">
        <v>11.6</v>
      </c>
      <c r="C1543" s="46">
        <f t="shared" si="1"/>
        <v>68.50894515</v>
      </c>
      <c r="D1543" s="35">
        <f t="shared" si="2"/>
        <v>8.19105485</v>
      </c>
      <c r="E1543" s="47"/>
      <c r="F1543" s="48">
        <v>86.0</v>
      </c>
      <c r="G1543" s="48">
        <v>73.0</v>
      </c>
      <c r="H1543" s="49">
        <f t="shared" si="3"/>
        <v>74.12304873</v>
      </c>
      <c r="I1543" s="49">
        <f t="shared" si="4"/>
        <v>11.87695127</v>
      </c>
      <c r="J1543" s="49"/>
      <c r="K1543" s="50">
        <v>86.0</v>
      </c>
      <c r="L1543" s="51">
        <v>59.2</v>
      </c>
      <c r="M1543" s="52">
        <f t="shared" si="5"/>
        <v>75.00808779</v>
      </c>
      <c r="N1543" s="52">
        <f t="shared" si="6"/>
        <v>10.99191221</v>
      </c>
      <c r="O1543" s="53"/>
      <c r="P1543" s="54">
        <v>86.0</v>
      </c>
      <c r="Q1543" s="54">
        <v>0.1</v>
      </c>
      <c r="R1543" s="55">
        <f t="shared" si="7"/>
        <v>70.84370993</v>
      </c>
      <c r="S1543" s="55">
        <f t="shared" si="8"/>
        <v>15.15629007</v>
      </c>
      <c r="T1543" s="55"/>
    </row>
    <row r="1544">
      <c r="A1544" s="45">
        <v>76.3</v>
      </c>
      <c r="B1544" s="45">
        <v>11.8</v>
      </c>
      <c r="C1544" s="46">
        <f t="shared" si="1"/>
        <v>68.92963577</v>
      </c>
      <c r="D1544" s="35">
        <f t="shared" si="2"/>
        <v>7.370364229</v>
      </c>
      <c r="E1544" s="47"/>
      <c r="F1544" s="48">
        <v>83.0</v>
      </c>
      <c r="G1544" s="48">
        <v>76.0</v>
      </c>
      <c r="H1544" s="49">
        <f t="shared" si="3"/>
        <v>73.96297335</v>
      </c>
      <c r="I1544" s="49">
        <f t="shared" si="4"/>
        <v>9.037026652</v>
      </c>
      <c r="J1544" s="49"/>
      <c r="K1544" s="50">
        <v>83.0</v>
      </c>
      <c r="L1544" s="51">
        <v>58.8</v>
      </c>
      <c r="M1544" s="52">
        <f t="shared" si="5"/>
        <v>74.9001446</v>
      </c>
      <c r="N1544" s="52">
        <f t="shared" si="6"/>
        <v>8.099855398</v>
      </c>
      <c r="O1544" s="53"/>
      <c r="P1544" s="54">
        <v>83.0</v>
      </c>
      <c r="Q1544" s="54">
        <v>0.1</v>
      </c>
      <c r="R1544" s="55">
        <f t="shared" si="7"/>
        <v>70.84370993</v>
      </c>
      <c r="S1544" s="55">
        <f t="shared" si="8"/>
        <v>12.15629007</v>
      </c>
      <c r="T1544" s="55"/>
    </row>
    <row r="1545">
      <c r="A1545" s="45">
        <v>75.9</v>
      </c>
      <c r="B1545" s="45">
        <v>11.8</v>
      </c>
      <c r="C1545" s="46">
        <f t="shared" si="1"/>
        <v>68.92963577</v>
      </c>
      <c r="D1545" s="35">
        <f t="shared" si="2"/>
        <v>6.970364229</v>
      </c>
      <c r="E1545" s="47"/>
      <c r="F1545" s="48">
        <v>80.0</v>
      </c>
      <c r="G1545" s="48">
        <v>8.0</v>
      </c>
      <c r="H1545" s="49">
        <f t="shared" si="3"/>
        <v>77.59134857</v>
      </c>
      <c r="I1545" s="49">
        <f t="shared" si="4"/>
        <v>2.408651426</v>
      </c>
      <c r="J1545" s="49"/>
      <c r="K1545" s="50">
        <v>80.0</v>
      </c>
      <c r="L1545" s="51">
        <v>58.4</v>
      </c>
      <c r="M1545" s="52">
        <f t="shared" si="5"/>
        <v>74.79220141</v>
      </c>
      <c r="N1545" s="52">
        <f t="shared" si="6"/>
        <v>5.207798589</v>
      </c>
      <c r="O1545" s="53"/>
      <c r="P1545" s="54">
        <v>80.0</v>
      </c>
      <c r="Q1545" s="54">
        <v>0.1</v>
      </c>
      <c r="R1545" s="55">
        <f t="shared" si="7"/>
        <v>70.84370993</v>
      </c>
      <c r="S1545" s="55">
        <f t="shared" si="8"/>
        <v>9.156290075</v>
      </c>
      <c r="T1545" s="55"/>
    </row>
    <row r="1546">
      <c r="A1546" s="45">
        <v>75.4</v>
      </c>
      <c r="B1546" s="45">
        <v>11.9</v>
      </c>
      <c r="C1546" s="46">
        <f t="shared" si="1"/>
        <v>69.13998108</v>
      </c>
      <c r="D1546" s="35">
        <f t="shared" si="2"/>
        <v>6.260018918</v>
      </c>
      <c r="E1546" s="47"/>
      <c r="F1546" s="48">
        <v>79.7</v>
      </c>
      <c r="G1546" s="48">
        <v>82.0</v>
      </c>
      <c r="H1546" s="49">
        <f t="shared" si="3"/>
        <v>73.64282259</v>
      </c>
      <c r="I1546" s="49">
        <f t="shared" si="4"/>
        <v>6.057177408</v>
      </c>
      <c r="J1546" s="49"/>
      <c r="K1546" s="50">
        <v>79.7</v>
      </c>
      <c r="L1546" s="51">
        <v>57.9</v>
      </c>
      <c r="M1546" s="52">
        <f t="shared" si="5"/>
        <v>74.65727242</v>
      </c>
      <c r="N1546" s="52">
        <f t="shared" si="6"/>
        <v>5.042727577</v>
      </c>
      <c r="O1546" s="53"/>
      <c r="P1546" s="54">
        <v>79.7</v>
      </c>
      <c r="Q1546" s="54">
        <v>0.1</v>
      </c>
      <c r="R1546" s="55">
        <f t="shared" si="7"/>
        <v>70.84370993</v>
      </c>
      <c r="S1546" s="55">
        <f t="shared" si="8"/>
        <v>8.856290075</v>
      </c>
      <c r="T1546" s="55"/>
    </row>
    <row r="1547">
      <c r="A1547" s="45">
        <v>75.0</v>
      </c>
      <c r="B1547" s="45">
        <v>12.0</v>
      </c>
      <c r="C1547" s="46">
        <f t="shared" si="1"/>
        <v>69.35032639</v>
      </c>
      <c r="D1547" s="35">
        <f t="shared" si="2"/>
        <v>5.649673608</v>
      </c>
      <c r="E1547" s="47"/>
      <c r="F1547" s="48">
        <v>79.4</v>
      </c>
      <c r="G1547" s="48">
        <v>85.0</v>
      </c>
      <c r="H1547" s="49">
        <f t="shared" si="3"/>
        <v>73.48274721</v>
      </c>
      <c r="I1547" s="49">
        <f t="shared" si="4"/>
        <v>5.917252785</v>
      </c>
      <c r="J1547" s="49"/>
      <c r="K1547" s="50">
        <v>79.4</v>
      </c>
      <c r="L1547" s="51">
        <v>57.5</v>
      </c>
      <c r="M1547" s="52">
        <f t="shared" si="5"/>
        <v>74.54932923</v>
      </c>
      <c r="N1547" s="52">
        <f t="shared" si="6"/>
        <v>4.850670768</v>
      </c>
      <c r="O1547" s="53"/>
      <c r="P1547" s="54">
        <v>79.4</v>
      </c>
      <c r="Q1547" s="54">
        <v>0.1</v>
      </c>
      <c r="R1547" s="55">
        <f t="shared" si="7"/>
        <v>70.84370993</v>
      </c>
      <c r="S1547" s="55">
        <f t="shared" si="8"/>
        <v>8.556290075</v>
      </c>
      <c r="T1547" s="55"/>
    </row>
    <row r="1548">
      <c r="A1548" s="45">
        <v>74.3</v>
      </c>
      <c r="B1548" s="45">
        <v>12.1</v>
      </c>
      <c r="C1548" s="46">
        <f t="shared" si="1"/>
        <v>69.5606717</v>
      </c>
      <c r="D1548" s="35">
        <f t="shared" si="2"/>
        <v>4.739328297</v>
      </c>
      <c r="E1548" s="47"/>
      <c r="F1548" s="48">
        <v>78.8</v>
      </c>
      <c r="G1548" s="48">
        <v>9.0</v>
      </c>
      <c r="H1548" s="49">
        <f t="shared" si="3"/>
        <v>77.53799012</v>
      </c>
      <c r="I1548" s="49">
        <f t="shared" si="4"/>
        <v>1.262009885</v>
      </c>
      <c r="J1548" s="49"/>
      <c r="K1548" s="50">
        <v>78.8</v>
      </c>
      <c r="L1548" s="51">
        <v>57.0</v>
      </c>
      <c r="M1548" s="52">
        <f t="shared" si="5"/>
        <v>74.41440024</v>
      </c>
      <c r="N1548" s="52">
        <f t="shared" si="6"/>
        <v>4.385599756</v>
      </c>
      <c r="O1548" s="53"/>
      <c r="P1548" s="54">
        <v>78.8</v>
      </c>
      <c r="Q1548" s="54">
        <v>0.1</v>
      </c>
      <c r="R1548" s="55">
        <f t="shared" si="7"/>
        <v>70.84370993</v>
      </c>
      <c r="S1548" s="55">
        <f t="shared" si="8"/>
        <v>7.956290075</v>
      </c>
      <c r="T1548" s="55"/>
    </row>
    <row r="1549">
      <c r="A1549" s="45">
        <v>73.4</v>
      </c>
      <c r="B1549" s="45">
        <v>12.2</v>
      </c>
      <c r="C1549" s="46">
        <f t="shared" si="1"/>
        <v>69.77101701</v>
      </c>
      <c r="D1549" s="35">
        <f t="shared" si="2"/>
        <v>3.628982987</v>
      </c>
      <c r="E1549" s="47"/>
      <c r="F1549" s="48">
        <v>78.7</v>
      </c>
      <c r="G1549" s="48">
        <v>92.0</v>
      </c>
      <c r="H1549" s="49">
        <f t="shared" si="3"/>
        <v>73.109238</v>
      </c>
      <c r="I1549" s="49">
        <f t="shared" si="4"/>
        <v>5.590762</v>
      </c>
      <c r="J1549" s="49"/>
      <c r="K1549" s="50">
        <v>78.7</v>
      </c>
      <c r="L1549" s="51">
        <v>56.4</v>
      </c>
      <c r="M1549" s="52">
        <f t="shared" si="5"/>
        <v>74.25248546</v>
      </c>
      <c r="N1549" s="52">
        <f t="shared" si="6"/>
        <v>4.447514542</v>
      </c>
      <c r="O1549" s="53"/>
      <c r="P1549" s="54">
        <v>78.7</v>
      </c>
      <c r="Q1549" s="54">
        <v>0.1</v>
      </c>
      <c r="R1549" s="55">
        <f t="shared" si="7"/>
        <v>70.84370993</v>
      </c>
      <c r="S1549" s="55">
        <f t="shared" si="8"/>
        <v>7.856290075</v>
      </c>
      <c r="T1549" s="55"/>
    </row>
    <row r="1550">
      <c r="A1550" s="45">
        <v>72.7</v>
      </c>
      <c r="B1550" s="45">
        <v>11.8</v>
      </c>
      <c r="C1550" s="46">
        <f t="shared" si="1"/>
        <v>68.92963577</v>
      </c>
      <c r="D1550" s="35">
        <f t="shared" si="2"/>
        <v>3.770364229</v>
      </c>
      <c r="E1550" s="47"/>
      <c r="F1550" s="48">
        <v>78.6</v>
      </c>
      <c r="G1550" s="48">
        <v>92.0</v>
      </c>
      <c r="H1550" s="49">
        <f t="shared" si="3"/>
        <v>73.109238</v>
      </c>
      <c r="I1550" s="49">
        <f t="shared" si="4"/>
        <v>5.490762</v>
      </c>
      <c r="J1550" s="49"/>
      <c r="K1550" s="50">
        <v>78.6</v>
      </c>
      <c r="L1550" s="51">
        <v>55.8</v>
      </c>
      <c r="M1550" s="52">
        <f t="shared" si="5"/>
        <v>74.09057067</v>
      </c>
      <c r="N1550" s="52">
        <f t="shared" si="6"/>
        <v>4.509429327</v>
      </c>
      <c r="O1550" s="53"/>
      <c r="P1550" s="54">
        <v>78.6</v>
      </c>
      <c r="Q1550" s="54">
        <v>0.1</v>
      </c>
      <c r="R1550" s="55">
        <f t="shared" si="7"/>
        <v>70.84370993</v>
      </c>
      <c r="S1550" s="55">
        <f t="shared" si="8"/>
        <v>7.756290075</v>
      </c>
      <c r="T1550" s="55"/>
    </row>
    <row r="1551">
      <c r="A1551" s="45">
        <v>71.8</v>
      </c>
      <c r="B1551" s="45">
        <v>12.0</v>
      </c>
      <c r="C1551" s="46">
        <f t="shared" si="1"/>
        <v>69.35032639</v>
      </c>
      <c r="D1551" s="35">
        <f t="shared" si="2"/>
        <v>2.449673608</v>
      </c>
      <c r="E1551" s="47"/>
      <c r="F1551" s="48">
        <v>78.3</v>
      </c>
      <c r="G1551" s="48">
        <v>95.0</v>
      </c>
      <c r="H1551" s="49">
        <f t="shared" si="3"/>
        <v>72.94916262</v>
      </c>
      <c r="I1551" s="49">
        <f t="shared" si="4"/>
        <v>5.350837377</v>
      </c>
      <c r="J1551" s="49"/>
      <c r="K1551" s="50">
        <v>78.3</v>
      </c>
      <c r="L1551" s="51">
        <v>55.2</v>
      </c>
      <c r="M1551" s="52">
        <f t="shared" si="5"/>
        <v>73.92865589</v>
      </c>
      <c r="N1551" s="52">
        <f t="shared" si="6"/>
        <v>4.371344113</v>
      </c>
      <c r="O1551" s="53"/>
      <c r="P1551" s="54">
        <v>78.3</v>
      </c>
      <c r="Q1551" s="54">
        <v>0.1</v>
      </c>
      <c r="R1551" s="55">
        <f t="shared" si="7"/>
        <v>70.84370993</v>
      </c>
      <c r="S1551" s="55">
        <f t="shared" si="8"/>
        <v>7.456290075</v>
      </c>
      <c r="T1551" s="55"/>
    </row>
    <row r="1552">
      <c r="A1552" s="45">
        <v>78.0</v>
      </c>
      <c r="B1552" s="45">
        <v>11.8</v>
      </c>
      <c r="C1552" s="46">
        <f t="shared" si="1"/>
        <v>68.92963577</v>
      </c>
      <c r="D1552" s="35">
        <f t="shared" si="2"/>
        <v>9.070364229</v>
      </c>
      <c r="E1552" s="47"/>
      <c r="F1552" s="48">
        <v>78.0</v>
      </c>
      <c r="G1552" s="48">
        <v>96.0</v>
      </c>
      <c r="H1552" s="49">
        <f t="shared" si="3"/>
        <v>72.89580416</v>
      </c>
      <c r="I1552" s="49">
        <f t="shared" si="4"/>
        <v>5.104195837</v>
      </c>
      <c r="J1552" s="49"/>
      <c r="K1552" s="50">
        <v>78.0</v>
      </c>
      <c r="L1552" s="51">
        <v>54.6</v>
      </c>
      <c r="M1552" s="52">
        <f t="shared" si="5"/>
        <v>73.7667411</v>
      </c>
      <c r="N1552" s="52">
        <f t="shared" si="6"/>
        <v>4.233258899</v>
      </c>
      <c r="O1552" s="53"/>
      <c r="P1552" s="54">
        <v>78.0</v>
      </c>
      <c r="Q1552" s="54">
        <v>0.3</v>
      </c>
      <c r="R1552" s="55">
        <f t="shared" si="7"/>
        <v>70.64913325</v>
      </c>
      <c r="S1552" s="55">
        <f t="shared" si="8"/>
        <v>7.350866753</v>
      </c>
      <c r="T1552" s="55"/>
    </row>
    <row r="1553">
      <c r="A1553" s="45">
        <v>69.6</v>
      </c>
      <c r="B1553" s="45">
        <v>11.3</v>
      </c>
      <c r="C1553" s="46">
        <f t="shared" si="1"/>
        <v>67.87790922</v>
      </c>
      <c r="D1553" s="35">
        <f t="shared" si="2"/>
        <v>1.722090781</v>
      </c>
      <c r="E1553" s="47"/>
      <c r="F1553" s="48">
        <v>77.8</v>
      </c>
      <c r="G1553" s="48">
        <v>98.0</v>
      </c>
      <c r="H1553" s="49">
        <f t="shared" si="3"/>
        <v>72.78908724</v>
      </c>
      <c r="I1553" s="49">
        <f t="shared" si="4"/>
        <v>5.010912755</v>
      </c>
      <c r="J1553" s="49"/>
      <c r="K1553" s="50">
        <v>77.8</v>
      </c>
      <c r="L1553" s="51">
        <v>54.0</v>
      </c>
      <c r="M1553" s="52">
        <f t="shared" si="5"/>
        <v>73.60482632</v>
      </c>
      <c r="N1553" s="52">
        <f t="shared" si="6"/>
        <v>4.195173685</v>
      </c>
      <c r="O1553" s="53"/>
      <c r="P1553" s="54">
        <v>77.8</v>
      </c>
      <c r="Q1553" s="54">
        <v>0.3</v>
      </c>
      <c r="R1553" s="55">
        <f t="shared" si="7"/>
        <v>70.64913325</v>
      </c>
      <c r="S1553" s="55">
        <f t="shared" si="8"/>
        <v>7.150866753</v>
      </c>
      <c r="T1553" s="55"/>
    </row>
    <row r="1554">
      <c r="A1554" s="45">
        <v>58.2</v>
      </c>
      <c r="B1554" s="45">
        <v>8.4</v>
      </c>
      <c r="C1554" s="46">
        <f t="shared" si="1"/>
        <v>61.77789521</v>
      </c>
      <c r="D1554" s="35">
        <f t="shared" si="2"/>
        <v>3.577895214</v>
      </c>
      <c r="E1554" s="47"/>
      <c r="F1554" s="48">
        <v>65.5</v>
      </c>
      <c r="G1554" s="48">
        <v>22.0</v>
      </c>
      <c r="H1554" s="49">
        <f t="shared" si="3"/>
        <v>76.84433015</v>
      </c>
      <c r="I1554" s="49">
        <f t="shared" si="4"/>
        <v>11.34433015</v>
      </c>
      <c r="J1554" s="49"/>
      <c r="K1554" s="50">
        <v>65.5</v>
      </c>
      <c r="L1554" s="51">
        <v>2.5</v>
      </c>
      <c r="M1554" s="52">
        <f t="shared" si="5"/>
        <v>59.70714053</v>
      </c>
      <c r="N1554" s="52">
        <f t="shared" si="6"/>
        <v>5.792859466</v>
      </c>
      <c r="O1554" s="53"/>
      <c r="P1554" s="54">
        <v>65.5</v>
      </c>
      <c r="Q1554" s="54">
        <v>0.4</v>
      </c>
      <c r="R1554" s="55">
        <f t="shared" si="7"/>
        <v>70.55184491</v>
      </c>
      <c r="S1554" s="55">
        <f t="shared" si="8"/>
        <v>5.051844907</v>
      </c>
      <c r="T1554" s="55"/>
    </row>
    <row r="1555">
      <c r="A1555" s="45">
        <v>57.8</v>
      </c>
      <c r="B1555" s="45">
        <v>8.2</v>
      </c>
      <c r="C1555" s="46">
        <f t="shared" si="1"/>
        <v>61.35720459</v>
      </c>
      <c r="D1555" s="35">
        <f t="shared" si="2"/>
        <v>3.557204593</v>
      </c>
      <c r="E1555" s="47"/>
      <c r="F1555" s="48">
        <v>65.1</v>
      </c>
      <c r="G1555" s="48">
        <v>225.0</v>
      </c>
      <c r="H1555" s="49">
        <f t="shared" si="3"/>
        <v>66.01256292</v>
      </c>
      <c r="I1555" s="49">
        <f t="shared" si="4"/>
        <v>0.9125629247</v>
      </c>
      <c r="J1555" s="49"/>
      <c r="K1555" s="50">
        <v>65.1</v>
      </c>
      <c r="L1555" s="51">
        <v>2.0</v>
      </c>
      <c r="M1555" s="52">
        <f t="shared" si="5"/>
        <v>59.57221155</v>
      </c>
      <c r="N1555" s="52">
        <f t="shared" si="6"/>
        <v>5.527788454</v>
      </c>
      <c r="O1555" s="53"/>
      <c r="P1555" s="54">
        <v>65.1</v>
      </c>
      <c r="Q1555" s="54">
        <v>0.4</v>
      </c>
      <c r="R1555" s="55">
        <f t="shared" si="7"/>
        <v>70.55184491</v>
      </c>
      <c r="S1555" s="55">
        <f t="shared" si="8"/>
        <v>5.451844907</v>
      </c>
      <c r="T1555" s="55"/>
    </row>
    <row r="1556">
      <c r="A1556" s="45">
        <v>57.3</v>
      </c>
      <c r="B1556" s="45">
        <v>8.0</v>
      </c>
      <c r="C1556" s="46">
        <f t="shared" si="1"/>
        <v>60.93651397</v>
      </c>
      <c r="D1556" s="35">
        <f t="shared" si="2"/>
        <v>3.636513972</v>
      </c>
      <c r="E1556" s="47"/>
      <c r="F1556" s="48">
        <v>64.7</v>
      </c>
      <c r="G1556" s="48">
        <v>23.0</v>
      </c>
      <c r="H1556" s="49">
        <f t="shared" si="3"/>
        <v>76.79097169</v>
      </c>
      <c r="I1556" s="49">
        <f t="shared" si="4"/>
        <v>12.09097169</v>
      </c>
      <c r="J1556" s="49"/>
      <c r="K1556" s="50">
        <v>64.7</v>
      </c>
      <c r="L1556" s="51">
        <v>19.5</v>
      </c>
      <c r="M1556" s="52">
        <f t="shared" si="5"/>
        <v>64.29472613</v>
      </c>
      <c r="N1556" s="52">
        <f t="shared" si="6"/>
        <v>0.4052738682</v>
      </c>
      <c r="O1556" s="53"/>
      <c r="P1556" s="54">
        <v>64.7</v>
      </c>
      <c r="Q1556" s="54">
        <v>0.4</v>
      </c>
      <c r="R1556" s="55">
        <f t="shared" si="7"/>
        <v>70.55184491</v>
      </c>
      <c r="S1556" s="55">
        <f t="shared" si="8"/>
        <v>5.851844907</v>
      </c>
      <c r="T1556" s="55"/>
    </row>
    <row r="1557">
      <c r="A1557" s="45">
        <v>57.2</v>
      </c>
      <c r="B1557" s="45">
        <v>7.7</v>
      </c>
      <c r="C1557" s="46">
        <f t="shared" si="1"/>
        <v>60.30547804</v>
      </c>
      <c r="D1557" s="35">
        <f t="shared" si="2"/>
        <v>3.105478041</v>
      </c>
      <c r="E1557" s="47"/>
      <c r="F1557" s="48">
        <v>64.3</v>
      </c>
      <c r="G1557" s="48">
        <v>235.0</v>
      </c>
      <c r="H1557" s="49">
        <f t="shared" si="3"/>
        <v>65.47897833</v>
      </c>
      <c r="I1557" s="49">
        <f t="shared" si="4"/>
        <v>1.178978333</v>
      </c>
      <c r="J1557" s="49"/>
      <c r="K1557" s="50">
        <v>64.3</v>
      </c>
      <c r="L1557" s="51">
        <v>19.0</v>
      </c>
      <c r="M1557" s="52">
        <f t="shared" si="5"/>
        <v>64.15979714</v>
      </c>
      <c r="N1557" s="52">
        <f t="shared" si="6"/>
        <v>0.1402028563</v>
      </c>
      <c r="O1557" s="53"/>
      <c r="P1557" s="54">
        <v>64.3</v>
      </c>
      <c r="Q1557" s="54">
        <v>0.5</v>
      </c>
      <c r="R1557" s="55">
        <f t="shared" si="7"/>
        <v>70.45455657</v>
      </c>
      <c r="S1557" s="55">
        <f t="shared" si="8"/>
        <v>6.154556568</v>
      </c>
      <c r="T1557" s="55"/>
    </row>
    <row r="1558">
      <c r="A1558" s="45">
        <v>56.8</v>
      </c>
      <c r="B1558" s="45">
        <v>7.5</v>
      </c>
      <c r="C1558" s="46">
        <f t="shared" si="1"/>
        <v>59.88478742</v>
      </c>
      <c r="D1558" s="35">
        <f t="shared" si="2"/>
        <v>3.08478742</v>
      </c>
      <c r="E1558" s="47"/>
      <c r="F1558" s="48">
        <v>63.8</v>
      </c>
      <c r="G1558" s="48">
        <v>241.0</v>
      </c>
      <c r="H1558" s="49">
        <f t="shared" si="3"/>
        <v>65.15882758</v>
      </c>
      <c r="I1558" s="49">
        <f t="shared" si="4"/>
        <v>1.358827577</v>
      </c>
      <c r="J1558" s="49"/>
      <c r="K1558" s="50">
        <v>63.8</v>
      </c>
      <c r="L1558" s="51">
        <v>18.5</v>
      </c>
      <c r="M1558" s="52">
        <f t="shared" si="5"/>
        <v>64.02486816</v>
      </c>
      <c r="N1558" s="52">
        <f t="shared" si="6"/>
        <v>0.2248681555</v>
      </c>
      <c r="O1558" s="53"/>
      <c r="P1558" s="54">
        <v>63.8</v>
      </c>
      <c r="Q1558" s="54">
        <v>0.5</v>
      </c>
      <c r="R1558" s="55">
        <f t="shared" si="7"/>
        <v>70.45455657</v>
      </c>
      <c r="S1558" s="55">
        <f t="shared" si="8"/>
        <v>6.654556568</v>
      </c>
      <c r="T1558" s="55"/>
    </row>
    <row r="1559">
      <c r="A1559" s="45">
        <v>56.5</v>
      </c>
      <c r="B1559" s="45">
        <v>7.3</v>
      </c>
      <c r="C1559" s="46">
        <f t="shared" si="1"/>
        <v>59.4640968</v>
      </c>
      <c r="D1559" s="35">
        <f t="shared" si="2"/>
        <v>2.964096799</v>
      </c>
      <c r="E1559" s="47"/>
      <c r="F1559" s="48">
        <v>63.3</v>
      </c>
      <c r="G1559" s="48">
        <v>248.0</v>
      </c>
      <c r="H1559" s="49">
        <f t="shared" si="3"/>
        <v>64.78531836</v>
      </c>
      <c r="I1559" s="49">
        <f t="shared" si="4"/>
        <v>1.485318363</v>
      </c>
      <c r="J1559" s="49"/>
      <c r="K1559" s="50">
        <v>63.3</v>
      </c>
      <c r="L1559" s="51">
        <v>18.0</v>
      </c>
      <c r="M1559" s="52">
        <f t="shared" si="5"/>
        <v>63.88993917</v>
      </c>
      <c r="N1559" s="52">
        <f t="shared" si="6"/>
        <v>0.5899391674</v>
      </c>
      <c r="O1559" s="53"/>
      <c r="P1559" s="54">
        <v>63.3</v>
      </c>
      <c r="Q1559" s="54">
        <v>0.5</v>
      </c>
      <c r="R1559" s="55">
        <f t="shared" si="7"/>
        <v>70.45455657</v>
      </c>
      <c r="S1559" s="55">
        <f t="shared" si="8"/>
        <v>7.154556568</v>
      </c>
      <c r="T1559" s="55"/>
    </row>
    <row r="1560">
      <c r="A1560" s="45">
        <v>56.0</v>
      </c>
      <c r="B1560" s="45">
        <v>7.1</v>
      </c>
      <c r="C1560" s="46">
        <f t="shared" si="1"/>
        <v>59.04340618</v>
      </c>
      <c r="D1560" s="35">
        <f t="shared" si="2"/>
        <v>3.043406178</v>
      </c>
      <c r="E1560" s="47"/>
      <c r="F1560" s="48">
        <v>62.8</v>
      </c>
      <c r="G1560" s="48">
        <v>254.0</v>
      </c>
      <c r="H1560" s="49">
        <f t="shared" si="3"/>
        <v>64.46516761</v>
      </c>
      <c r="I1560" s="49">
        <f t="shared" si="4"/>
        <v>1.665167607</v>
      </c>
      <c r="J1560" s="49"/>
      <c r="K1560" s="50">
        <v>62.8</v>
      </c>
      <c r="L1560" s="51">
        <v>17.6</v>
      </c>
      <c r="M1560" s="52">
        <f t="shared" si="5"/>
        <v>63.78199598</v>
      </c>
      <c r="N1560" s="52">
        <f t="shared" si="6"/>
        <v>0.9819959768</v>
      </c>
      <c r="O1560" s="53"/>
      <c r="P1560" s="54">
        <v>62.8</v>
      </c>
      <c r="Q1560" s="54">
        <v>0.6</v>
      </c>
      <c r="R1560" s="55">
        <f t="shared" si="7"/>
        <v>70.35726823</v>
      </c>
      <c r="S1560" s="55">
        <f t="shared" si="8"/>
        <v>7.557268229</v>
      </c>
      <c r="T1560" s="55"/>
    </row>
    <row r="1561">
      <c r="A1561" s="45">
        <v>55.5</v>
      </c>
      <c r="B1561" s="45">
        <v>5.8</v>
      </c>
      <c r="C1561" s="46">
        <f t="shared" si="1"/>
        <v>56.30891714</v>
      </c>
      <c r="D1561" s="35">
        <f t="shared" si="2"/>
        <v>0.8089171415</v>
      </c>
      <c r="E1561" s="47"/>
      <c r="F1561" s="48">
        <v>62.3</v>
      </c>
      <c r="G1561" s="48">
        <v>259.0</v>
      </c>
      <c r="H1561" s="49">
        <f t="shared" si="3"/>
        <v>64.19837531</v>
      </c>
      <c r="I1561" s="49">
        <f t="shared" si="4"/>
        <v>1.898375311</v>
      </c>
      <c r="J1561" s="49"/>
      <c r="K1561" s="50">
        <v>62.3</v>
      </c>
      <c r="L1561" s="51">
        <v>17.1</v>
      </c>
      <c r="M1561" s="52">
        <f t="shared" si="5"/>
        <v>63.64706699</v>
      </c>
      <c r="N1561" s="52">
        <f t="shared" si="6"/>
        <v>1.347066989</v>
      </c>
      <c r="O1561" s="53"/>
      <c r="P1561" s="54">
        <v>62.3</v>
      </c>
      <c r="Q1561" s="54">
        <v>0.6</v>
      </c>
      <c r="R1561" s="55">
        <f t="shared" si="7"/>
        <v>70.35726823</v>
      </c>
      <c r="S1561" s="55">
        <f t="shared" si="8"/>
        <v>8.057268229</v>
      </c>
      <c r="T1561" s="55"/>
    </row>
    <row r="1562">
      <c r="A1562" s="45">
        <v>55.0</v>
      </c>
      <c r="B1562" s="45">
        <v>6.4</v>
      </c>
      <c r="C1562" s="46">
        <f t="shared" si="1"/>
        <v>57.570989</v>
      </c>
      <c r="D1562" s="35">
        <f t="shared" si="2"/>
        <v>2.570989004</v>
      </c>
      <c r="E1562" s="47"/>
      <c r="F1562" s="48">
        <v>61.9</v>
      </c>
      <c r="G1562" s="48">
        <v>261.0</v>
      </c>
      <c r="H1562" s="49">
        <f t="shared" si="3"/>
        <v>64.09165839</v>
      </c>
      <c r="I1562" s="49">
        <f t="shared" si="4"/>
        <v>2.191658393</v>
      </c>
      <c r="J1562" s="49"/>
      <c r="K1562" s="50">
        <v>61.9</v>
      </c>
      <c r="L1562" s="51">
        <v>16.7</v>
      </c>
      <c r="M1562" s="52">
        <f t="shared" si="5"/>
        <v>63.5391238</v>
      </c>
      <c r="N1562" s="52">
        <f t="shared" si="6"/>
        <v>1.639123798</v>
      </c>
      <c r="O1562" s="53"/>
      <c r="P1562" s="54">
        <v>61.9</v>
      </c>
      <c r="Q1562" s="54">
        <v>0.6</v>
      </c>
      <c r="R1562" s="55">
        <f t="shared" si="7"/>
        <v>70.35726823</v>
      </c>
      <c r="S1562" s="55">
        <f t="shared" si="8"/>
        <v>8.457268229</v>
      </c>
      <c r="T1562" s="55"/>
    </row>
    <row r="1563">
      <c r="A1563" s="45">
        <v>54.3</v>
      </c>
      <c r="B1563" s="45">
        <v>6.1</v>
      </c>
      <c r="C1563" s="46">
        <f t="shared" si="1"/>
        <v>56.93995307</v>
      </c>
      <c r="D1563" s="35">
        <f t="shared" si="2"/>
        <v>2.639953073</v>
      </c>
      <c r="E1563" s="47"/>
      <c r="F1563" s="48">
        <v>61.4</v>
      </c>
      <c r="G1563" s="48">
        <v>263.0</v>
      </c>
      <c r="H1563" s="49">
        <f t="shared" si="3"/>
        <v>63.98494147</v>
      </c>
      <c r="I1563" s="49">
        <f t="shared" si="4"/>
        <v>2.584941474</v>
      </c>
      <c r="J1563" s="49"/>
      <c r="K1563" s="50">
        <v>61.4</v>
      </c>
      <c r="L1563" s="51">
        <v>16.3</v>
      </c>
      <c r="M1563" s="52">
        <f t="shared" si="5"/>
        <v>63.43118061</v>
      </c>
      <c r="N1563" s="52">
        <f t="shared" si="6"/>
        <v>2.031180608</v>
      </c>
      <c r="O1563" s="53"/>
      <c r="P1563" s="54">
        <v>61.4</v>
      </c>
      <c r="Q1563" s="54">
        <v>0.6</v>
      </c>
      <c r="R1563" s="55">
        <f t="shared" si="7"/>
        <v>70.35726823</v>
      </c>
      <c r="S1563" s="55">
        <f t="shared" si="8"/>
        <v>8.957268229</v>
      </c>
      <c r="T1563" s="55"/>
    </row>
    <row r="1564">
      <c r="A1564" s="45">
        <v>53.6</v>
      </c>
      <c r="B1564" s="45">
        <v>5.8</v>
      </c>
      <c r="C1564" s="46">
        <f t="shared" si="1"/>
        <v>56.30891714</v>
      </c>
      <c r="D1564" s="35">
        <f t="shared" si="2"/>
        <v>2.708917141</v>
      </c>
      <c r="E1564" s="47"/>
      <c r="F1564" s="48">
        <v>69.0</v>
      </c>
      <c r="G1564" s="48">
        <v>265.0</v>
      </c>
      <c r="H1564" s="49">
        <f t="shared" si="3"/>
        <v>63.87822456</v>
      </c>
      <c r="I1564" s="49">
        <f t="shared" si="4"/>
        <v>5.121775444</v>
      </c>
      <c r="J1564" s="49"/>
      <c r="K1564" s="50">
        <v>69.0</v>
      </c>
      <c r="L1564" s="51">
        <v>15.8</v>
      </c>
      <c r="M1564" s="52">
        <f t="shared" si="5"/>
        <v>63.29625162</v>
      </c>
      <c r="N1564" s="52">
        <f t="shared" si="6"/>
        <v>5.703748381</v>
      </c>
      <c r="O1564" s="53"/>
      <c r="P1564" s="54">
        <v>69.0</v>
      </c>
      <c r="Q1564" s="54">
        <v>0.7</v>
      </c>
      <c r="R1564" s="55">
        <f t="shared" si="7"/>
        <v>70.25997989</v>
      </c>
      <c r="S1564" s="55">
        <f t="shared" si="8"/>
        <v>1.259979889</v>
      </c>
      <c r="T1564" s="55"/>
    </row>
    <row r="1565">
      <c r="A1565" s="45">
        <v>52.8</v>
      </c>
      <c r="B1565" s="45">
        <v>5.5</v>
      </c>
      <c r="C1565" s="46">
        <f t="shared" si="1"/>
        <v>55.67788121</v>
      </c>
      <c r="D1565" s="35">
        <f t="shared" si="2"/>
        <v>2.87788121</v>
      </c>
      <c r="E1565" s="47"/>
      <c r="F1565" s="48">
        <v>64.0</v>
      </c>
      <c r="G1565" s="48">
        <v>267.0</v>
      </c>
      <c r="H1565" s="49">
        <f t="shared" si="3"/>
        <v>63.77150764</v>
      </c>
      <c r="I1565" s="49">
        <f t="shared" si="4"/>
        <v>0.2284923624</v>
      </c>
      <c r="J1565" s="49"/>
      <c r="K1565" s="50">
        <v>64.0</v>
      </c>
      <c r="L1565" s="51">
        <v>15.4</v>
      </c>
      <c r="M1565" s="52">
        <f t="shared" si="5"/>
        <v>63.18830843</v>
      </c>
      <c r="N1565" s="52">
        <f t="shared" si="6"/>
        <v>0.8116915711</v>
      </c>
      <c r="O1565" s="53"/>
      <c r="P1565" s="54">
        <v>64.0</v>
      </c>
      <c r="Q1565" s="54">
        <v>0.7</v>
      </c>
      <c r="R1565" s="55">
        <f t="shared" si="7"/>
        <v>70.25997989</v>
      </c>
      <c r="S1565" s="55">
        <f t="shared" si="8"/>
        <v>6.259979889</v>
      </c>
      <c r="T1565" s="55"/>
    </row>
    <row r="1566">
      <c r="A1566" s="45">
        <v>52.0</v>
      </c>
      <c r="B1566" s="45">
        <v>5.2</v>
      </c>
      <c r="C1566" s="46">
        <f t="shared" si="1"/>
        <v>55.04684528</v>
      </c>
      <c r="D1566" s="35">
        <f t="shared" si="2"/>
        <v>3.046845279</v>
      </c>
      <c r="E1566" s="47"/>
      <c r="F1566" s="48">
        <v>59.9</v>
      </c>
      <c r="G1566" s="48">
        <v>268.0</v>
      </c>
      <c r="H1566" s="49">
        <f t="shared" si="3"/>
        <v>63.71814918</v>
      </c>
      <c r="I1566" s="49">
        <f t="shared" si="4"/>
        <v>3.818149178</v>
      </c>
      <c r="J1566" s="49"/>
      <c r="K1566" s="50">
        <v>59.9</v>
      </c>
      <c r="L1566" s="51">
        <v>15.0</v>
      </c>
      <c r="M1566" s="52">
        <f t="shared" si="5"/>
        <v>63.08036524</v>
      </c>
      <c r="N1566" s="52">
        <f t="shared" si="6"/>
        <v>3.180365238</v>
      </c>
      <c r="O1566" s="53"/>
      <c r="P1566" s="54">
        <v>59.9</v>
      </c>
      <c r="Q1566" s="54">
        <v>0.7</v>
      </c>
      <c r="R1566" s="55">
        <f t="shared" si="7"/>
        <v>70.25997989</v>
      </c>
      <c r="S1566" s="55">
        <f t="shared" si="8"/>
        <v>10.35997989</v>
      </c>
      <c r="T1566" s="55"/>
    </row>
    <row r="1567">
      <c r="A1567" s="45">
        <v>51.2</v>
      </c>
      <c r="B1567" s="45">
        <v>4.9</v>
      </c>
      <c r="C1567" s="46">
        <f t="shared" si="1"/>
        <v>54.41580935</v>
      </c>
      <c r="D1567" s="35">
        <f t="shared" si="2"/>
        <v>3.215809347</v>
      </c>
      <c r="E1567" s="47"/>
      <c r="F1567" s="48">
        <v>59.3</v>
      </c>
      <c r="G1567" s="48">
        <v>271.0</v>
      </c>
      <c r="H1567" s="49">
        <f t="shared" si="3"/>
        <v>63.5580738</v>
      </c>
      <c r="I1567" s="49">
        <f t="shared" si="4"/>
        <v>4.258073801</v>
      </c>
      <c r="J1567" s="49"/>
      <c r="K1567" s="50">
        <v>59.3</v>
      </c>
      <c r="L1567" s="51">
        <v>14.7</v>
      </c>
      <c r="M1567" s="52">
        <f t="shared" si="5"/>
        <v>62.99940785</v>
      </c>
      <c r="N1567" s="52">
        <f t="shared" si="6"/>
        <v>3.699407845</v>
      </c>
      <c r="O1567" s="53"/>
      <c r="P1567" s="54">
        <v>59.3</v>
      </c>
      <c r="Q1567" s="54">
        <v>0.6</v>
      </c>
      <c r="R1567" s="55">
        <f t="shared" si="7"/>
        <v>70.35726823</v>
      </c>
      <c r="S1567" s="55">
        <f t="shared" si="8"/>
        <v>11.05726823</v>
      </c>
      <c r="T1567" s="55"/>
    </row>
    <row r="1568">
      <c r="A1568" s="45">
        <v>55.0</v>
      </c>
      <c r="B1568" s="45">
        <v>4.6</v>
      </c>
      <c r="C1568" s="46">
        <f t="shared" si="1"/>
        <v>53.78477342</v>
      </c>
      <c r="D1568" s="35">
        <f t="shared" si="2"/>
        <v>1.215226584</v>
      </c>
      <c r="E1568" s="47"/>
      <c r="F1568" s="48">
        <v>58.7</v>
      </c>
      <c r="G1568" s="48">
        <v>276.0</v>
      </c>
      <c r="H1568" s="49">
        <f t="shared" si="3"/>
        <v>63.2912815</v>
      </c>
      <c r="I1568" s="49">
        <f t="shared" si="4"/>
        <v>4.591281505</v>
      </c>
      <c r="J1568" s="49"/>
      <c r="K1568" s="50">
        <v>58.7</v>
      </c>
      <c r="L1568" s="51">
        <v>14.3</v>
      </c>
      <c r="M1568" s="52">
        <f t="shared" si="5"/>
        <v>62.89146465</v>
      </c>
      <c r="N1568" s="52">
        <f t="shared" si="6"/>
        <v>4.191464655</v>
      </c>
      <c r="O1568" s="53"/>
      <c r="P1568" s="54">
        <v>58.7</v>
      </c>
      <c r="Q1568" s="54">
        <v>4.8</v>
      </c>
      <c r="R1568" s="55">
        <f t="shared" si="7"/>
        <v>66.27115798</v>
      </c>
      <c r="S1568" s="55">
        <f t="shared" si="8"/>
        <v>7.57115798</v>
      </c>
      <c r="T1568" s="55"/>
    </row>
    <row r="1569">
      <c r="A1569" s="45">
        <v>49.8</v>
      </c>
      <c r="B1569" s="45">
        <v>4.4</v>
      </c>
      <c r="C1569" s="46">
        <f t="shared" si="1"/>
        <v>53.36408279</v>
      </c>
      <c r="D1569" s="35">
        <f t="shared" si="2"/>
        <v>3.564082795</v>
      </c>
      <c r="E1569" s="47"/>
      <c r="F1569" s="48">
        <v>57.9</v>
      </c>
      <c r="G1569" s="48">
        <v>283.0</v>
      </c>
      <c r="H1569" s="49">
        <f t="shared" si="3"/>
        <v>62.91777229</v>
      </c>
      <c r="I1569" s="49">
        <f t="shared" si="4"/>
        <v>5.01777229</v>
      </c>
      <c r="J1569" s="49"/>
      <c r="K1569" s="50">
        <v>57.9</v>
      </c>
      <c r="L1569" s="51">
        <v>13.9</v>
      </c>
      <c r="M1569" s="52">
        <f t="shared" si="5"/>
        <v>62.78352146</v>
      </c>
      <c r="N1569" s="52">
        <f t="shared" si="6"/>
        <v>4.883521464</v>
      </c>
      <c r="O1569" s="53"/>
      <c r="P1569" s="54">
        <v>57.9</v>
      </c>
      <c r="Q1569" s="54">
        <v>5.1</v>
      </c>
      <c r="R1569" s="55">
        <f t="shared" si="7"/>
        <v>65.97929296</v>
      </c>
      <c r="S1569" s="55">
        <f t="shared" si="8"/>
        <v>8.079292962</v>
      </c>
      <c r="T1569" s="55"/>
    </row>
    <row r="1570">
      <c r="A1570" s="45">
        <v>81.7</v>
      </c>
      <c r="B1570" s="45">
        <v>14.6</v>
      </c>
      <c r="C1570" s="46">
        <f t="shared" si="1"/>
        <v>74.81930446</v>
      </c>
      <c r="D1570" s="35">
        <f t="shared" si="2"/>
        <v>6.880695535</v>
      </c>
      <c r="E1570" s="47"/>
      <c r="F1570" s="48">
        <v>58.3</v>
      </c>
      <c r="G1570" s="48">
        <v>365.0</v>
      </c>
      <c r="H1570" s="49">
        <f t="shared" si="3"/>
        <v>58.54237863</v>
      </c>
      <c r="I1570" s="49">
        <f t="shared" si="4"/>
        <v>0.2423786346</v>
      </c>
      <c r="J1570" s="49"/>
      <c r="K1570" s="50">
        <v>58.3</v>
      </c>
      <c r="L1570" s="51">
        <v>19.6</v>
      </c>
      <c r="M1570" s="52">
        <f t="shared" si="5"/>
        <v>64.32171193</v>
      </c>
      <c r="N1570" s="52">
        <f t="shared" si="6"/>
        <v>6.021711929</v>
      </c>
      <c r="O1570" s="53"/>
      <c r="P1570" s="54">
        <v>58.3</v>
      </c>
      <c r="Q1570" s="54">
        <v>6.3</v>
      </c>
      <c r="R1570" s="55">
        <f t="shared" si="7"/>
        <v>64.81183289</v>
      </c>
      <c r="S1570" s="55">
        <f t="shared" si="8"/>
        <v>6.511832891</v>
      </c>
      <c r="T1570" s="55"/>
    </row>
    <row r="1571">
      <c r="A1571" s="45">
        <v>81.4</v>
      </c>
      <c r="B1571" s="45">
        <v>14.3</v>
      </c>
      <c r="C1571" s="46">
        <f t="shared" si="1"/>
        <v>74.18826853</v>
      </c>
      <c r="D1571" s="35">
        <f t="shared" si="2"/>
        <v>7.211731467</v>
      </c>
      <c r="E1571" s="47"/>
      <c r="F1571" s="48">
        <v>57.6</v>
      </c>
      <c r="G1571" s="48">
        <v>377.0</v>
      </c>
      <c r="H1571" s="49">
        <f t="shared" si="3"/>
        <v>57.90207712</v>
      </c>
      <c r="I1571" s="49">
        <f t="shared" si="4"/>
        <v>0.302077124</v>
      </c>
      <c r="J1571" s="49"/>
      <c r="K1571" s="50">
        <v>57.6</v>
      </c>
      <c r="L1571" s="51">
        <v>19.2</v>
      </c>
      <c r="M1571" s="52">
        <f t="shared" si="5"/>
        <v>64.21376874</v>
      </c>
      <c r="N1571" s="52">
        <f t="shared" si="6"/>
        <v>6.613768739</v>
      </c>
      <c r="O1571" s="53"/>
      <c r="P1571" s="54">
        <v>57.6</v>
      </c>
      <c r="Q1571" s="54">
        <v>8.3</v>
      </c>
      <c r="R1571" s="55">
        <f t="shared" si="7"/>
        <v>62.86606611</v>
      </c>
      <c r="S1571" s="55">
        <f t="shared" si="8"/>
        <v>5.266066106</v>
      </c>
      <c r="T1571" s="55"/>
    </row>
    <row r="1572">
      <c r="A1572" s="45">
        <v>81.1</v>
      </c>
      <c r="B1572" s="45">
        <v>14.2</v>
      </c>
      <c r="C1572" s="46">
        <f t="shared" si="1"/>
        <v>73.97792322</v>
      </c>
      <c r="D1572" s="35">
        <f t="shared" si="2"/>
        <v>7.122076777</v>
      </c>
      <c r="E1572" s="47"/>
      <c r="F1572" s="48">
        <v>56.7</v>
      </c>
      <c r="G1572" s="48">
        <v>394.0</v>
      </c>
      <c r="H1572" s="49">
        <f t="shared" si="3"/>
        <v>56.99498332</v>
      </c>
      <c r="I1572" s="49">
        <f t="shared" si="4"/>
        <v>0.2949833173</v>
      </c>
      <c r="J1572" s="49"/>
      <c r="K1572" s="50">
        <v>56.7</v>
      </c>
      <c r="L1572" s="51">
        <v>18.8</v>
      </c>
      <c r="M1572" s="52">
        <f t="shared" si="5"/>
        <v>64.10582555</v>
      </c>
      <c r="N1572" s="52">
        <f t="shared" si="6"/>
        <v>7.405825548</v>
      </c>
      <c r="O1572" s="53"/>
      <c r="P1572" s="54">
        <v>56.7</v>
      </c>
      <c r="Q1572" s="54">
        <v>11.2</v>
      </c>
      <c r="R1572" s="55">
        <f t="shared" si="7"/>
        <v>60.04470427</v>
      </c>
      <c r="S1572" s="55">
        <f t="shared" si="8"/>
        <v>3.344704267</v>
      </c>
      <c r="T1572" s="55"/>
    </row>
    <row r="1573">
      <c r="A1573" s="45">
        <v>81.0</v>
      </c>
      <c r="B1573" s="45">
        <v>14.1</v>
      </c>
      <c r="C1573" s="46">
        <f t="shared" si="1"/>
        <v>73.76757791</v>
      </c>
      <c r="D1573" s="35">
        <f t="shared" si="2"/>
        <v>7.232422088</v>
      </c>
      <c r="E1573" s="47"/>
      <c r="F1573" s="48">
        <v>55.3</v>
      </c>
      <c r="G1573" s="48">
        <v>42.0</v>
      </c>
      <c r="H1573" s="49">
        <f t="shared" si="3"/>
        <v>75.77716096</v>
      </c>
      <c r="I1573" s="49">
        <f t="shared" si="4"/>
        <v>20.47716096</v>
      </c>
      <c r="J1573" s="49"/>
      <c r="K1573" s="50">
        <v>55.3</v>
      </c>
      <c r="L1573" s="51">
        <v>18.4</v>
      </c>
      <c r="M1573" s="52">
        <f t="shared" si="5"/>
        <v>63.99788236</v>
      </c>
      <c r="N1573" s="52">
        <f t="shared" si="6"/>
        <v>8.697882358</v>
      </c>
      <c r="O1573" s="53"/>
      <c r="P1573" s="54">
        <v>55.3</v>
      </c>
      <c r="Q1573" s="54">
        <v>13.7</v>
      </c>
      <c r="R1573" s="55">
        <f t="shared" si="7"/>
        <v>57.61249579</v>
      </c>
      <c r="S1573" s="55">
        <f t="shared" si="8"/>
        <v>2.312495786</v>
      </c>
      <c r="T1573" s="55"/>
    </row>
    <row r="1574">
      <c r="A1574" s="45">
        <v>87.0</v>
      </c>
      <c r="B1574" s="45">
        <v>14.8</v>
      </c>
      <c r="C1574" s="46">
        <f t="shared" si="1"/>
        <v>75.23999509</v>
      </c>
      <c r="D1574" s="35">
        <f t="shared" si="2"/>
        <v>11.76000491</v>
      </c>
      <c r="E1574" s="47"/>
      <c r="F1574" s="48">
        <v>54.1</v>
      </c>
      <c r="G1574" s="48">
        <v>441.0</v>
      </c>
      <c r="H1574" s="49">
        <f t="shared" si="3"/>
        <v>54.48713573</v>
      </c>
      <c r="I1574" s="49">
        <f t="shared" si="4"/>
        <v>0.3871357342</v>
      </c>
      <c r="J1574" s="49"/>
      <c r="K1574" s="50">
        <v>54.1</v>
      </c>
      <c r="L1574" s="51">
        <v>18.0</v>
      </c>
      <c r="M1574" s="52">
        <f t="shared" si="5"/>
        <v>63.88993917</v>
      </c>
      <c r="N1574" s="52">
        <f t="shared" si="6"/>
        <v>9.789939167</v>
      </c>
      <c r="O1574" s="53"/>
      <c r="P1574" s="54">
        <v>54.1</v>
      </c>
      <c r="Q1574" s="54">
        <v>14.9</v>
      </c>
      <c r="R1574" s="55">
        <f t="shared" si="7"/>
        <v>56.44503571</v>
      </c>
      <c r="S1574" s="55">
        <f t="shared" si="8"/>
        <v>2.345035715</v>
      </c>
      <c r="T1574" s="55"/>
    </row>
    <row r="1575">
      <c r="A1575" s="45">
        <v>83.0</v>
      </c>
      <c r="B1575" s="45">
        <v>14.6</v>
      </c>
      <c r="C1575" s="46">
        <f t="shared" si="1"/>
        <v>74.81930446</v>
      </c>
      <c r="D1575" s="35">
        <f t="shared" si="2"/>
        <v>8.180695535</v>
      </c>
      <c r="E1575" s="47"/>
      <c r="F1575" s="48">
        <v>52.9</v>
      </c>
      <c r="G1575" s="48">
        <v>462.0</v>
      </c>
      <c r="H1575" s="49">
        <f t="shared" si="3"/>
        <v>53.36660809</v>
      </c>
      <c r="I1575" s="49">
        <f t="shared" si="4"/>
        <v>0.4666080907</v>
      </c>
      <c r="J1575" s="49"/>
      <c r="K1575" s="50">
        <v>52.9</v>
      </c>
      <c r="L1575" s="51">
        <v>17.6</v>
      </c>
      <c r="M1575" s="52">
        <f t="shared" si="5"/>
        <v>63.78199598</v>
      </c>
      <c r="N1575" s="52">
        <f t="shared" si="6"/>
        <v>10.88199598</v>
      </c>
      <c r="O1575" s="53"/>
      <c r="P1575" s="54">
        <v>52.9</v>
      </c>
      <c r="Q1575" s="54">
        <v>16.9</v>
      </c>
      <c r="R1575" s="55">
        <f t="shared" si="7"/>
        <v>54.49926893</v>
      </c>
      <c r="S1575" s="55">
        <f t="shared" si="8"/>
        <v>1.599268929</v>
      </c>
      <c r="T1575" s="55"/>
    </row>
    <row r="1576">
      <c r="A1576" s="45">
        <v>82.0</v>
      </c>
      <c r="B1576" s="45">
        <v>14.4</v>
      </c>
      <c r="C1576" s="46">
        <f t="shared" si="1"/>
        <v>74.39861384</v>
      </c>
      <c r="D1576" s="35">
        <f t="shared" si="2"/>
        <v>7.601386156</v>
      </c>
      <c r="E1576" s="47"/>
      <c r="F1576" s="48">
        <v>51.5</v>
      </c>
      <c r="G1576" s="48">
        <v>491.0</v>
      </c>
      <c r="H1576" s="49">
        <f t="shared" si="3"/>
        <v>51.81921277</v>
      </c>
      <c r="I1576" s="49">
        <f t="shared" si="4"/>
        <v>0.3192127735</v>
      </c>
      <c r="J1576" s="49"/>
      <c r="K1576" s="50">
        <v>51.5</v>
      </c>
      <c r="L1576" s="51">
        <v>17.3</v>
      </c>
      <c r="M1576" s="52">
        <f t="shared" si="5"/>
        <v>63.70103858</v>
      </c>
      <c r="N1576" s="52">
        <f t="shared" si="6"/>
        <v>12.20103858</v>
      </c>
      <c r="O1576" s="53"/>
      <c r="P1576" s="54">
        <v>51.5</v>
      </c>
      <c r="Q1576" s="54">
        <v>19.3</v>
      </c>
      <c r="R1576" s="55">
        <f t="shared" si="7"/>
        <v>52.16434879</v>
      </c>
      <c r="S1576" s="55">
        <f t="shared" si="8"/>
        <v>0.6643487872</v>
      </c>
      <c r="T1576" s="55"/>
    </row>
    <row r="1577">
      <c r="A1577" s="45">
        <v>80.0</v>
      </c>
      <c r="B1577" s="45">
        <v>14.6</v>
      </c>
      <c r="C1577" s="46">
        <f t="shared" si="1"/>
        <v>74.81930446</v>
      </c>
      <c r="D1577" s="35">
        <f t="shared" si="2"/>
        <v>5.180695535</v>
      </c>
      <c r="E1577" s="47"/>
      <c r="F1577" s="48">
        <v>50.0</v>
      </c>
      <c r="G1577" s="48">
        <v>525.0</v>
      </c>
      <c r="H1577" s="49">
        <f t="shared" si="3"/>
        <v>50.00502516</v>
      </c>
      <c r="I1577" s="49">
        <f t="shared" si="4"/>
        <v>0.005025160147</v>
      </c>
      <c r="J1577" s="49"/>
      <c r="K1577" s="50">
        <v>50.0</v>
      </c>
      <c r="L1577" s="51">
        <v>16.9</v>
      </c>
      <c r="M1577" s="52">
        <f t="shared" si="5"/>
        <v>63.59309539</v>
      </c>
      <c r="N1577" s="52">
        <f t="shared" si="6"/>
        <v>13.59309539</v>
      </c>
      <c r="O1577" s="53"/>
      <c r="P1577" s="54">
        <v>50.0</v>
      </c>
      <c r="Q1577" s="54">
        <v>21.1</v>
      </c>
      <c r="R1577" s="55">
        <f t="shared" si="7"/>
        <v>50.41315868</v>
      </c>
      <c r="S1577" s="55">
        <f t="shared" si="8"/>
        <v>0.4131586805</v>
      </c>
      <c r="T1577" s="55"/>
    </row>
    <row r="1578">
      <c r="A1578" s="45">
        <v>79.6</v>
      </c>
      <c r="B1578" s="45">
        <v>14.4</v>
      </c>
      <c r="C1578" s="46">
        <f t="shared" si="1"/>
        <v>74.39861384</v>
      </c>
      <c r="D1578" s="35">
        <f t="shared" si="2"/>
        <v>5.201386156</v>
      </c>
      <c r="E1578" s="47"/>
      <c r="F1578" s="48">
        <v>48.5</v>
      </c>
      <c r="G1578" s="48">
        <v>559.0</v>
      </c>
      <c r="H1578" s="49">
        <f t="shared" si="3"/>
        <v>48.19083755</v>
      </c>
      <c r="I1578" s="49">
        <f t="shared" si="4"/>
        <v>0.3091624532</v>
      </c>
      <c r="J1578" s="49"/>
      <c r="K1578" s="50">
        <v>48.5</v>
      </c>
      <c r="L1578" s="51">
        <v>16.6</v>
      </c>
      <c r="M1578" s="52">
        <f t="shared" si="5"/>
        <v>63.512138</v>
      </c>
      <c r="N1578" s="52">
        <f t="shared" si="6"/>
        <v>15.012138</v>
      </c>
      <c r="O1578" s="53"/>
      <c r="P1578" s="54">
        <v>48.5</v>
      </c>
      <c r="Q1578" s="54">
        <v>22.4</v>
      </c>
      <c r="R1578" s="55">
        <f t="shared" si="7"/>
        <v>49.14841027</v>
      </c>
      <c r="S1578" s="55">
        <f t="shared" si="8"/>
        <v>0.6484102701</v>
      </c>
      <c r="T1578" s="55"/>
    </row>
    <row r="1579">
      <c r="A1579" s="45">
        <v>79.3</v>
      </c>
      <c r="B1579" s="45">
        <v>14.8</v>
      </c>
      <c r="C1579" s="46">
        <f t="shared" si="1"/>
        <v>75.23999509</v>
      </c>
      <c r="D1579" s="35">
        <f t="shared" si="2"/>
        <v>4.060004914</v>
      </c>
      <c r="E1579" s="47"/>
      <c r="F1579" s="48">
        <v>47.1</v>
      </c>
      <c r="G1579" s="48">
        <v>587.0</v>
      </c>
      <c r="H1579" s="49">
        <f t="shared" si="3"/>
        <v>46.69680069</v>
      </c>
      <c r="I1579" s="49">
        <f t="shared" si="4"/>
        <v>0.4031993112</v>
      </c>
      <c r="J1579" s="49"/>
      <c r="K1579" s="50">
        <v>47.1</v>
      </c>
      <c r="L1579" s="51">
        <v>16.2</v>
      </c>
      <c r="M1579" s="52">
        <f t="shared" si="5"/>
        <v>63.40419481</v>
      </c>
      <c r="N1579" s="52">
        <f t="shared" si="6"/>
        <v>16.30419481</v>
      </c>
      <c r="O1579" s="53"/>
      <c r="P1579" s="54">
        <v>47.1</v>
      </c>
      <c r="Q1579" s="54">
        <v>23.4</v>
      </c>
      <c r="R1579" s="55">
        <f t="shared" si="7"/>
        <v>48.17552688</v>
      </c>
      <c r="S1579" s="55">
        <f t="shared" si="8"/>
        <v>1.075526878</v>
      </c>
      <c r="T1579" s="55"/>
    </row>
    <row r="1580">
      <c r="A1580" s="45">
        <v>79.0</v>
      </c>
      <c r="B1580" s="45">
        <v>14.8</v>
      </c>
      <c r="C1580" s="46">
        <f t="shared" si="1"/>
        <v>75.23999509</v>
      </c>
      <c r="D1580" s="35">
        <f t="shared" si="2"/>
        <v>3.760004914</v>
      </c>
      <c r="E1580" s="47"/>
      <c r="F1580" s="48">
        <v>46.0</v>
      </c>
      <c r="G1580" s="48">
        <v>66.0</v>
      </c>
      <c r="H1580" s="49">
        <f t="shared" si="3"/>
        <v>74.49655794</v>
      </c>
      <c r="I1580" s="49">
        <f t="shared" si="4"/>
        <v>28.49655794</v>
      </c>
      <c r="J1580" s="49"/>
      <c r="K1580" s="50">
        <v>46.0</v>
      </c>
      <c r="L1580" s="51">
        <v>15.9</v>
      </c>
      <c r="M1580" s="52">
        <f t="shared" si="5"/>
        <v>63.32323742</v>
      </c>
      <c r="N1580" s="52">
        <f t="shared" si="6"/>
        <v>17.32323742</v>
      </c>
      <c r="O1580" s="53"/>
      <c r="P1580" s="54">
        <v>46.0</v>
      </c>
      <c r="Q1580" s="54">
        <v>24.2</v>
      </c>
      <c r="R1580" s="55">
        <f t="shared" si="7"/>
        <v>47.39722016</v>
      </c>
      <c r="S1580" s="55">
        <f t="shared" si="8"/>
        <v>1.397220163</v>
      </c>
      <c r="T1580" s="55"/>
    </row>
    <row r="1581">
      <c r="A1581" s="45">
        <v>78.7</v>
      </c>
      <c r="B1581" s="45">
        <v>14.2</v>
      </c>
      <c r="C1581" s="46">
        <f t="shared" si="1"/>
        <v>73.97792322</v>
      </c>
      <c r="D1581" s="35">
        <f t="shared" si="2"/>
        <v>4.722076777</v>
      </c>
      <c r="E1581" s="47"/>
      <c r="F1581" s="48">
        <v>45.1</v>
      </c>
      <c r="G1581" s="48">
        <v>615.0</v>
      </c>
      <c r="H1581" s="49">
        <f t="shared" si="3"/>
        <v>45.20276383</v>
      </c>
      <c r="I1581" s="49">
        <f t="shared" si="4"/>
        <v>0.1027638308</v>
      </c>
      <c r="J1581" s="49"/>
      <c r="K1581" s="50">
        <v>45.1</v>
      </c>
      <c r="L1581" s="51">
        <v>15.5</v>
      </c>
      <c r="M1581" s="52">
        <f t="shared" si="5"/>
        <v>63.21529423</v>
      </c>
      <c r="N1581" s="52">
        <f t="shared" si="6"/>
        <v>18.11529423</v>
      </c>
      <c r="O1581" s="53"/>
      <c r="P1581" s="54">
        <v>45.1</v>
      </c>
      <c r="Q1581" s="54">
        <v>24.7</v>
      </c>
      <c r="R1581" s="55">
        <f t="shared" si="7"/>
        <v>46.91077847</v>
      </c>
      <c r="S1581" s="55">
        <f t="shared" si="8"/>
        <v>1.810778467</v>
      </c>
      <c r="T1581" s="55"/>
    </row>
    <row r="1582">
      <c r="A1582" s="45">
        <v>78.5</v>
      </c>
      <c r="B1582" s="45">
        <v>13.8</v>
      </c>
      <c r="C1582" s="46">
        <f t="shared" si="1"/>
        <v>73.13654198</v>
      </c>
      <c r="D1582" s="35">
        <f t="shared" si="2"/>
        <v>5.363458019</v>
      </c>
      <c r="E1582" s="47"/>
      <c r="F1582" s="48">
        <v>44.6</v>
      </c>
      <c r="G1582" s="48">
        <v>613.0</v>
      </c>
      <c r="H1582" s="49">
        <f t="shared" si="3"/>
        <v>45.30948075</v>
      </c>
      <c r="I1582" s="49">
        <f t="shared" si="4"/>
        <v>0.7094807492</v>
      </c>
      <c r="J1582" s="49"/>
      <c r="K1582" s="50">
        <v>44.6</v>
      </c>
      <c r="L1582" s="51">
        <v>15.2</v>
      </c>
      <c r="M1582" s="52">
        <f t="shared" si="5"/>
        <v>63.13433683</v>
      </c>
      <c r="N1582" s="52">
        <f t="shared" si="6"/>
        <v>18.53433683</v>
      </c>
      <c r="O1582" s="53"/>
      <c r="P1582" s="54">
        <v>44.6</v>
      </c>
      <c r="Q1582" s="54">
        <v>25.1</v>
      </c>
      <c r="R1582" s="55">
        <f t="shared" si="7"/>
        <v>46.52162511</v>
      </c>
      <c r="S1582" s="55">
        <f t="shared" si="8"/>
        <v>1.92162511</v>
      </c>
      <c r="T1582" s="55"/>
    </row>
    <row r="1583">
      <c r="A1583" s="45">
        <v>78.2</v>
      </c>
      <c r="B1583" s="45">
        <v>13.8</v>
      </c>
      <c r="C1583" s="46">
        <f t="shared" si="1"/>
        <v>73.13654198</v>
      </c>
      <c r="D1583" s="35">
        <f t="shared" si="2"/>
        <v>5.063458019</v>
      </c>
      <c r="E1583" s="47"/>
      <c r="F1583" s="48">
        <v>44.0</v>
      </c>
      <c r="G1583" s="48">
        <v>67.0</v>
      </c>
      <c r="H1583" s="49">
        <f t="shared" si="3"/>
        <v>74.44319948</v>
      </c>
      <c r="I1583" s="49">
        <f t="shared" si="4"/>
        <v>30.44319948</v>
      </c>
      <c r="J1583" s="49"/>
      <c r="K1583" s="50">
        <v>44.0</v>
      </c>
      <c r="L1583" s="51">
        <v>14.8</v>
      </c>
      <c r="M1583" s="52">
        <f t="shared" si="5"/>
        <v>63.02639364</v>
      </c>
      <c r="N1583" s="52">
        <f t="shared" si="6"/>
        <v>19.02639364</v>
      </c>
      <c r="O1583" s="53"/>
      <c r="P1583" s="54">
        <v>44.0</v>
      </c>
      <c r="Q1583" s="54">
        <v>25.5</v>
      </c>
      <c r="R1583" s="55">
        <f t="shared" si="7"/>
        <v>46.13247175</v>
      </c>
      <c r="S1583" s="55">
        <f t="shared" si="8"/>
        <v>2.132471753</v>
      </c>
      <c r="T1583" s="55"/>
    </row>
    <row r="1584">
      <c r="A1584" s="45">
        <v>77.8</v>
      </c>
      <c r="B1584" s="45">
        <v>13.7</v>
      </c>
      <c r="C1584" s="46">
        <f t="shared" si="1"/>
        <v>72.92619667</v>
      </c>
      <c r="D1584" s="35">
        <f t="shared" si="2"/>
        <v>4.87380333</v>
      </c>
      <c r="E1584" s="47"/>
      <c r="F1584" s="48">
        <v>43.5</v>
      </c>
      <c r="G1584" s="48">
        <v>599.0</v>
      </c>
      <c r="H1584" s="49">
        <f t="shared" si="3"/>
        <v>46.05649918</v>
      </c>
      <c r="I1584" s="49">
        <f t="shared" si="4"/>
        <v>2.556499178</v>
      </c>
      <c r="J1584" s="49"/>
      <c r="K1584" s="50">
        <v>43.5</v>
      </c>
      <c r="L1584" s="51">
        <v>14.4</v>
      </c>
      <c r="M1584" s="52">
        <f t="shared" si="5"/>
        <v>62.91845045</v>
      </c>
      <c r="N1584" s="52">
        <f t="shared" si="6"/>
        <v>19.41845045</v>
      </c>
      <c r="O1584" s="53"/>
      <c r="P1584" s="54">
        <v>43.5</v>
      </c>
      <c r="Q1584" s="54">
        <v>0.1</v>
      </c>
      <c r="R1584" s="55">
        <f t="shared" si="7"/>
        <v>70.84370993</v>
      </c>
      <c r="S1584" s="55">
        <f t="shared" si="8"/>
        <v>27.34370993</v>
      </c>
      <c r="T1584" s="55"/>
    </row>
    <row r="1585">
      <c r="A1585" s="45">
        <v>77.5</v>
      </c>
      <c r="B1585" s="45">
        <v>13.8</v>
      </c>
      <c r="C1585" s="46">
        <f t="shared" si="1"/>
        <v>73.13654198</v>
      </c>
      <c r="D1585" s="35">
        <f t="shared" si="2"/>
        <v>4.363458019</v>
      </c>
      <c r="E1585" s="47"/>
      <c r="F1585" s="48">
        <v>43.1</v>
      </c>
      <c r="G1585" s="48">
        <v>588.0</v>
      </c>
      <c r="H1585" s="49">
        <f t="shared" si="3"/>
        <v>46.64344223</v>
      </c>
      <c r="I1585" s="49">
        <f t="shared" si="4"/>
        <v>3.54344223</v>
      </c>
      <c r="J1585" s="49"/>
      <c r="K1585" s="50">
        <v>43.1</v>
      </c>
      <c r="L1585" s="51">
        <v>14.1</v>
      </c>
      <c r="M1585" s="52">
        <f t="shared" si="5"/>
        <v>62.83749306</v>
      </c>
      <c r="N1585" s="52">
        <f t="shared" si="6"/>
        <v>19.73749306</v>
      </c>
      <c r="O1585" s="53"/>
      <c r="P1585" s="54">
        <v>43.1</v>
      </c>
      <c r="Q1585" s="54">
        <v>0.1</v>
      </c>
      <c r="R1585" s="55">
        <f t="shared" si="7"/>
        <v>70.84370993</v>
      </c>
      <c r="S1585" s="55">
        <f t="shared" si="8"/>
        <v>27.74370993</v>
      </c>
      <c r="T1585" s="55"/>
    </row>
    <row r="1586">
      <c r="A1586" s="45">
        <v>63.1</v>
      </c>
      <c r="B1586" s="45">
        <v>8.5</v>
      </c>
      <c r="C1586" s="46">
        <f t="shared" si="1"/>
        <v>61.98824052</v>
      </c>
      <c r="D1586" s="35">
        <f t="shared" si="2"/>
        <v>1.111759475</v>
      </c>
      <c r="E1586" s="47"/>
      <c r="F1586" s="48">
        <v>75.0</v>
      </c>
      <c r="G1586" s="48">
        <v>123.0</v>
      </c>
      <c r="H1586" s="49">
        <f t="shared" si="3"/>
        <v>71.45512576</v>
      </c>
      <c r="I1586" s="49">
        <f t="shared" si="4"/>
        <v>3.544874235</v>
      </c>
      <c r="J1586" s="49"/>
      <c r="K1586" s="50">
        <v>75.0</v>
      </c>
      <c r="L1586" s="51">
        <v>4.6</v>
      </c>
      <c r="M1586" s="52">
        <f t="shared" si="5"/>
        <v>60.27384228</v>
      </c>
      <c r="N1586" s="52">
        <f t="shared" si="6"/>
        <v>14.72615772</v>
      </c>
      <c r="O1586" s="53"/>
      <c r="P1586" s="54">
        <v>75.0</v>
      </c>
      <c r="Q1586" s="54">
        <v>0.1</v>
      </c>
      <c r="R1586" s="55">
        <f t="shared" si="7"/>
        <v>70.84370993</v>
      </c>
      <c r="S1586" s="55">
        <f t="shared" si="8"/>
        <v>4.156290075</v>
      </c>
      <c r="T1586" s="55"/>
    </row>
    <row r="1587">
      <c r="A1587" s="45">
        <v>63.0</v>
      </c>
      <c r="B1587" s="45">
        <v>8.5</v>
      </c>
      <c r="C1587" s="46">
        <f t="shared" si="1"/>
        <v>61.98824052</v>
      </c>
      <c r="D1587" s="35">
        <f t="shared" si="2"/>
        <v>1.011759475</v>
      </c>
      <c r="E1587" s="47"/>
      <c r="F1587" s="48">
        <v>74.8</v>
      </c>
      <c r="G1587" s="48">
        <v>126.0</v>
      </c>
      <c r="H1587" s="49">
        <f t="shared" si="3"/>
        <v>71.29505039</v>
      </c>
      <c r="I1587" s="49">
        <f t="shared" si="4"/>
        <v>3.504949613</v>
      </c>
      <c r="J1587" s="49"/>
      <c r="K1587" s="50">
        <v>74.8</v>
      </c>
      <c r="L1587" s="51">
        <v>39.5</v>
      </c>
      <c r="M1587" s="52">
        <f t="shared" si="5"/>
        <v>69.69188566</v>
      </c>
      <c r="N1587" s="52">
        <f t="shared" si="6"/>
        <v>5.108114342</v>
      </c>
      <c r="O1587" s="53"/>
      <c r="P1587" s="54">
        <v>74.8</v>
      </c>
      <c r="Q1587" s="54">
        <v>0.1</v>
      </c>
      <c r="R1587" s="55">
        <f t="shared" si="7"/>
        <v>70.84370993</v>
      </c>
      <c r="S1587" s="55">
        <f t="shared" si="8"/>
        <v>3.956290075</v>
      </c>
      <c r="T1587" s="55"/>
    </row>
    <row r="1588">
      <c r="A1588" s="45">
        <v>62.7</v>
      </c>
      <c r="B1588" s="45">
        <v>8.2</v>
      </c>
      <c r="C1588" s="46">
        <f t="shared" si="1"/>
        <v>61.35720459</v>
      </c>
      <c r="D1588" s="35">
        <f t="shared" si="2"/>
        <v>1.342795407</v>
      </c>
      <c r="E1588" s="47"/>
      <c r="F1588" s="48">
        <v>74.6</v>
      </c>
      <c r="G1588" s="48">
        <v>128.0</v>
      </c>
      <c r="H1588" s="49">
        <f t="shared" si="3"/>
        <v>71.18833347</v>
      </c>
      <c r="I1588" s="49">
        <f t="shared" si="4"/>
        <v>3.411666531</v>
      </c>
      <c r="J1588" s="49"/>
      <c r="K1588" s="50">
        <v>74.6</v>
      </c>
      <c r="L1588" s="51">
        <v>38.5</v>
      </c>
      <c r="M1588" s="52">
        <f t="shared" si="5"/>
        <v>69.42202768</v>
      </c>
      <c r="N1588" s="52">
        <f t="shared" si="6"/>
        <v>5.177972318</v>
      </c>
      <c r="O1588" s="53"/>
      <c r="P1588" s="54">
        <v>74.6</v>
      </c>
      <c r="Q1588" s="54">
        <v>0.1</v>
      </c>
      <c r="R1588" s="55">
        <f t="shared" si="7"/>
        <v>70.84370993</v>
      </c>
      <c r="S1588" s="55">
        <f t="shared" si="8"/>
        <v>3.756290075</v>
      </c>
      <c r="T1588" s="55"/>
    </row>
    <row r="1589">
      <c r="A1589" s="45">
        <v>62.5</v>
      </c>
      <c r="B1589" s="45">
        <v>7.8</v>
      </c>
      <c r="C1589" s="46">
        <f t="shared" si="1"/>
        <v>60.51582335</v>
      </c>
      <c r="D1589" s="35">
        <f t="shared" si="2"/>
        <v>1.984176649</v>
      </c>
      <c r="E1589" s="47"/>
      <c r="F1589" s="48">
        <v>74.5</v>
      </c>
      <c r="G1589" s="48">
        <v>129.0</v>
      </c>
      <c r="H1589" s="49">
        <f t="shared" si="3"/>
        <v>71.13497501</v>
      </c>
      <c r="I1589" s="49">
        <f t="shared" si="4"/>
        <v>3.365024991</v>
      </c>
      <c r="J1589" s="49"/>
      <c r="K1589" s="50">
        <v>74.5</v>
      </c>
      <c r="L1589" s="51">
        <v>37.4</v>
      </c>
      <c r="M1589" s="52">
        <f t="shared" si="5"/>
        <v>69.12518391</v>
      </c>
      <c r="N1589" s="52">
        <f t="shared" si="6"/>
        <v>5.374816092</v>
      </c>
      <c r="O1589" s="53"/>
      <c r="P1589" s="54">
        <v>74.5</v>
      </c>
      <c r="Q1589" s="54">
        <v>0.1</v>
      </c>
      <c r="R1589" s="55">
        <f t="shared" si="7"/>
        <v>70.84370993</v>
      </c>
      <c r="S1589" s="55">
        <f t="shared" si="8"/>
        <v>3.656290075</v>
      </c>
      <c r="T1589" s="55"/>
    </row>
    <row r="1590">
      <c r="A1590" s="45">
        <v>62.2</v>
      </c>
      <c r="B1590" s="45">
        <v>7.7</v>
      </c>
      <c r="C1590" s="46">
        <f t="shared" si="1"/>
        <v>60.30547804</v>
      </c>
      <c r="D1590" s="35">
        <f t="shared" si="2"/>
        <v>1.894521959</v>
      </c>
      <c r="E1590" s="47"/>
      <c r="F1590" s="48">
        <v>74.3</v>
      </c>
      <c r="G1590" s="48">
        <v>13.0</v>
      </c>
      <c r="H1590" s="49">
        <f t="shared" si="3"/>
        <v>77.32455628</v>
      </c>
      <c r="I1590" s="49">
        <f t="shared" si="4"/>
        <v>3.024556278</v>
      </c>
      <c r="J1590" s="49"/>
      <c r="K1590" s="50">
        <v>74.3</v>
      </c>
      <c r="L1590" s="51">
        <v>36.3</v>
      </c>
      <c r="M1590" s="52">
        <f t="shared" si="5"/>
        <v>68.82834013</v>
      </c>
      <c r="N1590" s="52">
        <f t="shared" si="6"/>
        <v>5.471659866</v>
      </c>
      <c r="O1590" s="53"/>
      <c r="P1590" s="54">
        <v>74.3</v>
      </c>
      <c r="Q1590" s="54">
        <v>0.1</v>
      </c>
      <c r="R1590" s="55">
        <f t="shared" si="7"/>
        <v>70.84370993</v>
      </c>
      <c r="S1590" s="55">
        <f t="shared" si="8"/>
        <v>3.456290075</v>
      </c>
      <c r="T1590" s="55"/>
    </row>
    <row r="1591">
      <c r="A1591" s="45">
        <v>62.0</v>
      </c>
      <c r="B1591" s="45">
        <v>7.6</v>
      </c>
      <c r="C1591" s="46">
        <f t="shared" si="1"/>
        <v>60.09513273</v>
      </c>
      <c r="D1591" s="35">
        <f t="shared" si="2"/>
        <v>1.90486727</v>
      </c>
      <c r="E1591" s="47"/>
      <c r="F1591" s="48">
        <v>74.1</v>
      </c>
      <c r="G1591" s="48">
        <v>131.0</v>
      </c>
      <c r="H1591" s="49">
        <f t="shared" si="3"/>
        <v>71.02825809</v>
      </c>
      <c r="I1591" s="49">
        <f t="shared" si="4"/>
        <v>3.071741909</v>
      </c>
      <c r="J1591" s="49"/>
      <c r="K1591" s="50">
        <v>74.1</v>
      </c>
      <c r="L1591" s="51">
        <v>35.3</v>
      </c>
      <c r="M1591" s="52">
        <f t="shared" si="5"/>
        <v>68.55848216</v>
      </c>
      <c r="N1591" s="52">
        <f t="shared" si="6"/>
        <v>5.541517842</v>
      </c>
      <c r="O1591" s="53"/>
      <c r="P1591" s="54">
        <v>74.1</v>
      </c>
      <c r="Q1591" s="54">
        <v>0.1</v>
      </c>
      <c r="R1591" s="55">
        <f t="shared" si="7"/>
        <v>70.84370993</v>
      </c>
      <c r="S1591" s="55">
        <f t="shared" si="8"/>
        <v>3.256290075</v>
      </c>
      <c r="T1591" s="55"/>
    </row>
    <row r="1592">
      <c r="A1592" s="45">
        <v>61.7</v>
      </c>
      <c r="B1592" s="45">
        <v>7.1</v>
      </c>
      <c r="C1592" s="46">
        <f t="shared" si="1"/>
        <v>59.04340618</v>
      </c>
      <c r="D1592" s="35">
        <f t="shared" si="2"/>
        <v>2.656593822</v>
      </c>
      <c r="E1592" s="47"/>
      <c r="F1592" s="48">
        <v>74.0</v>
      </c>
      <c r="G1592" s="48">
        <v>131.0</v>
      </c>
      <c r="H1592" s="49">
        <f t="shared" si="3"/>
        <v>71.02825809</v>
      </c>
      <c r="I1592" s="49">
        <f t="shared" si="4"/>
        <v>2.971741909</v>
      </c>
      <c r="J1592" s="49"/>
      <c r="K1592" s="50">
        <v>74.0</v>
      </c>
      <c r="L1592" s="51">
        <v>34.4</v>
      </c>
      <c r="M1592" s="52">
        <f t="shared" si="5"/>
        <v>68.31560998</v>
      </c>
      <c r="N1592" s="52">
        <f t="shared" si="6"/>
        <v>5.684390021</v>
      </c>
      <c r="O1592" s="53"/>
      <c r="P1592" s="54">
        <v>74.0</v>
      </c>
      <c r="Q1592" s="54">
        <v>0.1</v>
      </c>
      <c r="R1592" s="55">
        <f t="shared" si="7"/>
        <v>70.84370993</v>
      </c>
      <c r="S1592" s="55">
        <f t="shared" si="8"/>
        <v>3.156290075</v>
      </c>
      <c r="T1592" s="55"/>
    </row>
    <row r="1593">
      <c r="A1593" s="45">
        <v>61.4</v>
      </c>
      <c r="B1593" s="45">
        <v>7.2</v>
      </c>
      <c r="C1593" s="46">
        <f t="shared" si="1"/>
        <v>59.25375149</v>
      </c>
      <c r="D1593" s="35">
        <f t="shared" si="2"/>
        <v>2.146248512</v>
      </c>
      <c r="E1593" s="47"/>
      <c r="F1593" s="48">
        <v>73.8</v>
      </c>
      <c r="G1593" s="48">
        <v>132.0</v>
      </c>
      <c r="H1593" s="49">
        <f t="shared" si="3"/>
        <v>70.97489963</v>
      </c>
      <c r="I1593" s="49">
        <f t="shared" si="4"/>
        <v>2.825100368</v>
      </c>
      <c r="J1593" s="49"/>
      <c r="K1593" s="50">
        <v>73.8</v>
      </c>
      <c r="L1593" s="51">
        <v>33.4</v>
      </c>
      <c r="M1593" s="52">
        <f t="shared" si="5"/>
        <v>68.045752</v>
      </c>
      <c r="N1593" s="52">
        <f t="shared" si="6"/>
        <v>5.754247997</v>
      </c>
      <c r="O1593" s="53"/>
      <c r="P1593" s="54">
        <v>73.8</v>
      </c>
      <c r="Q1593" s="54">
        <v>0.1</v>
      </c>
      <c r="R1593" s="55">
        <f t="shared" si="7"/>
        <v>70.84370993</v>
      </c>
      <c r="S1593" s="55">
        <f t="shared" si="8"/>
        <v>2.956290075</v>
      </c>
      <c r="T1593" s="55"/>
    </row>
    <row r="1594">
      <c r="A1594" s="45">
        <v>61.2</v>
      </c>
      <c r="B1594" s="45">
        <v>7.4</v>
      </c>
      <c r="C1594" s="46">
        <f t="shared" si="1"/>
        <v>59.67444211</v>
      </c>
      <c r="D1594" s="35">
        <f t="shared" si="2"/>
        <v>1.525557891</v>
      </c>
      <c r="E1594" s="47"/>
      <c r="F1594" s="48">
        <v>73.7</v>
      </c>
      <c r="G1594" s="48">
        <v>133.0</v>
      </c>
      <c r="H1594" s="49">
        <f t="shared" si="3"/>
        <v>70.92154117</v>
      </c>
      <c r="I1594" s="49">
        <f t="shared" si="4"/>
        <v>2.778458828</v>
      </c>
      <c r="J1594" s="49"/>
      <c r="K1594" s="50">
        <v>73.7</v>
      </c>
      <c r="L1594" s="51">
        <v>32.5</v>
      </c>
      <c r="M1594" s="52">
        <f t="shared" si="5"/>
        <v>67.80287982</v>
      </c>
      <c r="N1594" s="52">
        <f t="shared" si="6"/>
        <v>5.897120176</v>
      </c>
      <c r="O1594" s="53"/>
      <c r="P1594" s="54">
        <v>73.7</v>
      </c>
      <c r="Q1594" s="54">
        <v>0.1</v>
      </c>
      <c r="R1594" s="55">
        <f t="shared" si="7"/>
        <v>70.84370993</v>
      </c>
      <c r="S1594" s="55">
        <f t="shared" si="8"/>
        <v>2.856290075</v>
      </c>
      <c r="T1594" s="55"/>
    </row>
    <row r="1595">
      <c r="A1595" s="45">
        <v>69.0</v>
      </c>
      <c r="B1595" s="45">
        <v>7.2</v>
      </c>
      <c r="C1595" s="46">
        <f t="shared" si="1"/>
        <v>59.25375149</v>
      </c>
      <c r="D1595" s="35">
        <f t="shared" si="2"/>
        <v>9.746248512</v>
      </c>
      <c r="E1595" s="47"/>
      <c r="F1595" s="48">
        <v>73.6</v>
      </c>
      <c r="G1595" s="48">
        <v>134.0</v>
      </c>
      <c r="H1595" s="49">
        <f t="shared" si="3"/>
        <v>70.86818271</v>
      </c>
      <c r="I1595" s="49">
        <f t="shared" si="4"/>
        <v>2.731817287</v>
      </c>
      <c r="J1595" s="49"/>
      <c r="K1595" s="50">
        <v>73.6</v>
      </c>
      <c r="L1595" s="51">
        <v>31.6</v>
      </c>
      <c r="M1595" s="52">
        <f t="shared" si="5"/>
        <v>67.56000765</v>
      </c>
      <c r="N1595" s="52">
        <f t="shared" si="6"/>
        <v>6.039992355</v>
      </c>
      <c r="O1595" s="53"/>
      <c r="P1595" s="54">
        <v>73.6</v>
      </c>
      <c r="Q1595" s="54">
        <v>0.1</v>
      </c>
      <c r="R1595" s="55">
        <f t="shared" si="7"/>
        <v>70.84370993</v>
      </c>
      <c r="S1595" s="55">
        <f t="shared" si="8"/>
        <v>2.756290075</v>
      </c>
      <c r="T1595" s="55"/>
    </row>
    <row r="1596">
      <c r="A1596" s="45">
        <v>66.0</v>
      </c>
      <c r="B1596" s="45">
        <v>7.2</v>
      </c>
      <c r="C1596" s="46">
        <f t="shared" si="1"/>
        <v>59.25375149</v>
      </c>
      <c r="D1596" s="35">
        <f t="shared" si="2"/>
        <v>6.746248512</v>
      </c>
      <c r="E1596" s="47"/>
      <c r="F1596" s="48">
        <v>73.4</v>
      </c>
      <c r="G1596" s="48">
        <v>135.0</v>
      </c>
      <c r="H1596" s="49">
        <f t="shared" si="3"/>
        <v>70.81482425</v>
      </c>
      <c r="I1596" s="49">
        <f t="shared" si="4"/>
        <v>2.585175746</v>
      </c>
      <c r="J1596" s="49"/>
      <c r="K1596" s="50">
        <v>73.4</v>
      </c>
      <c r="L1596" s="51">
        <v>3.7</v>
      </c>
      <c r="M1596" s="52">
        <f t="shared" si="5"/>
        <v>60.03097011</v>
      </c>
      <c r="N1596" s="52">
        <f t="shared" si="6"/>
        <v>13.36902989</v>
      </c>
      <c r="O1596" s="53"/>
      <c r="P1596" s="54">
        <v>73.4</v>
      </c>
      <c r="Q1596" s="54">
        <v>0.1</v>
      </c>
      <c r="R1596" s="55">
        <f t="shared" si="7"/>
        <v>70.84370993</v>
      </c>
      <c r="S1596" s="55">
        <f t="shared" si="8"/>
        <v>2.556290075</v>
      </c>
      <c r="T1596" s="55"/>
    </row>
    <row r="1597">
      <c r="A1597" s="45">
        <v>64.0</v>
      </c>
      <c r="B1597" s="45">
        <v>6.7</v>
      </c>
      <c r="C1597" s="46">
        <f t="shared" si="1"/>
        <v>58.20202494</v>
      </c>
      <c r="D1597" s="35">
        <f t="shared" si="2"/>
        <v>5.797975064</v>
      </c>
      <c r="E1597" s="47"/>
      <c r="F1597" s="48">
        <v>73.2</v>
      </c>
      <c r="G1597" s="48">
        <v>137.0</v>
      </c>
      <c r="H1597" s="49">
        <f t="shared" si="3"/>
        <v>70.70810734</v>
      </c>
      <c r="I1597" s="49">
        <f t="shared" si="4"/>
        <v>2.491892664</v>
      </c>
      <c r="J1597" s="49"/>
      <c r="K1597" s="50">
        <v>73.2</v>
      </c>
      <c r="L1597" s="51">
        <v>29.8</v>
      </c>
      <c r="M1597" s="52">
        <f t="shared" si="5"/>
        <v>67.07426329</v>
      </c>
      <c r="N1597" s="52">
        <f t="shared" si="6"/>
        <v>6.125736712</v>
      </c>
      <c r="O1597" s="53"/>
      <c r="P1597" s="54">
        <v>73.2</v>
      </c>
      <c r="Q1597" s="54">
        <v>0.1</v>
      </c>
      <c r="R1597" s="55">
        <f t="shared" si="7"/>
        <v>70.84370993</v>
      </c>
      <c r="S1597" s="55">
        <f t="shared" si="8"/>
        <v>2.356290075</v>
      </c>
      <c r="T1597" s="55"/>
    </row>
    <row r="1598">
      <c r="A1598" s="45">
        <v>63.0</v>
      </c>
      <c r="B1598" s="45">
        <v>6.6</v>
      </c>
      <c r="C1598" s="46">
        <f t="shared" si="1"/>
        <v>57.99167963</v>
      </c>
      <c r="D1598" s="35">
        <f t="shared" si="2"/>
        <v>5.008320375</v>
      </c>
      <c r="E1598" s="47"/>
      <c r="F1598" s="48">
        <v>73.1</v>
      </c>
      <c r="G1598" s="48">
        <v>138.0</v>
      </c>
      <c r="H1598" s="49">
        <f t="shared" si="3"/>
        <v>70.65474888</v>
      </c>
      <c r="I1598" s="49">
        <f t="shared" si="4"/>
        <v>2.445251124</v>
      </c>
      <c r="J1598" s="49"/>
      <c r="K1598" s="50">
        <v>73.1</v>
      </c>
      <c r="L1598" s="51">
        <v>28.8</v>
      </c>
      <c r="M1598" s="52">
        <f t="shared" si="5"/>
        <v>66.80440531</v>
      </c>
      <c r="N1598" s="52">
        <f t="shared" si="6"/>
        <v>6.295594688</v>
      </c>
      <c r="O1598" s="53"/>
      <c r="P1598" s="54">
        <v>73.1</v>
      </c>
      <c r="Q1598" s="54">
        <v>0.1</v>
      </c>
      <c r="R1598" s="55">
        <f t="shared" si="7"/>
        <v>70.84370993</v>
      </c>
      <c r="S1598" s="55">
        <f t="shared" si="8"/>
        <v>2.256290075</v>
      </c>
      <c r="T1598" s="55"/>
    </row>
    <row r="1599">
      <c r="A1599" s="45">
        <v>62.0</v>
      </c>
      <c r="B1599" s="45">
        <v>6.5</v>
      </c>
      <c r="C1599" s="46">
        <f t="shared" si="1"/>
        <v>57.78133431</v>
      </c>
      <c r="D1599" s="35">
        <f t="shared" si="2"/>
        <v>4.218665685</v>
      </c>
      <c r="E1599" s="47"/>
      <c r="F1599" s="48">
        <v>72.9</v>
      </c>
      <c r="G1599" s="48">
        <v>14.0</v>
      </c>
      <c r="H1599" s="49">
        <f t="shared" si="3"/>
        <v>77.27119782</v>
      </c>
      <c r="I1599" s="49">
        <f t="shared" si="4"/>
        <v>4.371197819</v>
      </c>
      <c r="J1599" s="49"/>
      <c r="K1599" s="50">
        <v>72.9</v>
      </c>
      <c r="L1599" s="51">
        <v>27.9</v>
      </c>
      <c r="M1599" s="52">
        <f t="shared" si="5"/>
        <v>66.56153313</v>
      </c>
      <c r="N1599" s="52">
        <f t="shared" si="6"/>
        <v>6.338466867</v>
      </c>
      <c r="O1599" s="53"/>
      <c r="P1599" s="54">
        <v>72.9</v>
      </c>
      <c r="Q1599" s="54">
        <v>0.1</v>
      </c>
      <c r="R1599" s="55">
        <f t="shared" si="7"/>
        <v>70.84370993</v>
      </c>
      <c r="S1599" s="55">
        <f t="shared" si="8"/>
        <v>2.056290075</v>
      </c>
      <c r="T1599" s="55"/>
    </row>
    <row r="1600">
      <c r="A1600" s="45">
        <v>61.0</v>
      </c>
      <c r="B1600" s="45">
        <v>6.5</v>
      </c>
      <c r="C1600" s="46">
        <f t="shared" si="1"/>
        <v>57.78133431</v>
      </c>
      <c r="D1600" s="35">
        <f t="shared" si="2"/>
        <v>3.218665685</v>
      </c>
      <c r="E1600" s="47"/>
      <c r="F1600" s="48">
        <v>72.7</v>
      </c>
      <c r="G1600" s="48">
        <v>144.0</v>
      </c>
      <c r="H1600" s="49">
        <f t="shared" si="3"/>
        <v>70.33459812</v>
      </c>
      <c r="I1600" s="49">
        <f t="shared" si="4"/>
        <v>2.365401879</v>
      </c>
      <c r="J1600" s="49"/>
      <c r="K1600" s="50">
        <v>72.7</v>
      </c>
      <c r="L1600" s="51">
        <v>27.0</v>
      </c>
      <c r="M1600" s="52">
        <f t="shared" si="5"/>
        <v>66.31866095</v>
      </c>
      <c r="N1600" s="52">
        <f t="shared" si="6"/>
        <v>6.381339046</v>
      </c>
      <c r="O1600" s="53"/>
      <c r="P1600" s="54">
        <v>72.7</v>
      </c>
      <c r="Q1600" s="54">
        <v>0.1</v>
      </c>
      <c r="R1600" s="55">
        <f t="shared" si="7"/>
        <v>70.84370993</v>
      </c>
      <c r="S1600" s="55">
        <f t="shared" si="8"/>
        <v>1.856290075</v>
      </c>
      <c r="T1600" s="55"/>
    </row>
    <row r="1601">
      <c r="A1601" s="45">
        <v>60.0</v>
      </c>
      <c r="B1601" s="45">
        <v>6.4</v>
      </c>
      <c r="C1601" s="46">
        <f t="shared" si="1"/>
        <v>57.570989</v>
      </c>
      <c r="D1601" s="35">
        <f t="shared" si="2"/>
        <v>2.429010996</v>
      </c>
      <c r="E1601" s="47"/>
      <c r="F1601" s="48">
        <v>72.4</v>
      </c>
      <c r="G1601" s="48">
        <v>149.0</v>
      </c>
      <c r="H1601" s="49">
        <f t="shared" si="3"/>
        <v>70.06780583</v>
      </c>
      <c r="I1601" s="49">
        <f t="shared" si="4"/>
        <v>2.332194175</v>
      </c>
      <c r="J1601" s="49"/>
      <c r="K1601" s="50">
        <v>72.4</v>
      </c>
      <c r="L1601" s="51">
        <v>26.0</v>
      </c>
      <c r="M1601" s="52">
        <f t="shared" si="5"/>
        <v>66.04880298</v>
      </c>
      <c r="N1601" s="52">
        <f t="shared" si="6"/>
        <v>6.351197022</v>
      </c>
      <c r="O1601" s="53"/>
      <c r="P1601" s="54">
        <v>72.4</v>
      </c>
      <c r="Q1601" s="54">
        <v>0.1</v>
      </c>
      <c r="R1601" s="55">
        <f t="shared" si="7"/>
        <v>70.84370993</v>
      </c>
      <c r="S1601" s="55">
        <f t="shared" si="8"/>
        <v>1.556290075</v>
      </c>
      <c r="T1601" s="55"/>
    </row>
    <row r="1602">
      <c r="A1602" s="45">
        <v>74.6</v>
      </c>
      <c r="B1602" s="45">
        <v>15.2</v>
      </c>
      <c r="C1602" s="46">
        <f t="shared" si="1"/>
        <v>76.08137633</v>
      </c>
      <c r="D1602" s="35">
        <f t="shared" si="2"/>
        <v>1.481376328</v>
      </c>
      <c r="E1602" s="47"/>
      <c r="F1602" s="48">
        <v>78.5</v>
      </c>
      <c r="G1602" s="48">
        <v>61.0</v>
      </c>
      <c r="H1602" s="49">
        <f t="shared" si="3"/>
        <v>74.76335024</v>
      </c>
      <c r="I1602" s="49">
        <f t="shared" si="4"/>
        <v>3.736649764</v>
      </c>
      <c r="J1602" s="49"/>
      <c r="K1602" s="50">
        <v>78.5</v>
      </c>
      <c r="L1602" s="51">
        <v>27.4</v>
      </c>
      <c r="M1602" s="52">
        <f t="shared" si="5"/>
        <v>66.42660414</v>
      </c>
      <c r="N1602" s="52">
        <f t="shared" si="6"/>
        <v>12.07339586</v>
      </c>
      <c r="O1602" s="53"/>
      <c r="P1602" s="54">
        <v>78.5</v>
      </c>
      <c r="Q1602" s="54">
        <v>0.1</v>
      </c>
      <c r="R1602" s="55">
        <f t="shared" si="7"/>
        <v>70.84370993</v>
      </c>
      <c r="S1602" s="55">
        <f t="shared" si="8"/>
        <v>7.656290075</v>
      </c>
      <c r="T1602" s="55"/>
    </row>
    <row r="1603">
      <c r="A1603" s="45">
        <v>74.2</v>
      </c>
      <c r="B1603" s="45">
        <v>14.7</v>
      </c>
      <c r="C1603" s="46">
        <f t="shared" si="1"/>
        <v>75.02964978</v>
      </c>
      <c r="D1603" s="35">
        <f t="shared" si="2"/>
        <v>0.8296497753</v>
      </c>
      <c r="E1603" s="47"/>
      <c r="F1603" s="48">
        <v>78.2</v>
      </c>
      <c r="G1603" s="48">
        <v>62.0</v>
      </c>
      <c r="H1603" s="49">
        <f t="shared" si="3"/>
        <v>74.70999178</v>
      </c>
      <c r="I1603" s="49">
        <f t="shared" si="4"/>
        <v>3.490008223</v>
      </c>
      <c r="J1603" s="49"/>
      <c r="K1603" s="50">
        <v>78.2</v>
      </c>
      <c r="L1603" s="51">
        <v>26.2</v>
      </c>
      <c r="M1603" s="52">
        <f t="shared" si="5"/>
        <v>66.10277457</v>
      </c>
      <c r="N1603" s="52">
        <f t="shared" si="6"/>
        <v>12.09722543</v>
      </c>
      <c r="O1603" s="53"/>
      <c r="P1603" s="54">
        <v>78.2</v>
      </c>
      <c r="Q1603" s="54">
        <v>0.1</v>
      </c>
      <c r="R1603" s="55">
        <f t="shared" si="7"/>
        <v>70.84370993</v>
      </c>
      <c r="S1603" s="55">
        <f t="shared" si="8"/>
        <v>7.356290075</v>
      </c>
      <c r="T1603" s="55"/>
    </row>
    <row r="1604">
      <c r="A1604" s="45">
        <v>74.1</v>
      </c>
      <c r="B1604" s="45">
        <v>14.7</v>
      </c>
      <c r="C1604" s="46">
        <f t="shared" si="1"/>
        <v>75.02964978</v>
      </c>
      <c r="D1604" s="35">
        <f t="shared" si="2"/>
        <v>0.9296497753</v>
      </c>
      <c r="E1604" s="47"/>
      <c r="F1604" s="48">
        <v>77.9</v>
      </c>
      <c r="G1604" s="48">
        <v>64.0</v>
      </c>
      <c r="H1604" s="49">
        <f t="shared" si="3"/>
        <v>74.60327486</v>
      </c>
      <c r="I1604" s="49">
        <f t="shared" si="4"/>
        <v>3.296725142</v>
      </c>
      <c r="J1604" s="49"/>
      <c r="K1604" s="50">
        <v>77.9</v>
      </c>
      <c r="L1604" s="51">
        <v>25.1</v>
      </c>
      <c r="M1604" s="52">
        <f t="shared" si="5"/>
        <v>65.8059308</v>
      </c>
      <c r="N1604" s="52">
        <f t="shared" si="6"/>
        <v>12.0940692</v>
      </c>
      <c r="O1604" s="53"/>
      <c r="P1604" s="54">
        <v>77.9</v>
      </c>
      <c r="Q1604" s="54">
        <v>0.1</v>
      </c>
      <c r="R1604" s="55">
        <f t="shared" si="7"/>
        <v>70.84370993</v>
      </c>
      <c r="S1604" s="55">
        <f t="shared" si="8"/>
        <v>7.056290075</v>
      </c>
      <c r="T1604" s="55"/>
    </row>
    <row r="1605">
      <c r="A1605" s="45">
        <v>73.9</v>
      </c>
      <c r="B1605" s="45">
        <v>14.3</v>
      </c>
      <c r="C1605" s="46">
        <f t="shared" si="1"/>
        <v>74.18826853</v>
      </c>
      <c r="D1605" s="35">
        <f t="shared" si="2"/>
        <v>0.2882685333</v>
      </c>
      <c r="E1605" s="47"/>
      <c r="F1605" s="48">
        <v>77.6</v>
      </c>
      <c r="G1605" s="48">
        <v>65.0</v>
      </c>
      <c r="H1605" s="49">
        <f t="shared" si="3"/>
        <v>74.5499164</v>
      </c>
      <c r="I1605" s="49">
        <f t="shared" si="4"/>
        <v>3.050083601</v>
      </c>
      <c r="J1605" s="49"/>
      <c r="K1605" s="50">
        <v>77.6</v>
      </c>
      <c r="L1605" s="51">
        <v>24.1</v>
      </c>
      <c r="M1605" s="52">
        <f t="shared" si="5"/>
        <v>65.53607282</v>
      </c>
      <c r="N1605" s="52">
        <f t="shared" si="6"/>
        <v>12.06392718</v>
      </c>
      <c r="O1605" s="53"/>
      <c r="P1605" s="54">
        <v>77.6</v>
      </c>
      <c r="Q1605" s="54">
        <v>0.1</v>
      </c>
      <c r="R1605" s="55">
        <f t="shared" si="7"/>
        <v>70.84370993</v>
      </c>
      <c r="S1605" s="55">
        <f t="shared" si="8"/>
        <v>6.756290075</v>
      </c>
      <c r="T1605" s="55"/>
    </row>
    <row r="1606">
      <c r="A1606" s="45">
        <v>73.6</v>
      </c>
      <c r="B1606" s="45">
        <v>14.1</v>
      </c>
      <c r="C1606" s="46">
        <f t="shared" si="1"/>
        <v>73.76757791</v>
      </c>
      <c r="D1606" s="35">
        <f t="shared" si="2"/>
        <v>0.1675779124</v>
      </c>
      <c r="E1606" s="47"/>
      <c r="F1606" s="48">
        <v>77.3</v>
      </c>
      <c r="G1606" s="48">
        <v>67.0</v>
      </c>
      <c r="H1606" s="49">
        <f t="shared" si="3"/>
        <v>74.44319948</v>
      </c>
      <c r="I1606" s="49">
        <f t="shared" si="4"/>
        <v>2.856800519</v>
      </c>
      <c r="J1606" s="49"/>
      <c r="K1606" s="50">
        <v>77.3</v>
      </c>
      <c r="L1606" s="51">
        <v>23.1</v>
      </c>
      <c r="M1606" s="52">
        <f t="shared" si="5"/>
        <v>65.26621485</v>
      </c>
      <c r="N1606" s="52">
        <f t="shared" si="6"/>
        <v>12.03378515</v>
      </c>
      <c r="O1606" s="53"/>
      <c r="P1606" s="54">
        <v>77.3</v>
      </c>
      <c r="Q1606" s="54">
        <v>0.1</v>
      </c>
      <c r="R1606" s="55">
        <f t="shared" si="7"/>
        <v>70.84370993</v>
      </c>
      <c r="S1606" s="55">
        <f t="shared" si="8"/>
        <v>6.456290075</v>
      </c>
      <c r="T1606" s="55"/>
    </row>
    <row r="1607">
      <c r="A1607" s="45">
        <v>73.3</v>
      </c>
      <c r="B1607" s="45">
        <v>14.0</v>
      </c>
      <c r="C1607" s="46">
        <f t="shared" si="1"/>
        <v>73.5572326</v>
      </c>
      <c r="D1607" s="35">
        <f t="shared" si="2"/>
        <v>0.2572326019</v>
      </c>
      <c r="E1607" s="47"/>
      <c r="F1607" s="48">
        <v>76.7</v>
      </c>
      <c r="G1607" s="48">
        <v>73.0</v>
      </c>
      <c r="H1607" s="49">
        <f t="shared" si="3"/>
        <v>74.12304873</v>
      </c>
      <c r="I1607" s="49">
        <f t="shared" si="4"/>
        <v>2.576951275</v>
      </c>
      <c r="J1607" s="49"/>
      <c r="K1607" s="50">
        <v>76.7</v>
      </c>
      <c r="L1607" s="51">
        <v>22.1</v>
      </c>
      <c r="M1607" s="52">
        <f t="shared" si="5"/>
        <v>64.99635687</v>
      </c>
      <c r="N1607" s="52">
        <f t="shared" si="6"/>
        <v>11.70364313</v>
      </c>
      <c r="O1607" s="53"/>
      <c r="P1607" s="54">
        <v>76.7</v>
      </c>
      <c r="Q1607" s="54">
        <v>0.1</v>
      </c>
      <c r="R1607" s="55">
        <f t="shared" si="7"/>
        <v>70.84370993</v>
      </c>
      <c r="S1607" s="55">
        <f t="shared" si="8"/>
        <v>5.856290075</v>
      </c>
      <c r="T1607" s="55"/>
    </row>
    <row r="1608">
      <c r="A1608" s="45">
        <v>72.8</v>
      </c>
      <c r="B1608" s="45">
        <v>13.8</v>
      </c>
      <c r="C1608" s="46">
        <f t="shared" si="1"/>
        <v>73.13654198</v>
      </c>
      <c r="D1608" s="35">
        <f t="shared" si="2"/>
        <v>0.3365419809</v>
      </c>
      <c r="E1608" s="47"/>
      <c r="F1608" s="48">
        <v>76.3</v>
      </c>
      <c r="G1608" s="48">
        <v>75.0</v>
      </c>
      <c r="H1608" s="49">
        <f t="shared" si="3"/>
        <v>74.01633181</v>
      </c>
      <c r="I1608" s="49">
        <f t="shared" si="4"/>
        <v>2.283668193</v>
      </c>
      <c r="J1608" s="49"/>
      <c r="K1608" s="50">
        <v>76.3</v>
      </c>
      <c r="L1608" s="51">
        <v>21.2</v>
      </c>
      <c r="M1608" s="52">
        <f t="shared" si="5"/>
        <v>64.75348469</v>
      </c>
      <c r="N1608" s="52">
        <f t="shared" si="6"/>
        <v>11.54651531</v>
      </c>
      <c r="O1608" s="53"/>
      <c r="P1608" s="54">
        <v>76.3</v>
      </c>
      <c r="Q1608" s="54">
        <v>0.1</v>
      </c>
      <c r="R1608" s="55">
        <f t="shared" si="7"/>
        <v>70.84370993</v>
      </c>
      <c r="S1608" s="55">
        <f t="shared" si="8"/>
        <v>5.456290075</v>
      </c>
      <c r="T1608" s="55"/>
    </row>
    <row r="1609">
      <c r="A1609" s="45">
        <v>72.7</v>
      </c>
      <c r="B1609" s="45">
        <v>13.6</v>
      </c>
      <c r="C1609" s="46">
        <f t="shared" si="1"/>
        <v>72.71585136</v>
      </c>
      <c r="D1609" s="35">
        <f t="shared" si="2"/>
        <v>0.0158513599</v>
      </c>
      <c r="E1609" s="47"/>
      <c r="F1609" s="48">
        <v>75.9</v>
      </c>
      <c r="G1609" s="48">
        <v>81.0</v>
      </c>
      <c r="H1609" s="49">
        <f t="shared" si="3"/>
        <v>73.69618105</v>
      </c>
      <c r="I1609" s="49">
        <f t="shared" si="4"/>
        <v>2.203818948</v>
      </c>
      <c r="J1609" s="49"/>
      <c r="K1609" s="50">
        <v>75.9</v>
      </c>
      <c r="L1609" s="51">
        <v>2.3</v>
      </c>
      <c r="M1609" s="52">
        <f t="shared" si="5"/>
        <v>59.65316894</v>
      </c>
      <c r="N1609" s="52">
        <f t="shared" si="6"/>
        <v>16.24683106</v>
      </c>
      <c r="O1609" s="53"/>
      <c r="P1609" s="54">
        <v>75.9</v>
      </c>
      <c r="Q1609" s="54">
        <v>0.1</v>
      </c>
      <c r="R1609" s="55">
        <f t="shared" si="7"/>
        <v>70.84370993</v>
      </c>
      <c r="S1609" s="55">
        <f t="shared" si="8"/>
        <v>5.056290075</v>
      </c>
      <c r="T1609" s="55"/>
    </row>
    <row r="1610">
      <c r="A1610" s="45">
        <v>72.9</v>
      </c>
      <c r="B1610" s="45">
        <v>13.5</v>
      </c>
      <c r="C1610" s="46">
        <f t="shared" si="1"/>
        <v>72.50550605</v>
      </c>
      <c r="D1610" s="35">
        <f t="shared" si="2"/>
        <v>0.3944939506</v>
      </c>
      <c r="E1610" s="47"/>
      <c r="F1610" s="48">
        <v>75.4</v>
      </c>
      <c r="G1610" s="48">
        <v>82.0</v>
      </c>
      <c r="H1610" s="49">
        <f t="shared" si="3"/>
        <v>73.64282259</v>
      </c>
      <c r="I1610" s="49">
        <f t="shared" si="4"/>
        <v>1.757177408</v>
      </c>
      <c r="J1610" s="49"/>
      <c r="K1610" s="50">
        <v>75.4</v>
      </c>
      <c r="L1610" s="51">
        <v>19.5</v>
      </c>
      <c r="M1610" s="52">
        <f t="shared" si="5"/>
        <v>64.29472613</v>
      </c>
      <c r="N1610" s="52">
        <f t="shared" si="6"/>
        <v>11.10527387</v>
      </c>
      <c r="O1610" s="53"/>
      <c r="P1610" s="54">
        <v>75.4</v>
      </c>
      <c r="Q1610" s="54">
        <v>0.1</v>
      </c>
      <c r="R1610" s="55">
        <f t="shared" si="7"/>
        <v>70.84370993</v>
      </c>
      <c r="S1610" s="55">
        <f t="shared" si="8"/>
        <v>4.556290075</v>
      </c>
      <c r="T1610" s="55"/>
    </row>
    <row r="1611">
      <c r="A1611" s="45">
        <v>71.8</v>
      </c>
      <c r="B1611" s="45">
        <v>13.4</v>
      </c>
      <c r="C1611" s="46">
        <f t="shared" si="1"/>
        <v>72.29516074</v>
      </c>
      <c r="D1611" s="35">
        <f t="shared" si="2"/>
        <v>0.4951607389</v>
      </c>
      <c r="E1611" s="47"/>
      <c r="F1611" s="48">
        <v>75.0</v>
      </c>
      <c r="G1611" s="48">
        <v>88.0</v>
      </c>
      <c r="H1611" s="49">
        <f t="shared" si="3"/>
        <v>73.32267184</v>
      </c>
      <c r="I1611" s="49">
        <f t="shared" si="4"/>
        <v>1.677328163</v>
      </c>
      <c r="J1611" s="49"/>
      <c r="K1611" s="50">
        <v>75.0</v>
      </c>
      <c r="L1611" s="51">
        <v>18.7</v>
      </c>
      <c r="M1611" s="52">
        <f t="shared" si="5"/>
        <v>64.07883975</v>
      </c>
      <c r="N1611" s="52">
        <f t="shared" si="6"/>
        <v>10.92116025</v>
      </c>
      <c r="O1611" s="53"/>
      <c r="P1611" s="54">
        <v>75.0</v>
      </c>
      <c r="Q1611" s="54">
        <v>0.1</v>
      </c>
      <c r="R1611" s="55">
        <f t="shared" si="7"/>
        <v>70.84370993</v>
      </c>
      <c r="S1611" s="55">
        <f t="shared" si="8"/>
        <v>4.156290075</v>
      </c>
      <c r="T1611" s="55"/>
    </row>
    <row r="1612">
      <c r="A1612" s="45">
        <v>72.1</v>
      </c>
      <c r="B1612" s="45">
        <v>13.0</v>
      </c>
      <c r="C1612" s="46">
        <f t="shared" si="1"/>
        <v>71.4537795</v>
      </c>
      <c r="D1612" s="35">
        <f t="shared" si="2"/>
        <v>0.6462205031</v>
      </c>
      <c r="E1612" s="47"/>
      <c r="F1612" s="48">
        <v>74.3</v>
      </c>
      <c r="G1612" s="48">
        <v>93.0</v>
      </c>
      <c r="H1612" s="49">
        <f t="shared" si="3"/>
        <v>73.05587954</v>
      </c>
      <c r="I1612" s="49">
        <f t="shared" si="4"/>
        <v>1.244120459</v>
      </c>
      <c r="J1612" s="49"/>
      <c r="K1612" s="50">
        <v>74.3</v>
      </c>
      <c r="L1612" s="51">
        <v>18.0</v>
      </c>
      <c r="M1612" s="52">
        <f t="shared" si="5"/>
        <v>63.88993917</v>
      </c>
      <c r="N1612" s="52">
        <f t="shared" si="6"/>
        <v>10.41006083</v>
      </c>
      <c r="O1612" s="53"/>
      <c r="P1612" s="54">
        <v>74.3</v>
      </c>
      <c r="Q1612" s="54">
        <v>0.1</v>
      </c>
      <c r="R1612" s="55">
        <f t="shared" si="7"/>
        <v>70.84370993</v>
      </c>
      <c r="S1612" s="55">
        <f t="shared" si="8"/>
        <v>3.456290075</v>
      </c>
      <c r="T1612" s="55"/>
    </row>
    <row r="1613">
      <c r="A1613" s="45">
        <v>71.9</v>
      </c>
      <c r="B1613" s="45">
        <v>12.8</v>
      </c>
      <c r="C1613" s="46">
        <f t="shared" si="1"/>
        <v>71.03308888</v>
      </c>
      <c r="D1613" s="35">
        <f t="shared" si="2"/>
        <v>0.866911124</v>
      </c>
      <c r="E1613" s="47"/>
      <c r="F1613" s="48">
        <v>73.4</v>
      </c>
      <c r="G1613" s="48">
        <v>16.0</v>
      </c>
      <c r="H1613" s="49">
        <f t="shared" si="3"/>
        <v>77.1644809</v>
      </c>
      <c r="I1613" s="49">
        <f t="shared" si="4"/>
        <v>3.764480901</v>
      </c>
      <c r="J1613" s="49"/>
      <c r="K1613" s="50">
        <v>73.4</v>
      </c>
      <c r="L1613" s="51">
        <v>17.3</v>
      </c>
      <c r="M1613" s="52">
        <f t="shared" si="5"/>
        <v>63.70103858</v>
      </c>
      <c r="N1613" s="52">
        <f t="shared" si="6"/>
        <v>9.698961416</v>
      </c>
      <c r="O1613" s="53"/>
      <c r="P1613" s="54">
        <v>73.4</v>
      </c>
      <c r="Q1613" s="54">
        <v>0.1</v>
      </c>
      <c r="R1613" s="55">
        <f t="shared" si="7"/>
        <v>70.84370993</v>
      </c>
      <c r="S1613" s="55">
        <f t="shared" si="8"/>
        <v>2.556290075</v>
      </c>
      <c r="T1613" s="55"/>
    </row>
    <row r="1614">
      <c r="A1614" s="45">
        <v>71.5</v>
      </c>
      <c r="B1614" s="45">
        <v>12.6</v>
      </c>
      <c r="C1614" s="46">
        <f t="shared" si="1"/>
        <v>70.61239825</v>
      </c>
      <c r="D1614" s="35">
        <f t="shared" si="2"/>
        <v>0.887601745</v>
      </c>
      <c r="E1614" s="47"/>
      <c r="F1614" s="48">
        <v>72.7</v>
      </c>
      <c r="G1614" s="48">
        <v>112.0</v>
      </c>
      <c r="H1614" s="49">
        <f t="shared" si="3"/>
        <v>72.04206882</v>
      </c>
      <c r="I1614" s="49">
        <f t="shared" si="4"/>
        <v>0.657931184</v>
      </c>
      <c r="J1614" s="49"/>
      <c r="K1614" s="50">
        <v>72.7</v>
      </c>
      <c r="L1614" s="51">
        <v>16.7</v>
      </c>
      <c r="M1614" s="52">
        <f t="shared" si="5"/>
        <v>63.5391238</v>
      </c>
      <c r="N1614" s="52">
        <f t="shared" si="6"/>
        <v>9.160876202</v>
      </c>
      <c r="O1614" s="53"/>
      <c r="P1614" s="54">
        <v>72.7</v>
      </c>
      <c r="Q1614" s="54">
        <v>0.1</v>
      </c>
      <c r="R1614" s="55">
        <f t="shared" si="7"/>
        <v>70.84370993</v>
      </c>
      <c r="S1614" s="55">
        <f t="shared" si="8"/>
        <v>1.856290075</v>
      </c>
      <c r="T1614" s="55"/>
    </row>
    <row r="1615">
      <c r="A1615" s="45">
        <v>71.5</v>
      </c>
      <c r="B1615" s="45">
        <v>12.5</v>
      </c>
      <c r="C1615" s="46">
        <f t="shared" si="1"/>
        <v>70.40205294</v>
      </c>
      <c r="D1615" s="35">
        <f t="shared" si="2"/>
        <v>1.097947056</v>
      </c>
      <c r="E1615" s="47"/>
      <c r="F1615" s="48">
        <v>71.8</v>
      </c>
      <c r="G1615" s="48">
        <v>124.0</v>
      </c>
      <c r="H1615" s="49">
        <f t="shared" si="3"/>
        <v>71.40176731</v>
      </c>
      <c r="I1615" s="49">
        <f t="shared" si="4"/>
        <v>0.3982326946</v>
      </c>
      <c r="J1615" s="49"/>
      <c r="K1615" s="50">
        <v>71.8</v>
      </c>
      <c r="L1615" s="51">
        <v>16.2</v>
      </c>
      <c r="M1615" s="52">
        <f t="shared" si="5"/>
        <v>63.40419481</v>
      </c>
      <c r="N1615" s="52">
        <f t="shared" si="6"/>
        <v>8.39580519</v>
      </c>
      <c r="O1615" s="53"/>
      <c r="P1615" s="54">
        <v>71.8</v>
      </c>
      <c r="Q1615" s="54">
        <v>0.1</v>
      </c>
      <c r="R1615" s="55">
        <f t="shared" si="7"/>
        <v>70.84370993</v>
      </c>
      <c r="S1615" s="55">
        <f t="shared" si="8"/>
        <v>0.956290075</v>
      </c>
      <c r="T1615" s="55"/>
    </row>
    <row r="1616">
      <c r="A1616" s="45">
        <v>71.5</v>
      </c>
      <c r="B1616" s="45">
        <v>12.2</v>
      </c>
      <c r="C1616" s="46">
        <f t="shared" si="1"/>
        <v>69.77101701</v>
      </c>
      <c r="D1616" s="35">
        <f t="shared" si="2"/>
        <v>1.728982987</v>
      </c>
      <c r="E1616" s="47"/>
      <c r="F1616" s="48">
        <v>78.0</v>
      </c>
      <c r="G1616" s="48">
        <v>129.0</v>
      </c>
      <c r="H1616" s="49">
        <f t="shared" si="3"/>
        <v>71.13497501</v>
      </c>
      <c r="I1616" s="49">
        <f t="shared" si="4"/>
        <v>6.865024991</v>
      </c>
      <c r="J1616" s="49"/>
      <c r="K1616" s="50">
        <v>78.0</v>
      </c>
      <c r="L1616" s="51">
        <v>15.6</v>
      </c>
      <c r="M1616" s="52">
        <f t="shared" si="5"/>
        <v>63.24228002</v>
      </c>
      <c r="N1616" s="52">
        <f t="shared" si="6"/>
        <v>14.75771998</v>
      </c>
      <c r="O1616" s="53"/>
      <c r="P1616" s="54">
        <v>78.0</v>
      </c>
      <c r="Q1616" s="54">
        <v>1.5</v>
      </c>
      <c r="R1616" s="55">
        <f t="shared" si="7"/>
        <v>69.48167318</v>
      </c>
      <c r="S1616" s="55">
        <f t="shared" si="8"/>
        <v>8.518326825</v>
      </c>
      <c r="T1616" s="55"/>
    </row>
    <row r="1617">
      <c r="A1617" s="45">
        <v>71.0</v>
      </c>
      <c r="B1617" s="45">
        <v>12.1</v>
      </c>
      <c r="C1617" s="46">
        <f t="shared" si="1"/>
        <v>69.5606717</v>
      </c>
      <c r="D1617" s="35">
        <f t="shared" si="2"/>
        <v>1.439328297</v>
      </c>
      <c r="E1617" s="47"/>
      <c r="F1617" s="48">
        <v>69.6</v>
      </c>
      <c r="G1617" s="48">
        <v>139.0</v>
      </c>
      <c r="H1617" s="49">
        <f t="shared" si="3"/>
        <v>70.60139042</v>
      </c>
      <c r="I1617" s="49">
        <f t="shared" si="4"/>
        <v>1.001390417</v>
      </c>
      <c r="J1617" s="49"/>
      <c r="K1617" s="50">
        <v>69.6</v>
      </c>
      <c r="L1617" s="51">
        <v>15.2</v>
      </c>
      <c r="M1617" s="52">
        <f t="shared" si="5"/>
        <v>63.13433683</v>
      </c>
      <c r="N1617" s="52">
        <f t="shared" si="6"/>
        <v>6.465663166</v>
      </c>
      <c r="O1617" s="53"/>
      <c r="P1617" s="54">
        <v>69.6</v>
      </c>
      <c r="Q1617" s="54">
        <v>1.6</v>
      </c>
      <c r="R1617" s="55">
        <f t="shared" si="7"/>
        <v>69.38438484</v>
      </c>
      <c r="S1617" s="55">
        <f t="shared" si="8"/>
        <v>0.2156151639</v>
      </c>
      <c r="T1617" s="55"/>
    </row>
    <row r="1618">
      <c r="A1618" s="45">
        <v>76.7</v>
      </c>
      <c r="B1618" s="45">
        <v>13.3</v>
      </c>
      <c r="C1618" s="46">
        <f t="shared" si="1"/>
        <v>72.08481543</v>
      </c>
      <c r="D1618" s="35">
        <f t="shared" si="2"/>
        <v>4.615184572</v>
      </c>
      <c r="E1618" s="47"/>
      <c r="F1618" s="48">
        <v>58.2</v>
      </c>
      <c r="G1618" s="48">
        <v>266.0</v>
      </c>
      <c r="H1618" s="49">
        <f t="shared" si="3"/>
        <v>63.8248661</v>
      </c>
      <c r="I1618" s="49">
        <f t="shared" si="4"/>
        <v>5.624866097</v>
      </c>
      <c r="J1618" s="49"/>
      <c r="K1618" s="50">
        <v>58.2</v>
      </c>
      <c r="L1618" s="51">
        <v>23.8</v>
      </c>
      <c r="M1618" s="52">
        <f t="shared" si="5"/>
        <v>65.45511543</v>
      </c>
      <c r="N1618" s="52">
        <f t="shared" si="6"/>
        <v>7.25511543</v>
      </c>
      <c r="O1618" s="53"/>
      <c r="P1618" s="54">
        <v>58.2</v>
      </c>
      <c r="Q1618" s="54">
        <v>1.6</v>
      </c>
      <c r="R1618" s="55">
        <f t="shared" si="7"/>
        <v>69.38438484</v>
      </c>
      <c r="S1618" s="55">
        <f t="shared" si="8"/>
        <v>11.18438484</v>
      </c>
      <c r="T1618" s="55"/>
    </row>
    <row r="1619">
      <c r="A1619" s="45">
        <v>76.6</v>
      </c>
      <c r="B1619" s="45">
        <v>13.1</v>
      </c>
      <c r="C1619" s="46">
        <f t="shared" si="1"/>
        <v>71.66412481</v>
      </c>
      <c r="D1619" s="35">
        <f t="shared" si="2"/>
        <v>4.935875193</v>
      </c>
      <c r="E1619" s="47"/>
      <c r="F1619" s="48">
        <v>57.8</v>
      </c>
      <c r="G1619" s="48">
        <v>272.0</v>
      </c>
      <c r="H1619" s="49">
        <f t="shared" si="3"/>
        <v>63.50471534</v>
      </c>
      <c r="I1619" s="49">
        <f t="shared" si="4"/>
        <v>5.704715342</v>
      </c>
      <c r="J1619" s="49"/>
      <c r="K1619" s="50">
        <v>57.8</v>
      </c>
      <c r="L1619" s="51">
        <v>23.2</v>
      </c>
      <c r="M1619" s="52">
        <f t="shared" si="5"/>
        <v>65.29320064</v>
      </c>
      <c r="N1619" s="52">
        <f t="shared" si="6"/>
        <v>7.493200644</v>
      </c>
      <c r="O1619" s="53"/>
      <c r="P1619" s="54">
        <v>57.8</v>
      </c>
      <c r="Q1619" s="54">
        <v>1.5</v>
      </c>
      <c r="R1619" s="55">
        <f t="shared" si="7"/>
        <v>69.48167318</v>
      </c>
      <c r="S1619" s="55">
        <f t="shared" si="8"/>
        <v>11.68167318</v>
      </c>
      <c r="T1619" s="55"/>
    </row>
    <row r="1620">
      <c r="A1620" s="45">
        <v>76.6</v>
      </c>
      <c r="B1620" s="45">
        <v>12.9</v>
      </c>
      <c r="C1620" s="46">
        <f t="shared" si="1"/>
        <v>71.24343419</v>
      </c>
      <c r="D1620" s="35">
        <f t="shared" si="2"/>
        <v>5.356565814</v>
      </c>
      <c r="E1620" s="47"/>
      <c r="F1620" s="48">
        <v>57.3</v>
      </c>
      <c r="G1620" s="48">
        <v>275.0</v>
      </c>
      <c r="H1620" s="49">
        <f t="shared" si="3"/>
        <v>63.34463996</v>
      </c>
      <c r="I1620" s="49">
        <f t="shared" si="4"/>
        <v>6.044639964</v>
      </c>
      <c r="J1620" s="49"/>
      <c r="K1620" s="50">
        <v>57.3</v>
      </c>
      <c r="L1620" s="51">
        <v>22.5</v>
      </c>
      <c r="M1620" s="52">
        <f t="shared" si="5"/>
        <v>65.10430006</v>
      </c>
      <c r="N1620" s="52">
        <f t="shared" si="6"/>
        <v>7.804300061</v>
      </c>
      <c r="O1620" s="53"/>
      <c r="P1620" s="54">
        <v>57.3</v>
      </c>
      <c r="Q1620" s="54">
        <v>1.5</v>
      </c>
      <c r="R1620" s="55">
        <f t="shared" si="7"/>
        <v>69.48167318</v>
      </c>
      <c r="S1620" s="55">
        <f t="shared" si="8"/>
        <v>12.18167318</v>
      </c>
      <c r="T1620" s="55"/>
    </row>
    <row r="1621">
      <c r="A1621" s="45">
        <v>76.3</v>
      </c>
      <c r="B1621" s="45">
        <v>12.7</v>
      </c>
      <c r="C1621" s="46">
        <f t="shared" si="1"/>
        <v>70.82274357</v>
      </c>
      <c r="D1621" s="35">
        <f t="shared" si="2"/>
        <v>5.477256435</v>
      </c>
      <c r="E1621" s="47"/>
      <c r="F1621" s="48">
        <v>57.2</v>
      </c>
      <c r="G1621" s="48">
        <v>27.0</v>
      </c>
      <c r="H1621" s="49">
        <f t="shared" si="3"/>
        <v>76.57753785</v>
      </c>
      <c r="I1621" s="49">
        <f t="shared" si="4"/>
        <v>19.37753785</v>
      </c>
      <c r="J1621" s="49"/>
      <c r="K1621" s="50">
        <v>57.2</v>
      </c>
      <c r="L1621" s="51">
        <v>21.9</v>
      </c>
      <c r="M1621" s="52">
        <f t="shared" si="5"/>
        <v>64.94238528</v>
      </c>
      <c r="N1621" s="52">
        <f t="shared" si="6"/>
        <v>7.742385275</v>
      </c>
      <c r="O1621" s="53"/>
      <c r="P1621" s="54">
        <v>57.2</v>
      </c>
      <c r="Q1621" s="54">
        <v>1.5</v>
      </c>
      <c r="R1621" s="55">
        <f t="shared" si="7"/>
        <v>69.48167318</v>
      </c>
      <c r="S1621" s="55">
        <f t="shared" si="8"/>
        <v>12.28167318</v>
      </c>
      <c r="T1621" s="55"/>
    </row>
    <row r="1622">
      <c r="A1622" s="45">
        <v>76.1</v>
      </c>
      <c r="B1622" s="45">
        <v>12.6</v>
      </c>
      <c r="C1622" s="46">
        <f t="shared" si="1"/>
        <v>70.61239825</v>
      </c>
      <c r="D1622" s="35">
        <f t="shared" si="2"/>
        <v>5.487601745</v>
      </c>
      <c r="E1622" s="47"/>
      <c r="F1622" s="48">
        <v>56.8</v>
      </c>
      <c r="G1622" s="48">
        <v>271.0</v>
      </c>
      <c r="H1622" s="49">
        <f t="shared" si="3"/>
        <v>63.5580738</v>
      </c>
      <c r="I1622" s="49">
        <f t="shared" si="4"/>
        <v>6.758073801</v>
      </c>
      <c r="J1622" s="49"/>
      <c r="K1622" s="50">
        <v>56.8</v>
      </c>
      <c r="L1622" s="51">
        <v>21.3</v>
      </c>
      <c r="M1622" s="52">
        <f t="shared" si="5"/>
        <v>64.78047049</v>
      </c>
      <c r="N1622" s="52">
        <f t="shared" si="6"/>
        <v>7.980470489</v>
      </c>
      <c r="O1622" s="53"/>
      <c r="P1622" s="54">
        <v>56.8</v>
      </c>
      <c r="Q1622" s="54">
        <v>1.6</v>
      </c>
      <c r="R1622" s="55">
        <f t="shared" si="7"/>
        <v>69.38438484</v>
      </c>
      <c r="S1622" s="55">
        <f t="shared" si="8"/>
        <v>12.58438484</v>
      </c>
      <c r="T1622" s="55"/>
    </row>
    <row r="1623">
      <c r="A1623" s="45">
        <v>75.6</v>
      </c>
      <c r="B1623" s="45">
        <v>12.5</v>
      </c>
      <c r="C1623" s="46">
        <f t="shared" si="1"/>
        <v>70.40205294</v>
      </c>
      <c r="D1623" s="35">
        <f t="shared" si="2"/>
        <v>5.197947056</v>
      </c>
      <c r="E1623" s="47"/>
      <c r="F1623" s="48">
        <v>56.5</v>
      </c>
      <c r="G1623" s="48">
        <v>273.0</v>
      </c>
      <c r="H1623" s="49">
        <f t="shared" si="3"/>
        <v>63.45135688</v>
      </c>
      <c r="I1623" s="49">
        <f t="shared" si="4"/>
        <v>6.951356882</v>
      </c>
      <c r="J1623" s="49"/>
      <c r="K1623" s="50">
        <v>56.5</v>
      </c>
      <c r="L1623" s="51">
        <v>2.7</v>
      </c>
      <c r="M1623" s="52">
        <f t="shared" si="5"/>
        <v>59.76111213</v>
      </c>
      <c r="N1623" s="52">
        <f t="shared" si="6"/>
        <v>3.26111213</v>
      </c>
      <c r="O1623" s="53"/>
      <c r="P1623" s="54">
        <v>56.5</v>
      </c>
      <c r="Q1623" s="54">
        <v>1.6</v>
      </c>
      <c r="R1623" s="55">
        <f t="shared" si="7"/>
        <v>69.38438484</v>
      </c>
      <c r="S1623" s="55">
        <f t="shared" si="8"/>
        <v>12.88438484</v>
      </c>
      <c r="T1623" s="55"/>
    </row>
    <row r="1624">
      <c r="A1624" s="45">
        <v>75.7</v>
      </c>
      <c r="B1624" s="45">
        <v>12.5</v>
      </c>
      <c r="C1624" s="46">
        <f t="shared" si="1"/>
        <v>70.40205294</v>
      </c>
      <c r="D1624" s="35">
        <f t="shared" si="2"/>
        <v>5.297947056</v>
      </c>
      <c r="E1624" s="47"/>
      <c r="F1624" s="48">
        <v>56.0</v>
      </c>
      <c r="G1624" s="48">
        <v>276.0</v>
      </c>
      <c r="H1624" s="49">
        <f t="shared" si="3"/>
        <v>63.2912815</v>
      </c>
      <c r="I1624" s="49">
        <f t="shared" si="4"/>
        <v>7.291281505</v>
      </c>
      <c r="J1624" s="49"/>
      <c r="K1624" s="50">
        <v>56.0</v>
      </c>
      <c r="L1624" s="51">
        <v>2.2</v>
      </c>
      <c r="M1624" s="52">
        <f t="shared" si="5"/>
        <v>59.62618314</v>
      </c>
      <c r="N1624" s="52">
        <f t="shared" si="6"/>
        <v>3.626183141</v>
      </c>
      <c r="O1624" s="53"/>
      <c r="P1624" s="54">
        <v>56.0</v>
      </c>
      <c r="Q1624" s="54">
        <v>1.7</v>
      </c>
      <c r="R1624" s="55">
        <f t="shared" si="7"/>
        <v>69.2870965</v>
      </c>
      <c r="S1624" s="55">
        <f t="shared" si="8"/>
        <v>13.2870965</v>
      </c>
      <c r="T1624" s="55"/>
    </row>
    <row r="1625">
      <c r="A1625" s="45">
        <v>75.6</v>
      </c>
      <c r="B1625" s="45">
        <v>12.3</v>
      </c>
      <c r="C1625" s="46">
        <f t="shared" si="1"/>
        <v>69.98136232</v>
      </c>
      <c r="D1625" s="35">
        <f t="shared" si="2"/>
        <v>5.618637677</v>
      </c>
      <c r="E1625" s="47"/>
      <c r="F1625" s="48">
        <v>55.5</v>
      </c>
      <c r="G1625" s="48">
        <v>278.0</v>
      </c>
      <c r="H1625" s="49">
        <f t="shared" si="3"/>
        <v>63.18456459</v>
      </c>
      <c r="I1625" s="49">
        <f t="shared" si="4"/>
        <v>7.684564586</v>
      </c>
      <c r="J1625" s="49"/>
      <c r="K1625" s="50">
        <v>55.5</v>
      </c>
      <c r="L1625" s="51">
        <v>19.6</v>
      </c>
      <c r="M1625" s="52">
        <f t="shared" si="5"/>
        <v>64.32171193</v>
      </c>
      <c r="N1625" s="52">
        <f t="shared" si="6"/>
        <v>8.821711929</v>
      </c>
      <c r="O1625" s="53"/>
      <c r="P1625" s="54">
        <v>55.5</v>
      </c>
      <c r="Q1625" s="54">
        <v>1.8</v>
      </c>
      <c r="R1625" s="55">
        <f t="shared" si="7"/>
        <v>69.18980816</v>
      </c>
      <c r="S1625" s="55">
        <f t="shared" si="8"/>
        <v>13.68980816</v>
      </c>
      <c r="T1625" s="55"/>
    </row>
    <row r="1626">
      <c r="A1626" s="45">
        <v>76.0</v>
      </c>
      <c r="B1626" s="45">
        <v>12.3</v>
      </c>
      <c r="C1626" s="46">
        <f t="shared" si="1"/>
        <v>69.98136232</v>
      </c>
      <c r="D1626" s="35">
        <f t="shared" si="2"/>
        <v>6.018637677</v>
      </c>
      <c r="E1626" s="47"/>
      <c r="F1626" s="48">
        <v>55.0</v>
      </c>
      <c r="G1626" s="48">
        <v>282.0</v>
      </c>
      <c r="H1626" s="49">
        <f t="shared" si="3"/>
        <v>62.97113075</v>
      </c>
      <c r="I1626" s="49">
        <f t="shared" si="4"/>
        <v>7.971130749</v>
      </c>
      <c r="J1626" s="49"/>
      <c r="K1626" s="50">
        <v>55.0</v>
      </c>
      <c r="L1626" s="51">
        <v>19.0</v>
      </c>
      <c r="M1626" s="52">
        <f t="shared" si="5"/>
        <v>64.15979714</v>
      </c>
      <c r="N1626" s="52">
        <f t="shared" si="6"/>
        <v>9.159797144</v>
      </c>
      <c r="O1626" s="53"/>
      <c r="P1626" s="54">
        <v>55.0</v>
      </c>
      <c r="Q1626" s="54">
        <v>1.9</v>
      </c>
      <c r="R1626" s="55">
        <f t="shared" si="7"/>
        <v>69.09251982</v>
      </c>
      <c r="S1626" s="55">
        <f t="shared" si="8"/>
        <v>14.09251982</v>
      </c>
      <c r="T1626" s="55"/>
    </row>
    <row r="1627">
      <c r="A1627" s="45">
        <v>75.8</v>
      </c>
      <c r="B1627" s="45">
        <v>12.2</v>
      </c>
      <c r="C1627" s="46">
        <f t="shared" si="1"/>
        <v>69.77101701</v>
      </c>
      <c r="D1627" s="35">
        <f t="shared" si="2"/>
        <v>6.028982987</v>
      </c>
      <c r="E1627" s="47"/>
      <c r="F1627" s="48">
        <v>54.3</v>
      </c>
      <c r="G1627" s="48">
        <v>288.0</v>
      </c>
      <c r="H1627" s="49">
        <f t="shared" si="3"/>
        <v>62.65097999</v>
      </c>
      <c r="I1627" s="49">
        <f t="shared" si="4"/>
        <v>8.350979994</v>
      </c>
      <c r="J1627" s="49"/>
      <c r="K1627" s="50">
        <v>54.3</v>
      </c>
      <c r="L1627" s="51">
        <v>18.5</v>
      </c>
      <c r="M1627" s="52">
        <f t="shared" si="5"/>
        <v>64.02486816</v>
      </c>
      <c r="N1627" s="52">
        <f t="shared" si="6"/>
        <v>9.724868156</v>
      </c>
      <c r="O1627" s="53"/>
      <c r="P1627" s="54">
        <v>54.3</v>
      </c>
      <c r="Q1627" s="54">
        <v>2.0</v>
      </c>
      <c r="R1627" s="55">
        <f t="shared" si="7"/>
        <v>68.99523148</v>
      </c>
      <c r="S1627" s="55">
        <f t="shared" si="8"/>
        <v>14.69523148</v>
      </c>
      <c r="T1627" s="55"/>
    </row>
    <row r="1628">
      <c r="A1628" s="45">
        <v>75.3</v>
      </c>
      <c r="B1628" s="45">
        <v>12.2</v>
      </c>
      <c r="C1628" s="46">
        <f t="shared" si="1"/>
        <v>69.77101701</v>
      </c>
      <c r="D1628" s="35">
        <f t="shared" si="2"/>
        <v>5.528982987</v>
      </c>
      <c r="E1628" s="47"/>
      <c r="F1628" s="48">
        <v>53.6</v>
      </c>
      <c r="G1628" s="48">
        <v>29.0</v>
      </c>
      <c r="H1628" s="49">
        <f t="shared" si="3"/>
        <v>76.47082093</v>
      </c>
      <c r="I1628" s="49">
        <f t="shared" si="4"/>
        <v>22.87082093</v>
      </c>
      <c r="J1628" s="49"/>
      <c r="K1628" s="50">
        <v>53.6</v>
      </c>
      <c r="L1628" s="51">
        <v>18.0</v>
      </c>
      <c r="M1628" s="52">
        <f t="shared" si="5"/>
        <v>63.88993917</v>
      </c>
      <c r="N1628" s="52">
        <f t="shared" si="6"/>
        <v>10.28993917</v>
      </c>
      <c r="O1628" s="53"/>
      <c r="P1628" s="54">
        <v>53.6</v>
      </c>
      <c r="Q1628" s="54">
        <v>2.2</v>
      </c>
      <c r="R1628" s="55">
        <f t="shared" si="7"/>
        <v>68.8006548</v>
      </c>
      <c r="S1628" s="55">
        <f t="shared" si="8"/>
        <v>15.2006548</v>
      </c>
      <c r="T1628" s="55"/>
    </row>
    <row r="1629">
      <c r="A1629" s="45">
        <v>75.4</v>
      </c>
      <c r="B1629" s="45">
        <v>12.1</v>
      </c>
      <c r="C1629" s="46">
        <f t="shared" si="1"/>
        <v>69.5606717</v>
      </c>
      <c r="D1629" s="35">
        <f t="shared" si="2"/>
        <v>5.839328297</v>
      </c>
      <c r="E1629" s="47"/>
      <c r="F1629" s="48">
        <v>52.8</v>
      </c>
      <c r="G1629" s="48">
        <v>296.0</v>
      </c>
      <c r="H1629" s="49">
        <f t="shared" si="3"/>
        <v>62.22411232</v>
      </c>
      <c r="I1629" s="49">
        <f t="shared" si="4"/>
        <v>9.42411232</v>
      </c>
      <c r="J1629" s="49"/>
      <c r="K1629" s="50">
        <v>52.8</v>
      </c>
      <c r="L1629" s="51">
        <v>17.5</v>
      </c>
      <c r="M1629" s="52">
        <f t="shared" si="5"/>
        <v>63.75501018</v>
      </c>
      <c r="N1629" s="52">
        <f t="shared" si="6"/>
        <v>10.95501018</v>
      </c>
      <c r="O1629" s="53"/>
      <c r="P1629" s="54">
        <v>52.8</v>
      </c>
      <c r="Q1629" s="54">
        <v>2.3</v>
      </c>
      <c r="R1629" s="55">
        <f t="shared" si="7"/>
        <v>68.70336646</v>
      </c>
      <c r="S1629" s="55">
        <f t="shared" si="8"/>
        <v>15.90336646</v>
      </c>
      <c r="T1629" s="55"/>
    </row>
    <row r="1630">
      <c r="A1630" s="45">
        <v>75.0</v>
      </c>
      <c r="B1630" s="45">
        <v>11.9</v>
      </c>
      <c r="C1630" s="46">
        <f t="shared" si="1"/>
        <v>69.13998108</v>
      </c>
      <c r="D1630" s="35">
        <f t="shared" si="2"/>
        <v>5.860018918</v>
      </c>
      <c r="E1630" s="47"/>
      <c r="F1630" s="48">
        <v>52.0</v>
      </c>
      <c r="G1630" s="48">
        <v>299.0</v>
      </c>
      <c r="H1630" s="49">
        <f t="shared" si="3"/>
        <v>62.06403694</v>
      </c>
      <c r="I1630" s="49">
        <f t="shared" si="4"/>
        <v>10.06403694</v>
      </c>
      <c r="J1630" s="49"/>
      <c r="K1630" s="50">
        <v>52.0</v>
      </c>
      <c r="L1630" s="51">
        <v>17.0</v>
      </c>
      <c r="M1630" s="52">
        <f t="shared" si="5"/>
        <v>63.62008119</v>
      </c>
      <c r="N1630" s="52">
        <f t="shared" si="6"/>
        <v>11.62008119</v>
      </c>
      <c r="O1630" s="53"/>
      <c r="P1630" s="54">
        <v>52.0</v>
      </c>
      <c r="Q1630" s="54">
        <v>2.4</v>
      </c>
      <c r="R1630" s="55">
        <f t="shared" si="7"/>
        <v>68.60607812</v>
      </c>
      <c r="S1630" s="55">
        <f t="shared" si="8"/>
        <v>16.60607812</v>
      </c>
      <c r="T1630" s="55"/>
    </row>
    <row r="1631">
      <c r="A1631" s="45">
        <v>75.0</v>
      </c>
      <c r="B1631" s="45">
        <v>11.6</v>
      </c>
      <c r="C1631" s="46">
        <f t="shared" si="1"/>
        <v>68.50894515</v>
      </c>
      <c r="D1631" s="35">
        <f t="shared" si="2"/>
        <v>6.49105485</v>
      </c>
      <c r="E1631" s="47"/>
      <c r="F1631" s="48">
        <v>51.2</v>
      </c>
      <c r="G1631" s="48">
        <v>31.0</v>
      </c>
      <c r="H1631" s="49">
        <f t="shared" si="3"/>
        <v>76.36410401</v>
      </c>
      <c r="I1631" s="49">
        <f t="shared" si="4"/>
        <v>25.16410401</v>
      </c>
      <c r="J1631" s="49"/>
      <c r="K1631" s="50">
        <v>51.2</v>
      </c>
      <c r="L1631" s="51">
        <v>16.5</v>
      </c>
      <c r="M1631" s="52">
        <f t="shared" si="5"/>
        <v>63.4851522</v>
      </c>
      <c r="N1631" s="52">
        <f t="shared" si="6"/>
        <v>12.2851522</v>
      </c>
      <c r="O1631" s="53"/>
      <c r="P1631" s="54">
        <v>51.2</v>
      </c>
      <c r="Q1631" s="54">
        <v>2.5</v>
      </c>
      <c r="R1631" s="55">
        <f t="shared" si="7"/>
        <v>68.50878978</v>
      </c>
      <c r="S1631" s="55">
        <f t="shared" si="8"/>
        <v>17.30878978</v>
      </c>
      <c r="T1631" s="55"/>
    </row>
    <row r="1632">
      <c r="A1632" s="45">
        <v>75.0</v>
      </c>
      <c r="B1632" s="45">
        <v>11.6</v>
      </c>
      <c r="C1632" s="46">
        <f t="shared" si="1"/>
        <v>68.50894515</v>
      </c>
      <c r="D1632" s="35">
        <f t="shared" si="2"/>
        <v>6.49105485</v>
      </c>
      <c r="E1632" s="47"/>
      <c r="F1632" s="48">
        <v>55.0</v>
      </c>
      <c r="G1632" s="48">
        <v>34.0</v>
      </c>
      <c r="H1632" s="49">
        <f t="shared" si="3"/>
        <v>76.20402863</v>
      </c>
      <c r="I1632" s="49">
        <f t="shared" si="4"/>
        <v>21.20402863</v>
      </c>
      <c r="J1632" s="49"/>
      <c r="K1632" s="50">
        <v>55.0</v>
      </c>
      <c r="L1632" s="51">
        <v>16.1</v>
      </c>
      <c r="M1632" s="52">
        <f t="shared" si="5"/>
        <v>63.37720901</v>
      </c>
      <c r="N1632" s="52">
        <f t="shared" si="6"/>
        <v>8.377209012</v>
      </c>
      <c r="O1632" s="53"/>
      <c r="P1632" s="54">
        <v>55.0</v>
      </c>
      <c r="Q1632" s="54">
        <v>0.1</v>
      </c>
      <c r="R1632" s="55">
        <f t="shared" si="7"/>
        <v>70.84370993</v>
      </c>
      <c r="S1632" s="55">
        <f t="shared" si="8"/>
        <v>15.84370993</v>
      </c>
      <c r="T1632" s="55"/>
    </row>
    <row r="1633">
      <c r="A1633" s="45">
        <v>74.8</v>
      </c>
      <c r="B1633" s="45">
        <v>11.4</v>
      </c>
      <c r="C1633" s="46">
        <f t="shared" si="1"/>
        <v>68.08825453</v>
      </c>
      <c r="D1633" s="35">
        <f t="shared" si="2"/>
        <v>6.711745471</v>
      </c>
      <c r="E1633" s="47"/>
      <c r="F1633" s="48">
        <v>49.8</v>
      </c>
      <c r="G1633" s="48">
        <v>37.0</v>
      </c>
      <c r="H1633" s="49">
        <f t="shared" si="3"/>
        <v>76.04395326</v>
      </c>
      <c r="I1633" s="49">
        <f t="shared" si="4"/>
        <v>26.24395326</v>
      </c>
      <c r="J1633" s="49"/>
      <c r="K1633" s="50">
        <v>49.8</v>
      </c>
      <c r="L1633" s="51">
        <v>15.6</v>
      </c>
      <c r="M1633" s="52">
        <f t="shared" si="5"/>
        <v>63.24228002</v>
      </c>
      <c r="N1633" s="52">
        <f t="shared" si="6"/>
        <v>13.44228002</v>
      </c>
      <c r="O1633" s="53"/>
      <c r="P1633" s="54">
        <v>49.8</v>
      </c>
      <c r="Q1633" s="54">
        <v>0.1</v>
      </c>
      <c r="R1633" s="55">
        <f t="shared" si="7"/>
        <v>70.84370993</v>
      </c>
      <c r="S1633" s="55">
        <f t="shared" si="8"/>
        <v>21.04370993</v>
      </c>
      <c r="T1633" s="55"/>
    </row>
    <row r="1634">
      <c r="A1634" s="45">
        <v>69.4</v>
      </c>
      <c r="B1634" s="45">
        <v>11.7</v>
      </c>
      <c r="C1634" s="46">
        <f t="shared" si="1"/>
        <v>68.71929046</v>
      </c>
      <c r="D1634" s="35">
        <f t="shared" si="2"/>
        <v>0.6807095395</v>
      </c>
      <c r="E1634" s="47"/>
      <c r="F1634" s="48">
        <v>81.7</v>
      </c>
      <c r="G1634" s="48">
        <v>54.0</v>
      </c>
      <c r="H1634" s="49">
        <f t="shared" si="3"/>
        <v>75.13685945</v>
      </c>
      <c r="I1634" s="49">
        <f t="shared" si="4"/>
        <v>6.56314055</v>
      </c>
      <c r="J1634" s="49"/>
      <c r="K1634" s="50">
        <v>81.7</v>
      </c>
      <c r="L1634" s="51">
        <v>69.6</v>
      </c>
      <c r="M1634" s="52">
        <f t="shared" si="5"/>
        <v>77.81461075</v>
      </c>
      <c r="N1634" s="52">
        <f t="shared" si="6"/>
        <v>3.885389254</v>
      </c>
      <c r="O1634" s="53"/>
      <c r="P1634" s="54">
        <v>81.7</v>
      </c>
      <c r="Q1634" s="54">
        <v>0.1</v>
      </c>
      <c r="R1634" s="55">
        <f t="shared" si="7"/>
        <v>70.84370993</v>
      </c>
      <c r="S1634" s="55">
        <f t="shared" si="8"/>
        <v>10.85629007</v>
      </c>
      <c r="T1634" s="55"/>
    </row>
    <row r="1635">
      <c r="A1635" s="45">
        <v>69.4</v>
      </c>
      <c r="B1635" s="45">
        <v>11.7</v>
      </c>
      <c r="C1635" s="46">
        <f t="shared" si="1"/>
        <v>68.71929046</v>
      </c>
      <c r="D1635" s="35">
        <f t="shared" si="2"/>
        <v>0.6807095395</v>
      </c>
      <c r="E1635" s="47"/>
      <c r="F1635" s="48">
        <v>81.4</v>
      </c>
      <c r="G1635" s="48">
        <v>55.0</v>
      </c>
      <c r="H1635" s="49">
        <f t="shared" si="3"/>
        <v>75.08350099</v>
      </c>
      <c r="I1635" s="49">
        <f t="shared" si="4"/>
        <v>6.316499009</v>
      </c>
      <c r="J1635" s="49"/>
      <c r="K1635" s="50">
        <v>81.4</v>
      </c>
      <c r="L1635" s="51">
        <v>69.2</v>
      </c>
      <c r="M1635" s="52">
        <f t="shared" si="5"/>
        <v>77.70666756</v>
      </c>
      <c r="N1635" s="52">
        <f t="shared" si="6"/>
        <v>3.693332445</v>
      </c>
      <c r="O1635" s="53"/>
      <c r="P1635" s="54">
        <v>81.4</v>
      </c>
      <c r="Q1635" s="54">
        <v>0.1</v>
      </c>
      <c r="R1635" s="55">
        <f t="shared" si="7"/>
        <v>70.84370993</v>
      </c>
      <c r="S1635" s="55">
        <f t="shared" si="8"/>
        <v>10.55629007</v>
      </c>
      <c r="T1635" s="55"/>
    </row>
    <row r="1636">
      <c r="A1636" s="45">
        <v>69.2</v>
      </c>
      <c r="B1636" s="45">
        <v>11.7</v>
      </c>
      <c r="C1636" s="46">
        <f t="shared" si="1"/>
        <v>68.71929046</v>
      </c>
      <c r="D1636" s="35">
        <f t="shared" si="2"/>
        <v>0.4807095395</v>
      </c>
      <c r="E1636" s="47"/>
      <c r="F1636" s="48">
        <v>81.1</v>
      </c>
      <c r="G1636" s="48">
        <v>57.0</v>
      </c>
      <c r="H1636" s="49">
        <f t="shared" si="3"/>
        <v>74.97678407</v>
      </c>
      <c r="I1636" s="49">
        <f t="shared" si="4"/>
        <v>6.123215927</v>
      </c>
      <c r="J1636" s="49"/>
      <c r="K1636" s="50">
        <v>81.1</v>
      </c>
      <c r="L1636" s="51">
        <v>68.8</v>
      </c>
      <c r="M1636" s="52">
        <f t="shared" si="5"/>
        <v>77.59872436</v>
      </c>
      <c r="N1636" s="52">
        <f t="shared" si="6"/>
        <v>3.501275635</v>
      </c>
      <c r="O1636" s="53"/>
      <c r="P1636" s="54">
        <v>81.1</v>
      </c>
      <c r="Q1636" s="54">
        <v>0.1</v>
      </c>
      <c r="R1636" s="55">
        <f t="shared" si="7"/>
        <v>70.84370993</v>
      </c>
      <c r="S1636" s="55">
        <f t="shared" si="8"/>
        <v>10.25629007</v>
      </c>
      <c r="T1636" s="55"/>
    </row>
    <row r="1637">
      <c r="A1637" s="45">
        <v>69.0</v>
      </c>
      <c r="B1637" s="45">
        <v>11.7</v>
      </c>
      <c r="C1637" s="46">
        <f t="shared" si="1"/>
        <v>68.71929046</v>
      </c>
      <c r="D1637" s="35">
        <f t="shared" si="2"/>
        <v>0.2807095395</v>
      </c>
      <c r="E1637" s="47"/>
      <c r="F1637" s="48">
        <v>81.0</v>
      </c>
      <c r="G1637" s="48">
        <v>58.0</v>
      </c>
      <c r="H1637" s="49">
        <f t="shared" si="3"/>
        <v>74.92342561</v>
      </c>
      <c r="I1637" s="49">
        <f t="shared" si="4"/>
        <v>6.076574386</v>
      </c>
      <c r="J1637" s="49"/>
      <c r="K1637" s="50">
        <v>81.0</v>
      </c>
      <c r="L1637" s="51">
        <v>68.4</v>
      </c>
      <c r="M1637" s="52">
        <f t="shared" si="5"/>
        <v>77.49078117</v>
      </c>
      <c r="N1637" s="52">
        <f t="shared" si="6"/>
        <v>3.509218826</v>
      </c>
      <c r="O1637" s="53"/>
      <c r="P1637" s="54">
        <v>81.0</v>
      </c>
      <c r="Q1637" s="54">
        <v>0.1</v>
      </c>
      <c r="R1637" s="55">
        <f t="shared" si="7"/>
        <v>70.84370993</v>
      </c>
      <c r="S1637" s="55">
        <f t="shared" si="8"/>
        <v>10.15629007</v>
      </c>
      <c r="T1637" s="55"/>
    </row>
    <row r="1638">
      <c r="A1638" s="45">
        <v>68.9</v>
      </c>
      <c r="B1638" s="45">
        <v>11.7</v>
      </c>
      <c r="C1638" s="46">
        <f t="shared" si="1"/>
        <v>68.71929046</v>
      </c>
      <c r="D1638" s="35">
        <f t="shared" si="2"/>
        <v>0.1807095395</v>
      </c>
      <c r="E1638" s="47"/>
      <c r="F1638" s="48">
        <v>87.0</v>
      </c>
      <c r="G1638" s="48">
        <v>59.0</v>
      </c>
      <c r="H1638" s="49">
        <f t="shared" si="3"/>
        <v>74.87006715</v>
      </c>
      <c r="I1638" s="49">
        <f t="shared" si="4"/>
        <v>12.12993285</v>
      </c>
      <c r="J1638" s="49"/>
      <c r="K1638" s="50">
        <v>87.0</v>
      </c>
      <c r="L1638" s="51">
        <v>68.0</v>
      </c>
      <c r="M1638" s="52">
        <f t="shared" si="5"/>
        <v>77.38283798</v>
      </c>
      <c r="N1638" s="52">
        <f t="shared" si="6"/>
        <v>9.617162016</v>
      </c>
      <c r="O1638" s="53"/>
      <c r="P1638" s="54">
        <v>87.0</v>
      </c>
      <c r="Q1638" s="54">
        <v>0.1</v>
      </c>
      <c r="R1638" s="55">
        <f t="shared" si="7"/>
        <v>70.84370993</v>
      </c>
      <c r="S1638" s="55">
        <f t="shared" si="8"/>
        <v>16.15629007</v>
      </c>
      <c r="T1638" s="55"/>
    </row>
    <row r="1639">
      <c r="A1639" s="45">
        <v>68.7</v>
      </c>
      <c r="B1639" s="45">
        <v>11.5</v>
      </c>
      <c r="C1639" s="46">
        <f t="shared" si="1"/>
        <v>68.29859984</v>
      </c>
      <c r="D1639" s="35">
        <f t="shared" si="2"/>
        <v>0.4014001604</v>
      </c>
      <c r="E1639" s="47"/>
      <c r="F1639" s="48">
        <v>83.0</v>
      </c>
      <c r="G1639" s="48">
        <v>62.0</v>
      </c>
      <c r="H1639" s="49">
        <f t="shared" si="3"/>
        <v>74.70999178</v>
      </c>
      <c r="I1639" s="49">
        <f t="shared" si="4"/>
        <v>8.290008223</v>
      </c>
      <c r="J1639" s="49"/>
      <c r="K1639" s="50">
        <v>83.0</v>
      </c>
      <c r="L1639" s="51">
        <v>67.6</v>
      </c>
      <c r="M1639" s="52">
        <f t="shared" si="5"/>
        <v>77.27489479</v>
      </c>
      <c r="N1639" s="52">
        <f t="shared" si="6"/>
        <v>5.725105207</v>
      </c>
      <c r="O1639" s="53"/>
      <c r="P1639" s="54">
        <v>83.0</v>
      </c>
      <c r="Q1639" s="54">
        <v>0.1</v>
      </c>
      <c r="R1639" s="55">
        <f t="shared" si="7"/>
        <v>70.84370993</v>
      </c>
      <c r="S1639" s="55">
        <f t="shared" si="8"/>
        <v>12.15629007</v>
      </c>
      <c r="T1639" s="55"/>
    </row>
    <row r="1640">
      <c r="A1640" s="45">
        <v>68.5</v>
      </c>
      <c r="B1640" s="45">
        <v>11.4</v>
      </c>
      <c r="C1640" s="46">
        <f t="shared" si="1"/>
        <v>68.08825453</v>
      </c>
      <c r="D1640" s="35">
        <f t="shared" si="2"/>
        <v>0.4117454709</v>
      </c>
      <c r="E1640" s="47"/>
      <c r="F1640" s="48">
        <v>82.0</v>
      </c>
      <c r="G1640" s="48">
        <v>63.0</v>
      </c>
      <c r="H1640" s="49">
        <f t="shared" si="3"/>
        <v>74.65663332</v>
      </c>
      <c r="I1640" s="49">
        <f t="shared" si="4"/>
        <v>7.343366683</v>
      </c>
      <c r="J1640" s="49"/>
      <c r="K1640" s="50">
        <v>82.0</v>
      </c>
      <c r="L1640" s="51">
        <v>67.1</v>
      </c>
      <c r="M1640" s="52">
        <f t="shared" si="5"/>
        <v>77.13996581</v>
      </c>
      <c r="N1640" s="52">
        <f t="shared" si="6"/>
        <v>4.860034195</v>
      </c>
      <c r="O1640" s="53"/>
      <c r="P1640" s="54">
        <v>82.0</v>
      </c>
      <c r="Q1640" s="54">
        <v>0.1</v>
      </c>
      <c r="R1640" s="55">
        <f t="shared" si="7"/>
        <v>70.84370993</v>
      </c>
      <c r="S1640" s="55">
        <f t="shared" si="8"/>
        <v>11.15629007</v>
      </c>
      <c r="T1640" s="55"/>
    </row>
    <row r="1641">
      <c r="A1641" s="45">
        <v>68.4</v>
      </c>
      <c r="B1641" s="45">
        <v>11.2</v>
      </c>
      <c r="C1641" s="46">
        <f t="shared" si="1"/>
        <v>67.66756391</v>
      </c>
      <c r="D1641" s="35">
        <f t="shared" si="2"/>
        <v>0.7324360919</v>
      </c>
      <c r="E1641" s="47"/>
      <c r="F1641" s="48">
        <v>80.0</v>
      </c>
      <c r="G1641" s="48">
        <v>64.0</v>
      </c>
      <c r="H1641" s="49">
        <f t="shared" si="3"/>
        <v>74.60327486</v>
      </c>
      <c r="I1641" s="49">
        <f t="shared" si="4"/>
        <v>5.396725142</v>
      </c>
      <c r="J1641" s="49"/>
      <c r="K1641" s="50">
        <v>80.0</v>
      </c>
      <c r="L1641" s="51">
        <v>66.6</v>
      </c>
      <c r="M1641" s="52">
        <f t="shared" si="5"/>
        <v>77.00503682</v>
      </c>
      <c r="N1641" s="52">
        <f t="shared" si="6"/>
        <v>2.994963183</v>
      </c>
      <c r="O1641" s="53"/>
      <c r="P1641" s="54">
        <v>80.0</v>
      </c>
      <c r="Q1641" s="54">
        <v>0.1</v>
      </c>
      <c r="R1641" s="55">
        <f t="shared" si="7"/>
        <v>70.84370993</v>
      </c>
      <c r="S1641" s="55">
        <f t="shared" si="8"/>
        <v>9.156290075</v>
      </c>
      <c r="T1641" s="55"/>
    </row>
    <row r="1642">
      <c r="A1642" s="45">
        <v>68.2</v>
      </c>
      <c r="B1642" s="45">
        <v>11.0</v>
      </c>
      <c r="C1642" s="46">
        <f t="shared" si="1"/>
        <v>67.24687329</v>
      </c>
      <c r="D1642" s="35">
        <f t="shared" si="2"/>
        <v>0.9531267129</v>
      </c>
      <c r="E1642" s="47"/>
      <c r="F1642" s="48">
        <v>79.6</v>
      </c>
      <c r="G1642" s="48">
        <v>65.0</v>
      </c>
      <c r="H1642" s="49">
        <f t="shared" si="3"/>
        <v>74.5499164</v>
      </c>
      <c r="I1642" s="49">
        <f t="shared" si="4"/>
        <v>5.050083601</v>
      </c>
      <c r="J1642" s="49"/>
      <c r="K1642" s="50">
        <v>79.6</v>
      </c>
      <c r="L1642" s="51">
        <v>66.1</v>
      </c>
      <c r="M1642" s="52">
        <f t="shared" si="5"/>
        <v>76.87010783</v>
      </c>
      <c r="N1642" s="52">
        <f t="shared" si="6"/>
        <v>2.729892171</v>
      </c>
      <c r="O1642" s="53"/>
      <c r="P1642" s="54">
        <v>79.6</v>
      </c>
      <c r="Q1642" s="54">
        <v>0.1</v>
      </c>
      <c r="R1642" s="55">
        <f t="shared" si="7"/>
        <v>70.84370993</v>
      </c>
      <c r="S1642" s="55">
        <f t="shared" si="8"/>
        <v>8.756290075</v>
      </c>
      <c r="T1642" s="55"/>
    </row>
    <row r="1643">
      <c r="A1643" s="45">
        <v>68.0</v>
      </c>
      <c r="B1643" s="45">
        <v>10.9</v>
      </c>
      <c r="C1643" s="46">
        <f t="shared" si="1"/>
        <v>67.03652798</v>
      </c>
      <c r="D1643" s="35">
        <f t="shared" si="2"/>
        <v>0.9634720234</v>
      </c>
      <c r="E1643" s="47"/>
      <c r="F1643" s="48">
        <v>79.3</v>
      </c>
      <c r="G1643" s="48">
        <v>66.0</v>
      </c>
      <c r="H1643" s="49">
        <f t="shared" si="3"/>
        <v>74.49655794</v>
      </c>
      <c r="I1643" s="49">
        <f t="shared" si="4"/>
        <v>4.80344206</v>
      </c>
      <c r="J1643" s="49"/>
      <c r="K1643" s="50">
        <v>79.3</v>
      </c>
      <c r="L1643" s="51">
        <v>65.6</v>
      </c>
      <c r="M1643" s="52">
        <f t="shared" si="5"/>
        <v>76.73517884</v>
      </c>
      <c r="N1643" s="52">
        <f t="shared" si="6"/>
        <v>2.564821159</v>
      </c>
      <c r="O1643" s="53"/>
      <c r="P1643" s="54">
        <v>79.3</v>
      </c>
      <c r="Q1643" s="54">
        <v>0.1</v>
      </c>
      <c r="R1643" s="55">
        <f t="shared" si="7"/>
        <v>70.84370993</v>
      </c>
      <c r="S1643" s="55">
        <f t="shared" si="8"/>
        <v>8.456290075</v>
      </c>
      <c r="T1643" s="55"/>
    </row>
    <row r="1644">
      <c r="A1644" s="45">
        <v>67.9</v>
      </c>
      <c r="B1644" s="45">
        <v>10.7</v>
      </c>
      <c r="C1644" s="46">
        <f t="shared" si="1"/>
        <v>66.61583736</v>
      </c>
      <c r="D1644" s="35">
        <f t="shared" si="2"/>
        <v>1.284162644</v>
      </c>
      <c r="E1644" s="47"/>
      <c r="F1644" s="48">
        <v>79.0</v>
      </c>
      <c r="G1644" s="48">
        <v>67.0</v>
      </c>
      <c r="H1644" s="49">
        <f t="shared" si="3"/>
        <v>74.44319948</v>
      </c>
      <c r="I1644" s="49">
        <f t="shared" si="4"/>
        <v>4.556800519</v>
      </c>
      <c r="J1644" s="49"/>
      <c r="K1644" s="50">
        <v>79.0</v>
      </c>
      <c r="L1644" s="51">
        <v>65.0</v>
      </c>
      <c r="M1644" s="52">
        <f t="shared" si="5"/>
        <v>76.57326405</v>
      </c>
      <c r="N1644" s="52">
        <f t="shared" si="6"/>
        <v>2.426735945</v>
      </c>
      <c r="O1644" s="53"/>
      <c r="P1644" s="54">
        <v>79.0</v>
      </c>
      <c r="Q1644" s="54">
        <v>0.1</v>
      </c>
      <c r="R1644" s="55">
        <f t="shared" si="7"/>
        <v>70.84370993</v>
      </c>
      <c r="S1644" s="55">
        <f t="shared" si="8"/>
        <v>8.156290075</v>
      </c>
      <c r="T1644" s="55"/>
    </row>
    <row r="1645">
      <c r="A1645" s="45">
        <v>67.7</v>
      </c>
      <c r="B1645" s="45">
        <v>10.5</v>
      </c>
      <c r="C1645" s="46">
        <f t="shared" si="1"/>
        <v>66.19514673</v>
      </c>
      <c r="D1645" s="35">
        <f t="shared" si="2"/>
        <v>1.504853265</v>
      </c>
      <c r="E1645" s="47"/>
      <c r="F1645" s="48">
        <v>78.7</v>
      </c>
      <c r="G1645" s="48">
        <v>69.0</v>
      </c>
      <c r="H1645" s="49">
        <f t="shared" si="3"/>
        <v>74.33648256</v>
      </c>
      <c r="I1645" s="49">
        <f t="shared" si="4"/>
        <v>4.363517438</v>
      </c>
      <c r="J1645" s="49"/>
      <c r="K1645" s="50">
        <v>78.7</v>
      </c>
      <c r="L1645" s="51">
        <v>64.5</v>
      </c>
      <c r="M1645" s="52">
        <f t="shared" si="5"/>
        <v>76.43833507</v>
      </c>
      <c r="N1645" s="52">
        <f t="shared" si="6"/>
        <v>2.261664933</v>
      </c>
      <c r="O1645" s="53"/>
      <c r="P1645" s="54">
        <v>78.7</v>
      </c>
      <c r="Q1645" s="54">
        <v>0.1</v>
      </c>
      <c r="R1645" s="55">
        <f t="shared" si="7"/>
        <v>70.84370993</v>
      </c>
      <c r="S1645" s="55">
        <f t="shared" si="8"/>
        <v>7.856290075</v>
      </c>
      <c r="T1645" s="55"/>
    </row>
    <row r="1646">
      <c r="A1646" s="45">
        <v>67.5</v>
      </c>
      <c r="B1646" s="45">
        <v>10.4</v>
      </c>
      <c r="C1646" s="46">
        <f t="shared" si="1"/>
        <v>65.98480142</v>
      </c>
      <c r="D1646" s="35">
        <f t="shared" si="2"/>
        <v>1.515198576</v>
      </c>
      <c r="E1646" s="47"/>
      <c r="F1646" s="48">
        <v>78.5</v>
      </c>
      <c r="G1646" s="48">
        <v>71.0</v>
      </c>
      <c r="H1646" s="49">
        <f t="shared" si="3"/>
        <v>74.22976564</v>
      </c>
      <c r="I1646" s="49">
        <f t="shared" si="4"/>
        <v>4.270234356</v>
      </c>
      <c r="J1646" s="49"/>
      <c r="K1646" s="50">
        <v>78.5</v>
      </c>
      <c r="L1646" s="51">
        <v>63.9</v>
      </c>
      <c r="M1646" s="52">
        <f t="shared" si="5"/>
        <v>76.27642028</v>
      </c>
      <c r="N1646" s="52">
        <f t="shared" si="6"/>
        <v>2.223579719</v>
      </c>
      <c r="O1646" s="53"/>
      <c r="P1646" s="54">
        <v>78.5</v>
      </c>
      <c r="Q1646" s="54">
        <v>0.1</v>
      </c>
      <c r="R1646" s="55">
        <f t="shared" si="7"/>
        <v>70.84370993</v>
      </c>
      <c r="S1646" s="55">
        <f t="shared" si="8"/>
        <v>7.656290075</v>
      </c>
      <c r="T1646" s="55"/>
    </row>
    <row r="1647">
      <c r="A1647" s="45">
        <v>66.2</v>
      </c>
      <c r="B1647" s="45">
        <v>10.2</v>
      </c>
      <c r="C1647" s="46">
        <f t="shared" si="1"/>
        <v>65.5641108</v>
      </c>
      <c r="D1647" s="35">
        <f t="shared" si="2"/>
        <v>0.6358891968</v>
      </c>
      <c r="E1647" s="47"/>
      <c r="F1647" s="48">
        <v>78.2</v>
      </c>
      <c r="G1647" s="48">
        <v>75.0</v>
      </c>
      <c r="H1647" s="49">
        <f t="shared" si="3"/>
        <v>74.01633181</v>
      </c>
      <c r="I1647" s="49">
        <f t="shared" si="4"/>
        <v>4.183668193</v>
      </c>
      <c r="J1647" s="49"/>
      <c r="K1647" s="50">
        <v>78.2</v>
      </c>
      <c r="L1647" s="51">
        <v>63.4</v>
      </c>
      <c r="M1647" s="52">
        <f t="shared" si="5"/>
        <v>76.14149129</v>
      </c>
      <c r="N1647" s="52">
        <f t="shared" si="6"/>
        <v>2.058508707</v>
      </c>
      <c r="O1647" s="53"/>
      <c r="P1647" s="54">
        <v>78.2</v>
      </c>
      <c r="Q1647" s="54">
        <v>0.1</v>
      </c>
      <c r="R1647" s="55">
        <f t="shared" si="7"/>
        <v>70.84370993</v>
      </c>
      <c r="S1647" s="55">
        <f t="shared" si="8"/>
        <v>7.356290075</v>
      </c>
      <c r="T1647" s="55"/>
    </row>
    <row r="1648">
      <c r="A1648" s="45">
        <v>67.2</v>
      </c>
      <c r="B1648" s="45">
        <v>10.1</v>
      </c>
      <c r="C1648" s="46">
        <f t="shared" si="1"/>
        <v>65.35376549</v>
      </c>
      <c r="D1648" s="35">
        <f t="shared" si="2"/>
        <v>1.846234507</v>
      </c>
      <c r="E1648" s="47"/>
      <c r="F1648" s="48">
        <v>77.8</v>
      </c>
      <c r="G1648" s="48">
        <v>79.0</v>
      </c>
      <c r="H1648" s="49">
        <f t="shared" si="3"/>
        <v>73.80289797</v>
      </c>
      <c r="I1648" s="49">
        <f t="shared" si="4"/>
        <v>3.99710203</v>
      </c>
      <c r="J1648" s="49"/>
      <c r="K1648" s="50">
        <v>77.8</v>
      </c>
      <c r="L1648" s="51">
        <v>62.8</v>
      </c>
      <c r="M1648" s="52">
        <f t="shared" si="5"/>
        <v>75.97957651</v>
      </c>
      <c r="N1648" s="52">
        <f t="shared" si="6"/>
        <v>1.820423493</v>
      </c>
      <c r="O1648" s="53"/>
      <c r="P1648" s="54">
        <v>77.8</v>
      </c>
      <c r="Q1648" s="54">
        <v>0.1</v>
      </c>
      <c r="R1648" s="55">
        <f t="shared" si="7"/>
        <v>70.84370993</v>
      </c>
      <c r="S1648" s="55">
        <f t="shared" si="8"/>
        <v>6.956290075</v>
      </c>
      <c r="T1648" s="55"/>
    </row>
    <row r="1649">
      <c r="A1649" s="45">
        <v>67.0</v>
      </c>
      <c r="B1649" s="45">
        <v>0.0</v>
      </c>
      <c r="C1649" s="46">
        <f t="shared" si="1"/>
        <v>44.10888913</v>
      </c>
      <c r="D1649" s="35">
        <f t="shared" si="2"/>
        <v>22.89111087</v>
      </c>
      <c r="E1649" s="47"/>
      <c r="F1649" s="48">
        <v>77.5</v>
      </c>
      <c r="G1649" s="48">
        <v>8.0</v>
      </c>
      <c r="H1649" s="49">
        <f t="shared" si="3"/>
        <v>77.59134857</v>
      </c>
      <c r="I1649" s="49">
        <f t="shared" si="4"/>
        <v>0.09134857433</v>
      </c>
      <c r="J1649" s="49"/>
      <c r="K1649" s="50">
        <v>77.5</v>
      </c>
      <c r="L1649" s="51">
        <v>62.3</v>
      </c>
      <c r="M1649" s="52">
        <f t="shared" si="5"/>
        <v>75.84464752</v>
      </c>
      <c r="N1649" s="52">
        <f t="shared" si="6"/>
        <v>1.655352481</v>
      </c>
      <c r="O1649" s="53"/>
      <c r="P1649" s="54">
        <v>77.5</v>
      </c>
      <c r="Q1649" s="54">
        <v>0.9</v>
      </c>
      <c r="R1649" s="55">
        <f t="shared" si="7"/>
        <v>70.06540321</v>
      </c>
      <c r="S1649" s="55">
        <f t="shared" si="8"/>
        <v>7.434596789</v>
      </c>
      <c r="T1649" s="55"/>
    </row>
    <row r="1650">
      <c r="A1650" s="45">
        <v>68.8</v>
      </c>
      <c r="B1650" s="45">
        <v>14.8</v>
      </c>
      <c r="C1650" s="46">
        <f t="shared" si="1"/>
        <v>75.23999509</v>
      </c>
      <c r="D1650" s="35">
        <f t="shared" si="2"/>
        <v>6.439995086</v>
      </c>
      <c r="E1650" s="47"/>
      <c r="F1650" s="48">
        <v>63.1</v>
      </c>
      <c r="G1650" s="48">
        <v>25.0</v>
      </c>
      <c r="H1650" s="49">
        <f t="shared" si="3"/>
        <v>76.68425477</v>
      </c>
      <c r="I1650" s="49">
        <f t="shared" si="4"/>
        <v>13.58425477</v>
      </c>
      <c r="J1650" s="49"/>
      <c r="K1650" s="50">
        <v>63.1</v>
      </c>
      <c r="L1650" s="51">
        <v>3.8</v>
      </c>
      <c r="M1650" s="52">
        <f t="shared" si="5"/>
        <v>60.0579559</v>
      </c>
      <c r="N1650" s="52">
        <f t="shared" si="6"/>
        <v>3.042044096</v>
      </c>
      <c r="O1650" s="53"/>
      <c r="P1650" s="54">
        <v>63.1</v>
      </c>
      <c r="Q1650" s="54">
        <v>1.1</v>
      </c>
      <c r="R1650" s="55">
        <f t="shared" si="7"/>
        <v>69.87082653</v>
      </c>
      <c r="S1650" s="55">
        <f t="shared" si="8"/>
        <v>6.770826532</v>
      </c>
      <c r="T1650" s="55"/>
    </row>
    <row r="1651">
      <c r="A1651" s="45">
        <v>68.4</v>
      </c>
      <c r="B1651" s="45">
        <v>14.8</v>
      </c>
      <c r="C1651" s="46">
        <f t="shared" si="1"/>
        <v>75.23999509</v>
      </c>
      <c r="D1651" s="35">
        <f t="shared" si="2"/>
        <v>6.839995086</v>
      </c>
      <c r="E1651" s="47"/>
      <c r="F1651" s="48">
        <v>63.0</v>
      </c>
      <c r="G1651" s="48">
        <v>26.0</v>
      </c>
      <c r="H1651" s="49">
        <f t="shared" si="3"/>
        <v>76.63089631</v>
      </c>
      <c r="I1651" s="49">
        <f t="shared" si="4"/>
        <v>13.63089631</v>
      </c>
      <c r="J1651" s="49"/>
      <c r="K1651" s="50">
        <v>63.0</v>
      </c>
      <c r="L1651" s="51">
        <v>3.1</v>
      </c>
      <c r="M1651" s="52">
        <f t="shared" si="5"/>
        <v>59.86905532</v>
      </c>
      <c r="N1651" s="52">
        <f t="shared" si="6"/>
        <v>3.13094468</v>
      </c>
      <c r="O1651" s="53"/>
      <c r="P1651" s="54">
        <v>63.0</v>
      </c>
      <c r="Q1651" s="54">
        <v>1.2</v>
      </c>
      <c r="R1651" s="55">
        <f t="shared" si="7"/>
        <v>69.77353819</v>
      </c>
      <c r="S1651" s="55">
        <f t="shared" si="8"/>
        <v>6.773538193</v>
      </c>
      <c r="T1651" s="55"/>
    </row>
    <row r="1652">
      <c r="A1652" s="45">
        <v>68.1</v>
      </c>
      <c r="B1652" s="45">
        <v>14.7</v>
      </c>
      <c r="C1652" s="46">
        <f t="shared" si="1"/>
        <v>75.02964978</v>
      </c>
      <c r="D1652" s="35">
        <f t="shared" si="2"/>
        <v>6.929649775</v>
      </c>
      <c r="E1652" s="47"/>
      <c r="F1652" s="48">
        <v>62.7</v>
      </c>
      <c r="G1652" s="48">
        <v>28.0</v>
      </c>
      <c r="H1652" s="49">
        <f t="shared" si="3"/>
        <v>76.52417939</v>
      </c>
      <c r="I1652" s="49">
        <f t="shared" si="4"/>
        <v>13.82417939</v>
      </c>
      <c r="J1652" s="49"/>
      <c r="K1652" s="50">
        <v>62.7</v>
      </c>
      <c r="L1652" s="51">
        <v>29.4</v>
      </c>
      <c r="M1652" s="52">
        <f t="shared" si="5"/>
        <v>66.9663201</v>
      </c>
      <c r="N1652" s="52">
        <f t="shared" si="6"/>
        <v>4.266320097</v>
      </c>
      <c r="O1652" s="53"/>
      <c r="P1652" s="54">
        <v>62.7</v>
      </c>
      <c r="Q1652" s="54">
        <v>1.2</v>
      </c>
      <c r="R1652" s="55">
        <f t="shared" si="7"/>
        <v>69.77353819</v>
      </c>
      <c r="S1652" s="55">
        <f t="shared" si="8"/>
        <v>7.073538193</v>
      </c>
      <c r="T1652" s="55"/>
    </row>
    <row r="1653">
      <c r="A1653" s="45">
        <v>67.8</v>
      </c>
      <c r="B1653" s="45">
        <v>14.7</v>
      </c>
      <c r="C1653" s="46">
        <f t="shared" si="1"/>
        <v>75.02964978</v>
      </c>
      <c r="D1653" s="35">
        <f t="shared" si="2"/>
        <v>7.229649775</v>
      </c>
      <c r="E1653" s="47"/>
      <c r="F1653" s="48">
        <v>62.5</v>
      </c>
      <c r="G1653" s="48">
        <v>29.0</v>
      </c>
      <c r="H1653" s="49">
        <f t="shared" si="3"/>
        <v>76.47082093</v>
      </c>
      <c r="I1653" s="49">
        <f t="shared" si="4"/>
        <v>13.97082093</v>
      </c>
      <c r="J1653" s="49"/>
      <c r="K1653" s="50">
        <v>62.5</v>
      </c>
      <c r="L1653" s="51">
        <v>28.8</v>
      </c>
      <c r="M1653" s="52">
        <f t="shared" si="5"/>
        <v>66.80440531</v>
      </c>
      <c r="N1653" s="52">
        <f t="shared" si="6"/>
        <v>4.304405312</v>
      </c>
      <c r="O1653" s="53"/>
      <c r="P1653" s="54">
        <v>62.5</v>
      </c>
      <c r="Q1653" s="54">
        <v>1.2</v>
      </c>
      <c r="R1653" s="55">
        <f t="shared" si="7"/>
        <v>69.77353819</v>
      </c>
      <c r="S1653" s="55">
        <f t="shared" si="8"/>
        <v>7.273538193</v>
      </c>
      <c r="T1653" s="55"/>
    </row>
    <row r="1654">
      <c r="A1654" s="45">
        <v>67.3</v>
      </c>
      <c r="B1654" s="45">
        <v>14.6</v>
      </c>
      <c r="C1654" s="46">
        <f t="shared" si="1"/>
        <v>74.81930446</v>
      </c>
      <c r="D1654" s="35">
        <f t="shared" si="2"/>
        <v>7.519304465</v>
      </c>
      <c r="E1654" s="47"/>
      <c r="F1654" s="48">
        <v>62.2</v>
      </c>
      <c r="G1654" s="48">
        <v>212.0</v>
      </c>
      <c r="H1654" s="49">
        <f t="shared" si="3"/>
        <v>66.70622289</v>
      </c>
      <c r="I1654" s="49">
        <f t="shared" si="4"/>
        <v>4.506222894</v>
      </c>
      <c r="J1654" s="49"/>
      <c r="K1654" s="50">
        <v>62.2</v>
      </c>
      <c r="L1654" s="51">
        <v>28.1</v>
      </c>
      <c r="M1654" s="52">
        <f t="shared" si="5"/>
        <v>66.61550473</v>
      </c>
      <c r="N1654" s="52">
        <f t="shared" si="6"/>
        <v>4.415504728</v>
      </c>
      <c r="O1654" s="53"/>
      <c r="P1654" s="54">
        <v>62.2</v>
      </c>
      <c r="Q1654" s="54">
        <v>1.2</v>
      </c>
      <c r="R1654" s="55">
        <f t="shared" si="7"/>
        <v>69.77353819</v>
      </c>
      <c r="S1654" s="55">
        <f t="shared" si="8"/>
        <v>7.573538193</v>
      </c>
      <c r="T1654" s="55"/>
    </row>
    <row r="1655">
      <c r="A1655" s="45">
        <v>66.3</v>
      </c>
      <c r="B1655" s="45">
        <v>14.3</v>
      </c>
      <c r="C1655" s="46">
        <f t="shared" si="1"/>
        <v>74.18826853</v>
      </c>
      <c r="D1655" s="35">
        <f t="shared" si="2"/>
        <v>7.888268533</v>
      </c>
      <c r="E1655" s="47"/>
      <c r="F1655" s="48">
        <v>62.0</v>
      </c>
      <c r="G1655" s="48">
        <v>214.0</v>
      </c>
      <c r="H1655" s="49">
        <f t="shared" si="3"/>
        <v>66.59950598</v>
      </c>
      <c r="I1655" s="49">
        <f t="shared" si="4"/>
        <v>4.599505976</v>
      </c>
      <c r="J1655" s="49"/>
      <c r="K1655" s="50">
        <v>62.0</v>
      </c>
      <c r="L1655" s="51">
        <v>27.4</v>
      </c>
      <c r="M1655" s="52">
        <f t="shared" si="5"/>
        <v>66.42660414</v>
      </c>
      <c r="N1655" s="52">
        <f t="shared" si="6"/>
        <v>4.426604145</v>
      </c>
      <c r="O1655" s="53"/>
      <c r="P1655" s="54">
        <v>62.0</v>
      </c>
      <c r="Q1655" s="54">
        <v>1.3</v>
      </c>
      <c r="R1655" s="55">
        <f t="shared" si="7"/>
        <v>69.67624985</v>
      </c>
      <c r="S1655" s="55">
        <f t="shared" si="8"/>
        <v>7.676249854</v>
      </c>
      <c r="T1655" s="55"/>
    </row>
    <row r="1656">
      <c r="A1656" s="45">
        <v>66.9</v>
      </c>
      <c r="B1656" s="45">
        <v>13.8</v>
      </c>
      <c r="C1656" s="46">
        <f t="shared" si="1"/>
        <v>73.13654198</v>
      </c>
      <c r="D1656" s="35">
        <f t="shared" si="2"/>
        <v>6.236541981</v>
      </c>
      <c r="E1656" s="47"/>
      <c r="F1656" s="48">
        <v>61.7</v>
      </c>
      <c r="G1656" s="48">
        <v>215.0</v>
      </c>
      <c r="H1656" s="49">
        <f t="shared" si="3"/>
        <v>66.54614752</v>
      </c>
      <c r="I1656" s="49">
        <f t="shared" si="4"/>
        <v>4.846147517</v>
      </c>
      <c r="J1656" s="49"/>
      <c r="K1656" s="50">
        <v>61.7</v>
      </c>
      <c r="L1656" s="51">
        <v>26.8</v>
      </c>
      <c r="M1656" s="52">
        <f t="shared" si="5"/>
        <v>66.26468936</v>
      </c>
      <c r="N1656" s="52">
        <f t="shared" si="6"/>
        <v>4.564689359</v>
      </c>
      <c r="O1656" s="53"/>
      <c r="P1656" s="54">
        <v>61.7</v>
      </c>
      <c r="Q1656" s="54">
        <v>1.3</v>
      </c>
      <c r="R1656" s="55">
        <f t="shared" si="7"/>
        <v>69.67624985</v>
      </c>
      <c r="S1656" s="55">
        <f t="shared" si="8"/>
        <v>7.976249854</v>
      </c>
      <c r="T1656" s="55"/>
    </row>
    <row r="1657">
      <c r="A1657" s="45">
        <v>67.4</v>
      </c>
      <c r="B1657" s="45">
        <v>13.4</v>
      </c>
      <c r="C1657" s="46">
        <f t="shared" si="1"/>
        <v>72.29516074</v>
      </c>
      <c r="D1657" s="35">
        <f t="shared" si="2"/>
        <v>4.895160739</v>
      </c>
      <c r="E1657" s="47"/>
      <c r="F1657" s="48">
        <v>61.4</v>
      </c>
      <c r="G1657" s="48">
        <v>217.0</v>
      </c>
      <c r="H1657" s="49">
        <f t="shared" si="3"/>
        <v>66.4394306</v>
      </c>
      <c r="I1657" s="49">
        <f t="shared" si="4"/>
        <v>5.039430598</v>
      </c>
      <c r="J1657" s="49"/>
      <c r="K1657" s="50">
        <v>61.4</v>
      </c>
      <c r="L1657" s="51">
        <v>26.1</v>
      </c>
      <c r="M1657" s="52">
        <f t="shared" si="5"/>
        <v>66.07578878</v>
      </c>
      <c r="N1657" s="52">
        <f t="shared" si="6"/>
        <v>4.675788776</v>
      </c>
      <c r="O1657" s="53"/>
      <c r="P1657" s="54">
        <v>61.4</v>
      </c>
      <c r="Q1657" s="54">
        <v>1.3</v>
      </c>
      <c r="R1657" s="55">
        <f t="shared" si="7"/>
        <v>69.67624985</v>
      </c>
      <c r="S1657" s="55">
        <f t="shared" si="8"/>
        <v>8.276249854</v>
      </c>
      <c r="T1657" s="55"/>
    </row>
    <row r="1658">
      <c r="A1658" s="45">
        <v>65.9</v>
      </c>
      <c r="B1658" s="45">
        <v>13.0</v>
      </c>
      <c r="C1658" s="46">
        <f t="shared" si="1"/>
        <v>71.4537795</v>
      </c>
      <c r="D1658" s="35">
        <f t="shared" si="2"/>
        <v>5.553779497</v>
      </c>
      <c r="E1658" s="47"/>
      <c r="F1658" s="48">
        <v>61.2</v>
      </c>
      <c r="G1658" s="48">
        <v>219.0</v>
      </c>
      <c r="H1658" s="49">
        <f t="shared" si="3"/>
        <v>66.33271368</v>
      </c>
      <c r="I1658" s="49">
        <f t="shared" si="4"/>
        <v>5.13271368</v>
      </c>
      <c r="J1658" s="49"/>
      <c r="K1658" s="50">
        <v>61.2</v>
      </c>
      <c r="L1658" s="51">
        <v>25.5</v>
      </c>
      <c r="M1658" s="52">
        <f t="shared" si="5"/>
        <v>65.91387399</v>
      </c>
      <c r="N1658" s="52">
        <f t="shared" si="6"/>
        <v>4.71387399</v>
      </c>
      <c r="O1658" s="53"/>
      <c r="P1658" s="54">
        <v>61.2</v>
      </c>
      <c r="Q1658" s="54">
        <v>1.3</v>
      </c>
      <c r="R1658" s="55">
        <f t="shared" si="7"/>
        <v>69.67624985</v>
      </c>
      <c r="S1658" s="55">
        <f t="shared" si="8"/>
        <v>8.476249854</v>
      </c>
      <c r="T1658" s="55"/>
    </row>
    <row r="1659">
      <c r="A1659" s="45">
        <v>65.0</v>
      </c>
      <c r="B1659" s="45">
        <v>12.7</v>
      </c>
      <c r="C1659" s="46">
        <f t="shared" si="1"/>
        <v>70.82274357</v>
      </c>
      <c r="D1659" s="35">
        <f t="shared" si="2"/>
        <v>5.822743565</v>
      </c>
      <c r="E1659" s="47"/>
      <c r="F1659" s="48">
        <v>69.0</v>
      </c>
      <c r="G1659" s="48">
        <v>221.0</v>
      </c>
      <c r="H1659" s="49">
        <f t="shared" si="3"/>
        <v>66.22599676</v>
      </c>
      <c r="I1659" s="49">
        <f t="shared" si="4"/>
        <v>2.774003238</v>
      </c>
      <c r="J1659" s="49"/>
      <c r="K1659" s="50">
        <v>69.0</v>
      </c>
      <c r="L1659" s="51">
        <v>24.8</v>
      </c>
      <c r="M1659" s="52">
        <f t="shared" si="5"/>
        <v>65.72497341</v>
      </c>
      <c r="N1659" s="52">
        <f t="shared" si="6"/>
        <v>3.275026594</v>
      </c>
      <c r="O1659" s="53"/>
      <c r="P1659" s="54">
        <v>69.0</v>
      </c>
      <c r="Q1659" s="54">
        <v>1.3</v>
      </c>
      <c r="R1659" s="55">
        <f t="shared" si="7"/>
        <v>69.67624985</v>
      </c>
      <c r="S1659" s="55">
        <f t="shared" si="8"/>
        <v>0.6762498539</v>
      </c>
      <c r="T1659" s="55"/>
    </row>
    <row r="1660">
      <c r="A1660" s="45">
        <v>64.5</v>
      </c>
      <c r="B1660" s="45">
        <v>11.8</v>
      </c>
      <c r="C1660" s="46">
        <f t="shared" si="1"/>
        <v>68.92963577</v>
      </c>
      <c r="D1660" s="35">
        <f t="shared" si="2"/>
        <v>4.429635771</v>
      </c>
      <c r="E1660" s="47"/>
      <c r="F1660" s="48">
        <v>66.0</v>
      </c>
      <c r="G1660" s="48">
        <v>223.0</v>
      </c>
      <c r="H1660" s="49">
        <f t="shared" si="3"/>
        <v>66.11927984</v>
      </c>
      <c r="I1660" s="49">
        <f t="shared" si="4"/>
        <v>0.1192798431</v>
      </c>
      <c r="J1660" s="49"/>
      <c r="K1660" s="50">
        <v>66.0</v>
      </c>
      <c r="L1660" s="51">
        <v>24.2</v>
      </c>
      <c r="M1660" s="52">
        <f t="shared" si="5"/>
        <v>65.56305862</v>
      </c>
      <c r="N1660" s="52">
        <f t="shared" si="6"/>
        <v>0.4369413794</v>
      </c>
      <c r="O1660" s="53"/>
      <c r="P1660" s="54">
        <v>66.0</v>
      </c>
      <c r="Q1660" s="54">
        <v>1.3</v>
      </c>
      <c r="R1660" s="55">
        <f t="shared" si="7"/>
        <v>69.67624985</v>
      </c>
      <c r="S1660" s="55">
        <f t="shared" si="8"/>
        <v>3.676249854</v>
      </c>
      <c r="T1660" s="55"/>
    </row>
    <row r="1661">
      <c r="A1661" s="45">
        <v>64.0</v>
      </c>
      <c r="B1661" s="45">
        <v>11.2</v>
      </c>
      <c r="C1661" s="46">
        <f t="shared" si="1"/>
        <v>67.66756391</v>
      </c>
      <c r="D1661" s="35">
        <f t="shared" si="2"/>
        <v>3.667563908</v>
      </c>
      <c r="E1661" s="47"/>
      <c r="F1661" s="48">
        <v>64.0</v>
      </c>
      <c r="G1661" s="48">
        <v>224.0</v>
      </c>
      <c r="H1661" s="49">
        <f t="shared" si="3"/>
        <v>66.06592138</v>
      </c>
      <c r="I1661" s="49">
        <f t="shared" si="4"/>
        <v>2.065921384</v>
      </c>
      <c r="J1661" s="49"/>
      <c r="K1661" s="50">
        <v>64.0</v>
      </c>
      <c r="L1661" s="51">
        <v>23.6</v>
      </c>
      <c r="M1661" s="52">
        <f t="shared" si="5"/>
        <v>65.40114383</v>
      </c>
      <c r="N1661" s="52">
        <f t="shared" si="6"/>
        <v>1.401143835</v>
      </c>
      <c r="O1661" s="53"/>
      <c r="P1661" s="54">
        <v>64.0</v>
      </c>
      <c r="Q1661" s="54">
        <v>1.2</v>
      </c>
      <c r="R1661" s="55">
        <f t="shared" si="7"/>
        <v>69.77353819</v>
      </c>
      <c r="S1661" s="55">
        <f t="shared" si="8"/>
        <v>5.773538193</v>
      </c>
      <c r="T1661" s="55"/>
    </row>
    <row r="1662">
      <c r="A1662" s="45">
        <v>64.0</v>
      </c>
      <c r="B1662" s="45">
        <v>10.5</v>
      </c>
      <c r="C1662" s="46">
        <f t="shared" si="1"/>
        <v>66.19514673</v>
      </c>
      <c r="D1662" s="35">
        <f t="shared" si="2"/>
        <v>2.195146735</v>
      </c>
      <c r="E1662" s="47"/>
      <c r="F1662" s="48">
        <v>63.0</v>
      </c>
      <c r="G1662" s="48">
        <v>226.0</v>
      </c>
      <c r="H1662" s="49">
        <f t="shared" si="3"/>
        <v>65.95920447</v>
      </c>
      <c r="I1662" s="49">
        <f t="shared" si="4"/>
        <v>2.959204465</v>
      </c>
      <c r="J1662" s="49"/>
      <c r="K1662" s="50">
        <v>63.0</v>
      </c>
      <c r="L1662" s="51">
        <v>22.9</v>
      </c>
      <c r="M1662" s="52">
        <f t="shared" si="5"/>
        <v>65.21224325</v>
      </c>
      <c r="N1662" s="52">
        <f t="shared" si="6"/>
        <v>2.212243251</v>
      </c>
      <c r="O1662" s="53"/>
      <c r="P1662" s="54">
        <v>63.0</v>
      </c>
      <c r="Q1662" s="54">
        <v>1.2</v>
      </c>
      <c r="R1662" s="55">
        <f t="shared" si="7"/>
        <v>69.77353819</v>
      </c>
      <c r="S1662" s="55">
        <f t="shared" si="8"/>
        <v>6.773538193</v>
      </c>
      <c r="T1662" s="55"/>
    </row>
    <row r="1663">
      <c r="A1663" s="45">
        <v>63.8</v>
      </c>
      <c r="B1663" s="45">
        <v>10.1</v>
      </c>
      <c r="C1663" s="46">
        <f t="shared" si="1"/>
        <v>65.35376549</v>
      </c>
      <c r="D1663" s="35">
        <f t="shared" si="2"/>
        <v>1.553765493</v>
      </c>
      <c r="E1663" s="47"/>
      <c r="F1663" s="48">
        <v>62.0</v>
      </c>
      <c r="G1663" s="48">
        <v>228.0</v>
      </c>
      <c r="H1663" s="49">
        <f t="shared" si="3"/>
        <v>65.85248755</v>
      </c>
      <c r="I1663" s="49">
        <f t="shared" si="4"/>
        <v>3.852487547</v>
      </c>
      <c r="J1663" s="49"/>
      <c r="K1663" s="50">
        <v>62.0</v>
      </c>
      <c r="L1663" s="51">
        <v>22.3</v>
      </c>
      <c r="M1663" s="52">
        <f t="shared" si="5"/>
        <v>65.05032847</v>
      </c>
      <c r="N1663" s="52">
        <f t="shared" si="6"/>
        <v>3.050328466</v>
      </c>
      <c r="O1663" s="53"/>
      <c r="P1663" s="54">
        <v>62.0</v>
      </c>
      <c r="Q1663" s="54">
        <v>1.1</v>
      </c>
      <c r="R1663" s="55">
        <f t="shared" si="7"/>
        <v>69.87082653</v>
      </c>
      <c r="S1663" s="55">
        <f t="shared" si="8"/>
        <v>7.870826532</v>
      </c>
      <c r="T1663" s="55"/>
    </row>
    <row r="1664">
      <c r="A1664" s="45">
        <v>63.2</v>
      </c>
      <c r="B1664" s="45">
        <v>9.4</v>
      </c>
      <c r="C1664" s="46">
        <f t="shared" si="1"/>
        <v>63.88134832</v>
      </c>
      <c r="D1664" s="35">
        <f t="shared" si="2"/>
        <v>0.6813483192</v>
      </c>
      <c r="E1664" s="47"/>
      <c r="F1664" s="48">
        <v>61.0</v>
      </c>
      <c r="G1664" s="48">
        <v>229.0</v>
      </c>
      <c r="H1664" s="49">
        <f t="shared" si="3"/>
        <v>65.79912909</v>
      </c>
      <c r="I1664" s="49">
        <f t="shared" si="4"/>
        <v>4.799129088</v>
      </c>
      <c r="J1664" s="49"/>
      <c r="K1664" s="50">
        <v>61.0</v>
      </c>
      <c r="L1664" s="51">
        <v>21.7</v>
      </c>
      <c r="M1664" s="52">
        <f t="shared" si="5"/>
        <v>64.88841368</v>
      </c>
      <c r="N1664" s="52">
        <f t="shared" si="6"/>
        <v>3.88841368</v>
      </c>
      <c r="O1664" s="53"/>
      <c r="P1664" s="54">
        <v>61.0</v>
      </c>
      <c r="Q1664" s="54">
        <v>0.1</v>
      </c>
      <c r="R1664" s="55">
        <f t="shared" si="7"/>
        <v>70.84370993</v>
      </c>
      <c r="S1664" s="55">
        <f t="shared" si="8"/>
        <v>9.843709925</v>
      </c>
      <c r="T1664" s="55"/>
    </row>
    <row r="1665">
      <c r="A1665" s="45">
        <v>62.8</v>
      </c>
      <c r="B1665" s="45">
        <v>8.9</v>
      </c>
      <c r="C1665" s="46">
        <f t="shared" si="1"/>
        <v>62.82962177</v>
      </c>
      <c r="D1665" s="35">
        <f t="shared" si="2"/>
        <v>0.02962176675</v>
      </c>
      <c r="E1665" s="47"/>
      <c r="F1665" s="48">
        <v>60.0</v>
      </c>
      <c r="G1665" s="48">
        <v>23.0</v>
      </c>
      <c r="H1665" s="49">
        <f t="shared" si="3"/>
        <v>76.79097169</v>
      </c>
      <c r="I1665" s="49">
        <f t="shared" si="4"/>
        <v>16.79097169</v>
      </c>
      <c r="J1665" s="49"/>
      <c r="K1665" s="50">
        <v>60.0</v>
      </c>
      <c r="L1665" s="51">
        <v>21.1</v>
      </c>
      <c r="M1665" s="52">
        <f t="shared" si="5"/>
        <v>64.72649889</v>
      </c>
      <c r="N1665" s="52">
        <f t="shared" si="6"/>
        <v>4.726498894</v>
      </c>
      <c r="O1665" s="53"/>
      <c r="P1665" s="54">
        <v>60.0</v>
      </c>
      <c r="Q1665" s="54">
        <v>0.1</v>
      </c>
      <c r="R1665" s="55">
        <f t="shared" si="7"/>
        <v>70.84370993</v>
      </c>
      <c r="S1665" s="55">
        <f t="shared" si="8"/>
        <v>10.84370993</v>
      </c>
      <c r="T1665" s="55"/>
    </row>
    <row r="1666">
      <c r="A1666" s="45">
        <v>76.1</v>
      </c>
      <c r="B1666" s="45">
        <v>15.1</v>
      </c>
      <c r="C1666" s="46">
        <f t="shared" si="1"/>
        <v>75.87103102</v>
      </c>
      <c r="D1666" s="35">
        <f t="shared" si="2"/>
        <v>0.2289689827</v>
      </c>
      <c r="E1666" s="47"/>
      <c r="F1666" s="48">
        <v>74.6</v>
      </c>
      <c r="G1666" s="48">
        <v>146.0</v>
      </c>
      <c r="H1666" s="49">
        <f t="shared" si="3"/>
        <v>70.2278812</v>
      </c>
      <c r="I1666" s="49">
        <f t="shared" si="4"/>
        <v>4.372118797</v>
      </c>
      <c r="J1666" s="49"/>
      <c r="K1666" s="50">
        <v>74.6</v>
      </c>
      <c r="L1666" s="51">
        <v>33.3</v>
      </c>
      <c r="M1666" s="52">
        <f t="shared" si="5"/>
        <v>68.01876621</v>
      </c>
      <c r="N1666" s="52">
        <f t="shared" si="6"/>
        <v>6.581233795</v>
      </c>
      <c r="O1666" s="53"/>
      <c r="P1666" s="54">
        <v>74.6</v>
      </c>
      <c r="Q1666" s="54">
        <v>0.1</v>
      </c>
      <c r="R1666" s="55">
        <f t="shared" si="7"/>
        <v>70.84370993</v>
      </c>
      <c r="S1666" s="55">
        <f t="shared" si="8"/>
        <v>3.756290075</v>
      </c>
      <c r="T1666" s="55"/>
    </row>
    <row r="1667">
      <c r="A1667" s="45">
        <v>75.9</v>
      </c>
      <c r="B1667" s="45">
        <v>15.1</v>
      </c>
      <c r="C1667" s="46">
        <f t="shared" si="1"/>
        <v>75.87103102</v>
      </c>
      <c r="D1667" s="35">
        <f t="shared" si="2"/>
        <v>0.02896898271</v>
      </c>
      <c r="E1667" s="47"/>
      <c r="F1667" s="48">
        <v>74.2</v>
      </c>
      <c r="G1667" s="48">
        <v>148.0</v>
      </c>
      <c r="H1667" s="49">
        <f t="shared" si="3"/>
        <v>70.12116428</v>
      </c>
      <c r="I1667" s="49">
        <f t="shared" si="4"/>
        <v>4.078835716</v>
      </c>
      <c r="J1667" s="49"/>
      <c r="K1667" s="50">
        <v>74.2</v>
      </c>
      <c r="L1667" s="51">
        <v>32.8</v>
      </c>
      <c r="M1667" s="52">
        <f t="shared" si="5"/>
        <v>67.88383722</v>
      </c>
      <c r="N1667" s="52">
        <f t="shared" si="6"/>
        <v>6.316162783</v>
      </c>
      <c r="O1667" s="53"/>
      <c r="P1667" s="54">
        <v>74.2</v>
      </c>
      <c r="Q1667" s="54">
        <v>0.1</v>
      </c>
      <c r="R1667" s="55">
        <f t="shared" si="7"/>
        <v>70.84370993</v>
      </c>
      <c r="S1667" s="55">
        <f t="shared" si="8"/>
        <v>3.356290075</v>
      </c>
      <c r="T1667" s="55"/>
    </row>
    <row r="1668">
      <c r="A1668" s="45">
        <v>75.8</v>
      </c>
      <c r="B1668" s="45">
        <v>15.1</v>
      </c>
      <c r="C1668" s="46">
        <f t="shared" si="1"/>
        <v>75.87103102</v>
      </c>
      <c r="D1668" s="35">
        <f t="shared" si="2"/>
        <v>0.07103101729</v>
      </c>
      <c r="E1668" s="47"/>
      <c r="F1668" s="48">
        <v>74.1</v>
      </c>
      <c r="G1668" s="48">
        <v>147.0</v>
      </c>
      <c r="H1668" s="49">
        <f t="shared" si="3"/>
        <v>70.17452274</v>
      </c>
      <c r="I1668" s="49">
        <f t="shared" si="4"/>
        <v>3.925477257</v>
      </c>
      <c r="J1668" s="49"/>
      <c r="K1668" s="50">
        <v>74.1</v>
      </c>
      <c r="L1668" s="51">
        <v>32.3</v>
      </c>
      <c r="M1668" s="52">
        <f t="shared" si="5"/>
        <v>67.74890823</v>
      </c>
      <c r="N1668" s="52">
        <f t="shared" si="6"/>
        <v>6.351091771</v>
      </c>
      <c r="O1668" s="53"/>
      <c r="P1668" s="54">
        <v>74.1</v>
      </c>
      <c r="Q1668" s="54">
        <v>0.1</v>
      </c>
      <c r="R1668" s="55">
        <f t="shared" si="7"/>
        <v>70.84370993</v>
      </c>
      <c r="S1668" s="55">
        <f t="shared" si="8"/>
        <v>3.256290075</v>
      </c>
      <c r="T1668" s="55"/>
    </row>
    <row r="1669">
      <c r="A1669" s="45">
        <v>75.6</v>
      </c>
      <c r="B1669" s="45">
        <v>15.1</v>
      </c>
      <c r="C1669" s="46">
        <f t="shared" si="1"/>
        <v>75.87103102</v>
      </c>
      <c r="D1669" s="35">
        <f t="shared" si="2"/>
        <v>0.2710310173</v>
      </c>
      <c r="E1669" s="47"/>
      <c r="F1669" s="48">
        <v>73.9</v>
      </c>
      <c r="G1669" s="48">
        <v>154.0</v>
      </c>
      <c r="H1669" s="49">
        <f t="shared" si="3"/>
        <v>69.80101353</v>
      </c>
      <c r="I1669" s="49">
        <f t="shared" si="4"/>
        <v>4.098986471</v>
      </c>
      <c r="J1669" s="49"/>
      <c r="K1669" s="50">
        <v>73.9</v>
      </c>
      <c r="L1669" s="51">
        <v>31.8</v>
      </c>
      <c r="M1669" s="52">
        <f t="shared" si="5"/>
        <v>67.61397924</v>
      </c>
      <c r="N1669" s="52">
        <f t="shared" si="6"/>
        <v>6.286020759</v>
      </c>
      <c r="O1669" s="53"/>
      <c r="P1669" s="54">
        <v>73.9</v>
      </c>
      <c r="Q1669" s="54">
        <v>0.2</v>
      </c>
      <c r="R1669" s="55">
        <f t="shared" si="7"/>
        <v>70.74642159</v>
      </c>
      <c r="S1669" s="55">
        <f t="shared" si="8"/>
        <v>3.153578414</v>
      </c>
      <c r="T1669" s="55"/>
    </row>
    <row r="1670">
      <c r="A1670" s="45">
        <v>75.4</v>
      </c>
      <c r="B1670" s="45">
        <v>15.1</v>
      </c>
      <c r="C1670" s="46">
        <f t="shared" si="1"/>
        <v>75.87103102</v>
      </c>
      <c r="D1670" s="35">
        <f t="shared" si="2"/>
        <v>0.4710310173</v>
      </c>
      <c r="E1670" s="47"/>
      <c r="F1670" s="48">
        <v>73.6</v>
      </c>
      <c r="G1670" s="48">
        <v>158.0</v>
      </c>
      <c r="H1670" s="49">
        <f t="shared" si="3"/>
        <v>69.58757969</v>
      </c>
      <c r="I1670" s="49">
        <f t="shared" si="4"/>
        <v>4.012420308</v>
      </c>
      <c r="J1670" s="49"/>
      <c r="K1670" s="50">
        <v>73.6</v>
      </c>
      <c r="L1670" s="51">
        <v>31.3</v>
      </c>
      <c r="M1670" s="52">
        <f t="shared" si="5"/>
        <v>67.47905025</v>
      </c>
      <c r="N1670" s="52">
        <f t="shared" si="6"/>
        <v>6.120949747</v>
      </c>
      <c r="O1670" s="53"/>
      <c r="P1670" s="54">
        <v>73.6</v>
      </c>
      <c r="Q1670" s="54">
        <v>0.1</v>
      </c>
      <c r="R1670" s="55">
        <f t="shared" si="7"/>
        <v>70.84370993</v>
      </c>
      <c r="S1670" s="55">
        <f t="shared" si="8"/>
        <v>2.756290075</v>
      </c>
      <c r="T1670" s="55"/>
    </row>
    <row r="1671">
      <c r="A1671" s="45">
        <v>75.3</v>
      </c>
      <c r="B1671" s="45">
        <v>15.0</v>
      </c>
      <c r="C1671" s="46">
        <f t="shared" si="1"/>
        <v>75.66068571</v>
      </c>
      <c r="D1671" s="35">
        <f t="shared" si="2"/>
        <v>0.3606857068</v>
      </c>
      <c r="E1671" s="47"/>
      <c r="F1671" s="48">
        <v>73.3</v>
      </c>
      <c r="G1671" s="48">
        <v>163.0</v>
      </c>
      <c r="H1671" s="49">
        <f t="shared" si="3"/>
        <v>69.3207874</v>
      </c>
      <c r="I1671" s="49">
        <f t="shared" si="4"/>
        <v>3.979212604</v>
      </c>
      <c r="J1671" s="49"/>
      <c r="K1671" s="50">
        <v>73.3</v>
      </c>
      <c r="L1671" s="51">
        <v>3.7</v>
      </c>
      <c r="M1671" s="52">
        <f t="shared" si="5"/>
        <v>60.03097011</v>
      </c>
      <c r="N1671" s="52">
        <f t="shared" si="6"/>
        <v>13.26902989</v>
      </c>
      <c r="O1671" s="53"/>
      <c r="P1671" s="54">
        <v>73.3</v>
      </c>
      <c r="Q1671" s="54">
        <v>0.1</v>
      </c>
      <c r="R1671" s="55">
        <f t="shared" si="7"/>
        <v>70.84370993</v>
      </c>
      <c r="S1671" s="55">
        <f t="shared" si="8"/>
        <v>2.456290075</v>
      </c>
      <c r="T1671" s="55"/>
    </row>
    <row r="1672">
      <c r="A1672" s="45">
        <v>75.0</v>
      </c>
      <c r="B1672" s="45">
        <v>14.6</v>
      </c>
      <c r="C1672" s="46">
        <f t="shared" si="1"/>
        <v>74.81930446</v>
      </c>
      <c r="D1672" s="35">
        <f t="shared" si="2"/>
        <v>0.1806955352</v>
      </c>
      <c r="E1672" s="47"/>
      <c r="F1672" s="48">
        <v>72.8</v>
      </c>
      <c r="G1672" s="48">
        <v>166.0</v>
      </c>
      <c r="H1672" s="49">
        <f t="shared" si="3"/>
        <v>69.16071202</v>
      </c>
      <c r="I1672" s="49">
        <f t="shared" si="4"/>
        <v>3.639287982</v>
      </c>
      <c r="J1672" s="49"/>
      <c r="K1672" s="50">
        <v>72.8</v>
      </c>
      <c r="L1672" s="51">
        <v>3.2</v>
      </c>
      <c r="M1672" s="52">
        <f t="shared" si="5"/>
        <v>59.89604112</v>
      </c>
      <c r="N1672" s="52">
        <f t="shared" si="6"/>
        <v>12.90395888</v>
      </c>
      <c r="O1672" s="53"/>
      <c r="P1672" s="54">
        <v>72.8</v>
      </c>
      <c r="Q1672" s="54">
        <v>0.1</v>
      </c>
      <c r="R1672" s="55">
        <f t="shared" si="7"/>
        <v>70.84370993</v>
      </c>
      <c r="S1672" s="55">
        <f t="shared" si="8"/>
        <v>1.956290075</v>
      </c>
      <c r="T1672" s="55"/>
    </row>
    <row r="1673">
      <c r="A1673" s="45">
        <v>74.6</v>
      </c>
      <c r="B1673" s="45">
        <v>14.2</v>
      </c>
      <c r="C1673" s="46">
        <f t="shared" si="1"/>
        <v>73.97792322</v>
      </c>
      <c r="D1673" s="35">
        <f t="shared" si="2"/>
        <v>0.6220767771</v>
      </c>
      <c r="E1673" s="47"/>
      <c r="F1673" s="48">
        <v>72.7</v>
      </c>
      <c r="G1673" s="48">
        <v>166.0</v>
      </c>
      <c r="H1673" s="49">
        <f t="shared" si="3"/>
        <v>69.16071202</v>
      </c>
      <c r="I1673" s="49">
        <f t="shared" si="4"/>
        <v>3.539287982</v>
      </c>
      <c r="J1673" s="49"/>
      <c r="K1673" s="50">
        <v>72.7</v>
      </c>
      <c r="L1673" s="51">
        <v>29.7</v>
      </c>
      <c r="M1673" s="52">
        <f t="shared" si="5"/>
        <v>67.04727749</v>
      </c>
      <c r="N1673" s="52">
        <f t="shared" si="6"/>
        <v>5.65272251</v>
      </c>
      <c r="O1673" s="53"/>
      <c r="P1673" s="54">
        <v>72.7</v>
      </c>
      <c r="Q1673" s="54">
        <v>0.1</v>
      </c>
      <c r="R1673" s="55">
        <f t="shared" si="7"/>
        <v>70.84370993</v>
      </c>
      <c r="S1673" s="55">
        <f t="shared" si="8"/>
        <v>1.856290075</v>
      </c>
      <c r="T1673" s="55"/>
    </row>
    <row r="1674">
      <c r="A1674" s="45">
        <v>74.2</v>
      </c>
      <c r="B1674" s="45">
        <v>13.6</v>
      </c>
      <c r="C1674" s="46">
        <f t="shared" si="1"/>
        <v>72.71585136</v>
      </c>
      <c r="D1674" s="35">
        <f t="shared" si="2"/>
        <v>1.48414864</v>
      </c>
      <c r="E1674" s="47"/>
      <c r="F1674" s="48">
        <v>72.9</v>
      </c>
      <c r="G1674" s="48">
        <v>161.0</v>
      </c>
      <c r="H1674" s="49">
        <f t="shared" si="3"/>
        <v>69.42750431</v>
      </c>
      <c r="I1674" s="49">
        <f t="shared" si="4"/>
        <v>3.472495686</v>
      </c>
      <c r="J1674" s="49"/>
      <c r="K1674" s="50">
        <v>72.9</v>
      </c>
      <c r="L1674" s="51">
        <v>29.1</v>
      </c>
      <c r="M1674" s="52">
        <f t="shared" si="5"/>
        <v>66.8853627</v>
      </c>
      <c r="N1674" s="52">
        <f t="shared" si="6"/>
        <v>6.014637295</v>
      </c>
      <c r="O1674" s="53"/>
      <c r="P1674" s="54">
        <v>72.9</v>
      </c>
      <c r="Q1674" s="54">
        <v>0.1</v>
      </c>
      <c r="R1674" s="55">
        <f t="shared" si="7"/>
        <v>70.84370993</v>
      </c>
      <c r="S1674" s="55">
        <f t="shared" si="8"/>
        <v>2.056290075</v>
      </c>
      <c r="T1674" s="55"/>
    </row>
    <row r="1675">
      <c r="A1675" s="45">
        <v>73.8</v>
      </c>
      <c r="B1675" s="45">
        <v>13.2</v>
      </c>
      <c r="C1675" s="46">
        <f t="shared" si="1"/>
        <v>71.87447012</v>
      </c>
      <c r="D1675" s="35">
        <f t="shared" si="2"/>
        <v>1.925529882</v>
      </c>
      <c r="E1675" s="47"/>
      <c r="F1675" s="48">
        <v>71.8</v>
      </c>
      <c r="G1675" s="48">
        <v>165.0</v>
      </c>
      <c r="H1675" s="49">
        <f t="shared" si="3"/>
        <v>69.21407048</v>
      </c>
      <c r="I1675" s="49">
        <f t="shared" si="4"/>
        <v>2.585929522</v>
      </c>
      <c r="J1675" s="49"/>
      <c r="K1675" s="50">
        <v>71.8</v>
      </c>
      <c r="L1675" s="51">
        <v>28.6</v>
      </c>
      <c r="M1675" s="52">
        <f t="shared" si="5"/>
        <v>66.75043372</v>
      </c>
      <c r="N1675" s="52">
        <f t="shared" si="6"/>
        <v>5.049566284</v>
      </c>
      <c r="O1675" s="53"/>
      <c r="P1675" s="54">
        <v>71.8</v>
      </c>
      <c r="Q1675" s="54">
        <v>0.1</v>
      </c>
      <c r="R1675" s="55">
        <f t="shared" si="7"/>
        <v>70.84370993</v>
      </c>
      <c r="S1675" s="55">
        <f t="shared" si="8"/>
        <v>0.956290075</v>
      </c>
      <c r="T1675" s="55"/>
    </row>
    <row r="1676">
      <c r="A1676" s="45">
        <v>73.6</v>
      </c>
      <c r="B1676" s="45">
        <v>12.8</v>
      </c>
      <c r="C1676" s="46">
        <f t="shared" si="1"/>
        <v>71.03308888</v>
      </c>
      <c r="D1676" s="35">
        <f t="shared" si="2"/>
        <v>2.566911124</v>
      </c>
      <c r="E1676" s="47"/>
      <c r="F1676" s="48">
        <v>72.1</v>
      </c>
      <c r="G1676" s="48">
        <v>168.0</v>
      </c>
      <c r="H1676" s="49">
        <f t="shared" si="3"/>
        <v>69.0539951</v>
      </c>
      <c r="I1676" s="49">
        <f t="shared" si="4"/>
        <v>3.0460049</v>
      </c>
      <c r="J1676" s="49"/>
      <c r="K1676" s="50">
        <v>72.1</v>
      </c>
      <c r="L1676" s="51">
        <v>28.0</v>
      </c>
      <c r="M1676" s="52">
        <f t="shared" si="5"/>
        <v>66.58851893</v>
      </c>
      <c r="N1676" s="52">
        <f t="shared" si="6"/>
        <v>5.511481069</v>
      </c>
      <c r="O1676" s="53"/>
      <c r="P1676" s="54">
        <v>72.1</v>
      </c>
      <c r="Q1676" s="54">
        <v>0.1</v>
      </c>
      <c r="R1676" s="55">
        <f t="shared" si="7"/>
        <v>70.84370993</v>
      </c>
      <c r="S1676" s="55">
        <f t="shared" si="8"/>
        <v>1.256290075</v>
      </c>
      <c r="T1676" s="55"/>
    </row>
    <row r="1677">
      <c r="A1677" s="45">
        <v>73.5</v>
      </c>
      <c r="B1677" s="45">
        <v>12.6</v>
      </c>
      <c r="C1677" s="46">
        <f t="shared" si="1"/>
        <v>70.61239825</v>
      </c>
      <c r="D1677" s="35">
        <f t="shared" si="2"/>
        <v>2.887601745</v>
      </c>
      <c r="E1677" s="47"/>
      <c r="F1677" s="48">
        <v>71.9</v>
      </c>
      <c r="G1677" s="48">
        <v>168.0</v>
      </c>
      <c r="H1677" s="49">
        <f t="shared" si="3"/>
        <v>69.0539951</v>
      </c>
      <c r="I1677" s="49">
        <f t="shared" si="4"/>
        <v>2.8460049</v>
      </c>
      <c r="J1677" s="49"/>
      <c r="K1677" s="50">
        <v>71.9</v>
      </c>
      <c r="L1677" s="51">
        <v>27.5</v>
      </c>
      <c r="M1677" s="52">
        <f t="shared" si="5"/>
        <v>66.45358994</v>
      </c>
      <c r="N1677" s="52">
        <f t="shared" si="6"/>
        <v>5.446410058</v>
      </c>
      <c r="O1677" s="53"/>
      <c r="P1677" s="54">
        <v>71.9</v>
      </c>
      <c r="Q1677" s="54">
        <v>0.1</v>
      </c>
      <c r="R1677" s="55">
        <f t="shared" si="7"/>
        <v>70.84370993</v>
      </c>
      <c r="S1677" s="55">
        <f t="shared" si="8"/>
        <v>1.056290075</v>
      </c>
      <c r="T1677" s="55"/>
    </row>
    <row r="1678">
      <c r="A1678" s="45">
        <v>73.5</v>
      </c>
      <c r="B1678" s="45">
        <v>0.0</v>
      </c>
      <c r="C1678" s="46">
        <f t="shared" si="1"/>
        <v>44.10888913</v>
      </c>
      <c r="D1678" s="35">
        <f t="shared" si="2"/>
        <v>29.39111087</v>
      </c>
      <c r="E1678" s="47"/>
      <c r="F1678" s="48">
        <v>71.5</v>
      </c>
      <c r="G1678" s="48">
        <v>174.0</v>
      </c>
      <c r="H1678" s="49">
        <f t="shared" si="3"/>
        <v>68.73384434</v>
      </c>
      <c r="I1678" s="49">
        <f t="shared" si="4"/>
        <v>2.766155655</v>
      </c>
      <c r="J1678" s="49"/>
      <c r="K1678" s="50">
        <v>71.5</v>
      </c>
      <c r="L1678" s="51">
        <v>26.9</v>
      </c>
      <c r="M1678" s="52">
        <f t="shared" si="5"/>
        <v>66.29167516</v>
      </c>
      <c r="N1678" s="52">
        <f t="shared" si="6"/>
        <v>5.208324843</v>
      </c>
      <c r="O1678" s="53"/>
      <c r="P1678" s="54">
        <v>71.5</v>
      </c>
      <c r="Q1678" s="54">
        <v>0.1</v>
      </c>
      <c r="R1678" s="55">
        <f t="shared" si="7"/>
        <v>70.84370993</v>
      </c>
      <c r="S1678" s="55">
        <f t="shared" si="8"/>
        <v>0.656290075</v>
      </c>
      <c r="T1678" s="55"/>
    </row>
    <row r="1679">
      <c r="A1679" s="45">
        <v>73.4</v>
      </c>
      <c r="B1679" s="45">
        <v>0.0</v>
      </c>
      <c r="C1679" s="46">
        <f t="shared" si="1"/>
        <v>44.10888913</v>
      </c>
      <c r="D1679" s="35">
        <f t="shared" si="2"/>
        <v>29.29111087</v>
      </c>
      <c r="E1679" s="47"/>
      <c r="F1679" s="48">
        <v>71.5</v>
      </c>
      <c r="G1679" s="48">
        <v>179.0</v>
      </c>
      <c r="H1679" s="49">
        <f t="shared" si="3"/>
        <v>68.46705205</v>
      </c>
      <c r="I1679" s="49">
        <f t="shared" si="4"/>
        <v>3.032947951</v>
      </c>
      <c r="J1679" s="49"/>
      <c r="K1679" s="50">
        <v>71.5</v>
      </c>
      <c r="L1679" s="51">
        <v>26.4</v>
      </c>
      <c r="M1679" s="52">
        <f t="shared" si="5"/>
        <v>66.15674617</v>
      </c>
      <c r="N1679" s="52">
        <f t="shared" si="6"/>
        <v>5.343253831</v>
      </c>
      <c r="O1679" s="53"/>
      <c r="P1679" s="54">
        <v>71.5</v>
      </c>
      <c r="Q1679" s="54">
        <v>0.1</v>
      </c>
      <c r="R1679" s="55">
        <f t="shared" si="7"/>
        <v>70.84370993</v>
      </c>
      <c r="S1679" s="55">
        <f t="shared" si="8"/>
        <v>0.656290075</v>
      </c>
      <c r="T1679" s="55"/>
    </row>
    <row r="1680">
      <c r="A1680" s="45">
        <v>73.3</v>
      </c>
      <c r="B1680" s="45">
        <v>0.0</v>
      </c>
      <c r="C1680" s="46">
        <f t="shared" si="1"/>
        <v>44.10888913</v>
      </c>
      <c r="D1680" s="35">
        <f t="shared" si="2"/>
        <v>29.19111087</v>
      </c>
      <c r="E1680" s="47"/>
      <c r="F1680" s="48">
        <v>71.5</v>
      </c>
      <c r="G1680" s="48">
        <v>177.0</v>
      </c>
      <c r="H1680" s="49">
        <f t="shared" si="3"/>
        <v>68.57376897</v>
      </c>
      <c r="I1680" s="49">
        <f t="shared" si="4"/>
        <v>2.926231033</v>
      </c>
      <c r="J1680" s="49"/>
      <c r="K1680" s="50">
        <v>71.5</v>
      </c>
      <c r="L1680" s="51">
        <v>25.8</v>
      </c>
      <c r="M1680" s="52">
        <f t="shared" si="5"/>
        <v>65.99483138</v>
      </c>
      <c r="N1680" s="52">
        <f t="shared" si="6"/>
        <v>5.505168617</v>
      </c>
      <c r="O1680" s="53"/>
      <c r="P1680" s="54">
        <v>71.5</v>
      </c>
      <c r="Q1680" s="54">
        <v>0.1</v>
      </c>
      <c r="R1680" s="55">
        <f t="shared" si="7"/>
        <v>70.84370993</v>
      </c>
      <c r="S1680" s="55">
        <f t="shared" si="8"/>
        <v>0.656290075</v>
      </c>
      <c r="T1680" s="55"/>
    </row>
    <row r="1681">
      <c r="A1681" s="45">
        <v>73.0</v>
      </c>
      <c r="B1681" s="45">
        <v>0.0</v>
      </c>
      <c r="C1681" s="46">
        <f t="shared" si="1"/>
        <v>44.10888913</v>
      </c>
      <c r="D1681" s="35">
        <f t="shared" si="2"/>
        <v>28.89111087</v>
      </c>
      <c r="E1681" s="47"/>
      <c r="F1681" s="48">
        <v>71.0</v>
      </c>
      <c r="G1681" s="48">
        <v>177.0</v>
      </c>
      <c r="H1681" s="49">
        <f t="shared" si="3"/>
        <v>68.57376897</v>
      </c>
      <c r="I1681" s="49">
        <f t="shared" si="4"/>
        <v>2.426231033</v>
      </c>
      <c r="J1681" s="49"/>
      <c r="K1681" s="50">
        <v>71.0</v>
      </c>
      <c r="L1681" s="51">
        <v>25.3</v>
      </c>
      <c r="M1681" s="52">
        <f t="shared" si="5"/>
        <v>65.85990239</v>
      </c>
      <c r="N1681" s="52">
        <f t="shared" si="6"/>
        <v>5.140097605</v>
      </c>
      <c r="O1681" s="53"/>
      <c r="P1681" s="54">
        <v>71.0</v>
      </c>
      <c r="Q1681" s="54">
        <v>0.1</v>
      </c>
      <c r="R1681" s="55">
        <f t="shared" si="7"/>
        <v>70.84370993</v>
      </c>
      <c r="S1681" s="55">
        <f t="shared" si="8"/>
        <v>0.156290075</v>
      </c>
      <c r="T1681" s="55"/>
    </row>
    <row r="1682">
      <c r="A1682" s="45">
        <v>74.3</v>
      </c>
      <c r="B1682" s="45">
        <v>12.1</v>
      </c>
      <c r="C1682" s="46">
        <f t="shared" si="1"/>
        <v>69.5606717</v>
      </c>
      <c r="D1682" s="35">
        <f t="shared" si="2"/>
        <v>4.739328297</v>
      </c>
      <c r="E1682" s="47"/>
      <c r="F1682" s="48">
        <v>76.7</v>
      </c>
      <c r="G1682" s="48">
        <v>122.0</v>
      </c>
      <c r="H1682" s="49">
        <f t="shared" si="3"/>
        <v>71.50848422</v>
      </c>
      <c r="I1682" s="49">
        <f t="shared" si="4"/>
        <v>5.191515776</v>
      </c>
      <c r="J1682" s="49"/>
      <c r="K1682" s="50">
        <v>76.7</v>
      </c>
      <c r="L1682" s="51">
        <v>63.5</v>
      </c>
      <c r="M1682" s="52">
        <f t="shared" si="5"/>
        <v>76.16847709</v>
      </c>
      <c r="N1682" s="52">
        <f t="shared" si="6"/>
        <v>0.5315229097</v>
      </c>
      <c r="O1682" s="53"/>
      <c r="P1682" s="54">
        <v>76.7</v>
      </c>
      <c r="Q1682" s="54">
        <v>0.1</v>
      </c>
      <c r="R1682" s="55">
        <f t="shared" si="7"/>
        <v>70.84370993</v>
      </c>
      <c r="S1682" s="55">
        <f t="shared" si="8"/>
        <v>5.856290075</v>
      </c>
      <c r="T1682" s="55"/>
    </row>
    <row r="1683">
      <c r="A1683" s="45">
        <v>74.1</v>
      </c>
      <c r="B1683" s="45">
        <v>12.1</v>
      </c>
      <c r="C1683" s="46">
        <f t="shared" si="1"/>
        <v>69.5606717</v>
      </c>
      <c r="D1683" s="35">
        <f t="shared" si="2"/>
        <v>4.539328297</v>
      </c>
      <c r="E1683" s="47"/>
      <c r="F1683" s="48">
        <v>76.6</v>
      </c>
      <c r="G1683" s="48">
        <v>122.0</v>
      </c>
      <c r="H1683" s="49">
        <f t="shared" si="3"/>
        <v>71.50848422</v>
      </c>
      <c r="I1683" s="49">
        <f t="shared" si="4"/>
        <v>5.091515776</v>
      </c>
      <c r="J1683" s="49"/>
      <c r="K1683" s="50">
        <v>76.6</v>
      </c>
      <c r="L1683" s="51">
        <v>62.8</v>
      </c>
      <c r="M1683" s="52">
        <f t="shared" si="5"/>
        <v>75.97957651</v>
      </c>
      <c r="N1683" s="52">
        <f t="shared" si="6"/>
        <v>0.6204234932</v>
      </c>
      <c r="O1683" s="53"/>
      <c r="P1683" s="54">
        <v>76.6</v>
      </c>
      <c r="Q1683" s="54">
        <v>0.1</v>
      </c>
      <c r="R1683" s="55">
        <f t="shared" si="7"/>
        <v>70.84370993</v>
      </c>
      <c r="S1683" s="55">
        <f t="shared" si="8"/>
        <v>5.756290075</v>
      </c>
      <c r="T1683" s="55"/>
    </row>
    <row r="1684">
      <c r="A1684" s="45">
        <v>73.9</v>
      </c>
      <c r="B1684" s="45">
        <v>12.1</v>
      </c>
      <c r="C1684" s="46">
        <f t="shared" si="1"/>
        <v>69.5606717</v>
      </c>
      <c r="D1684" s="35">
        <f t="shared" si="2"/>
        <v>4.339328297</v>
      </c>
      <c r="E1684" s="47"/>
      <c r="F1684" s="48">
        <v>76.6</v>
      </c>
      <c r="G1684" s="48">
        <v>12.0</v>
      </c>
      <c r="H1684" s="49">
        <f t="shared" si="3"/>
        <v>77.37791474</v>
      </c>
      <c r="I1684" s="49">
        <f t="shared" si="4"/>
        <v>0.7779147375</v>
      </c>
      <c r="J1684" s="49"/>
      <c r="K1684" s="50">
        <v>76.6</v>
      </c>
      <c r="L1684" s="51">
        <v>62.1</v>
      </c>
      <c r="M1684" s="52">
        <f t="shared" si="5"/>
        <v>75.79067592</v>
      </c>
      <c r="N1684" s="52">
        <f t="shared" si="6"/>
        <v>0.8093240766</v>
      </c>
      <c r="O1684" s="53"/>
      <c r="P1684" s="54">
        <v>76.6</v>
      </c>
      <c r="Q1684" s="54">
        <v>0.1</v>
      </c>
      <c r="R1684" s="55">
        <f t="shared" si="7"/>
        <v>70.84370993</v>
      </c>
      <c r="S1684" s="55">
        <f t="shared" si="8"/>
        <v>5.756290075</v>
      </c>
      <c r="T1684" s="55"/>
    </row>
    <row r="1685">
      <c r="A1685" s="45">
        <v>73.6</v>
      </c>
      <c r="B1685" s="45">
        <v>11.6</v>
      </c>
      <c r="C1685" s="46">
        <f t="shared" si="1"/>
        <v>68.50894515</v>
      </c>
      <c r="D1685" s="35">
        <f t="shared" si="2"/>
        <v>5.09105485</v>
      </c>
      <c r="E1685" s="47"/>
      <c r="F1685" s="48">
        <v>76.3</v>
      </c>
      <c r="G1685" s="48">
        <v>123.0</v>
      </c>
      <c r="H1685" s="49">
        <f t="shared" si="3"/>
        <v>71.45512576</v>
      </c>
      <c r="I1685" s="49">
        <f t="shared" si="4"/>
        <v>4.844874235</v>
      </c>
      <c r="J1685" s="49"/>
      <c r="K1685" s="50">
        <v>76.3</v>
      </c>
      <c r="L1685" s="51">
        <v>61.5</v>
      </c>
      <c r="M1685" s="52">
        <f t="shared" si="5"/>
        <v>75.62876114</v>
      </c>
      <c r="N1685" s="52">
        <f t="shared" si="6"/>
        <v>0.6712388624</v>
      </c>
      <c r="O1685" s="53"/>
      <c r="P1685" s="54">
        <v>76.3</v>
      </c>
      <c r="Q1685" s="54">
        <v>0.1</v>
      </c>
      <c r="R1685" s="55">
        <f t="shared" si="7"/>
        <v>70.84370993</v>
      </c>
      <c r="S1685" s="55">
        <f t="shared" si="8"/>
        <v>5.456290075</v>
      </c>
      <c r="T1685" s="55"/>
    </row>
    <row r="1686">
      <c r="A1686" s="45">
        <v>73.3</v>
      </c>
      <c r="B1686" s="45">
        <v>11.2</v>
      </c>
      <c r="C1686" s="46">
        <f t="shared" si="1"/>
        <v>67.66756391</v>
      </c>
      <c r="D1686" s="35">
        <f t="shared" si="2"/>
        <v>5.632436092</v>
      </c>
      <c r="E1686" s="47"/>
      <c r="F1686" s="48">
        <v>76.1</v>
      </c>
      <c r="G1686" s="48">
        <v>124.0</v>
      </c>
      <c r="H1686" s="49">
        <f t="shared" si="3"/>
        <v>71.40176731</v>
      </c>
      <c r="I1686" s="49">
        <f t="shared" si="4"/>
        <v>4.698232695</v>
      </c>
      <c r="J1686" s="49"/>
      <c r="K1686" s="50">
        <v>76.1</v>
      </c>
      <c r="L1686" s="51">
        <v>6.8</v>
      </c>
      <c r="M1686" s="52">
        <f t="shared" si="5"/>
        <v>60.86752983</v>
      </c>
      <c r="N1686" s="52">
        <f t="shared" si="6"/>
        <v>15.23247017</v>
      </c>
      <c r="O1686" s="53"/>
      <c r="P1686" s="54">
        <v>76.1</v>
      </c>
      <c r="Q1686" s="54">
        <v>0.1</v>
      </c>
      <c r="R1686" s="55">
        <f t="shared" si="7"/>
        <v>70.84370993</v>
      </c>
      <c r="S1686" s="55">
        <f t="shared" si="8"/>
        <v>5.256290075</v>
      </c>
      <c r="T1686" s="55"/>
    </row>
    <row r="1687">
      <c r="A1687" s="45">
        <v>72.8</v>
      </c>
      <c r="B1687" s="45">
        <v>10.7</v>
      </c>
      <c r="C1687" s="46">
        <f t="shared" si="1"/>
        <v>66.61583736</v>
      </c>
      <c r="D1687" s="35">
        <f t="shared" si="2"/>
        <v>6.184162644</v>
      </c>
      <c r="E1687" s="47"/>
      <c r="F1687" s="48">
        <v>75.6</v>
      </c>
      <c r="G1687" s="48">
        <v>127.0</v>
      </c>
      <c r="H1687" s="49">
        <f t="shared" si="3"/>
        <v>71.24169193</v>
      </c>
      <c r="I1687" s="49">
        <f t="shared" si="4"/>
        <v>4.358308072</v>
      </c>
      <c r="J1687" s="49"/>
      <c r="K1687" s="50">
        <v>75.6</v>
      </c>
      <c r="L1687" s="51">
        <v>6.1</v>
      </c>
      <c r="M1687" s="52">
        <f t="shared" si="5"/>
        <v>60.67862925</v>
      </c>
      <c r="N1687" s="52">
        <f t="shared" si="6"/>
        <v>14.92137075</v>
      </c>
      <c r="O1687" s="53"/>
      <c r="P1687" s="54">
        <v>75.6</v>
      </c>
      <c r="Q1687" s="54">
        <v>0.1</v>
      </c>
      <c r="R1687" s="55">
        <f t="shared" si="7"/>
        <v>70.84370993</v>
      </c>
      <c r="S1687" s="55">
        <f t="shared" si="8"/>
        <v>4.756290075</v>
      </c>
      <c r="T1687" s="55"/>
    </row>
    <row r="1688">
      <c r="A1688" s="45">
        <v>72.3</v>
      </c>
      <c r="B1688" s="45">
        <v>10.5</v>
      </c>
      <c r="C1688" s="46">
        <f t="shared" si="1"/>
        <v>66.19514673</v>
      </c>
      <c r="D1688" s="35">
        <f t="shared" si="2"/>
        <v>6.104853265</v>
      </c>
      <c r="E1688" s="47"/>
      <c r="F1688" s="48">
        <v>75.7</v>
      </c>
      <c r="G1688" s="48">
        <v>13.0</v>
      </c>
      <c r="H1688" s="49">
        <f t="shared" si="3"/>
        <v>77.32455628</v>
      </c>
      <c r="I1688" s="49">
        <f t="shared" si="4"/>
        <v>1.624556278</v>
      </c>
      <c r="J1688" s="49"/>
      <c r="K1688" s="50">
        <v>75.7</v>
      </c>
      <c r="L1688" s="51">
        <v>59.4</v>
      </c>
      <c r="M1688" s="52">
        <f t="shared" si="5"/>
        <v>75.06205939</v>
      </c>
      <c r="N1688" s="52">
        <f t="shared" si="6"/>
        <v>0.6379406127</v>
      </c>
      <c r="O1688" s="53"/>
      <c r="P1688" s="54">
        <v>75.7</v>
      </c>
      <c r="Q1688" s="54">
        <v>0.1</v>
      </c>
      <c r="R1688" s="55">
        <f t="shared" si="7"/>
        <v>70.84370993</v>
      </c>
      <c r="S1688" s="55">
        <f t="shared" si="8"/>
        <v>4.856290075</v>
      </c>
      <c r="T1688" s="55"/>
    </row>
    <row r="1689">
      <c r="A1689" s="45">
        <v>71.8</v>
      </c>
      <c r="B1689" s="45">
        <v>10.3</v>
      </c>
      <c r="C1689" s="46">
        <f t="shared" si="1"/>
        <v>65.77445611</v>
      </c>
      <c r="D1689" s="35">
        <f t="shared" si="2"/>
        <v>6.025543886</v>
      </c>
      <c r="E1689" s="47"/>
      <c r="F1689" s="48">
        <v>75.6</v>
      </c>
      <c r="G1689" s="48">
        <v>127.0</v>
      </c>
      <c r="H1689" s="49">
        <f t="shared" si="3"/>
        <v>71.24169193</v>
      </c>
      <c r="I1689" s="49">
        <f t="shared" si="4"/>
        <v>4.358308072</v>
      </c>
      <c r="J1689" s="49"/>
      <c r="K1689" s="50">
        <v>75.6</v>
      </c>
      <c r="L1689" s="51">
        <v>58.7</v>
      </c>
      <c r="M1689" s="52">
        <f t="shared" si="5"/>
        <v>74.8731588</v>
      </c>
      <c r="N1689" s="52">
        <f t="shared" si="6"/>
        <v>0.7268411961</v>
      </c>
      <c r="O1689" s="53"/>
      <c r="P1689" s="54">
        <v>75.6</v>
      </c>
      <c r="Q1689" s="54">
        <v>0.1</v>
      </c>
      <c r="R1689" s="55">
        <f t="shared" si="7"/>
        <v>70.84370993</v>
      </c>
      <c r="S1689" s="55">
        <f t="shared" si="8"/>
        <v>4.756290075</v>
      </c>
      <c r="T1689" s="55"/>
    </row>
    <row r="1690">
      <c r="A1690" s="45">
        <v>71.4</v>
      </c>
      <c r="B1690" s="45">
        <v>10.0</v>
      </c>
      <c r="C1690" s="46">
        <f t="shared" si="1"/>
        <v>65.14342018</v>
      </c>
      <c r="D1690" s="35">
        <f t="shared" si="2"/>
        <v>6.256579818</v>
      </c>
      <c r="E1690" s="47"/>
      <c r="F1690" s="48">
        <v>76.0</v>
      </c>
      <c r="G1690" s="48">
        <v>123.0</v>
      </c>
      <c r="H1690" s="49">
        <f t="shared" si="3"/>
        <v>71.45512576</v>
      </c>
      <c r="I1690" s="49">
        <f t="shared" si="4"/>
        <v>4.544874235</v>
      </c>
      <c r="J1690" s="49"/>
      <c r="K1690" s="50">
        <v>76.0</v>
      </c>
      <c r="L1690" s="51">
        <v>57.9</v>
      </c>
      <c r="M1690" s="52">
        <f t="shared" si="5"/>
        <v>74.65727242</v>
      </c>
      <c r="N1690" s="52">
        <f t="shared" si="6"/>
        <v>1.342727577</v>
      </c>
      <c r="O1690" s="53"/>
      <c r="P1690" s="54">
        <v>76.0</v>
      </c>
      <c r="Q1690" s="54">
        <v>0.1</v>
      </c>
      <c r="R1690" s="55">
        <f t="shared" si="7"/>
        <v>70.84370993</v>
      </c>
      <c r="S1690" s="55">
        <f t="shared" si="8"/>
        <v>5.156290075</v>
      </c>
      <c r="T1690" s="55"/>
    </row>
    <row r="1691">
      <c r="A1691" s="45">
        <v>71.0</v>
      </c>
      <c r="B1691" s="45">
        <v>10.0</v>
      </c>
      <c r="C1691" s="46">
        <f t="shared" si="1"/>
        <v>65.14342018</v>
      </c>
      <c r="D1691" s="35">
        <f t="shared" si="2"/>
        <v>5.856579818</v>
      </c>
      <c r="E1691" s="47"/>
      <c r="F1691" s="48">
        <v>75.8</v>
      </c>
      <c r="G1691" s="48">
        <v>125.0</v>
      </c>
      <c r="H1691" s="49">
        <f t="shared" si="3"/>
        <v>71.34840885</v>
      </c>
      <c r="I1691" s="49">
        <f t="shared" si="4"/>
        <v>4.451591154</v>
      </c>
      <c r="J1691" s="49"/>
      <c r="K1691" s="50">
        <v>75.8</v>
      </c>
      <c r="L1691" s="51">
        <v>57.2</v>
      </c>
      <c r="M1691" s="52">
        <f t="shared" si="5"/>
        <v>74.46837184</v>
      </c>
      <c r="N1691" s="52">
        <f t="shared" si="6"/>
        <v>1.331628161</v>
      </c>
      <c r="O1691" s="53"/>
      <c r="P1691" s="54">
        <v>75.8</v>
      </c>
      <c r="Q1691" s="54">
        <v>0.1</v>
      </c>
      <c r="R1691" s="55">
        <f t="shared" si="7"/>
        <v>70.84370993</v>
      </c>
      <c r="S1691" s="55">
        <f t="shared" si="8"/>
        <v>4.956290075</v>
      </c>
      <c r="T1691" s="55"/>
    </row>
    <row r="1692">
      <c r="A1692" s="45">
        <v>77.0</v>
      </c>
      <c r="B1692" s="45">
        <v>9.8</v>
      </c>
      <c r="C1692" s="46">
        <f t="shared" si="1"/>
        <v>64.72272956</v>
      </c>
      <c r="D1692" s="35">
        <f t="shared" si="2"/>
        <v>12.27727044</v>
      </c>
      <c r="E1692" s="47"/>
      <c r="F1692" s="48">
        <v>75.3</v>
      </c>
      <c r="G1692" s="48">
        <v>126.0</v>
      </c>
      <c r="H1692" s="49">
        <f t="shared" si="3"/>
        <v>71.29505039</v>
      </c>
      <c r="I1692" s="49">
        <f t="shared" si="4"/>
        <v>4.004949613</v>
      </c>
      <c r="J1692" s="49"/>
      <c r="K1692" s="50">
        <v>75.3</v>
      </c>
      <c r="L1692" s="51">
        <v>56.4</v>
      </c>
      <c r="M1692" s="52">
        <f t="shared" si="5"/>
        <v>74.25248546</v>
      </c>
      <c r="N1692" s="52">
        <f t="shared" si="6"/>
        <v>1.047514542</v>
      </c>
      <c r="O1692" s="53"/>
      <c r="P1692" s="54">
        <v>75.3</v>
      </c>
      <c r="Q1692" s="54">
        <v>0.1</v>
      </c>
      <c r="R1692" s="55">
        <f t="shared" si="7"/>
        <v>70.84370993</v>
      </c>
      <c r="S1692" s="55">
        <f t="shared" si="8"/>
        <v>4.456290075</v>
      </c>
      <c r="T1692" s="55"/>
    </row>
    <row r="1693">
      <c r="A1693" s="45">
        <v>72.0</v>
      </c>
      <c r="B1693" s="45">
        <v>9.6</v>
      </c>
      <c r="C1693" s="46">
        <f t="shared" si="1"/>
        <v>64.30203894</v>
      </c>
      <c r="D1693" s="35">
        <f t="shared" si="2"/>
        <v>7.69796106</v>
      </c>
      <c r="E1693" s="47"/>
      <c r="F1693" s="48">
        <v>75.4</v>
      </c>
      <c r="G1693" s="48">
        <v>124.0</v>
      </c>
      <c r="H1693" s="49">
        <f t="shared" si="3"/>
        <v>71.40176731</v>
      </c>
      <c r="I1693" s="49">
        <f t="shared" si="4"/>
        <v>3.998232695</v>
      </c>
      <c r="J1693" s="49"/>
      <c r="K1693" s="50">
        <v>75.4</v>
      </c>
      <c r="L1693" s="51">
        <v>55.7</v>
      </c>
      <c r="M1693" s="52">
        <f t="shared" si="5"/>
        <v>74.06358487</v>
      </c>
      <c r="N1693" s="52">
        <f t="shared" si="6"/>
        <v>1.336415125</v>
      </c>
      <c r="O1693" s="53"/>
      <c r="P1693" s="54">
        <v>75.4</v>
      </c>
      <c r="Q1693" s="54">
        <v>0.1</v>
      </c>
      <c r="R1693" s="55">
        <f t="shared" si="7"/>
        <v>70.84370993</v>
      </c>
      <c r="S1693" s="55">
        <f t="shared" si="8"/>
        <v>4.556290075</v>
      </c>
      <c r="T1693" s="55"/>
    </row>
    <row r="1694">
      <c r="A1694" s="45">
        <v>69.9</v>
      </c>
      <c r="B1694" s="45">
        <v>9.3</v>
      </c>
      <c r="C1694" s="46">
        <f t="shared" si="1"/>
        <v>63.67100301</v>
      </c>
      <c r="D1694" s="35">
        <f t="shared" si="2"/>
        <v>6.228996991</v>
      </c>
      <c r="E1694" s="47"/>
      <c r="F1694" s="48">
        <v>75.0</v>
      </c>
      <c r="G1694" s="48">
        <v>127.0</v>
      </c>
      <c r="H1694" s="49">
        <f t="shared" si="3"/>
        <v>71.24169193</v>
      </c>
      <c r="I1694" s="49">
        <f t="shared" si="4"/>
        <v>3.758308072</v>
      </c>
      <c r="J1694" s="49"/>
      <c r="K1694" s="50">
        <v>75.0</v>
      </c>
      <c r="L1694" s="51">
        <v>54.9</v>
      </c>
      <c r="M1694" s="52">
        <f t="shared" si="5"/>
        <v>73.84769849</v>
      </c>
      <c r="N1694" s="52">
        <f t="shared" si="6"/>
        <v>1.152301506</v>
      </c>
      <c r="O1694" s="53"/>
      <c r="P1694" s="54">
        <v>75.0</v>
      </c>
      <c r="Q1694" s="54">
        <v>0.1</v>
      </c>
      <c r="R1694" s="55">
        <f t="shared" si="7"/>
        <v>70.84370993</v>
      </c>
      <c r="S1694" s="55">
        <f t="shared" si="8"/>
        <v>4.156290075</v>
      </c>
      <c r="T1694" s="55"/>
    </row>
    <row r="1695">
      <c r="A1695" s="45">
        <v>69.5</v>
      </c>
      <c r="B1695" s="45">
        <v>8.8</v>
      </c>
      <c r="C1695" s="46">
        <f t="shared" si="1"/>
        <v>62.61927646</v>
      </c>
      <c r="D1695" s="35">
        <f t="shared" si="2"/>
        <v>6.880723544</v>
      </c>
      <c r="E1695" s="47"/>
      <c r="F1695" s="48">
        <v>75.0</v>
      </c>
      <c r="G1695" s="48">
        <v>127.0</v>
      </c>
      <c r="H1695" s="49">
        <f t="shared" si="3"/>
        <v>71.24169193</v>
      </c>
      <c r="I1695" s="49">
        <f t="shared" si="4"/>
        <v>3.758308072</v>
      </c>
      <c r="J1695" s="49"/>
      <c r="K1695" s="50">
        <v>75.0</v>
      </c>
      <c r="L1695" s="51">
        <v>54.1</v>
      </c>
      <c r="M1695" s="52">
        <f t="shared" si="5"/>
        <v>73.63181211</v>
      </c>
      <c r="N1695" s="52">
        <f t="shared" si="6"/>
        <v>1.368187887</v>
      </c>
      <c r="O1695" s="53"/>
      <c r="P1695" s="54">
        <v>75.0</v>
      </c>
      <c r="Q1695" s="54">
        <v>0.1</v>
      </c>
      <c r="R1695" s="55">
        <f t="shared" si="7"/>
        <v>70.84370993</v>
      </c>
      <c r="S1695" s="55">
        <f t="shared" si="8"/>
        <v>4.156290075</v>
      </c>
      <c r="T1695" s="55"/>
    </row>
    <row r="1696">
      <c r="A1696" s="45">
        <v>69.0</v>
      </c>
      <c r="B1696" s="45">
        <v>8.5</v>
      </c>
      <c r="C1696" s="46">
        <f t="shared" si="1"/>
        <v>61.98824052</v>
      </c>
      <c r="D1696" s="35">
        <f t="shared" si="2"/>
        <v>7.011759475</v>
      </c>
      <c r="E1696" s="47"/>
      <c r="F1696" s="48">
        <v>75.0</v>
      </c>
      <c r="G1696" s="48">
        <v>126.0</v>
      </c>
      <c r="H1696" s="49">
        <f t="shared" si="3"/>
        <v>71.29505039</v>
      </c>
      <c r="I1696" s="49">
        <f t="shared" si="4"/>
        <v>3.704949613</v>
      </c>
      <c r="J1696" s="49"/>
      <c r="K1696" s="50">
        <v>75.0</v>
      </c>
      <c r="L1696" s="51">
        <v>53.2</v>
      </c>
      <c r="M1696" s="52">
        <f t="shared" si="5"/>
        <v>73.38893993</v>
      </c>
      <c r="N1696" s="52">
        <f t="shared" si="6"/>
        <v>1.611060066</v>
      </c>
      <c r="O1696" s="53"/>
      <c r="P1696" s="54">
        <v>75.0</v>
      </c>
      <c r="Q1696" s="54">
        <v>0.1</v>
      </c>
      <c r="R1696" s="55">
        <f t="shared" si="7"/>
        <v>70.84370993</v>
      </c>
      <c r="S1696" s="55">
        <f t="shared" si="8"/>
        <v>4.156290075</v>
      </c>
      <c r="T1696" s="55"/>
    </row>
    <row r="1697">
      <c r="A1697" s="45">
        <v>68.6</v>
      </c>
      <c r="B1697" s="45">
        <v>8.0</v>
      </c>
      <c r="C1697" s="46">
        <f t="shared" si="1"/>
        <v>60.93651397</v>
      </c>
      <c r="D1697" s="35">
        <f t="shared" si="2"/>
        <v>7.663486028</v>
      </c>
      <c r="E1697" s="47"/>
      <c r="F1697" s="48">
        <v>74.8</v>
      </c>
      <c r="G1697" s="48">
        <v>129.0</v>
      </c>
      <c r="H1697" s="49">
        <f t="shared" si="3"/>
        <v>71.13497501</v>
      </c>
      <c r="I1697" s="49">
        <f t="shared" si="4"/>
        <v>3.665024991</v>
      </c>
      <c r="J1697" s="49"/>
      <c r="K1697" s="50">
        <v>74.8</v>
      </c>
      <c r="L1697" s="51">
        <v>52.4</v>
      </c>
      <c r="M1697" s="52">
        <f t="shared" si="5"/>
        <v>73.17305355</v>
      </c>
      <c r="N1697" s="52">
        <f t="shared" si="6"/>
        <v>1.626946447</v>
      </c>
      <c r="O1697" s="53"/>
      <c r="P1697" s="54">
        <v>74.8</v>
      </c>
      <c r="Q1697" s="54">
        <v>0.1</v>
      </c>
      <c r="R1697" s="55">
        <f t="shared" si="7"/>
        <v>70.84370993</v>
      </c>
      <c r="S1697" s="55">
        <f t="shared" si="8"/>
        <v>3.956290075</v>
      </c>
      <c r="T1697" s="55"/>
    </row>
    <row r="1698">
      <c r="A1698" s="45">
        <v>57.6</v>
      </c>
      <c r="B1698" s="45">
        <v>9.1</v>
      </c>
      <c r="C1698" s="46">
        <f t="shared" si="1"/>
        <v>63.25031239</v>
      </c>
      <c r="D1698" s="35">
        <f t="shared" si="2"/>
        <v>5.650312388</v>
      </c>
      <c r="E1698" s="47"/>
      <c r="F1698" s="48">
        <v>69.4</v>
      </c>
      <c r="G1698" s="48">
        <v>166.0</v>
      </c>
      <c r="H1698" s="49">
        <f t="shared" si="3"/>
        <v>69.16071202</v>
      </c>
      <c r="I1698" s="49">
        <f t="shared" si="4"/>
        <v>0.2392879817</v>
      </c>
      <c r="J1698" s="49"/>
      <c r="K1698" s="50">
        <v>69.4</v>
      </c>
      <c r="L1698" s="51">
        <v>69.4</v>
      </c>
      <c r="M1698" s="52">
        <f t="shared" si="5"/>
        <v>77.76063915</v>
      </c>
      <c r="N1698" s="52">
        <f t="shared" si="6"/>
        <v>8.360639151</v>
      </c>
      <c r="O1698" s="53"/>
      <c r="P1698" s="54">
        <v>69.4</v>
      </c>
      <c r="Q1698" s="54">
        <v>0.1</v>
      </c>
      <c r="R1698" s="55">
        <f t="shared" si="7"/>
        <v>70.84370993</v>
      </c>
      <c r="S1698" s="55">
        <f t="shared" si="8"/>
        <v>1.443709925</v>
      </c>
      <c r="T1698" s="55"/>
    </row>
    <row r="1699">
      <c r="A1699" s="45">
        <v>56.7</v>
      </c>
      <c r="B1699" s="45">
        <v>9.1</v>
      </c>
      <c r="C1699" s="46">
        <f t="shared" si="1"/>
        <v>63.25031239</v>
      </c>
      <c r="D1699" s="35">
        <f t="shared" si="2"/>
        <v>6.550312388</v>
      </c>
      <c r="E1699" s="47"/>
      <c r="F1699" s="48">
        <v>69.4</v>
      </c>
      <c r="G1699" s="48">
        <v>164.0</v>
      </c>
      <c r="H1699" s="49">
        <f t="shared" si="3"/>
        <v>69.26742894</v>
      </c>
      <c r="I1699" s="49">
        <f t="shared" si="4"/>
        <v>0.1325710632</v>
      </c>
      <c r="J1699" s="49"/>
      <c r="K1699" s="50">
        <v>69.4</v>
      </c>
      <c r="L1699" s="51">
        <v>68.7</v>
      </c>
      <c r="M1699" s="52">
        <f t="shared" si="5"/>
        <v>77.57173857</v>
      </c>
      <c r="N1699" s="52">
        <f t="shared" si="6"/>
        <v>8.171738567</v>
      </c>
      <c r="O1699" s="53"/>
      <c r="P1699" s="54">
        <v>69.4</v>
      </c>
      <c r="Q1699" s="54">
        <v>0.1</v>
      </c>
      <c r="R1699" s="55">
        <f t="shared" si="7"/>
        <v>70.84370993</v>
      </c>
      <c r="S1699" s="55">
        <f t="shared" si="8"/>
        <v>1.443709925</v>
      </c>
      <c r="T1699" s="55"/>
    </row>
    <row r="1700">
      <c r="A1700" s="45">
        <v>55.3</v>
      </c>
      <c r="B1700" s="45">
        <v>9.1</v>
      </c>
      <c r="C1700" s="46">
        <f t="shared" si="1"/>
        <v>63.25031239</v>
      </c>
      <c r="D1700" s="35">
        <f t="shared" si="2"/>
        <v>7.950312388</v>
      </c>
      <c r="E1700" s="47"/>
      <c r="F1700" s="48">
        <v>69.2</v>
      </c>
      <c r="G1700" s="48">
        <v>166.0</v>
      </c>
      <c r="H1700" s="49">
        <f t="shared" si="3"/>
        <v>69.16071202</v>
      </c>
      <c r="I1700" s="49">
        <f t="shared" si="4"/>
        <v>0.03928798165</v>
      </c>
      <c r="J1700" s="49"/>
      <c r="K1700" s="50">
        <v>69.2</v>
      </c>
      <c r="L1700" s="51">
        <v>68.1</v>
      </c>
      <c r="M1700" s="52">
        <f t="shared" si="5"/>
        <v>77.40982378</v>
      </c>
      <c r="N1700" s="52">
        <f t="shared" si="6"/>
        <v>8.209823781</v>
      </c>
      <c r="O1700" s="53"/>
      <c r="P1700" s="54">
        <v>69.2</v>
      </c>
      <c r="Q1700" s="54">
        <v>0.1</v>
      </c>
      <c r="R1700" s="55">
        <f t="shared" si="7"/>
        <v>70.84370993</v>
      </c>
      <c r="S1700" s="55">
        <f t="shared" si="8"/>
        <v>1.643709925</v>
      </c>
      <c r="T1700" s="55"/>
    </row>
    <row r="1701">
      <c r="A1701" s="45">
        <v>54.8</v>
      </c>
      <c r="B1701" s="45">
        <v>9.2</v>
      </c>
      <c r="C1701" s="46">
        <f t="shared" si="1"/>
        <v>63.4606577</v>
      </c>
      <c r="D1701" s="35">
        <f t="shared" si="2"/>
        <v>8.660657698</v>
      </c>
      <c r="E1701" s="47"/>
      <c r="F1701" s="48">
        <v>69.0</v>
      </c>
      <c r="G1701" s="48">
        <v>168.0</v>
      </c>
      <c r="H1701" s="49">
        <f t="shared" si="3"/>
        <v>69.0539951</v>
      </c>
      <c r="I1701" s="49">
        <f t="shared" si="4"/>
        <v>0.05399509992</v>
      </c>
      <c r="J1701" s="49"/>
      <c r="K1701" s="50">
        <v>69.0</v>
      </c>
      <c r="L1701" s="51">
        <v>67.5</v>
      </c>
      <c r="M1701" s="52">
        <f t="shared" si="5"/>
        <v>77.247909</v>
      </c>
      <c r="N1701" s="52">
        <f t="shared" si="6"/>
        <v>8.247908996</v>
      </c>
      <c r="O1701" s="53"/>
      <c r="P1701" s="54">
        <v>69.0</v>
      </c>
      <c r="Q1701" s="54">
        <v>0.1</v>
      </c>
      <c r="R1701" s="55">
        <f t="shared" si="7"/>
        <v>70.84370993</v>
      </c>
      <c r="S1701" s="55">
        <f t="shared" si="8"/>
        <v>1.843709925</v>
      </c>
      <c r="T1701" s="55"/>
    </row>
    <row r="1702">
      <c r="A1702" s="45">
        <v>54.3</v>
      </c>
      <c r="B1702" s="45">
        <v>9.5</v>
      </c>
      <c r="C1702" s="46">
        <f t="shared" si="1"/>
        <v>64.09169363</v>
      </c>
      <c r="D1702" s="35">
        <f t="shared" si="2"/>
        <v>9.79169363</v>
      </c>
      <c r="E1702" s="47"/>
      <c r="F1702" s="48">
        <v>68.9</v>
      </c>
      <c r="G1702" s="48">
        <v>169.0</v>
      </c>
      <c r="H1702" s="49">
        <f t="shared" si="3"/>
        <v>69.00063664</v>
      </c>
      <c r="I1702" s="49">
        <f t="shared" si="4"/>
        <v>0.1006366407</v>
      </c>
      <c r="J1702" s="49"/>
      <c r="K1702" s="50">
        <v>68.9</v>
      </c>
      <c r="L1702" s="51">
        <v>67.0</v>
      </c>
      <c r="M1702" s="52">
        <f t="shared" si="5"/>
        <v>77.11298001</v>
      </c>
      <c r="N1702" s="52">
        <f t="shared" si="6"/>
        <v>8.212980007</v>
      </c>
      <c r="O1702" s="53"/>
      <c r="P1702" s="54">
        <v>68.9</v>
      </c>
      <c r="Q1702" s="54">
        <v>0.1</v>
      </c>
      <c r="R1702" s="55">
        <f t="shared" si="7"/>
        <v>70.84370993</v>
      </c>
      <c r="S1702" s="55">
        <f t="shared" si="8"/>
        <v>1.943709925</v>
      </c>
      <c r="T1702" s="55"/>
    </row>
    <row r="1703">
      <c r="A1703" s="45">
        <v>54.0</v>
      </c>
      <c r="B1703" s="45">
        <v>9.3</v>
      </c>
      <c r="C1703" s="46">
        <f t="shared" si="1"/>
        <v>63.67100301</v>
      </c>
      <c r="D1703" s="35">
        <f t="shared" si="2"/>
        <v>9.671003009</v>
      </c>
      <c r="E1703" s="47"/>
      <c r="F1703" s="48">
        <v>68.7</v>
      </c>
      <c r="G1703" s="48">
        <v>171.0</v>
      </c>
      <c r="H1703" s="49">
        <f t="shared" si="3"/>
        <v>68.89391972</v>
      </c>
      <c r="I1703" s="49">
        <f t="shared" si="4"/>
        <v>0.1939197223</v>
      </c>
      <c r="J1703" s="49"/>
      <c r="K1703" s="50">
        <v>68.7</v>
      </c>
      <c r="L1703" s="51">
        <v>66.4</v>
      </c>
      <c r="M1703" s="52">
        <f t="shared" si="5"/>
        <v>76.95106522</v>
      </c>
      <c r="N1703" s="52">
        <f t="shared" si="6"/>
        <v>8.251065222</v>
      </c>
      <c r="O1703" s="53"/>
      <c r="P1703" s="54">
        <v>68.7</v>
      </c>
      <c r="Q1703" s="54">
        <v>0.1</v>
      </c>
      <c r="R1703" s="55">
        <f t="shared" si="7"/>
        <v>70.84370993</v>
      </c>
      <c r="S1703" s="55">
        <f t="shared" si="8"/>
        <v>2.143709925</v>
      </c>
      <c r="T1703" s="55"/>
    </row>
    <row r="1704">
      <c r="A1704" s="45">
        <v>53.8</v>
      </c>
      <c r="B1704" s="45">
        <v>9.2</v>
      </c>
      <c r="C1704" s="46">
        <f t="shared" si="1"/>
        <v>63.4606577</v>
      </c>
      <c r="D1704" s="35">
        <f t="shared" si="2"/>
        <v>9.660657698</v>
      </c>
      <c r="E1704" s="47"/>
      <c r="F1704" s="48">
        <v>68.5</v>
      </c>
      <c r="G1704" s="48">
        <v>172.0</v>
      </c>
      <c r="H1704" s="49">
        <f t="shared" si="3"/>
        <v>68.84056126</v>
      </c>
      <c r="I1704" s="49">
        <f t="shared" si="4"/>
        <v>0.3405612631</v>
      </c>
      <c r="J1704" s="49"/>
      <c r="K1704" s="50">
        <v>68.5</v>
      </c>
      <c r="L1704" s="51">
        <v>65.8</v>
      </c>
      <c r="M1704" s="52">
        <f t="shared" si="5"/>
        <v>76.78915044</v>
      </c>
      <c r="N1704" s="52">
        <f t="shared" si="6"/>
        <v>8.289150436</v>
      </c>
      <c r="O1704" s="53"/>
      <c r="P1704" s="54">
        <v>68.5</v>
      </c>
      <c r="Q1704" s="54">
        <v>0.1</v>
      </c>
      <c r="R1704" s="55">
        <f t="shared" si="7"/>
        <v>70.84370993</v>
      </c>
      <c r="S1704" s="55">
        <f t="shared" si="8"/>
        <v>2.343709925</v>
      </c>
      <c r="T1704" s="55"/>
    </row>
    <row r="1705">
      <c r="A1705" s="45">
        <v>53.2</v>
      </c>
      <c r="B1705" s="45">
        <v>8.8</v>
      </c>
      <c r="C1705" s="46">
        <f t="shared" si="1"/>
        <v>62.61927646</v>
      </c>
      <c r="D1705" s="35">
        <f t="shared" si="2"/>
        <v>9.419276456</v>
      </c>
      <c r="E1705" s="47"/>
      <c r="F1705" s="48">
        <v>68.4</v>
      </c>
      <c r="G1705" s="48">
        <v>174.0</v>
      </c>
      <c r="H1705" s="49">
        <f t="shared" si="3"/>
        <v>68.73384434</v>
      </c>
      <c r="I1705" s="49">
        <f t="shared" si="4"/>
        <v>0.3338443446</v>
      </c>
      <c r="J1705" s="49"/>
      <c r="K1705" s="50">
        <v>68.4</v>
      </c>
      <c r="L1705" s="51">
        <v>65.2</v>
      </c>
      <c r="M1705" s="52">
        <f t="shared" si="5"/>
        <v>76.62723565</v>
      </c>
      <c r="N1705" s="52">
        <f t="shared" si="6"/>
        <v>8.22723565</v>
      </c>
      <c r="O1705" s="53"/>
      <c r="P1705" s="54">
        <v>68.4</v>
      </c>
      <c r="Q1705" s="54">
        <v>0.1</v>
      </c>
      <c r="R1705" s="55">
        <f t="shared" si="7"/>
        <v>70.84370993</v>
      </c>
      <c r="S1705" s="55">
        <f t="shared" si="8"/>
        <v>2.443709925</v>
      </c>
      <c r="T1705" s="55"/>
    </row>
    <row r="1706">
      <c r="A1706" s="45">
        <v>52.1</v>
      </c>
      <c r="B1706" s="45">
        <v>8.2</v>
      </c>
      <c r="C1706" s="46">
        <f t="shared" si="1"/>
        <v>61.35720459</v>
      </c>
      <c r="D1706" s="35">
        <f t="shared" si="2"/>
        <v>9.257204593</v>
      </c>
      <c r="E1706" s="47"/>
      <c r="F1706" s="48">
        <v>68.2</v>
      </c>
      <c r="G1706" s="48">
        <v>175.0</v>
      </c>
      <c r="H1706" s="49">
        <f t="shared" si="3"/>
        <v>68.68048589</v>
      </c>
      <c r="I1706" s="49">
        <f t="shared" si="4"/>
        <v>0.4804858854</v>
      </c>
      <c r="J1706" s="49"/>
      <c r="K1706" s="50">
        <v>68.2</v>
      </c>
      <c r="L1706" s="51">
        <v>64.7</v>
      </c>
      <c r="M1706" s="52">
        <f t="shared" si="5"/>
        <v>76.49230666</v>
      </c>
      <c r="N1706" s="52">
        <f t="shared" si="6"/>
        <v>8.292306662</v>
      </c>
      <c r="O1706" s="53"/>
      <c r="P1706" s="54">
        <v>68.2</v>
      </c>
      <c r="Q1706" s="54">
        <v>0.1</v>
      </c>
      <c r="R1706" s="55">
        <f t="shared" si="7"/>
        <v>70.84370993</v>
      </c>
      <c r="S1706" s="55">
        <f t="shared" si="8"/>
        <v>2.643709925</v>
      </c>
      <c r="T1706" s="55"/>
    </row>
    <row r="1707">
      <c r="A1707" s="45">
        <v>51.2</v>
      </c>
      <c r="B1707" s="45">
        <v>7.9</v>
      </c>
      <c r="C1707" s="46">
        <f t="shared" si="1"/>
        <v>60.72616866</v>
      </c>
      <c r="D1707" s="35">
        <f t="shared" si="2"/>
        <v>9.526168662</v>
      </c>
      <c r="E1707" s="47"/>
      <c r="F1707" s="48">
        <v>68.0</v>
      </c>
      <c r="G1707" s="48">
        <v>176.0</v>
      </c>
      <c r="H1707" s="49">
        <f t="shared" si="3"/>
        <v>68.62712743</v>
      </c>
      <c r="I1707" s="49">
        <f t="shared" si="4"/>
        <v>0.6271274262</v>
      </c>
      <c r="J1707" s="49"/>
      <c r="K1707" s="50">
        <v>68.0</v>
      </c>
      <c r="L1707" s="51">
        <v>64.1</v>
      </c>
      <c r="M1707" s="52">
        <f t="shared" si="5"/>
        <v>76.33039188</v>
      </c>
      <c r="N1707" s="52">
        <f t="shared" si="6"/>
        <v>8.330391876</v>
      </c>
      <c r="O1707" s="53"/>
      <c r="P1707" s="54">
        <v>68.0</v>
      </c>
      <c r="Q1707" s="54">
        <v>0.1</v>
      </c>
      <c r="R1707" s="55">
        <f t="shared" si="7"/>
        <v>70.84370993</v>
      </c>
      <c r="S1707" s="55">
        <f t="shared" si="8"/>
        <v>2.843709925</v>
      </c>
      <c r="T1707" s="55"/>
    </row>
    <row r="1708">
      <c r="A1708" s="45">
        <v>58.0</v>
      </c>
      <c r="B1708" s="45">
        <v>7.3</v>
      </c>
      <c r="C1708" s="46">
        <f t="shared" si="1"/>
        <v>59.4640968</v>
      </c>
      <c r="D1708" s="35">
        <f t="shared" si="2"/>
        <v>1.464096799</v>
      </c>
      <c r="E1708" s="47"/>
      <c r="F1708" s="48">
        <v>67.9</v>
      </c>
      <c r="G1708" s="48">
        <v>178.0</v>
      </c>
      <c r="H1708" s="49">
        <f t="shared" si="3"/>
        <v>68.52041051</v>
      </c>
      <c r="I1708" s="49">
        <f t="shared" si="4"/>
        <v>0.6204105078</v>
      </c>
      <c r="J1708" s="49"/>
      <c r="K1708" s="50">
        <v>67.9</v>
      </c>
      <c r="L1708" s="51">
        <v>63.6</v>
      </c>
      <c r="M1708" s="52">
        <f t="shared" si="5"/>
        <v>76.19546289</v>
      </c>
      <c r="N1708" s="52">
        <f t="shared" si="6"/>
        <v>8.295462888</v>
      </c>
      <c r="O1708" s="53"/>
      <c r="P1708" s="54">
        <v>67.9</v>
      </c>
      <c r="Q1708" s="54">
        <v>0.1</v>
      </c>
      <c r="R1708" s="55">
        <f t="shared" si="7"/>
        <v>70.84370993</v>
      </c>
      <c r="S1708" s="55">
        <f t="shared" si="8"/>
        <v>2.943709925</v>
      </c>
      <c r="T1708" s="55"/>
    </row>
    <row r="1709">
      <c r="A1709" s="45">
        <v>54.0</v>
      </c>
      <c r="B1709" s="45">
        <v>7.0</v>
      </c>
      <c r="C1709" s="46">
        <f t="shared" si="1"/>
        <v>58.83306087</v>
      </c>
      <c r="D1709" s="35">
        <f t="shared" si="2"/>
        <v>4.833060867</v>
      </c>
      <c r="E1709" s="47"/>
      <c r="F1709" s="48">
        <v>67.7</v>
      </c>
      <c r="G1709" s="48">
        <v>179.0</v>
      </c>
      <c r="H1709" s="49">
        <f t="shared" si="3"/>
        <v>68.46705205</v>
      </c>
      <c r="I1709" s="49">
        <f t="shared" si="4"/>
        <v>0.7670520486</v>
      </c>
      <c r="J1709" s="49"/>
      <c r="K1709" s="50">
        <v>67.7</v>
      </c>
      <c r="L1709" s="51">
        <v>63.2</v>
      </c>
      <c r="M1709" s="52">
        <f t="shared" si="5"/>
        <v>76.0875197</v>
      </c>
      <c r="N1709" s="52">
        <f t="shared" si="6"/>
        <v>8.387519697</v>
      </c>
      <c r="O1709" s="53"/>
      <c r="P1709" s="54">
        <v>67.7</v>
      </c>
      <c r="Q1709" s="54">
        <v>0.1</v>
      </c>
      <c r="R1709" s="55">
        <f t="shared" si="7"/>
        <v>70.84370993</v>
      </c>
      <c r="S1709" s="55">
        <f t="shared" si="8"/>
        <v>3.143709925</v>
      </c>
      <c r="T1709" s="55"/>
    </row>
    <row r="1710">
      <c r="A1710" s="45">
        <v>51.0</v>
      </c>
      <c r="B1710" s="45">
        <v>6.7</v>
      </c>
      <c r="C1710" s="46">
        <f t="shared" si="1"/>
        <v>58.20202494</v>
      </c>
      <c r="D1710" s="35">
        <f t="shared" si="2"/>
        <v>7.202024936</v>
      </c>
      <c r="E1710" s="47"/>
      <c r="F1710" s="48">
        <v>67.5</v>
      </c>
      <c r="G1710" s="48">
        <v>18.0</v>
      </c>
      <c r="H1710" s="49">
        <f t="shared" si="3"/>
        <v>77.05776398</v>
      </c>
      <c r="I1710" s="49">
        <f t="shared" si="4"/>
        <v>9.557763982</v>
      </c>
      <c r="J1710" s="49"/>
      <c r="K1710" s="50">
        <v>67.5</v>
      </c>
      <c r="L1710" s="51">
        <v>62.8</v>
      </c>
      <c r="M1710" s="52">
        <f t="shared" si="5"/>
        <v>75.97957651</v>
      </c>
      <c r="N1710" s="52">
        <f t="shared" si="6"/>
        <v>8.479576507</v>
      </c>
      <c r="O1710" s="53"/>
      <c r="P1710" s="54">
        <v>67.5</v>
      </c>
      <c r="Q1710" s="54">
        <v>0.1</v>
      </c>
      <c r="R1710" s="55">
        <f t="shared" si="7"/>
        <v>70.84370993</v>
      </c>
      <c r="S1710" s="55">
        <f t="shared" si="8"/>
        <v>3.343709925</v>
      </c>
      <c r="T1710" s="55"/>
    </row>
    <row r="1711">
      <c r="A1711" s="45">
        <v>49.8</v>
      </c>
      <c r="B1711" s="45">
        <v>6.2</v>
      </c>
      <c r="C1711" s="46">
        <f t="shared" si="1"/>
        <v>57.15029838</v>
      </c>
      <c r="D1711" s="35">
        <f t="shared" si="2"/>
        <v>7.350298383</v>
      </c>
      <c r="E1711" s="47"/>
      <c r="F1711" s="48">
        <v>66.2</v>
      </c>
      <c r="G1711" s="48">
        <v>21.0</v>
      </c>
      <c r="H1711" s="49">
        <f t="shared" si="3"/>
        <v>76.8976886</v>
      </c>
      <c r="I1711" s="49">
        <f t="shared" si="4"/>
        <v>10.6976886</v>
      </c>
      <c r="J1711" s="49"/>
      <c r="K1711" s="50">
        <v>66.2</v>
      </c>
      <c r="L1711" s="51">
        <v>62.4</v>
      </c>
      <c r="M1711" s="52">
        <f t="shared" si="5"/>
        <v>75.87163332</v>
      </c>
      <c r="N1711" s="52">
        <f t="shared" si="6"/>
        <v>9.671633316</v>
      </c>
      <c r="O1711" s="53"/>
      <c r="P1711" s="54">
        <v>66.2</v>
      </c>
      <c r="Q1711" s="54">
        <v>0.1</v>
      </c>
      <c r="R1711" s="55">
        <f t="shared" si="7"/>
        <v>70.84370993</v>
      </c>
      <c r="S1711" s="55">
        <f t="shared" si="8"/>
        <v>4.643709925</v>
      </c>
      <c r="T1711" s="55"/>
    </row>
    <row r="1712">
      <c r="A1712" s="45">
        <v>49.5</v>
      </c>
      <c r="B1712" s="45">
        <v>5.8</v>
      </c>
      <c r="C1712" s="46">
        <f t="shared" si="1"/>
        <v>56.30891714</v>
      </c>
      <c r="D1712" s="35">
        <f t="shared" si="2"/>
        <v>6.808917141</v>
      </c>
      <c r="E1712" s="47"/>
      <c r="F1712" s="48">
        <v>67.2</v>
      </c>
      <c r="G1712" s="48">
        <v>183.0</v>
      </c>
      <c r="H1712" s="49">
        <f t="shared" si="3"/>
        <v>68.25361821</v>
      </c>
      <c r="I1712" s="49">
        <f t="shared" si="4"/>
        <v>1.053618212</v>
      </c>
      <c r="J1712" s="49"/>
      <c r="K1712" s="50">
        <v>67.2</v>
      </c>
      <c r="L1712" s="51">
        <v>62.0</v>
      </c>
      <c r="M1712" s="52">
        <f t="shared" si="5"/>
        <v>75.76369013</v>
      </c>
      <c r="N1712" s="52">
        <f t="shared" si="6"/>
        <v>8.563690126</v>
      </c>
      <c r="O1712" s="53"/>
      <c r="P1712" s="54">
        <v>67.2</v>
      </c>
      <c r="Q1712" s="54">
        <v>0.1</v>
      </c>
      <c r="R1712" s="55">
        <f t="shared" si="7"/>
        <v>70.84370993</v>
      </c>
      <c r="S1712" s="55">
        <f t="shared" si="8"/>
        <v>3.643709925</v>
      </c>
      <c r="T1712" s="55"/>
    </row>
    <row r="1713">
      <c r="A1713" s="45">
        <v>49.0</v>
      </c>
      <c r="B1713" s="45">
        <v>5.4</v>
      </c>
      <c r="C1713" s="46">
        <f t="shared" si="1"/>
        <v>55.4675359</v>
      </c>
      <c r="D1713" s="35">
        <f t="shared" si="2"/>
        <v>6.4675359</v>
      </c>
      <c r="E1713" s="47"/>
      <c r="F1713" s="48">
        <v>67.0</v>
      </c>
      <c r="G1713" s="48">
        <v>185.0</v>
      </c>
      <c r="H1713" s="49">
        <f t="shared" si="3"/>
        <v>68.14690129</v>
      </c>
      <c r="I1713" s="49">
        <f t="shared" si="4"/>
        <v>1.146901293</v>
      </c>
      <c r="J1713" s="49"/>
      <c r="K1713" s="50">
        <v>67.0</v>
      </c>
      <c r="L1713" s="51">
        <v>61.5</v>
      </c>
      <c r="M1713" s="52">
        <f t="shared" si="5"/>
        <v>75.62876114</v>
      </c>
      <c r="N1713" s="52">
        <f t="shared" si="6"/>
        <v>8.628761138</v>
      </c>
      <c r="O1713" s="53"/>
      <c r="P1713" s="54">
        <v>67.0</v>
      </c>
      <c r="Q1713" s="54">
        <v>0.1</v>
      </c>
      <c r="R1713" s="55">
        <f t="shared" si="7"/>
        <v>70.84370993</v>
      </c>
      <c r="S1713" s="55">
        <f t="shared" si="8"/>
        <v>3.843709925</v>
      </c>
      <c r="T1713" s="55"/>
    </row>
    <row r="1714">
      <c r="A1714" s="45">
        <v>66.6</v>
      </c>
      <c r="B1714" s="45">
        <v>9.1</v>
      </c>
      <c r="C1714" s="46">
        <f t="shared" si="1"/>
        <v>63.25031239</v>
      </c>
      <c r="D1714" s="35">
        <f t="shared" si="2"/>
        <v>3.349687612</v>
      </c>
      <c r="E1714" s="47"/>
      <c r="F1714" s="48">
        <v>68.8</v>
      </c>
      <c r="G1714" s="48">
        <v>222.0</v>
      </c>
      <c r="H1714" s="49">
        <f t="shared" si="3"/>
        <v>66.1726383</v>
      </c>
      <c r="I1714" s="49">
        <f t="shared" si="4"/>
        <v>2.627361698</v>
      </c>
      <c r="J1714" s="49"/>
      <c r="K1714" s="50">
        <v>68.8</v>
      </c>
      <c r="L1714" s="51">
        <v>52.7</v>
      </c>
      <c r="M1714" s="52">
        <f t="shared" si="5"/>
        <v>73.25401095</v>
      </c>
      <c r="N1714" s="52">
        <f t="shared" si="6"/>
        <v>4.454010946</v>
      </c>
      <c r="O1714" s="53"/>
      <c r="P1714" s="54">
        <v>68.8</v>
      </c>
      <c r="Q1714" s="54">
        <v>0.1</v>
      </c>
      <c r="R1714" s="55">
        <f t="shared" si="7"/>
        <v>70.84370993</v>
      </c>
      <c r="S1714" s="55">
        <f t="shared" si="8"/>
        <v>2.043709925</v>
      </c>
      <c r="T1714" s="55"/>
    </row>
    <row r="1715">
      <c r="A1715" s="45">
        <v>66.4</v>
      </c>
      <c r="B1715" s="45">
        <v>9.1</v>
      </c>
      <c r="C1715" s="46">
        <f t="shared" si="1"/>
        <v>63.25031239</v>
      </c>
      <c r="D1715" s="35">
        <f t="shared" si="2"/>
        <v>3.149687612</v>
      </c>
      <c r="E1715" s="47"/>
      <c r="F1715" s="48">
        <v>68.4</v>
      </c>
      <c r="G1715" s="48">
        <v>225.0</v>
      </c>
      <c r="H1715" s="49">
        <f t="shared" si="3"/>
        <v>66.01256292</v>
      </c>
      <c r="I1715" s="49">
        <f t="shared" si="4"/>
        <v>2.387437075</v>
      </c>
      <c r="J1715" s="49"/>
      <c r="K1715" s="50">
        <v>68.4</v>
      </c>
      <c r="L1715" s="51">
        <v>51.5</v>
      </c>
      <c r="M1715" s="52">
        <f t="shared" si="5"/>
        <v>72.93018137</v>
      </c>
      <c r="N1715" s="52">
        <f t="shared" si="6"/>
        <v>4.530181374</v>
      </c>
      <c r="O1715" s="53"/>
      <c r="P1715" s="54">
        <v>68.4</v>
      </c>
      <c r="Q1715" s="54">
        <v>0.1</v>
      </c>
      <c r="R1715" s="55">
        <f t="shared" si="7"/>
        <v>70.84370993</v>
      </c>
      <c r="S1715" s="55">
        <f t="shared" si="8"/>
        <v>2.443709925</v>
      </c>
      <c r="T1715" s="55"/>
    </row>
    <row r="1716">
      <c r="A1716" s="45">
        <v>66.2</v>
      </c>
      <c r="B1716" s="45">
        <v>9.1</v>
      </c>
      <c r="C1716" s="46">
        <f t="shared" si="1"/>
        <v>63.25031239</v>
      </c>
      <c r="D1716" s="35">
        <f t="shared" si="2"/>
        <v>2.949687612</v>
      </c>
      <c r="E1716" s="47"/>
      <c r="F1716" s="48">
        <v>68.1</v>
      </c>
      <c r="G1716" s="48">
        <v>227.0</v>
      </c>
      <c r="H1716" s="49">
        <f t="shared" si="3"/>
        <v>65.90584601</v>
      </c>
      <c r="I1716" s="49">
        <f t="shared" si="4"/>
        <v>2.194153994</v>
      </c>
      <c r="J1716" s="49"/>
      <c r="K1716" s="50">
        <v>68.1</v>
      </c>
      <c r="L1716" s="51">
        <v>5.4</v>
      </c>
      <c r="M1716" s="52">
        <f t="shared" si="5"/>
        <v>60.48972867</v>
      </c>
      <c r="N1716" s="52">
        <f t="shared" si="6"/>
        <v>7.610271334</v>
      </c>
      <c r="O1716" s="53"/>
      <c r="P1716" s="54">
        <v>68.1</v>
      </c>
      <c r="Q1716" s="54">
        <v>0.1</v>
      </c>
      <c r="R1716" s="55">
        <f t="shared" si="7"/>
        <v>70.84370993</v>
      </c>
      <c r="S1716" s="55">
        <f t="shared" si="8"/>
        <v>2.743709925</v>
      </c>
      <c r="T1716" s="55"/>
    </row>
    <row r="1717">
      <c r="A1717" s="45">
        <v>65.9</v>
      </c>
      <c r="B1717" s="45">
        <v>9.1</v>
      </c>
      <c r="C1717" s="46">
        <f t="shared" si="1"/>
        <v>63.25031239</v>
      </c>
      <c r="D1717" s="35">
        <f t="shared" si="2"/>
        <v>2.649687612</v>
      </c>
      <c r="E1717" s="47"/>
      <c r="F1717" s="48">
        <v>67.8</v>
      </c>
      <c r="G1717" s="48">
        <v>231.0</v>
      </c>
      <c r="H1717" s="49">
        <f t="shared" si="3"/>
        <v>65.69241217</v>
      </c>
      <c r="I1717" s="49">
        <f t="shared" si="4"/>
        <v>2.107587831</v>
      </c>
      <c r="J1717" s="49"/>
      <c r="K1717" s="50">
        <v>67.8</v>
      </c>
      <c r="L1717" s="51">
        <v>49.2</v>
      </c>
      <c r="M1717" s="52">
        <f t="shared" si="5"/>
        <v>72.30950803</v>
      </c>
      <c r="N1717" s="52">
        <f t="shared" si="6"/>
        <v>4.509508029</v>
      </c>
      <c r="O1717" s="53"/>
      <c r="P1717" s="54">
        <v>67.8</v>
      </c>
      <c r="Q1717" s="54">
        <v>0.1</v>
      </c>
      <c r="R1717" s="55">
        <f t="shared" si="7"/>
        <v>70.84370993</v>
      </c>
      <c r="S1717" s="55">
        <f t="shared" si="8"/>
        <v>3.043709925</v>
      </c>
      <c r="T1717" s="55"/>
    </row>
    <row r="1718">
      <c r="A1718" s="45">
        <v>65.6</v>
      </c>
      <c r="B1718" s="45">
        <v>9.1</v>
      </c>
      <c r="C1718" s="46">
        <f t="shared" si="1"/>
        <v>63.25031239</v>
      </c>
      <c r="D1718" s="35">
        <f t="shared" si="2"/>
        <v>2.349687612</v>
      </c>
      <c r="E1718" s="47"/>
      <c r="F1718" s="48">
        <v>67.3</v>
      </c>
      <c r="G1718" s="48">
        <v>235.0</v>
      </c>
      <c r="H1718" s="49">
        <f t="shared" si="3"/>
        <v>65.47897833</v>
      </c>
      <c r="I1718" s="49">
        <f t="shared" si="4"/>
        <v>1.821021667</v>
      </c>
      <c r="J1718" s="49"/>
      <c r="K1718" s="50">
        <v>67.3</v>
      </c>
      <c r="L1718" s="51">
        <v>48.0</v>
      </c>
      <c r="M1718" s="52">
        <f t="shared" si="5"/>
        <v>71.98567846</v>
      </c>
      <c r="N1718" s="52">
        <f t="shared" si="6"/>
        <v>4.685678457</v>
      </c>
      <c r="O1718" s="53"/>
      <c r="P1718" s="54">
        <v>67.3</v>
      </c>
      <c r="Q1718" s="54">
        <v>0.1</v>
      </c>
      <c r="R1718" s="55">
        <f t="shared" si="7"/>
        <v>70.84370993</v>
      </c>
      <c r="S1718" s="55">
        <f t="shared" si="8"/>
        <v>3.543709925</v>
      </c>
      <c r="T1718" s="55"/>
    </row>
    <row r="1719">
      <c r="A1719" s="45">
        <v>65.4</v>
      </c>
      <c r="B1719" s="45">
        <v>8.8</v>
      </c>
      <c r="C1719" s="46">
        <f t="shared" si="1"/>
        <v>62.61927646</v>
      </c>
      <c r="D1719" s="35">
        <f t="shared" si="2"/>
        <v>2.780723544</v>
      </c>
      <c r="E1719" s="47"/>
      <c r="F1719" s="48">
        <v>66.3</v>
      </c>
      <c r="G1719" s="48">
        <v>25.0</v>
      </c>
      <c r="H1719" s="49">
        <f t="shared" si="3"/>
        <v>76.68425477</v>
      </c>
      <c r="I1719" s="49">
        <f t="shared" si="4"/>
        <v>10.38425477</v>
      </c>
      <c r="J1719" s="49"/>
      <c r="K1719" s="50">
        <v>66.3</v>
      </c>
      <c r="L1719" s="51">
        <v>46.9</v>
      </c>
      <c r="M1719" s="52">
        <f t="shared" si="5"/>
        <v>71.68883468</v>
      </c>
      <c r="N1719" s="52">
        <f t="shared" si="6"/>
        <v>5.388834683</v>
      </c>
      <c r="O1719" s="53"/>
      <c r="P1719" s="54">
        <v>66.3</v>
      </c>
      <c r="Q1719" s="54">
        <v>0.1</v>
      </c>
      <c r="R1719" s="55">
        <f t="shared" si="7"/>
        <v>70.84370993</v>
      </c>
      <c r="S1719" s="55">
        <f t="shared" si="8"/>
        <v>4.543709925</v>
      </c>
      <c r="T1719" s="55"/>
    </row>
    <row r="1720">
      <c r="A1720" s="45">
        <v>65.2</v>
      </c>
      <c r="B1720" s="45">
        <v>8.5</v>
      </c>
      <c r="C1720" s="46">
        <f t="shared" si="1"/>
        <v>61.98824052</v>
      </c>
      <c r="D1720" s="35">
        <f t="shared" si="2"/>
        <v>3.211759475</v>
      </c>
      <c r="E1720" s="47"/>
      <c r="F1720" s="48">
        <v>66.9</v>
      </c>
      <c r="G1720" s="48">
        <v>235.0</v>
      </c>
      <c r="H1720" s="49">
        <f t="shared" si="3"/>
        <v>65.47897833</v>
      </c>
      <c r="I1720" s="49">
        <f t="shared" si="4"/>
        <v>1.421021667</v>
      </c>
      <c r="J1720" s="49"/>
      <c r="K1720" s="50">
        <v>66.9</v>
      </c>
      <c r="L1720" s="51">
        <v>45.9</v>
      </c>
      <c r="M1720" s="52">
        <f t="shared" si="5"/>
        <v>71.41897671</v>
      </c>
      <c r="N1720" s="52">
        <f t="shared" si="6"/>
        <v>4.518976707</v>
      </c>
      <c r="O1720" s="53"/>
      <c r="P1720" s="54">
        <v>66.9</v>
      </c>
      <c r="Q1720" s="54">
        <v>0.1</v>
      </c>
      <c r="R1720" s="55">
        <f t="shared" si="7"/>
        <v>70.84370993</v>
      </c>
      <c r="S1720" s="55">
        <f t="shared" si="8"/>
        <v>3.943709925</v>
      </c>
      <c r="T1720" s="55"/>
    </row>
    <row r="1721">
      <c r="A1721" s="45">
        <v>59.2</v>
      </c>
      <c r="B1721" s="45">
        <v>8.2</v>
      </c>
      <c r="C1721" s="46">
        <f t="shared" si="1"/>
        <v>61.35720459</v>
      </c>
      <c r="D1721" s="35">
        <f t="shared" si="2"/>
        <v>2.157204593</v>
      </c>
      <c r="E1721" s="47"/>
      <c r="F1721" s="48">
        <v>67.4</v>
      </c>
      <c r="G1721" s="48">
        <v>225.0</v>
      </c>
      <c r="H1721" s="49">
        <f t="shared" si="3"/>
        <v>66.01256292</v>
      </c>
      <c r="I1721" s="49">
        <f t="shared" si="4"/>
        <v>1.387437075</v>
      </c>
      <c r="J1721" s="49"/>
      <c r="K1721" s="50">
        <v>67.4</v>
      </c>
      <c r="L1721" s="51">
        <v>44.9</v>
      </c>
      <c r="M1721" s="52">
        <f t="shared" si="5"/>
        <v>71.14911873</v>
      </c>
      <c r="N1721" s="52">
        <f t="shared" si="6"/>
        <v>3.749118731</v>
      </c>
      <c r="O1721" s="53"/>
      <c r="P1721" s="54">
        <v>67.4</v>
      </c>
      <c r="Q1721" s="54">
        <v>0.1</v>
      </c>
      <c r="R1721" s="55">
        <f t="shared" si="7"/>
        <v>70.84370993</v>
      </c>
      <c r="S1721" s="55">
        <f t="shared" si="8"/>
        <v>3.443709925</v>
      </c>
      <c r="T1721" s="55"/>
    </row>
    <row r="1722">
      <c r="A1722" s="45">
        <v>64.5</v>
      </c>
      <c r="B1722" s="45">
        <v>8.1</v>
      </c>
      <c r="C1722" s="46">
        <f t="shared" si="1"/>
        <v>61.14685928</v>
      </c>
      <c r="D1722" s="35">
        <f t="shared" si="2"/>
        <v>3.353140717</v>
      </c>
      <c r="E1722" s="47"/>
      <c r="F1722" s="48">
        <v>65.9</v>
      </c>
      <c r="G1722" s="48">
        <v>26.0</v>
      </c>
      <c r="H1722" s="49">
        <f t="shared" si="3"/>
        <v>76.63089631</v>
      </c>
      <c r="I1722" s="49">
        <f t="shared" si="4"/>
        <v>10.73089631</v>
      </c>
      <c r="J1722" s="49"/>
      <c r="K1722" s="50">
        <v>65.9</v>
      </c>
      <c r="L1722" s="51">
        <v>43.9</v>
      </c>
      <c r="M1722" s="52">
        <f t="shared" si="5"/>
        <v>70.87926075</v>
      </c>
      <c r="N1722" s="52">
        <f t="shared" si="6"/>
        <v>4.979260754</v>
      </c>
      <c r="O1722" s="53"/>
      <c r="P1722" s="54">
        <v>65.9</v>
      </c>
      <c r="Q1722" s="54">
        <v>0.1</v>
      </c>
      <c r="R1722" s="55">
        <f t="shared" si="7"/>
        <v>70.84370993</v>
      </c>
      <c r="S1722" s="55">
        <f t="shared" si="8"/>
        <v>4.943709925</v>
      </c>
      <c r="T1722" s="55"/>
    </row>
    <row r="1723">
      <c r="A1723" s="45">
        <v>64.2</v>
      </c>
      <c r="B1723" s="45">
        <v>8.0</v>
      </c>
      <c r="C1723" s="46">
        <f t="shared" si="1"/>
        <v>60.93651397</v>
      </c>
      <c r="D1723" s="35">
        <f t="shared" si="2"/>
        <v>3.263486028</v>
      </c>
      <c r="E1723" s="47"/>
      <c r="F1723" s="48">
        <v>65.0</v>
      </c>
      <c r="G1723" s="48">
        <v>271.0</v>
      </c>
      <c r="H1723" s="49">
        <f t="shared" si="3"/>
        <v>63.5580738</v>
      </c>
      <c r="I1723" s="49">
        <f t="shared" si="4"/>
        <v>1.441926199</v>
      </c>
      <c r="J1723" s="49"/>
      <c r="K1723" s="50">
        <v>65.0</v>
      </c>
      <c r="L1723" s="51">
        <v>43.0</v>
      </c>
      <c r="M1723" s="52">
        <f t="shared" si="5"/>
        <v>70.63638858</v>
      </c>
      <c r="N1723" s="52">
        <f t="shared" si="6"/>
        <v>5.636388576</v>
      </c>
      <c r="O1723" s="53"/>
      <c r="P1723" s="54">
        <v>65.0</v>
      </c>
      <c r="Q1723" s="54">
        <v>0.1</v>
      </c>
      <c r="R1723" s="55">
        <f t="shared" si="7"/>
        <v>70.84370993</v>
      </c>
      <c r="S1723" s="55">
        <f t="shared" si="8"/>
        <v>5.843709925</v>
      </c>
      <c r="T1723" s="55"/>
    </row>
    <row r="1724">
      <c r="A1724" s="45">
        <v>63.9</v>
      </c>
      <c r="B1724" s="45">
        <v>7.9</v>
      </c>
      <c r="C1724" s="46">
        <f t="shared" si="1"/>
        <v>60.72616866</v>
      </c>
      <c r="D1724" s="35">
        <f t="shared" si="2"/>
        <v>3.173831338</v>
      </c>
      <c r="E1724" s="47"/>
      <c r="F1724" s="48">
        <v>64.5</v>
      </c>
      <c r="G1724" s="48">
        <v>274.0</v>
      </c>
      <c r="H1724" s="49">
        <f t="shared" si="3"/>
        <v>63.39799842</v>
      </c>
      <c r="I1724" s="49">
        <f t="shared" si="4"/>
        <v>1.102001577</v>
      </c>
      <c r="J1724" s="49"/>
      <c r="K1724" s="50">
        <v>64.5</v>
      </c>
      <c r="L1724" s="51">
        <v>42.1</v>
      </c>
      <c r="M1724" s="52">
        <f t="shared" si="5"/>
        <v>70.3935164</v>
      </c>
      <c r="N1724" s="52">
        <f t="shared" si="6"/>
        <v>5.893516397</v>
      </c>
      <c r="O1724" s="53"/>
      <c r="P1724" s="54">
        <v>64.5</v>
      </c>
      <c r="Q1724" s="54">
        <v>0.1</v>
      </c>
      <c r="R1724" s="55">
        <f t="shared" si="7"/>
        <v>70.84370993</v>
      </c>
      <c r="S1724" s="55">
        <f t="shared" si="8"/>
        <v>6.343709925</v>
      </c>
      <c r="T1724" s="55"/>
    </row>
    <row r="1725">
      <c r="A1725" s="45">
        <v>63.5</v>
      </c>
      <c r="B1725" s="45">
        <v>7.8</v>
      </c>
      <c r="C1725" s="46">
        <f t="shared" si="1"/>
        <v>60.51582335</v>
      </c>
      <c r="D1725" s="35">
        <f t="shared" si="2"/>
        <v>2.984176649</v>
      </c>
      <c r="E1725" s="47"/>
      <c r="F1725" s="48">
        <v>64.0</v>
      </c>
      <c r="G1725" s="48">
        <v>284.0</v>
      </c>
      <c r="H1725" s="49">
        <f t="shared" si="3"/>
        <v>62.86441383</v>
      </c>
      <c r="I1725" s="49">
        <f t="shared" si="4"/>
        <v>1.135586169</v>
      </c>
      <c r="J1725" s="49"/>
      <c r="K1725" s="50">
        <v>64.0</v>
      </c>
      <c r="L1725" s="51">
        <v>41.3</v>
      </c>
      <c r="M1725" s="52">
        <f t="shared" si="5"/>
        <v>70.17763002</v>
      </c>
      <c r="N1725" s="52">
        <f t="shared" si="6"/>
        <v>6.177630016</v>
      </c>
      <c r="O1725" s="53"/>
      <c r="P1725" s="54">
        <v>64.0</v>
      </c>
      <c r="Q1725" s="54">
        <v>0.1</v>
      </c>
      <c r="R1725" s="55">
        <f t="shared" si="7"/>
        <v>70.84370993</v>
      </c>
      <c r="S1725" s="55">
        <f t="shared" si="8"/>
        <v>6.843709925</v>
      </c>
      <c r="T1725" s="55"/>
    </row>
    <row r="1726">
      <c r="A1726" s="45">
        <v>63.2</v>
      </c>
      <c r="B1726" s="45">
        <v>7.7</v>
      </c>
      <c r="C1726" s="46">
        <f t="shared" si="1"/>
        <v>60.30547804</v>
      </c>
      <c r="D1726" s="35">
        <f t="shared" si="2"/>
        <v>2.894521959</v>
      </c>
      <c r="E1726" s="47"/>
      <c r="F1726" s="48">
        <v>64.0</v>
      </c>
      <c r="G1726" s="48">
        <v>271.0</v>
      </c>
      <c r="H1726" s="49">
        <f t="shared" si="3"/>
        <v>63.5580738</v>
      </c>
      <c r="I1726" s="49">
        <f t="shared" si="4"/>
        <v>0.4419261992</v>
      </c>
      <c r="J1726" s="49"/>
      <c r="K1726" s="50">
        <v>64.0</v>
      </c>
      <c r="L1726" s="51">
        <v>4.5</v>
      </c>
      <c r="M1726" s="52">
        <f t="shared" si="5"/>
        <v>60.24685649</v>
      </c>
      <c r="N1726" s="52">
        <f t="shared" si="6"/>
        <v>3.753143513</v>
      </c>
      <c r="O1726" s="53"/>
      <c r="P1726" s="54">
        <v>64.0</v>
      </c>
      <c r="Q1726" s="54">
        <v>0.1</v>
      </c>
      <c r="R1726" s="55">
        <f t="shared" si="7"/>
        <v>70.84370993</v>
      </c>
      <c r="S1726" s="55">
        <f t="shared" si="8"/>
        <v>6.843709925</v>
      </c>
      <c r="T1726" s="55"/>
    </row>
    <row r="1727">
      <c r="A1727" s="45">
        <v>62.8</v>
      </c>
      <c r="B1727" s="45">
        <v>7.6</v>
      </c>
      <c r="C1727" s="46">
        <f t="shared" si="1"/>
        <v>60.09513273</v>
      </c>
      <c r="D1727" s="35">
        <f t="shared" si="2"/>
        <v>2.70486727</v>
      </c>
      <c r="E1727" s="47"/>
      <c r="F1727" s="48">
        <v>63.8</v>
      </c>
      <c r="G1727" s="48">
        <v>263.0</v>
      </c>
      <c r="H1727" s="49">
        <f t="shared" si="3"/>
        <v>63.98494147</v>
      </c>
      <c r="I1727" s="49">
        <f t="shared" si="4"/>
        <v>0.1849414745</v>
      </c>
      <c r="J1727" s="49"/>
      <c r="K1727" s="50">
        <v>63.8</v>
      </c>
      <c r="L1727" s="51">
        <v>39.8</v>
      </c>
      <c r="M1727" s="52">
        <f t="shared" si="5"/>
        <v>69.77284305</v>
      </c>
      <c r="N1727" s="52">
        <f t="shared" si="6"/>
        <v>5.972843051</v>
      </c>
      <c r="O1727" s="53"/>
      <c r="P1727" s="54">
        <v>63.8</v>
      </c>
      <c r="Q1727" s="54">
        <v>0.1</v>
      </c>
      <c r="R1727" s="55">
        <f t="shared" si="7"/>
        <v>70.84370993</v>
      </c>
      <c r="S1727" s="55">
        <f t="shared" si="8"/>
        <v>7.043709925</v>
      </c>
      <c r="T1727" s="55"/>
    </row>
    <row r="1728">
      <c r="A1728" s="45">
        <v>62.5</v>
      </c>
      <c r="B1728" s="45">
        <v>7.6</v>
      </c>
      <c r="C1728" s="46">
        <f t="shared" si="1"/>
        <v>60.09513273</v>
      </c>
      <c r="D1728" s="35">
        <f t="shared" si="2"/>
        <v>2.40486727</v>
      </c>
      <c r="E1728" s="47"/>
      <c r="F1728" s="48">
        <v>63.2</v>
      </c>
      <c r="G1728" s="48">
        <v>266.0</v>
      </c>
      <c r="H1728" s="49">
        <f t="shared" si="3"/>
        <v>63.8248661</v>
      </c>
      <c r="I1728" s="49">
        <f t="shared" si="4"/>
        <v>0.6248660968</v>
      </c>
      <c r="J1728" s="49"/>
      <c r="K1728" s="50">
        <v>63.2</v>
      </c>
      <c r="L1728" s="51">
        <v>39.1</v>
      </c>
      <c r="M1728" s="52">
        <f t="shared" si="5"/>
        <v>69.58394247</v>
      </c>
      <c r="N1728" s="52">
        <f t="shared" si="6"/>
        <v>6.383942468</v>
      </c>
      <c r="O1728" s="53"/>
      <c r="P1728" s="54">
        <v>63.2</v>
      </c>
      <c r="Q1728" s="54">
        <v>0.1</v>
      </c>
      <c r="R1728" s="55">
        <f t="shared" si="7"/>
        <v>70.84370993</v>
      </c>
      <c r="S1728" s="55">
        <f t="shared" si="8"/>
        <v>7.643709925</v>
      </c>
      <c r="T1728" s="55"/>
    </row>
    <row r="1729">
      <c r="A1729" s="45">
        <v>62.1</v>
      </c>
      <c r="B1729" s="45">
        <v>7.5</v>
      </c>
      <c r="C1729" s="46">
        <f t="shared" si="1"/>
        <v>59.88478742</v>
      </c>
      <c r="D1729" s="35">
        <f t="shared" si="2"/>
        <v>2.21521258</v>
      </c>
      <c r="E1729" s="47"/>
      <c r="F1729" s="48">
        <v>62.8</v>
      </c>
      <c r="G1729" s="48">
        <v>274.0</v>
      </c>
      <c r="H1729" s="49">
        <f t="shared" si="3"/>
        <v>63.39799842</v>
      </c>
      <c r="I1729" s="49">
        <f t="shared" si="4"/>
        <v>0.5979984231</v>
      </c>
      <c r="J1729" s="49"/>
      <c r="K1729" s="50">
        <v>62.8</v>
      </c>
      <c r="L1729" s="51">
        <v>38.5</v>
      </c>
      <c r="M1729" s="52">
        <f t="shared" si="5"/>
        <v>69.42202768</v>
      </c>
      <c r="N1729" s="52">
        <f t="shared" si="6"/>
        <v>6.622027682</v>
      </c>
      <c r="O1729" s="53"/>
      <c r="P1729" s="54">
        <v>62.8</v>
      </c>
      <c r="Q1729" s="54">
        <v>0.1</v>
      </c>
      <c r="R1729" s="55">
        <f t="shared" si="7"/>
        <v>70.84370993</v>
      </c>
      <c r="S1729" s="55">
        <f t="shared" si="8"/>
        <v>8.043709925</v>
      </c>
      <c r="T1729" s="55"/>
    </row>
    <row r="1730">
      <c r="A1730" s="45">
        <v>65.8</v>
      </c>
      <c r="B1730" s="45">
        <v>11.7</v>
      </c>
      <c r="C1730" s="46">
        <f t="shared" si="1"/>
        <v>68.71929046</v>
      </c>
      <c r="D1730" s="35">
        <f t="shared" si="2"/>
        <v>2.919290461</v>
      </c>
      <c r="E1730" s="47"/>
      <c r="F1730" s="48">
        <v>76.1</v>
      </c>
      <c r="G1730" s="48">
        <v>16.0</v>
      </c>
      <c r="H1730" s="49">
        <f t="shared" si="3"/>
        <v>77.1644809</v>
      </c>
      <c r="I1730" s="49">
        <f t="shared" si="4"/>
        <v>1.064480901</v>
      </c>
      <c r="J1730" s="49"/>
      <c r="K1730" s="50">
        <v>76.1</v>
      </c>
      <c r="L1730" s="51">
        <v>61.8</v>
      </c>
      <c r="M1730" s="52">
        <f t="shared" si="5"/>
        <v>75.70971853</v>
      </c>
      <c r="N1730" s="52">
        <f t="shared" si="6"/>
        <v>0.3902814695</v>
      </c>
      <c r="O1730" s="53"/>
      <c r="P1730" s="54">
        <v>76.1</v>
      </c>
      <c r="Q1730" s="54">
        <v>0.1</v>
      </c>
      <c r="R1730" s="55">
        <f t="shared" si="7"/>
        <v>70.84370993</v>
      </c>
      <c r="S1730" s="55">
        <f t="shared" si="8"/>
        <v>5.256290075</v>
      </c>
      <c r="T1730" s="55"/>
    </row>
    <row r="1731">
      <c r="A1731" s="45">
        <v>65.9</v>
      </c>
      <c r="B1731" s="45">
        <v>11.7</v>
      </c>
      <c r="C1731" s="46">
        <f t="shared" si="1"/>
        <v>68.71929046</v>
      </c>
      <c r="D1731" s="35">
        <f t="shared" si="2"/>
        <v>2.819290461</v>
      </c>
      <c r="E1731" s="47"/>
      <c r="F1731" s="48">
        <v>75.9</v>
      </c>
      <c r="G1731" s="48">
        <v>17.0</v>
      </c>
      <c r="H1731" s="49">
        <f t="shared" si="3"/>
        <v>77.11112244</v>
      </c>
      <c r="I1731" s="49">
        <f t="shared" si="4"/>
        <v>1.211122441</v>
      </c>
      <c r="J1731" s="49"/>
      <c r="K1731" s="50">
        <v>75.9</v>
      </c>
      <c r="L1731" s="51">
        <v>61.3</v>
      </c>
      <c r="M1731" s="52">
        <f t="shared" si="5"/>
        <v>75.57478954</v>
      </c>
      <c r="N1731" s="52">
        <f t="shared" si="6"/>
        <v>0.3252104577</v>
      </c>
      <c r="O1731" s="53"/>
      <c r="P1731" s="54">
        <v>75.9</v>
      </c>
      <c r="Q1731" s="54">
        <v>0.1</v>
      </c>
      <c r="R1731" s="55">
        <f t="shared" si="7"/>
        <v>70.84370993</v>
      </c>
      <c r="S1731" s="55">
        <f t="shared" si="8"/>
        <v>5.056290075</v>
      </c>
      <c r="T1731" s="55"/>
    </row>
    <row r="1732">
      <c r="A1732" s="45">
        <v>66.1</v>
      </c>
      <c r="B1732" s="45">
        <v>11.6</v>
      </c>
      <c r="C1732" s="46">
        <f t="shared" si="1"/>
        <v>68.50894515</v>
      </c>
      <c r="D1732" s="35">
        <f t="shared" si="2"/>
        <v>2.40894515</v>
      </c>
      <c r="E1732" s="47"/>
      <c r="F1732" s="48">
        <v>75.8</v>
      </c>
      <c r="G1732" s="48">
        <v>19.0</v>
      </c>
      <c r="H1732" s="49">
        <f t="shared" si="3"/>
        <v>77.00440552</v>
      </c>
      <c r="I1732" s="49">
        <f t="shared" si="4"/>
        <v>1.204405523</v>
      </c>
      <c r="J1732" s="49"/>
      <c r="K1732" s="50">
        <v>75.8</v>
      </c>
      <c r="L1732" s="51">
        <v>6.7</v>
      </c>
      <c r="M1732" s="52">
        <f t="shared" si="5"/>
        <v>60.84054403</v>
      </c>
      <c r="N1732" s="52">
        <f t="shared" si="6"/>
        <v>14.95945597</v>
      </c>
      <c r="O1732" s="53"/>
      <c r="P1732" s="54">
        <v>75.8</v>
      </c>
      <c r="Q1732" s="54">
        <v>0.1</v>
      </c>
      <c r="R1732" s="55">
        <f t="shared" si="7"/>
        <v>70.84370993</v>
      </c>
      <c r="S1732" s="55">
        <f t="shared" si="8"/>
        <v>4.956290075</v>
      </c>
      <c r="T1732" s="55"/>
    </row>
    <row r="1733">
      <c r="A1733" s="45">
        <v>65.8</v>
      </c>
      <c r="B1733" s="45">
        <v>11.5</v>
      </c>
      <c r="C1733" s="46">
        <f t="shared" si="1"/>
        <v>68.29859984</v>
      </c>
      <c r="D1733" s="35">
        <f t="shared" si="2"/>
        <v>2.49859984</v>
      </c>
      <c r="E1733" s="47"/>
      <c r="F1733" s="48">
        <v>75.6</v>
      </c>
      <c r="G1733" s="48">
        <v>11.0</v>
      </c>
      <c r="H1733" s="49">
        <f t="shared" si="3"/>
        <v>77.4312732</v>
      </c>
      <c r="I1733" s="49">
        <f t="shared" si="4"/>
        <v>1.831273197</v>
      </c>
      <c r="J1733" s="49"/>
      <c r="K1733" s="50">
        <v>75.6</v>
      </c>
      <c r="L1733" s="51">
        <v>6.2</v>
      </c>
      <c r="M1733" s="52">
        <f t="shared" si="5"/>
        <v>60.70561505</v>
      </c>
      <c r="N1733" s="52">
        <f t="shared" si="6"/>
        <v>14.89438495</v>
      </c>
      <c r="O1733" s="53"/>
      <c r="P1733" s="54">
        <v>75.6</v>
      </c>
      <c r="Q1733" s="54">
        <v>0.1</v>
      </c>
      <c r="R1733" s="55">
        <f t="shared" si="7"/>
        <v>70.84370993</v>
      </c>
      <c r="S1733" s="55">
        <f t="shared" si="8"/>
        <v>4.756290075</v>
      </c>
      <c r="T1733" s="55"/>
    </row>
    <row r="1734">
      <c r="A1734" s="45">
        <v>64.3</v>
      </c>
      <c r="B1734" s="45">
        <v>11.5</v>
      </c>
      <c r="C1734" s="46">
        <f t="shared" si="1"/>
        <v>68.29859984</v>
      </c>
      <c r="D1734" s="35">
        <f t="shared" si="2"/>
        <v>3.99859984</v>
      </c>
      <c r="E1734" s="47"/>
      <c r="F1734" s="48">
        <v>75.4</v>
      </c>
      <c r="G1734" s="48">
        <v>113.0</v>
      </c>
      <c r="H1734" s="49">
        <f t="shared" si="3"/>
        <v>71.98871036</v>
      </c>
      <c r="I1734" s="49">
        <f t="shared" si="4"/>
        <v>3.411289643</v>
      </c>
      <c r="J1734" s="49"/>
      <c r="K1734" s="50">
        <v>75.4</v>
      </c>
      <c r="L1734" s="51">
        <v>59.7</v>
      </c>
      <c r="M1734" s="52">
        <f t="shared" si="5"/>
        <v>75.14301678</v>
      </c>
      <c r="N1734" s="52">
        <f t="shared" si="6"/>
        <v>0.2569832198</v>
      </c>
      <c r="O1734" s="53"/>
      <c r="P1734" s="54">
        <v>75.4</v>
      </c>
      <c r="Q1734" s="54">
        <v>0.1</v>
      </c>
      <c r="R1734" s="55">
        <f t="shared" si="7"/>
        <v>70.84370993</v>
      </c>
      <c r="S1734" s="55">
        <f t="shared" si="8"/>
        <v>4.556290075</v>
      </c>
      <c r="T1734" s="55"/>
    </row>
    <row r="1735">
      <c r="A1735" s="45">
        <v>63.0</v>
      </c>
      <c r="B1735" s="45">
        <v>11.4</v>
      </c>
      <c r="C1735" s="46">
        <f t="shared" si="1"/>
        <v>68.08825453</v>
      </c>
      <c r="D1735" s="35">
        <f t="shared" si="2"/>
        <v>5.088254529</v>
      </c>
      <c r="E1735" s="47"/>
      <c r="F1735" s="48">
        <v>75.3</v>
      </c>
      <c r="G1735" s="48">
        <v>115.0</v>
      </c>
      <c r="H1735" s="49">
        <f t="shared" si="3"/>
        <v>71.88199344</v>
      </c>
      <c r="I1735" s="49">
        <f t="shared" si="4"/>
        <v>3.418006562</v>
      </c>
      <c r="J1735" s="49"/>
      <c r="K1735" s="50">
        <v>75.3</v>
      </c>
      <c r="L1735" s="51">
        <v>59.1</v>
      </c>
      <c r="M1735" s="52">
        <f t="shared" si="5"/>
        <v>74.98110199</v>
      </c>
      <c r="N1735" s="52">
        <f t="shared" si="6"/>
        <v>0.3188980056</v>
      </c>
      <c r="O1735" s="53"/>
      <c r="P1735" s="54">
        <v>75.3</v>
      </c>
      <c r="Q1735" s="54">
        <v>0.1</v>
      </c>
      <c r="R1735" s="55">
        <f t="shared" si="7"/>
        <v>70.84370993</v>
      </c>
      <c r="S1735" s="55">
        <f t="shared" si="8"/>
        <v>4.456290075</v>
      </c>
      <c r="T1735" s="55"/>
    </row>
    <row r="1736">
      <c r="A1736" s="45">
        <v>62.4</v>
      </c>
      <c r="B1736" s="45">
        <v>11.4</v>
      </c>
      <c r="C1736" s="46">
        <f t="shared" si="1"/>
        <v>68.08825453</v>
      </c>
      <c r="D1736" s="35">
        <f t="shared" si="2"/>
        <v>5.688254529</v>
      </c>
      <c r="E1736" s="47"/>
      <c r="F1736" s="48">
        <v>75.0</v>
      </c>
      <c r="G1736" s="48">
        <v>117.0</v>
      </c>
      <c r="H1736" s="49">
        <f t="shared" si="3"/>
        <v>71.77527652</v>
      </c>
      <c r="I1736" s="49">
        <f t="shared" si="4"/>
        <v>3.22472348</v>
      </c>
      <c r="J1736" s="49"/>
      <c r="K1736" s="50">
        <v>75.0</v>
      </c>
      <c r="L1736" s="51">
        <v>58.5</v>
      </c>
      <c r="M1736" s="52">
        <f t="shared" si="5"/>
        <v>74.81918721</v>
      </c>
      <c r="N1736" s="52">
        <f t="shared" si="6"/>
        <v>0.1808127914</v>
      </c>
      <c r="O1736" s="53"/>
      <c r="P1736" s="54">
        <v>75.0</v>
      </c>
      <c r="Q1736" s="54">
        <v>0.1</v>
      </c>
      <c r="R1736" s="55">
        <f t="shared" si="7"/>
        <v>70.84370993</v>
      </c>
      <c r="S1736" s="55">
        <f t="shared" si="8"/>
        <v>4.156290075</v>
      </c>
      <c r="T1736" s="55"/>
    </row>
    <row r="1737">
      <c r="A1737" s="45">
        <v>61.7</v>
      </c>
      <c r="B1737" s="45">
        <v>11.3</v>
      </c>
      <c r="C1737" s="46">
        <f t="shared" si="1"/>
        <v>67.87790922</v>
      </c>
      <c r="D1737" s="35">
        <f t="shared" si="2"/>
        <v>6.177909219</v>
      </c>
      <c r="E1737" s="47"/>
      <c r="F1737" s="48">
        <v>74.6</v>
      </c>
      <c r="G1737" s="48">
        <v>121.0</v>
      </c>
      <c r="H1737" s="49">
        <f t="shared" si="3"/>
        <v>71.56184268</v>
      </c>
      <c r="I1737" s="49">
        <f t="shared" si="4"/>
        <v>3.038157317</v>
      </c>
      <c r="J1737" s="49"/>
      <c r="K1737" s="50">
        <v>74.6</v>
      </c>
      <c r="L1737" s="51">
        <v>57.8</v>
      </c>
      <c r="M1737" s="52">
        <f t="shared" si="5"/>
        <v>74.63028663</v>
      </c>
      <c r="N1737" s="52">
        <f t="shared" si="6"/>
        <v>0.03028662518</v>
      </c>
      <c r="O1737" s="53"/>
      <c r="P1737" s="54">
        <v>74.6</v>
      </c>
      <c r="Q1737" s="54">
        <v>0.1</v>
      </c>
      <c r="R1737" s="55">
        <f t="shared" si="7"/>
        <v>70.84370993</v>
      </c>
      <c r="S1737" s="55">
        <f t="shared" si="8"/>
        <v>3.756290075</v>
      </c>
      <c r="T1737" s="55"/>
    </row>
    <row r="1738">
      <c r="A1738" s="45">
        <v>60.0</v>
      </c>
      <c r="B1738" s="45">
        <v>11.3</v>
      </c>
      <c r="C1738" s="46">
        <f t="shared" si="1"/>
        <v>67.87790922</v>
      </c>
      <c r="D1738" s="35">
        <f t="shared" si="2"/>
        <v>7.877909219</v>
      </c>
      <c r="E1738" s="47"/>
      <c r="F1738" s="48">
        <v>74.2</v>
      </c>
      <c r="G1738" s="48">
        <v>125.0</v>
      </c>
      <c r="H1738" s="49">
        <f t="shared" si="3"/>
        <v>71.34840885</v>
      </c>
      <c r="I1738" s="49">
        <f t="shared" si="4"/>
        <v>2.851591154</v>
      </c>
      <c r="J1738" s="49"/>
      <c r="K1738" s="50">
        <v>74.2</v>
      </c>
      <c r="L1738" s="51">
        <v>57.2</v>
      </c>
      <c r="M1738" s="52">
        <f t="shared" si="5"/>
        <v>74.46837184</v>
      </c>
      <c r="N1738" s="52">
        <f t="shared" si="6"/>
        <v>0.2683718394</v>
      </c>
      <c r="O1738" s="53"/>
      <c r="P1738" s="54">
        <v>74.2</v>
      </c>
      <c r="Q1738" s="54">
        <v>0.1</v>
      </c>
      <c r="R1738" s="55">
        <f t="shared" si="7"/>
        <v>70.84370993</v>
      </c>
      <c r="S1738" s="55">
        <f t="shared" si="8"/>
        <v>3.356290075</v>
      </c>
      <c r="T1738" s="55"/>
    </row>
    <row r="1739">
      <c r="A1739" s="45">
        <v>57.0</v>
      </c>
      <c r="B1739" s="45">
        <v>11.4</v>
      </c>
      <c r="C1739" s="46">
        <f t="shared" si="1"/>
        <v>68.08825453</v>
      </c>
      <c r="D1739" s="35">
        <f t="shared" si="2"/>
        <v>11.08825453</v>
      </c>
      <c r="E1739" s="47"/>
      <c r="F1739" s="48">
        <v>73.8</v>
      </c>
      <c r="G1739" s="48">
        <v>13.0</v>
      </c>
      <c r="H1739" s="49">
        <f t="shared" si="3"/>
        <v>77.32455628</v>
      </c>
      <c r="I1739" s="49">
        <f t="shared" si="4"/>
        <v>3.524556278</v>
      </c>
      <c r="J1739" s="49"/>
      <c r="K1739" s="50">
        <v>73.8</v>
      </c>
      <c r="L1739" s="51">
        <v>56.5</v>
      </c>
      <c r="M1739" s="52">
        <f t="shared" si="5"/>
        <v>74.27947126</v>
      </c>
      <c r="N1739" s="52">
        <f t="shared" si="6"/>
        <v>0.479471256</v>
      </c>
      <c r="O1739" s="53"/>
      <c r="P1739" s="54">
        <v>73.8</v>
      </c>
      <c r="Q1739" s="54">
        <v>0.1</v>
      </c>
      <c r="R1739" s="55">
        <f t="shared" si="7"/>
        <v>70.84370993</v>
      </c>
      <c r="S1739" s="55">
        <f t="shared" si="8"/>
        <v>2.956290075</v>
      </c>
      <c r="T1739" s="55"/>
    </row>
    <row r="1740">
      <c r="A1740" s="45">
        <v>55.1</v>
      </c>
      <c r="B1740" s="45">
        <v>11.6</v>
      </c>
      <c r="C1740" s="46">
        <f t="shared" si="1"/>
        <v>68.50894515</v>
      </c>
      <c r="D1740" s="35">
        <f t="shared" si="2"/>
        <v>13.40894515</v>
      </c>
      <c r="E1740" s="47"/>
      <c r="F1740" s="48">
        <v>73.6</v>
      </c>
      <c r="G1740" s="48">
        <v>133.0</v>
      </c>
      <c r="H1740" s="49">
        <f t="shared" si="3"/>
        <v>70.92154117</v>
      </c>
      <c r="I1740" s="49">
        <f t="shared" si="4"/>
        <v>2.678458828</v>
      </c>
      <c r="J1740" s="49"/>
      <c r="K1740" s="50">
        <v>73.6</v>
      </c>
      <c r="L1740" s="51">
        <v>55.7</v>
      </c>
      <c r="M1740" s="52">
        <f t="shared" si="5"/>
        <v>74.06358487</v>
      </c>
      <c r="N1740" s="52">
        <f t="shared" si="6"/>
        <v>0.4635848749</v>
      </c>
      <c r="O1740" s="53"/>
      <c r="P1740" s="54">
        <v>73.6</v>
      </c>
      <c r="Q1740" s="54">
        <v>0.1</v>
      </c>
      <c r="R1740" s="55">
        <f t="shared" si="7"/>
        <v>70.84370993</v>
      </c>
      <c r="S1740" s="55">
        <f t="shared" si="8"/>
        <v>2.756290075</v>
      </c>
      <c r="T1740" s="55"/>
    </row>
    <row r="1741">
      <c r="A1741" s="45">
        <v>54.7</v>
      </c>
      <c r="B1741" s="45">
        <v>11.7</v>
      </c>
      <c r="C1741" s="46">
        <f t="shared" si="1"/>
        <v>68.71929046</v>
      </c>
      <c r="D1741" s="35">
        <f t="shared" si="2"/>
        <v>14.01929046</v>
      </c>
      <c r="E1741" s="47"/>
      <c r="F1741" s="48">
        <v>73.5</v>
      </c>
      <c r="G1741" s="48">
        <v>134.0</v>
      </c>
      <c r="H1741" s="49">
        <f t="shared" si="3"/>
        <v>70.86818271</v>
      </c>
      <c r="I1741" s="49">
        <f t="shared" si="4"/>
        <v>2.631817287</v>
      </c>
      <c r="J1741" s="49"/>
      <c r="K1741" s="50">
        <v>73.5</v>
      </c>
      <c r="L1741" s="51">
        <v>55.0</v>
      </c>
      <c r="M1741" s="52">
        <f t="shared" si="5"/>
        <v>73.87468429</v>
      </c>
      <c r="N1741" s="52">
        <f t="shared" si="6"/>
        <v>0.3746842915</v>
      </c>
      <c r="O1741" s="53"/>
      <c r="P1741" s="54">
        <v>73.5</v>
      </c>
      <c r="Q1741" s="54">
        <v>0.1</v>
      </c>
      <c r="R1741" s="55">
        <f t="shared" si="7"/>
        <v>70.84370993</v>
      </c>
      <c r="S1741" s="55">
        <f t="shared" si="8"/>
        <v>2.656290075</v>
      </c>
      <c r="T1741" s="55"/>
    </row>
    <row r="1742">
      <c r="A1742" s="45">
        <v>55.0</v>
      </c>
      <c r="B1742" s="45">
        <v>11.7</v>
      </c>
      <c r="C1742" s="46">
        <f t="shared" si="1"/>
        <v>68.71929046</v>
      </c>
      <c r="D1742" s="35">
        <f t="shared" si="2"/>
        <v>13.71929046</v>
      </c>
      <c r="E1742" s="47"/>
      <c r="F1742" s="48">
        <v>73.5</v>
      </c>
      <c r="G1742" s="48">
        <v>134.0</v>
      </c>
      <c r="H1742" s="49">
        <f t="shared" si="3"/>
        <v>70.86818271</v>
      </c>
      <c r="I1742" s="49">
        <f t="shared" si="4"/>
        <v>2.631817287</v>
      </c>
      <c r="J1742" s="49"/>
      <c r="K1742" s="50">
        <v>73.5</v>
      </c>
      <c r="L1742" s="51">
        <v>54.2</v>
      </c>
      <c r="M1742" s="52">
        <f t="shared" si="5"/>
        <v>73.65879791</v>
      </c>
      <c r="N1742" s="52">
        <f t="shared" si="6"/>
        <v>0.1587979104</v>
      </c>
      <c r="O1742" s="53"/>
      <c r="P1742" s="54">
        <v>73.5</v>
      </c>
      <c r="Q1742" s="54">
        <v>0.1</v>
      </c>
      <c r="R1742" s="55">
        <f t="shared" si="7"/>
        <v>70.84370993</v>
      </c>
      <c r="S1742" s="55">
        <f t="shared" si="8"/>
        <v>2.656290075</v>
      </c>
      <c r="T1742" s="55"/>
    </row>
    <row r="1743">
      <c r="A1743" s="45">
        <v>55.7</v>
      </c>
      <c r="B1743" s="45">
        <v>11.8</v>
      </c>
      <c r="C1743" s="46">
        <f t="shared" si="1"/>
        <v>68.92963577</v>
      </c>
      <c r="D1743" s="35">
        <f t="shared" si="2"/>
        <v>13.22963577</v>
      </c>
      <c r="E1743" s="47"/>
      <c r="F1743" s="48">
        <v>73.4</v>
      </c>
      <c r="G1743" s="48">
        <v>136.0</v>
      </c>
      <c r="H1743" s="49">
        <f t="shared" si="3"/>
        <v>70.76146579</v>
      </c>
      <c r="I1743" s="49">
        <f t="shared" si="4"/>
        <v>2.638534205</v>
      </c>
      <c r="J1743" s="49"/>
      <c r="K1743" s="50">
        <v>73.4</v>
      </c>
      <c r="L1743" s="51">
        <v>53.5</v>
      </c>
      <c r="M1743" s="52">
        <f t="shared" si="5"/>
        <v>73.46989733</v>
      </c>
      <c r="N1743" s="52">
        <f t="shared" si="6"/>
        <v>0.06989732698</v>
      </c>
      <c r="O1743" s="53"/>
      <c r="P1743" s="54">
        <v>73.4</v>
      </c>
      <c r="Q1743" s="54">
        <v>0.1</v>
      </c>
      <c r="R1743" s="55">
        <f t="shared" si="7"/>
        <v>70.84370993</v>
      </c>
      <c r="S1743" s="55">
        <f t="shared" si="8"/>
        <v>2.556290075</v>
      </c>
      <c r="T1743" s="55"/>
    </row>
    <row r="1744">
      <c r="A1744" s="45">
        <v>56.5</v>
      </c>
      <c r="B1744" s="45">
        <v>11.7</v>
      </c>
      <c r="C1744" s="46">
        <f t="shared" si="1"/>
        <v>68.71929046</v>
      </c>
      <c r="D1744" s="35">
        <f t="shared" si="2"/>
        <v>12.21929046</v>
      </c>
      <c r="E1744" s="47"/>
      <c r="F1744" s="48">
        <v>73.3</v>
      </c>
      <c r="G1744" s="48">
        <v>136.0</v>
      </c>
      <c r="H1744" s="49">
        <f t="shared" si="3"/>
        <v>70.76146579</v>
      </c>
      <c r="I1744" s="49">
        <f t="shared" si="4"/>
        <v>2.538534205</v>
      </c>
      <c r="J1744" s="49"/>
      <c r="K1744" s="50">
        <v>73.3</v>
      </c>
      <c r="L1744" s="51">
        <v>52.7</v>
      </c>
      <c r="M1744" s="52">
        <f t="shared" si="5"/>
        <v>73.25401095</v>
      </c>
      <c r="N1744" s="52">
        <f t="shared" si="6"/>
        <v>0.04598905409</v>
      </c>
      <c r="O1744" s="53"/>
      <c r="P1744" s="54">
        <v>73.3</v>
      </c>
      <c r="Q1744" s="54">
        <v>0.1</v>
      </c>
      <c r="R1744" s="55">
        <f t="shared" si="7"/>
        <v>70.84370993</v>
      </c>
      <c r="S1744" s="55">
        <f t="shared" si="8"/>
        <v>2.456290075</v>
      </c>
      <c r="T1744" s="55"/>
    </row>
    <row r="1745">
      <c r="A1745" s="45">
        <v>57.4</v>
      </c>
      <c r="B1745" s="45">
        <v>11.5</v>
      </c>
      <c r="C1745" s="46">
        <f t="shared" si="1"/>
        <v>68.29859984</v>
      </c>
      <c r="D1745" s="35">
        <f t="shared" si="2"/>
        <v>10.89859984</v>
      </c>
      <c r="E1745" s="47"/>
      <c r="F1745" s="48">
        <v>73.0</v>
      </c>
      <c r="G1745" s="48">
        <v>144.0</v>
      </c>
      <c r="H1745" s="49">
        <f t="shared" si="3"/>
        <v>70.33459812</v>
      </c>
      <c r="I1745" s="49">
        <f t="shared" si="4"/>
        <v>2.665401879</v>
      </c>
      <c r="J1745" s="49"/>
      <c r="K1745" s="50">
        <v>73.0</v>
      </c>
      <c r="L1745" s="51">
        <v>51.9</v>
      </c>
      <c r="M1745" s="52">
        <f t="shared" si="5"/>
        <v>73.03812456</v>
      </c>
      <c r="N1745" s="52">
        <f t="shared" si="6"/>
        <v>0.03812456485</v>
      </c>
      <c r="O1745" s="53"/>
      <c r="P1745" s="54">
        <v>73.0</v>
      </c>
      <c r="Q1745" s="54">
        <v>0.1</v>
      </c>
      <c r="R1745" s="55">
        <f t="shared" si="7"/>
        <v>70.84370993</v>
      </c>
      <c r="S1745" s="55">
        <f t="shared" si="8"/>
        <v>2.156290075</v>
      </c>
      <c r="T1745" s="55"/>
    </row>
    <row r="1746">
      <c r="A1746" s="35"/>
      <c r="B1746" s="45">
        <v>9.6</v>
      </c>
      <c r="C1746" s="46">
        <f t="shared" si="1"/>
        <v>64.30203894</v>
      </c>
      <c r="D1746" s="35">
        <f t="shared" si="2"/>
        <v>64.30203894</v>
      </c>
      <c r="E1746" s="47"/>
      <c r="F1746" s="48">
        <v>74.3</v>
      </c>
      <c r="G1746" s="48">
        <v>95.0</v>
      </c>
      <c r="H1746" s="49">
        <f t="shared" si="3"/>
        <v>72.94916262</v>
      </c>
      <c r="I1746" s="49">
        <f t="shared" si="4"/>
        <v>1.350837377</v>
      </c>
      <c r="J1746" s="49"/>
      <c r="K1746" s="50">
        <v>74.3</v>
      </c>
      <c r="L1746" s="51">
        <v>58.5</v>
      </c>
      <c r="M1746" s="52">
        <f t="shared" si="5"/>
        <v>74.81918721</v>
      </c>
      <c r="N1746" s="52">
        <f t="shared" si="6"/>
        <v>0.5191872086</v>
      </c>
      <c r="O1746" s="53"/>
      <c r="P1746" s="54">
        <v>74.3</v>
      </c>
      <c r="Q1746" s="54">
        <v>0.1</v>
      </c>
      <c r="R1746" s="55">
        <f t="shared" si="7"/>
        <v>70.84370993</v>
      </c>
      <c r="S1746" s="55">
        <f t="shared" si="8"/>
        <v>3.456290075</v>
      </c>
      <c r="T1746" s="55"/>
    </row>
    <row r="1747">
      <c r="A1747" s="45">
        <v>69.2</v>
      </c>
      <c r="B1747" s="45">
        <v>12.2</v>
      </c>
      <c r="C1747" s="46">
        <f t="shared" si="1"/>
        <v>69.77101701</v>
      </c>
      <c r="D1747" s="35">
        <f t="shared" si="2"/>
        <v>0.571017013</v>
      </c>
      <c r="E1747" s="47"/>
      <c r="F1747" s="48">
        <v>74.1</v>
      </c>
      <c r="G1747" s="48">
        <v>96.0</v>
      </c>
      <c r="H1747" s="49">
        <f t="shared" si="3"/>
        <v>72.89580416</v>
      </c>
      <c r="I1747" s="49">
        <f t="shared" si="4"/>
        <v>1.204195837</v>
      </c>
      <c r="J1747" s="49"/>
      <c r="K1747" s="50">
        <v>74.1</v>
      </c>
      <c r="L1747" s="51">
        <v>57.5</v>
      </c>
      <c r="M1747" s="52">
        <f t="shared" si="5"/>
        <v>74.54932923</v>
      </c>
      <c r="N1747" s="52">
        <f t="shared" si="6"/>
        <v>0.4493292323</v>
      </c>
      <c r="O1747" s="53"/>
      <c r="P1747" s="54">
        <v>74.1</v>
      </c>
      <c r="Q1747" s="54">
        <v>0.1</v>
      </c>
      <c r="R1747" s="55">
        <f t="shared" si="7"/>
        <v>70.84370993</v>
      </c>
      <c r="S1747" s="55">
        <f t="shared" si="8"/>
        <v>3.256290075</v>
      </c>
      <c r="T1747" s="55"/>
    </row>
    <row r="1748">
      <c r="A1748" s="45">
        <v>69.6</v>
      </c>
      <c r="B1748" s="45">
        <v>12.4</v>
      </c>
      <c r="C1748" s="46">
        <f t="shared" si="1"/>
        <v>70.19170763</v>
      </c>
      <c r="D1748" s="35">
        <f t="shared" si="2"/>
        <v>0.591707634</v>
      </c>
      <c r="E1748" s="47"/>
      <c r="F1748" s="48">
        <v>73.9</v>
      </c>
      <c r="G1748" s="48">
        <v>97.0</v>
      </c>
      <c r="H1748" s="49">
        <f t="shared" si="3"/>
        <v>72.8424457</v>
      </c>
      <c r="I1748" s="49">
        <f t="shared" si="4"/>
        <v>1.057554296</v>
      </c>
      <c r="J1748" s="49"/>
      <c r="K1748" s="50">
        <v>73.9</v>
      </c>
      <c r="L1748" s="51">
        <v>56.5</v>
      </c>
      <c r="M1748" s="52">
        <f t="shared" si="5"/>
        <v>74.27947126</v>
      </c>
      <c r="N1748" s="52">
        <f t="shared" si="6"/>
        <v>0.379471256</v>
      </c>
      <c r="O1748" s="53"/>
      <c r="P1748" s="54">
        <v>73.9</v>
      </c>
      <c r="Q1748" s="54">
        <v>0.1</v>
      </c>
      <c r="R1748" s="55">
        <f t="shared" si="7"/>
        <v>70.84370993</v>
      </c>
      <c r="S1748" s="55">
        <f t="shared" si="8"/>
        <v>3.056290075</v>
      </c>
      <c r="T1748" s="55"/>
    </row>
    <row r="1749">
      <c r="A1749" s="45">
        <v>69.3</v>
      </c>
      <c r="B1749" s="45">
        <v>12.3</v>
      </c>
      <c r="C1749" s="46">
        <f t="shared" si="1"/>
        <v>69.98136232</v>
      </c>
      <c r="D1749" s="35">
        <f t="shared" si="2"/>
        <v>0.6813623235</v>
      </c>
      <c r="E1749" s="47"/>
      <c r="F1749" s="48">
        <v>73.6</v>
      </c>
      <c r="G1749" s="48">
        <v>99.0</v>
      </c>
      <c r="H1749" s="49">
        <f t="shared" si="3"/>
        <v>72.73572879</v>
      </c>
      <c r="I1749" s="49">
        <f t="shared" si="4"/>
        <v>0.8642712142</v>
      </c>
      <c r="J1749" s="49"/>
      <c r="K1749" s="50">
        <v>73.6</v>
      </c>
      <c r="L1749" s="51">
        <v>55.5</v>
      </c>
      <c r="M1749" s="52">
        <f t="shared" si="5"/>
        <v>74.00961328</v>
      </c>
      <c r="N1749" s="52">
        <f t="shared" si="6"/>
        <v>0.4096132796</v>
      </c>
      <c r="O1749" s="53"/>
      <c r="P1749" s="54">
        <v>73.6</v>
      </c>
      <c r="Q1749" s="54">
        <v>0.1</v>
      </c>
      <c r="R1749" s="55">
        <f t="shared" si="7"/>
        <v>70.84370993</v>
      </c>
      <c r="S1749" s="55">
        <f t="shared" si="8"/>
        <v>2.756290075</v>
      </c>
      <c r="T1749" s="55"/>
    </row>
    <row r="1750">
      <c r="A1750" s="45">
        <v>68.9</v>
      </c>
      <c r="B1750" s="45">
        <v>12.3</v>
      </c>
      <c r="C1750" s="46">
        <f t="shared" si="1"/>
        <v>69.98136232</v>
      </c>
      <c r="D1750" s="35">
        <f t="shared" si="2"/>
        <v>1.081362323</v>
      </c>
      <c r="E1750" s="47"/>
      <c r="F1750" s="48">
        <v>73.3</v>
      </c>
      <c r="G1750" s="48">
        <v>14.0</v>
      </c>
      <c r="H1750" s="49">
        <f t="shared" si="3"/>
        <v>77.27119782</v>
      </c>
      <c r="I1750" s="49">
        <f t="shared" si="4"/>
        <v>3.971197819</v>
      </c>
      <c r="J1750" s="49"/>
      <c r="K1750" s="50">
        <v>73.3</v>
      </c>
      <c r="L1750" s="51">
        <v>54.6</v>
      </c>
      <c r="M1750" s="52">
        <f t="shared" si="5"/>
        <v>73.7667411</v>
      </c>
      <c r="N1750" s="52">
        <f t="shared" si="6"/>
        <v>0.4667411009</v>
      </c>
      <c r="O1750" s="53"/>
      <c r="P1750" s="54">
        <v>73.3</v>
      </c>
      <c r="Q1750" s="54">
        <v>0.1</v>
      </c>
      <c r="R1750" s="55">
        <f t="shared" si="7"/>
        <v>70.84370993</v>
      </c>
      <c r="S1750" s="55">
        <f t="shared" si="8"/>
        <v>2.456290075</v>
      </c>
      <c r="T1750" s="55"/>
    </row>
    <row r="1751">
      <c r="A1751" s="45">
        <v>68.4</v>
      </c>
      <c r="B1751" s="45">
        <v>12.0</v>
      </c>
      <c r="C1751" s="46">
        <f t="shared" si="1"/>
        <v>69.35032639</v>
      </c>
      <c r="D1751" s="35">
        <f t="shared" si="2"/>
        <v>0.950326392</v>
      </c>
      <c r="E1751" s="47"/>
      <c r="F1751" s="48">
        <v>72.8</v>
      </c>
      <c r="G1751" s="48">
        <v>11.0</v>
      </c>
      <c r="H1751" s="49">
        <f t="shared" si="3"/>
        <v>77.4312732</v>
      </c>
      <c r="I1751" s="49">
        <f t="shared" si="4"/>
        <v>4.631273197</v>
      </c>
      <c r="J1751" s="49"/>
      <c r="K1751" s="50">
        <v>72.8</v>
      </c>
      <c r="L1751" s="51">
        <v>53.6</v>
      </c>
      <c r="M1751" s="52">
        <f t="shared" si="5"/>
        <v>73.49688312</v>
      </c>
      <c r="N1751" s="52">
        <f t="shared" si="6"/>
        <v>0.6968831246</v>
      </c>
      <c r="O1751" s="53"/>
      <c r="P1751" s="54">
        <v>72.8</v>
      </c>
      <c r="Q1751" s="54">
        <v>0.1</v>
      </c>
      <c r="R1751" s="55">
        <f t="shared" si="7"/>
        <v>70.84370993</v>
      </c>
      <c r="S1751" s="55">
        <f t="shared" si="8"/>
        <v>1.956290075</v>
      </c>
      <c r="T1751" s="55"/>
    </row>
    <row r="1752">
      <c r="A1752" s="45">
        <v>68.0</v>
      </c>
      <c r="B1752" s="45">
        <v>11.1</v>
      </c>
      <c r="C1752" s="46">
        <f t="shared" si="1"/>
        <v>67.4572186</v>
      </c>
      <c r="D1752" s="35">
        <f t="shared" si="2"/>
        <v>0.5427814024</v>
      </c>
      <c r="E1752" s="47"/>
      <c r="F1752" s="48">
        <v>72.3</v>
      </c>
      <c r="G1752" s="48">
        <v>116.0</v>
      </c>
      <c r="H1752" s="49">
        <f t="shared" si="3"/>
        <v>71.82863498</v>
      </c>
      <c r="I1752" s="49">
        <f t="shared" si="4"/>
        <v>0.4713650209</v>
      </c>
      <c r="J1752" s="49"/>
      <c r="K1752" s="50">
        <v>72.3</v>
      </c>
      <c r="L1752" s="51">
        <v>52.7</v>
      </c>
      <c r="M1752" s="52">
        <f t="shared" si="5"/>
        <v>73.25401095</v>
      </c>
      <c r="N1752" s="52">
        <f t="shared" si="6"/>
        <v>0.9540109459</v>
      </c>
      <c r="O1752" s="53"/>
      <c r="P1752" s="54">
        <v>72.3</v>
      </c>
      <c r="Q1752" s="54">
        <v>0.1</v>
      </c>
      <c r="R1752" s="55">
        <f t="shared" si="7"/>
        <v>70.84370993</v>
      </c>
      <c r="S1752" s="55">
        <f t="shared" si="8"/>
        <v>1.456290075</v>
      </c>
      <c r="T1752" s="55"/>
    </row>
    <row r="1753">
      <c r="A1753" s="45">
        <v>67.5</v>
      </c>
      <c r="B1753" s="45">
        <v>10.5</v>
      </c>
      <c r="C1753" s="46">
        <f t="shared" si="1"/>
        <v>66.19514673</v>
      </c>
      <c r="D1753" s="35">
        <f t="shared" si="2"/>
        <v>1.304853265</v>
      </c>
      <c r="E1753" s="47"/>
      <c r="F1753" s="48">
        <v>71.8</v>
      </c>
      <c r="G1753" s="48">
        <v>123.0</v>
      </c>
      <c r="H1753" s="49">
        <f t="shared" si="3"/>
        <v>71.45512576</v>
      </c>
      <c r="I1753" s="49">
        <f t="shared" si="4"/>
        <v>0.3448742354</v>
      </c>
      <c r="J1753" s="49"/>
      <c r="K1753" s="50">
        <v>71.8</v>
      </c>
      <c r="L1753" s="51">
        <v>51.7</v>
      </c>
      <c r="M1753" s="52">
        <f t="shared" si="5"/>
        <v>72.98415297</v>
      </c>
      <c r="N1753" s="52">
        <f t="shared" si="6"/>
        <v>1.18415297</v>
      </c>
      <c r="O1753" s="53"/>
      <c r="P1753" s="54">
        <v>71.8</v>
      </c>
      <c r="Q1753" s="54">
        <v>0.1</v>
      </c>
      <c r="R1753" s="55">
        <f t="shared" si="7"/>
        <v>70.84370993</v>
      </c>
      <c r="S1753" s="55">
        <f t="shared" si="8"/>
        <v>0.956290075</v>
      </c>
      <c r="T1753" s="55"/>
    </row>
    <row r="1754">
      <c r="A1754" s="45">
        <v>67.0</v>
      </c>
      <c r="B1754" s="45">
        <v>10.1</v>
      </c>
      <c r="C1754" s="46">
        <f t="shared" si="1"/>
        <v>65.35376549</v>
      </c>
      <c r="D1754" s="35">
        <f t="shared" si="2"/>
        <v>1.646234507</v>
      </c>
      <c r="E1754" s="47"/>
      <c r="F1754" s="48">
        <v>71.4</v>
      </c>
      <c r="G1754" s="48">
        <v>128.0</v>
      </c>
      <c r="H1754" s="49">
        <f t="shared" si="3"/>
        <v>71.18833347</v>
      </c>
      <c r="I1754" s="49">
        <f t="shared" si="4"/>
        <v>0.2116665315</v>
      </c>
      <c r="J1754" s="49"/>
      <c r="K1754" s="50">
        <v>71.4</v>
      </c>
      <c r="L1754" s="51">
        <v>5.8</v>
      </c>
      <c r="M1754" s="52">
        <f t="shared" si="5"/>
        <v>60.59767186</v>
      </c>
      <c r="N1754" s="52">
        <f t="shared" si="6"/>
        <v>10.80232814</v>
      </c>
      <c r="O1754" s="53"/>
      <c r="P1754" s="54">
        <v>71.4</v>
      </c>
      <c r="Q1754" s="54">
        <v>0.1</v>
      </c>
      <c r="R1754" s="55">
        <f t="shared" si="7"/>
        <v>70.84370993</v>
      </c>
      <c r="S1754" s="55">
        <f t="shared" si="8"/>
        <v>0.556290075</v>
      </c>
      <c r="T1754" s="55"/>
    </row>
    <row r="1755">
      <c r="A1755" s="45">
        <v>66.6</v>
      </c>
      <c r="B1755" s="45">
        <v>10.0</v>
      </c>
      <c r="C1755" s="46">
        <f t="shared" si="1"/>
        <v>65.14342018</v>
      </c>
      <c r="D1755" s="35">
        <f t="shared" si="2"/>
        <v>1.456579818</v>
      </c>
      <c r="E1755" s="47"/>
      <c r="F1755" s="48">
        <v>71.0</v>
      </c>
      <c r="G1755" s="48">
        <v>133.0</v>
      </c>
      <c r="H1755" s="49">
        <f t="shared" si="3"/>
        <v>70.92154117</v>
      </c>
      <c r="I1755" s="49">
        <f t="shared" si="4"/>
        <v>0.07845882755</v>
      </c>
      <c r="J1755" s="49"/>
      <c r="K1755" s="50">
        <v>71.0</v>
      </c>
      <c r="L1755" s="51">
        <v>49.9</v>
      </c>
      <c r="M1755" s="52">
        <f t="shared" si="5"/>
        <v>72.49840861</v>
      </c>
      <c r="N1755" s="52">
        <f t="shared" si="6"/>
        <v>1.498408612</v>
      </c>
      <c r="O1755" s="53"/>
      <c r="P1755" s="54">
        <v>71.0</v>
      </c>
      <c r="Q1755" s="54">
        <v>0.1</v>
      </c>
      <c r="R1755" s="55">
        <f t="shared" si="7"/>
        <v>70.84370993</v>
      </c>
      <c r="S1755" s="55">
        <f t="shared" si="8"/>
        <v>0.156290075</v>
      </c>
      <c r="T1755" s="55"/>
    </row>
    <row r="1756">
      <c r="A1756" s="45">
        <v>66.0</v>
      </c>
      <c r="B1756" s="45">
        <v>9.6</v>
      </c>
      <c r="C1756" s="46">
        <f t="shared" si="1"/>
        <v>64.30203894</v>
      </c>
      <c r="D1756" s="35">
        <f t="shared" si="2"/>
        <v>1.69796106</v>
      </c>
      <c r="E1756" s="47"/>
      <c r="F1756" s="48">
        <v>77.0</v>
      </c>
      <c r="G1756" s="48">
        <v>137.0</v>
      </c>
      <c r="H1756" s="49">
        <f t="shared" si="3"/>
        <v>70.70810734</v>
      </c>
      <c r="I1756" s="49">
        <f t="shared" si="4"/>
        <v>6.291892664</v>
      </c>
      <c r="J1756" s="49"/>
      <c r="K1756" s="50">
        <v>77.0</v>
      </c>
      <c r="L1756" s="51">
        <v>49.1</v>
      </c>
      <c r="M1756" s="52">
        <f t="shared" si="5"/>
        <v>72.28252223</v>
      </c>
      <c r="N1756" s="52">
        <f t="shared" si="6"/>
        <v>4.717477769</v>
      </c>
      <c r="O1756" s="53"/>
      <c r="P1756" s="54">
        <v>77.0</v>
      </c>
      <c r="Q1756" s="54">
        <v>0.1</v>
      </c>
      <c r="R1756" s="55">
        <f t="shared" si="7"/>
        <v>70.84370993</v>
      </c>
      <c r="S1756" s="55">
        <f t="shared" si="8"/>
        <v>6.156290075</v>
      </c>
      <c r="T1756" s="55"/>
    </row>
    <row r="1757">
      <c r="A1757" s="45">
        <v>65.4</v>
      </c>
      <c r="B1757" s="45">
        <v>9.4</v>
      </c>
      <c r="C1757" s="46">
        <f t="shared" si="1"/>
        <v>63.88134832</v>
      </c>
      <c r="D1757" s="35">
        <f t="shared" si="2"/>
        <v>1.518651681</v>
      </c>
      <c r="E1757" s="47"/>
      <c r="F1757" s="48">
        <v>72.0</v>
      </c>
      <c r="G1757" s="48">
        <v>142.0</v>
      </c>
      <c r="H1757" s="49">
        <f t="shared" si="3"/>
        <v>70.44131504</v>
      </c>
      <c r="I1757" s="49">
        <f t="shared" si="4"/>
        <v>1.55868496</v>
      </c>
      <c r="J1757" s="49"/>
      <c r="K1757" s="50">
        <v>72.0</v>
      </c>
      <c r="L1757" s="51">
        <v>48.2</v>
      </c>
      <c r="M1757" s="52">
        <f t="shared" si="5"/>
        <v>72.03965005</v>
      </c>
      <c r="N1757" s="52">
        <f t="shared" si="6"/>
        <v>0.03965005244</v>
      </c>
      <c r="O1757" s="53"/>
      <c r="P1757" s="54">
        <v>72.0</v>
      </c>
      <c r="Q1757" s="54">
        <v>0.1</v>
      </c>
      <c r="R1757" s="55">
        <f t="shared" si="7"/>
        <v>70.84370993</v>
      </c>
      <c r="S1757" s="55">
        <f t="shared" si="8"/>
        <v>1.156290075</v>
      </c>
      <c r="T1757" s="55"/>
    </row>
    <row r="1758">
      <c r="A1758" s="45">
        <v>64.7</v>
      </c>
      <c r="B1758" s="45">
        <v>9.3</v>
      </c>
      <c r="C1758" s="46">
        <f t="shared" si="1"/>
        <v>63.67100301</v>
      </c>
      <c r="D1758" s="35">
        <f t="shared" si="2"/>
        <v>1.028996991</v>
      </c>
      <c r="E1758" s="47"/>
      <c r="F1758" s="48">
        <v>69.9</v>
      </c>
      <c r="G1758" s="48">
        <v>146.0</v>
      </c>
      <c r="H1758" s="49">
        <f t="shared" si="3"/>
        <v>70.2278812</v>
      </c>
      <c r="I1758" s="49">
        <f t="shared" si="4"/>
        <v>0.3278812027</v>
      </c>
      <c r="J1758" s="49"/>
      <c r="K1758" s="50">
        <v>69.9</v>
      </c>
      <c r="L1758" s="51">
        <v>47.3</v>
      </c>
      <c r="M1758" s="52">
        <f t="shared" si="5"/>
        <v>71.79677787</v>
      </c>
      <c r="N1758" s="52">
        <f t="shared" si="6"/>
        <v>1.896777874</v>
      </c>
      <c r="O1758" s="53"/>
      <c r="P1758" s="54">
        <v>69.9</v>
      </c>
      <c r="Q1758" s="54">
        <v>0.1</v>
      </c>
      <c r="R1758" s="55">
        <f t="shared" si="7"/>
        <v>70.84370993</v>
      </c>
      <c r="S1758" s="55">
        <f t="shared" si="8"/>
        <v>0.943709925</v>
      </c>
      <c r="T1758" s="55"/>
    </row>
    <row r="1759">
      <c r="A1759" s="45">
        <v>64.3</v>
      </c>
      <c r="B1759" s="45">
        <v>9.2</v>
      </c>
      <c r="C1759" s="46">
        <f t="shared" si="1"/>
        <v>63.4606577</v>
      </c>
      <c r="D1759" s="35">
        <f t="shared" si="2"/>
        <v>0.8393423018</v>
      </c>
      <c r="E1759" s="47"/>
      <c r="F1759" s="48">
        <v>69.5</v>
      </c>
      <c r="G1759" s="48">
        <v>15.0</v>
      </c>
      <c r="H1759" s="49">
        <f t="shared" si="3"/>
        <v>77.21783936</v>
      </c>
      <c r="I1759" s="49">
        <f t="shared" si="4"/>
        <v>7.71783936</v>
      </c>
      <c r="J1759" s="49"/>
      <c r="K1759" s="50">
        <v>69.5</v>
      </c>
      <c r="L1759" s="51">
        <v>46.5</v>
      </c>
      <c r="M1759" s="52">
        <f t="shared" si="5"/>
        <v>71.58089149</v>
      </c>
      <c r="N1759" s="52">
        <f t="shared" si="6"/>
        <v>2.080891493</v>
      </c>
      <c r="O1759" s="53"/>
      <c r="P1759" s="54">
        <v>69.5</v>
      </c>
      <c r="Q1759" s="54">
        <v>0.1</v>
      </c>
      <c r="R1759" s="55">
        <f t="shared" si="7"/>
        <v>70.84370993</v>
      </c>
      <c r="S1759" s="55">
        <f t="shared" si="8"/>
        <v>1.343709925</v>
      </c>
      <c r="T1759" s="55"/>
    </row>
    <row r="1760">
      <c r="A1760" s="45">
        <v>63.1</v>
      </c>
      <c r="B1760" s="45">
        <v>8.6</v>
      </c>
      <c r="C1760" s="46">
        <f t="shared" si="1"/>
        <v>62.19858584</v>
      </c>
      <c r="D1760" s="35">
        <f t="shared" si="2"/>
        <v>0.9014141647</v>
      </c>
      <c r="E1760" s="47"/>
      <c r="F1760" s="48">
        <v>69.0</v>
      </c>
      <c r="G1760" s="48">
        <v>155.0</v>
      </c>
      <c r="H1760" s="49">
        <f t="shared" si="3"/>
        <v>69.74765507</v>
      </c>
      <c r="I1760" s="49">
        <f t="shared" si="4"/>
        <v>0.7476550697</v>
      </c>
      <c r="J1760" s="49"/>
      <c r="K1760" s="50">
        <v>69.0</v>
      </c>
      <c r="L1760" s="51">
        <v>45.7</v>
      </c>
      <c r="M1760" s="52">
        <f t="shared" si="5"/>
        <v>71.36500511</v>
      </c>
      <c r="N1760" s="52">
        <f t="shared" si="6"/>
        <v>2.365005112</v>
      </c>
      <c r="O1760" s="53"/>
      <c r="P1760" s="54">
        <v>69.0</v>
      </c>
      <c r="Q1760" s="54">
        <v>3.9</v>
      </c>
      <c r="R1760" s="55">
        <f t="shared" si="7"/>
        <v>67.14675303</v>
      </c>
      <c r="S1760" s="55">
        <f t="shared" si="8"/>
        <v>1.853246967</v>
      </c>
      <c r="T1760" s="55"/>
    </row>
    <row r="1761">
      <c r="A1761" s="45">
        <v>63.2</v>
      </c>
      <c r="B1761" s="45">
        <v>9.0</v>
      </c>
      <c r="C1761" s="46">
        <f t="shared" si="1"/>
        <v>63.03996708</v>
      </c>
      <c r="D1761" s="35">
        <f t="shared" si="2"/>
        <v>0.1600329228</v>
      </c>
      <c r="E1761" s="47"/>
      <c r="F1761" s="48">
        <v>68.6</v>
      </c>
      <c r="G1761" s="48">
        <v>16.0</v>
      </c>
      <c r="H1761" s="49">
        <f t="shared" si="3"/>
        <v>77.1644809</v>
      </c>
      <c r="I1761" s="49">
        <f t="shared" si="4"/>
        <v>8.564480901</v>
      </c>
      <c r="J1761" s="49"/>
      <c r="K1761" s="50">
        <v>68.6</v>
      </c>
      <c r="L1761" s="51">
        <v>44.8</v>
      </c>
      <c r="M1761" s="52">
        <f t="shared" si="5"/>
        <v>71.12213293</v>
      </c>
      <c r="N1761" s="52">
        <f t="shared" si="6"/>
        <v>2.522132933</v>
      </c>
      <c r="O1761" s="53"/>
      <c r="P1761" s="54">
        <v>68.6</v>
      </c>
      <c r="Q1761" s="54">
        <v>4.1</v>
      </c>
      <c r="R1761" s="55">
        <f t="shared" si="7"/>
        <v>66.95217635</v>
      </c>
      <c r="S1761" s="55">
        <f t="shared" si="8"/>
        <v>1.647823645</v>
      </c>
      <c r="T1761" s="55"/>
    </row>
    <row r="1762">
      <c r="A1762" s="45">
        <v>62.5</v>
      </c>
      <c r="B1762" s="45">
        <v>8.9</v>
      </c>
      <c r="C1762" s="46">
        <f t="shared" si="1"/>
        <v>62.82962177</v>
      </c>
      <c r="D1762" s="35">
        <f t="shared" si="2"/>
        <v>0.3296217667</v>
      </c>
      <c r="E1762" s="47"/>
      <c r="F1762" s="48">
        <v>57.6</v>
      </c>
      <c r="G1762" s="48">
        <v>355.0</v>
      </c>
      <c r="H1762" s="49">
        <f t="shared" si="3"/>
        <v>59.07596323</v>
      </c>
      <c r="I1762" s="49">
        <f t="shared" si="4"/>
        <v>1.475963227</v>
      </c>
      <c r="J1762" s="49"/>
      <c r="K1762" s="50">
        <v>57.6</v>
      </c>
      <c r="L1762" s="51">
        <v>22.6</v>
      </c>
      <c r="M1762" s="52">
        <f t="shared" si="5"/>
        <v>65.13128586</v>
      </c>
      <c r="N1762" s="52">
        <f t="shared" si="6"/>
        <v>7.531285858</v>
      </c>
      <c r="O1762" s="53"/>
      <c r="P1762" s="54">
        <v>57.6</v>
      </c>
      <c r="Q1762" s="54">
        <v>5.1</v>
      </c>
      <c r="R1762" s="55">
        <f t="shared" si="7"/>
        <v>65.97929296</v>
      </c>
      <c r="S1762" s="55">
        <f t="shared" si="8"/>
        <v>8.379292962</v>
      </c>
      <c r="T1762" s="55"/>
    </row>
    <row r="1763">
      <c r="A1763" s="45">
        <v>81.9</v>
      </c>
      <c r="B1763" s="45">
        <v>18.1</v>
      </c>
      <c r="C1763" s="46">
        <f t="shared" si="1"/>
        <v>82.18139033</v>
      </c>
      <c r="D1763" s="35">
        <f t="shared" si="2"/>
        <v>0.2813903321</v>
      </c>
      <c r="E1763" s="47"/>
      <c r="F1763" s="48">
        <v>56.7</v>
      </c>
      <c r="G1763" s="48">
        <v>375.0</v>
      </c>
      <c r="H1763" s="49">
        <f t="shared" si="3"/>
        <v>58.00879404</v>
      </c>
      <c r="I1763" s="49">
        <f t="shared" si="4"/>
        <v>1.308794042</v>
      </c>
      <c r="J1763" s="49"/>
      <c r="K1763" s="50">
        <v>56.7</v>
      </c>
      <c r="L1763" s="51">
        <v>22.2</v>
      </c>
      <c r="M1763" s="52">
        <f t="shared" si="5"/>
        <v>65.02334267</v>
      </c>
      <c r="N1763" s="52">
        <f t="shared" si="6"/>
        <v>8.323342668</v>
      </c>
      <c r="O1763" s="53"/>
      <c r="P1763" s="54">
        <v>56.7</v>
      </c>
      <c r="Q1763" s="54">
        <v>6.9</v>
      </c>
      <c r="R1763" s="55">
        <f t="shared" si="7"/>
        <v>64.22810286</v>
      </c>
      <c r="S1763" s="55">
        <f t="shared" si="8"/>
        <v>7.528102855</v>
      </c>
      <c r="T1763" s="55"/>
    </row>
    <row r="1764">
      <c r="A1764" s="45">
        <v>81.7</v>
      </c>
      <c r="B1764" s="45">
        <v>18.1</v>
      </c>
      <c r="C1764" s="46">
        <f t="shared" si="1"/>
        <v>82.18139033</v>
      </c>
      <c r="D1764" s="35">
        <f t="shared" si="2"/>
        <v>0.4813903321</v>
      </c>
      <c r="E1764" s="47"/>
      <c r="F1764" s="48">
        <v>55.3</v>
      </c>
      <c r="G1764" s="48">
        <v>46.0</v>
      </c>
      <c r="H1764" s="49">
        <f t="shared" si="3"/>
        <v>75.56372712</v>
      </c>
      <c r="I1764" s="49">
        <f t="shared" si="4"/>
        <v>20.26372712</v>
      </c>
      <c r="J1764" s="49"/>
      <c r="K1764" s="50">
        <v>55.3</v>
      </c>
      <c r="L1764" s="51">
        <v>21.8</v>
      </c>
      <c r="M1764" s="52">
        <f t="shared" si="5"/>
        <v>64.91539948</v>
      </c>
      <c r="N1764" s="52">
        <f t="shared" si="6"/>
        <v>9.615399477</v>
      </c>
      <c r="O1764" s="53"/>
      <c r="P1764" s="54">
        <v>55.3</v>
      </c>
      <c r="Q1764" s="54">
        <v>9.6</v>
      </c>
      <c r="R1764" s="55">
        <f t="shared" si="7"/>
        <v>61.6013177</v>
      </c>
      <c r="S1764" s="55">
        <f t="shared" si="8"/>
        <v>6.301317695</v>
      </c>
      <c r="T1764" s="55"/>
    </row>
    <row r="1765">
      <c r="A1765" s="45">
        <v>81.4</v>
      </c>
      <c r="B1765" s="45">
        <v>18.1</v>
      </c>
      <c r="C1765" s="46">
        <f t="shared" si="1"/>
        <v>82.18139033</v>
      </c>
      <c r="D1765" s="35">
        <f t="shared" si="2"/>
        <v>0.7813903321</v>
      </c>
      <c r="E1765" s="47"/>
      <c r="F1765" s="48">
        <v>54.8</v>
      </c>
      <c r="G1765" s="48">
        <v>48.0</v>
      </c>
      <c r="H1765" s="49">
        <f t="shared" si="3"/>
        <v>75.45701021</v>
      </c>
      <c r="I1765" s="49">
        <f t="shared" si="4"/>
        <v>20.65701021</v>
      </c>
      <c r="J1765" s="49"/>
      <c r="K1765" s="50">
        <v>54.8</v>
      </c>
      <c r="L1765" s="51">
        <v>21.3</v>
      </c>
      <c r="M1765" s="52">
        <f t="shared" si="5"/>
        <v>64.78047049</v>
      </c>
      <c r="N1765" s="52">
        <f t="shared" si="6"/>
        <v>9.980470489</v>
      </c>
      <c r="O1765" s="53"/>
      <c r="P1765" s="54">
        <v>54.8</v>
      </c>
      <c r="Q1765" s="54">
        <v>10.8</v>
      </c>
      <c r="R1765" s="55">
        <f t="shared" si="7"/>
        <v>60.43385762</v>
      </c>
      <c r="S1765" s="55">
        <f t="shared" si="8"/>
        <v>5.633857624</v>
      </c>
      <c r="T1765" s="55"/>
    </row>
    <row r="1766">
      <c r="A1766" s="45">
        <v>81.1</v>
      </c>
      <c r="B1766" s="45">
        <v>18.1</v>
      </c>
      <c r="C1766" s="46">
        <f t="shared" si="1"/>
        <v>82.18139033</v>
      </c>
      <c r="D1766" s="35">
        <f t="shared" si="2"/>
        <v>1.081390332</v>
      </c>
      <c r="E1766" s="47"/>
      <c r="F1766" s="48">
        <v>54.3</v>
      </c>
      <c r="G1766" s="48">
        <v>47.0</v>
      </c>
      <c r="H1766" s="49">
        <f t="shared" si="3"/>
        <v>75.51036866</v>
      </c>
      <c r="I1766" s="49">
        <f t="shared" si="4"/>
        <v>21.21036866</v>
      </c>
      <c r="J1766" s="49"/>
      <c r="K1766" s="50">
        <v>54.3</v>
      </c>
      <c r="L1766" s="51">
        <v>2.9</v>
      </c>
      <c r="M1766" s="52">
        <f t="shared" si="5"/>
        <v>59.81508372</v>
      </c>
      <c r="N1766" s="52">
        <f t="shared" si="6"/>
        <v>5.515083725</v>
      </c>
      <c r="O1766" s="53"/>
      <c r="P1766" s="54">
        <v>54.3</v>
      </c>
      <c r="Q1766" s="54">
        <v>11.3</v>
      </c>
      <c r="R1766" s="55">
        <f t="shared" si="7"/>
        <v>59.94741593</v>
      </c>
      <c r="S1766" s="55">
        <f t="shared" si="8"/>
        <v>5.647415928</v>
      </c>
      <c r="T1766" s="55"/>
    </row>
    <row r="1767">
      <c r="A1767" s="45">
        <v>81.1</v>
      </c>
      <c r="B1767" s="45">
        <v>17.2</v>
      </c>
      <c r="C1767" s="46">
        <f t="shared" si="1"/>
        <v>80.28828254</v>
      </c>
      <c r="D1767" s="35">
        <f t="shared" si="2"/>
        <v>0.8117174624</v>
      </c>
      <c r="E1767" s="47"/>
      <c r="F1767" s="48">
        <v>54.0</v>
      </c>
      <c r="G1767" s="48">
        <v>47.0</v>
      </c>
      <c r="H1767" s="49">
        <f t="shared" si="3"/>
        <v>75.51036866</v>
      </c>
      <c r="I1767" s="49">
        <f t="shared" si="4"/>
        <v>21.51036866</v>
      </c>
      <c r="J1767" s="49"/>
      <c r="K1767" s="50">
        <v>54.0</v>
      </c>
      <c r="L1767" s="51">
        <v>2.5</v>
      </c>
      <c r="M1767" s="52">
        <f t="shared" si="5"/>
        <v>59.70714053</v>
      </c>
      <c r="N1767" s="52">
        <f t="shared" si="6"/>
        <v>5.707140534</v>
      </c>
      <c r="O1767" s="53"/>
      <c r="P1767" s="54">
        <v>54.0</v>
      </c>
      <c r="Q1767" s="54">
        <v>12.6</v>
      </c>
      <c r="R1767" s="55">
        <f t="shared" si="7"/>
        <v>58.68266752</v>
      </c>
      <c r="S1767" s="55">
        <f t="shared" si="8"/>
        <v>4.682667518</v>
      </c>
      <c r="T1767" s="55"/>
    </row>
    <row r="1768">
      <c r="A1768" s="45">
        <v>88.0</v>
      </c>
      <c r="B1768" s="45">
        <v>17.0</v>
      </c>
      <c r="C1768" s="46">
        <f t="shared" si="1"/>
        <v>79.86759192</v>
      </c>
      <c r="D1768" s="35">
        <f t="shared" si="2"/>
        <v>8.132408083</v>
      </c>
      <c r="E1768" s="47"/>
      <c r="F1768" s="48">
        <v>53.8</v>
      </c>
      <c r="G1768" s="48">
        <v>4.0</v>
      </c>
      <c r="H1768" s="49">
        <f t="shared" si="3"/>
        <v>77.80478241</v>
      </c>
      <c r="I1768" s="49">
        <f t="shared" si="4"/>
        <v>24.00478241</v>
      </c>
      <c r="J1768" s="49"/>
      <c r="K1768" s="50">
        <v>53.8</v>
      </c>
      <c r="L1768" s="51">
        <v>2.1</v>
      </c>
      <c r="M1768" s="52">
        <f t="shared" si="5"/>
        <v>59.59919734</v>
      </c>
      <c r="N1768" s="52">
        <f t="shared" si="6"/>
        <v>5.799197344</v>
      </c>
      <c r="O1768" s="53"/>
      <c r="P1768" s="54">
        <v>53.8</v>
      </c>
      <c r="Q1768" s="54">
        <v>14.1</v>
      </c>
      <c r="R1768" s="55">
        <f t="shared" si="7"/>
        <v>57.22334243</v>
      </c>
      <c r="S1768" s="55">
        <f t="shared" si="8"/>
        <v>3.423342429</v>
      </c>
      <c r="T1768" s="55"/>
    </row>
    <row r="1769">
      <c r="A1769" s="45">
        <v>86.0</v>
      </c>
      <c r="B1769" s="45">
        <v>16.9</v>
      </c>
      <c r="C1769" s="46">
        <f t="shared" si="1"/>
        <v>79.65724661</v>
      </c>
      <c r="D1769" s="35">
        <f t="shared" si="2"/>
        <v>6.342753394</v>
      </c>
      <c r="E1769" s="47"/>
      <c r="F1769" s="48">
        <v>53.2</v>
      </c>
      <c r="G1769" s="48">
        <v>45.0</v>
      </c>
      <c r="H1769" s="49">
        <f t="shared" si="3"/>
        <v>75.61708558</v>
      </c>
      <c r="I1769" s="49">
        <f t="shared" si="4"/>
        <v>22.41708558</v>
      </c>
      <c r="J1769" s="49"/>
      <c r="K1769" s="50">
        <v>53.2</v>
      </c>
      <c r="L1769" s="51">
        <v>19.7</v>
      </c>
      <c r="M1769" s="52">
        <f t="shared" si="5"/>
        <v>64.34869773</v>
      </c>
      <c r="N1769" s="52">
        <f t="shared" si="6"/>
        <v>11.14869773</v>
      </c>
      <c r="O1769" s="53"/>
      <c r="P1769" s="54">
        <v>53.2</v>
      </c>
      <c r="Q1769" s="54">
        <v>16.3</v>
      </c>
      <c r="R1769" s="55">
        <f t="shared" si="7"/>
        <v>55.08299896</v>
      </c>
      <c r="S1769" s="55">
        <f t="shared" si="8"/>
        <v>1.882998965</v>
      </c>
      <c r="T1769" s="55"/>
    </row>
    <row r="1770">
      <c r="A1770" s="45">
        <v>83.0</v>
      </c>
      <c r="B1770" s="45">
        <v>16.8</v>
      </c>
      <c r="C1770" s="46">
        <f t="shared" si="1"/>
        <v>79.4469013</v>
      </c>
      <c r="D1770" s="35">
        <f t="shared" si="2"/>
        <v>3.553098704</v>
      </c>
      <c r="E1770" s="47"/>
      <c r="F1770" s="48">
        <v>52.1</v>
      </c>
      <c r="G1770" s="48">
        <v>425.0</v>
      </c>
      <c r="H1770" s="49">
        <f t="shared" si="3"/>
        <v>55.34087108</v>
      </c>
      <c r="I1770" s="49">
        <f t="shared" si="4"/>
        <v>3.240871082</v>
      </c>
      <c r="J1770" s="49"/>
      <c r="K1770" s="50">
        <v>52.1</v>
      </c>
      <c r="L1770" s="51">
        <v>19.3</v>
      </c>
      <c r="M1770" s="52">
        <f t="shared" si="5"/>
        <v>64.24075454</v>
      </c>
      <c r="N1770" s="52">
        <f t="shared" si="6"/>
        <v>12.14075454</v>
      </c>
      <c r="O1770" s="53"/>
      <c r="P1770" s="54">
        <v>52.1</v>
      </c>
      <c r="Q1770" s="54">
        <v>16.2</v>
      </c>
      <c r="R1770" s="55">
        <f t="shared" si="7"/>
        <v>55.1802873</v>
      </c>
      <c r="S1770" s="55">
        <f t="shared" si="8"/>
        <v>3.080287304</v>
      </c>
      <c r="T1770" s="55"/>
    </row>
    <row r="1771">
      <c r="A1771" s="45">
        <v>82.0</v>
      </c>
      <c r="B1771" s="45">
        <v>16.6</v>
      </c>
      <c r="C1771" s="46">
        <f t="shared" si="1"/>
        <v>79.02621067</v>
      </c>
      <c r="D1771" s="35">
        <f t="shared" si="2"/>
        <v>2.973789325</v>
      </c>
      <c r="E1771" s="47"/>
      <c r="F1771" s="48">
        <v>51.2</v>
      </c>
      <c r="G1771" s="48">
        <v>434.0</v>
      </c>
      <c r="H1771" s="49">
        <f t="shared" si="3"/>
        <v>54.86064495</v>
      </c>
      <c r="I1771" s="49">
        <f t="shared" si="4"/>
        <v>3.660644949</v>
      </c>
      <c r="J1771" s="49"/>
      <c r="K1771" s="50">
        <v>51.2</v>
      </c>
      <c r="L1771" s="51">
        <v>18.9</v>
      </c>
      <c r="M1771" s="52">
        <f t="shared" si="5"/>
        <v>64.13281135</v>
      </c>
      <c r="N1771" s="52">
        <f t="shared" si="6"/>
        <v>12.93281135</v>
      </c>
      <c r="O1771" s="53"/>
      <c r="P1771" s="54">
        <v>51.2</v>
      </c>
      <c r="Q1771" s="54">
        <v>15.9</v>
      </c>
      <c r="R1771" s="55">
        <f t="shared" si="7"/>
        <v>55.47215232</v>
      </c>
      <c r="S1771" s="55">
        <f t="shared" si="8"/>
        <v>4.272152322</v>
      </c>
      <c r="T1771" s="55"/>
    </row>
    <row r="1772">
      <c r="A1772" s="45">
        <v>79.8</v>
      </c>
      <c r="B1772" s="45">
        <v>16.5</v>
      </c>
      <c r="C1772" s="46">
        <f t="shared" si="1"/>
        <v>78.81586536</v>
      </c>
      <c r="D1772" s="35">
        <f t="shared" si="2"/>
        <v>0.9841346358</v>
      </c>
      <c r="E1772" s="47"/>
      <c r="F1772" s="48">
        <v>58.0</v>
      </c>
      <c r="G1772" s="48">
        <v>434.0</v>
      </c>
      <c r="H1772" s="49">
        <f t="shared" si="3"/>
        <v>54.86064495</v>
      </c>
      <c r="I1772" s="49">
        <f t="shared" si="4"/>
        <v>3.139355051</v>
      </c>
      <c r="J1772" s="49"/>
      <c r="K1772" s="50">
        <v>58.0</v>
      </c>
      <c r="L1772" s="51">
        <v>18.5</v>
      </c>
      <c r="M1772" s="52">
        <f t="shared" si="5"/>
        <v>64.02486816</v>
      </c>
      <c r="N1772" s="52">
        <f t="shared" si="6"/>
        <v>6.024868156</v>
      </c>
      <c r="O1772" s="53"/>
      <c r="P1772" s="54">
        <v>58.0</v>
      </c>
      <c r="Q1772" s="54">
        <v>15.3</v>
      </c>
      <c r="R1772" s="55">
        <f t="shared" si="7"/>
        <v>56.05588236</v>
      </c>
      <c r="S1772" s="55">
        <f t="shared" si="8"/>
        <v>1.944117642</v>
      </c>
      <c r="T1772" s="55"/>
    </row>
    <row r="1773">
      <c r="A1773" s="45">
        <v>79.4</v>
      </c>
      <c r="B1773" s="45">
        <v>16.4</v>
      </c>
      <c r="C1773" s="46">
        <f t="shared" si="1"/>
        <v>78.60552005</v>
      </c>
      <c r="D1773" s="35">
        <f t="shared" si="2"/>
        <v>0.7944799463</v>
      </c>
      <c r="E1773" s="47"/>
      <c r="F1773" s="48">
        <v>54.0</v>
      </c>
      <c r="G1773" s="48">
        <v>429.0</v>
      </c>
      <c r="H1773" s="49">
        <f t="shared" si="3"/>
        <v>55.12743724</v>
      </c>
      <c r="I1773" s="49">
        <f t="shared" si="4"/>
        <v>1.127437245</v>
      </c>
      <c r="J1773" s="49"/>
      <c r="K1773" s="50">
        <v>54.0</v>
      </c>
      <c r="L1773" s="51">
        <v>18.1</v>
      </c>
      <c r="M1773" s="52">
        <f t="shared" si="5"/>
        <v>63.91692496</v>
      </c>
      <c r="N1773" s="52">
        <f t="shared" si="6"/>
        <v>9.916924965</v>
      </c>
      <c r="O1773" s="53"/>
      <c r="P1773" s="54">
        <v>54.0</v>
      </c>
      <c r="Q1773" s="54">
        <v>14.5</v>
      </c>
      <c r="R1773" s="55">
        <f t="shared" si="7"/>
        <v>56.83418907</v>
      </c>
      <c r="S1773" s="55">
        <f t="shared" si="8"/>
        <v>2.834189072</v>
      </c>
      <c r="T1773" s="55"/>
    </row>
    <row r="1774">
      <c r="A1774" s="45">
        <v>79.2</v>
      </c>
      <c r="B1774" s="45">
        <v>16.5</v>
      </c>
      <c r="C1774" s="46">
        <f t="shared" si="1"/>
        <v>78.81586536</v>
      </c>
      <c r="D1774" s="35">
        <f t="shared" si="2"/>
        <v>0.3841346358</v>
      </c>
      <c r="E1774" s="47"/>
      <c r="F1774" s="48">
        <v>51.0</v>
      </c>
      <c r="G1774" s="48">
        <v>424.0</v>
      </c>
      <c r="H1774" s="49">
        <f t="shared" si="3"/>
        <v>55.39422954</v>
      </c>
      <c r="I1774" s="49">
        <f t="shared" si="4"/>
        <v>4.394229541</v>
      </c>
      <c r="J1774" s="49"/>
      <c r="K1774" s="50">
        <v>51.0</v>
      </c>
      <c r="L1774" s="51">
        <v>17.7</v>
      </c>
      <c r="M1774" s="52">
        <f t="shared" si="5"/>
        <v>63.80898177</v>
      </c>
      <c r="N1774" s="52">
        <f t="shared" si="6"/>
        <v>12.80898177</v>
      </c>
      <c r="O1774" s="53"/>
      <c r="P1774" s="54">
        <v>51.0</v>
      </c>
      <c r="Q1774" s="54">
        <v>13.4</v>
      </c>
      <c r="R1774" s="55">
        <f t="shared" si="7"/>
        <v>57.9043608</v>
      </c>
      <c r="S1774" s="55">
        <f t="shared" si="8"/>
        <v>6.904360803</v>
      </c>
      <c r="T1774" s="55"/>
    </row>
    <row r="1775">
      <c r="A1775" s="45">
        <v>78.7</v>
      </c>
      <c r="B1775" s="45">
        <v>16.5</v>
      </c>
      <c r="C1775" s="46">
        <f t="shared" si="1"/>
        <v>78.81586536</v>
      </c>
      <c r="D1775" s="35">
        <f t="shared" si="2"/>
        <v>0.1158653642</v>
      </c>
      <c r="E1775" s="47"/>
      <c r="F1775" s="48">
        <v>49.8</v>
      </c>
      <c r="G1775" s="48">
        <v>416.0</v>
      </c>
      <c r="H1775" s="49">
        <f t="shared" si="3"/>
        <v>55.82109721</v>
      </c>
      <c r="I1775" s="49">
        <f t="shared" si="4"/>
        <v>6.021097215</v>
      </c>
      <c r="J1775" s="49"/>
      <c r="K1775" s="50">
        <v>49.8</v>
      </c>
      <c r="L1775" s="51">
        <v>17.3</v>
      </c>
      <c r="M1775" s="52">
        <f t="shared" si="5"/>
        <v>63.70103858</v>
      </c>
      <c r="N1775" s="52">
        <f t="shared" si="6"/>
        <v>13.90103858</v>
      </c>
      <c r="O1775" s="53"/>
      <c r="P1775" s="54">
        <v>49.8</v>
      </c>
      <c r="Q1775" s="54">
        <v>12.2</v>
      </c>
      <c r="R1775" s="55">
        <f t="shared" si="7"/>
        <v>59.07182087</v>
      </c>
      <c r="S1775" s="55">
        <f t="shared" si="8"/>
        <v>9.271820875</v>
      </c>
      <c r="T1775" s="55"/>
    </row>
    <row r="1776">
      <c r="A1776" s="45">
        <v>78.4</v>
      </c>
      <c r="B1776" s="45">
        <v>16.9</v>
      </c>
      <c r="C1776" s="46">
        <f t="shared" si="1"/>
        <v>79.65724661</v>
      </c>
      <c r="D1776" s="35">
        <f t="shared" si="2"/>
        <v>1.257246606</v>
      </c>
      <c r="E1776" s="47"/>
      <c r="F1776" s="48">
        <v>49.5</v>
      </c>
      <c r="G1776" s="48">
        <v>48.0</v>
      </c>
      <c r="H1776" s="49">
        <f t="shared" si="3"/>
        <v>75.45701021</v>
      </c>
      <c r="I1776" s="49">
        <f t="shared" si="4"/>
        <v>25.95701021</v>
      </c>
      <c r="J1776" s="49"/>
      <c r="K1776" s="50">
        <v>49.5</v>
      </c>
      <c r="L1776" s="51">
        <v>16.9</v>
      </c>
      <c r="M1776" s="52">
        <f t="shared" si="5"/>
        <v>63.59309539</v>
      </c>
      <c r="N1776" s="52">
        <f t="shared" si="6"/>
        <v>14.09309539</v>
      </c>
      <c r="O1776" s="53"/>
      <c r="P1776" s="54">
        <v>49.5</v>
      </c>
      <c r="Q1776" s="54">
        <v>0.3</v>
      </c>
      <c r="R1776" s="55">
        <f t="shared" si="7"/>
        <v>70.64913325</v>
      </c>
      <c r="S1776" s="55">
        <f t="shared" si="8"/>
        <v>21.14913325</v>
      </c>
      <c r="T1776" s="55"/>
    </row>
    <row r="1777">
      <c r="A1777" s="45">
        <v>78.3</v>
      </c>
      <c r="B1777" s="45">
        <v>16.7</v>
      </c>
      <c r="C1777" s="46">
        <f t="shared" si="1"/>
        <v>79.23655599</v>
      </c>
      <c r="D1777" s="35">
        <f t="shared" si="2"/>
        <v>0.9365559852</v>
      </c>
      <c r="E1777" s="47"/>
      <c r="F1777" s="48">
        <v>49.0</v>
      </c>
      <c r="G1777" s="48">
        <v>43.0</v>
      </c>
      <c r="H1777" s="49">
        <f t="shared" si="3"/>
        <v>75.7238025</v>
      </c>
      <c r="I1777" s="49">
        <f t="shared" si="4"/>
        <v>26.7238025</v>
      </c>
      <c r="J1777" s="49"/>
      <c r="K1777" s="50">
        <v>49.0</v>
      </c>
      <c r="L1777" s="51">
        <v>16.5</v>
      </c>
      <c r="M1777" s="52">
        <f t="shared" si="5"/>
        <v>63.4851522</v>
      </c>
      <c r="N1777" s="52">
        <f t="shared" si="6"/>
        <v>14.4851522</v>
      </c>
      <c r="O1777" s="53"/>
      <c r="P1777" s="54">
        <v>49.0</v>
      </c>
      <c r="Q1777" s="54">
        <v>0.3</v>
      </c>
      <c r="R1777" s="55">
        <f t="shared" si="7"/>
        <v>70.64913325</v>
      </c>
      <c r="S1777" s="55">
        <f t="shared" si="8"/>
        <v>21.64913325</v>
      </c>
      <c r="T1777" s="55"/>
    </row>
    <row r="1778">
      <c r="A1778" s="45">
        <v>78.1</v>
      </c>
      <c r="B1778" s="45">
        <v>16.5</v>
      </c>
      <c r="C1778" s="46">
        <f t="shared" si="1"/>
        <v>78.81586536</v>
      </c>
      <c r="D1778" s="35">
        <f t="shared" si="2"/>
        <v>0.7158653642</v>
      </c>
      <c r="E1778" s="47"/>
      <c r="F1778" s="48">
        <v>66.6</v>
      </c>
      <c r="G1778" s="48">
        <v>199.0</v>
      </c>
      <c r="H1778" s="49">
        <f t="shared" si="3"/>
        <v>67.39988286</v>
      </c>
      <c r="I1778" s="49">
        <f t="shared" si="4"/>
        <v>0.7998828643</v>
      </c>
      <c r="J1778" s="49"/>
      <c r="K1778" s="50">
        <v>66.6</v>
      </c>
      <c r="L1778" s="51">
        <v>23.8</v>
      </c>
      <c r="M1778" s="52">
        <f t="shared" si="5"/>
        <v>65.45511543</v>
      </c>
      <c r="N1778" s="52">
        <f t="shared" si="6"/>
        <v>1.14488457</v>
      </c>
      <c r="O1778" s="53"/>
      <c r="P1778" s="54">
        <v>66.6</v>
      </c>
      <c r="Q1778" s="54">
        <v>0.4</v>
      </c>
      <c r="R1778" s="55">
        <f t="shared" si="7"/>
        <v>70.55184491</v>
      </c>
      <c r="S1778" s="55">
        <f t="shared" si="8"/>
        <v>3.951844907</v>
      </c>
      <c r="T1778" s="55"/>
    </row>
    <row r="1779">
      <c r="A1779" s="45">
        <v>81.6</v>
      </c>
      <c r="B1779" s="45">
        <v>19.2</v>
      </c>
      <c r="C1779" s="46">
        <f t="shared" si="1"/>
        <v>84.49518875</v>
      </c>
      <c r="D1779" s="35">
        <f t="shared" si="2"/>
        <v>2.895188747</v>
      </c>
      <c r="E1779" s="47"/>
      <c r="F1779" s="48">
        <v>66.4</v>
      </c>
      <c r="G1779" s="48">
        <v>21.0</v>
      </c>
      <c r="H1779" s="49">
        <f t="shared" si="3"/>
        <v>76.8976886</v>
      </c>
      <c r="I1779" s="49">
        <f t="shared" si="4"/>
        <v>10.4976886</v>
      </c>
      <c r="J1779" s="49"/>
      <c r="K1779" s="50">
        <v>66.4</v>
      </c>
      <c r="L1779" s="51">
        <v>22.9</v>
      </c>
      <c r="M1779" s="52">
        <f t="shared" si="5"/>
        <v>65.21224325</v>
      </c>
      <c r="N1779" s="52">
        <f t="shared" si="6"/>
        <v>1.187756749</v>
      </c>
      <c r="O1779" s="53"/>
      <c r="P1779" s="54">
        <v>66.4</v>
      </c>
      <c r="Q1779" s="54">
        <v>0.5</v>
      </c>
      <c r="R1779" s="55">
        <f t="shared" si="7"/>
        <v>70.45455657</v>
      </c>
      <c r="S1779" s="55">
        <f t="shared" si="8"/>
        <v>4.054556568</v>
      </c>
      <c r="T1779" s="55"/>
    </row>
    <row r="1780">
      <c r="A1780" s="45">
        <v>81.5</v>
      </c>
      <c r="B1780" s="45">
        <v>19.2</v>
      </c>
      <c r="C1780" s="46">
        <f t="shared" si="1"/>
        <v>84.49518875</v>
      </c>
      <c r="D1780" s="35">
        <f t="shared" si="2"/>
        <v>2.995188747</v>
      </c>
      <c r="E1780" s="47"/>
      <c r="F1780" s="48">
        <v>66.2</v>
      </c>
      <c r="G1780" s="48">
        <v>22.0</v>
      </c>
      <c r="H1780" s="49">
        <f t="shared" si="3"/>
        <v>76.84433015</v>
      </c>
      <c r="I1780" s="49">
        <f t="shared" si="4"/>
        <v>10.64433015</v>
      </c>
      <c r="J1780" s="49"/>
      <c r="K1780" s="50">
        <v>66.2</v>
      </c>
      <c r="L1780" s="51">
        <v>22.1</v>
      </c>
      <c r="M1780" s="52">
        <f t="shared" si="5"/>
        <v>64.99635687</v>
      </c>
      <c r="N1780" s="52">
        <f t="shared" si="6"/>
        <v>1.20364313</v>
      </c>
      <c r="O1780" s="53"/>
      <c r="P1780" s="54">
        <v>66.2</v>
      </c>
      <c r="Q1780" s="54">
        <v>0.5</v>
      </c>
      <c r="R1780" s="55">
        <f t="shared" si="7"/>
        <v>70.45455657</v>
      </c>
      <c r="S1780" s="55">
        <f t="shared" si="8"/>
        <v>4.254556568</v>
      </c>
      <c r="T1780" s="55"/>
    </row>
    <row r="1781">
      <c r="A1781" s="45">
        <v>81.3</v>
      </c>
      <c r="B1781" s="45">
        <v>19.3</v>
      </c>
      <c r="C1781" s="46">
        <f t="shared" si="1"/>
        <v>84.70553406</v>
      </c>
      <c r="D1781" s="35">
        <f t="shared" si="2"/>
        <v>3.405534058</v>
      </c>
      <c r="E1781" s="47"/>
      <c r="F1781" s="48">
        <v>65.9</v>
      </c>
      <c r="G1781" s="48">
        <v>25.0</v>
      </c>
      <c r="H1781" s="49">
        <f t="shared" si="3"/>
        <v>76.68425477</v>
      </c>
      <c r="I1781" s="49">
        <f t="shared" si="4"/>
        <v>10.78425477</v>
      </c>
      <c r="J1781" s="49"/>
      <c r="K1781" s="50">
        <v>65.9</v>
      </c>
      <c r="L1781" s="51">
        <v>21.3</v>
      </c>
      <c r="M1781" s="52">
        <f t="shared" si="5"/>
        <v>64.78047049</v>
      </c>
      <c r="N1781" s="52">
        <f t="shared" si="6"/>
        <v>1.119529511</v>
      </c>
      <c r="O1781" s="53"/>
      <c r="P1781" s="54">
        <v>65.9</v>
      </c>
      <c r="Q1781" s="54">
        <v>0.5</v>
      </c>
      <c r="R1781" s="55">
        <f t="shared" si="7"/>
        <v>70.45455657</v>
      </c>
      <c r="S1781" s="55">
        <f t="shared" si="8"/>
        <v>4.554556568</v>
      </c>
      <c r="T1781" s="55"/>
    </row>
    <row r="1782">
      <c r="A1782" s="45">
        <v>81.1</v>
      </c>
      <c r="B1782" s="45">
        <v>19.5</v>
      </c>
      <c r="C1782" s="46">
        <f t="shared" si="1"/>
        <v>85.12622468</v>
      </c>
      <c r="D1782" s="35">
        <f t="shared" si="2"/>
        <v>4.026224679</v>
      </c>
      <c r="E1782" s="47"/>
      <c r="F1782" s="48">
        <v>65.6</v>
      </c>
      <c r="G1782" s="48">
        <v>27.0</v>
      </c>
      <c r="H1782" s="49">
        <f t="shared" si="3"/>
        <v>76.57753785</v>
      </c>
      <c r="I1782" s="49">
        <f t="shared" si="4"/>
        <v>10.97753785</v>
      </c>
      <c r="J1782" s="49"/>
      <c r="K1782" s="50">
        <v>65.6</v>
      </c>
      <c r="L1782" s="51">
        <v>2.5</v>
      </c>
      <c r="M1782" s="52">
        <f t="shared" si="5"/>
        <v>59.70714053</v>
      </c>
      <c r="N1782" s="52">
        <f t="shared" si="6"/>
        <v>5.892859466</v>
      </c>
      <c r="O1782" s="53"/>
      <c r="P1782" s="54">
        <v>65.6</v>
      </c>
      <c r="Q1782" s="54">
        <v>0.6</v>
      </c>
      <c r="R1782" s="55">
        <f t="shared" si="7"/>
        <v>70.35726823</v>
      </c>
      <c r="S1782" s="55">
        <f t="shared" si="8"/>
        <v>4.757268229</v>
      </c>
      <c r="T1782" s="55"/>
    </row>
    <row r="1783">
      <c r="A1783" s="45">
        <v>86.0</v>
      </c>
      <c r="B1783" s="45">
        <v>19.7</v>
      </c>
      <c r="C1783" s="46">
        <f t="shared" si="1"/>
        <v>85.5469153</v>
      </c>
      <c r="D1783" s="35">
        <f t="shared" si="2"/>
        <v>0.4530847001</v>
      </c>
      <c r="E1783" s="47"/>
      <c r="F1783" s="48">
        <v>65.4</v>
      </c>
      <c r="G1783" s="48">
        <v>29.0</v>
      </c>
      <c r="H1783" s="49">
        <f t="shared" si="3"/>
        <v>76.47082093</v>
      </c>
      <c r="I1783" s="49">
        <f t="shared" si="4"/>
        <v>11.07082093</v>
      </c>
      <c r="J1783" s="49"/>
      <c r="K1783" s="50">
        <v>65.4</v>
      </c>
      <c r="L1783" s="51">
        <v>19.8</v>
      </c>
      <c r="M1783" s="52">
        <f t="shared" si="5"/>
        <v>64.37568352</v>
      </c>
      <c r="N1783" s="52">
        <f t="shared" si="6"/>
        <v>1.024316475</v>
      </c>
      <c r="O1783" s="53"/>
      <c r="P1783" s="54">
        <v>65.4</v>
      </c>
      <c r="Q1783" s="54">
        <v>0.6</v>
      </c>
      <c r="R1783" s="55">
        <f t="shared" si="7"/>
        <v>70.35726823</v>
      </c>
      <c r="S1783" s="55">
        <f t="shared" si="8"/>
        <v>4.957268229</v>
      </c>
      <c r="T1783" s="55"/>
    </row>
    <row r="1784">
      <c r="A1784" s="45">
        <v>89.0</v>
      </c>
      <c r="B1784" s="45">
        <v>20.3</v>
      </c>
      <c r="C1784" s="46">
        <f t="shared" si="1"/>
        <v>86.80898716</v>
      </c>
      <c r="D1784" s="35">
        <f t="shared" si="2"/>
        <v>2.191012837</v>
      </c>
      <c r="E1784" s="47"/>
      <c r="F1784" s="48">
        <v>65.2</v>
      </c>
      <c r="G1784" s="48">
        <v>211.0</v>
      </c>
      <c r="H1784" s="49">
        <f t="shared" si="3"/>
        <v>66.75958135</v>
      </c>
      <c r="I1784" s="49">
        <f t="shared" si="4"/>
        <v>1.559581354</v>
      </c>
      <c r="J1784" s="49"/>
      <c r="K1784" s="50">
        <v>65.2</v>
      </c>
      <c r="L1784" s="51">
        <v>19.1</v>
      </c>
      <c r="M1784" s="52">
        <f t="shared" si="5"/>
        <v>64.18678294</v>
      </c>
      <c r="N1784" s="52">
        <f t="shared" si="6"/>
        <v>1.013217059</v>
      </c>
      <c r="O1784" s="53"/>
      <c r="P1784" s="54">
        <v>65.2</v>
      </c>
      <c r="Q1784" s="54">
        <v>0.6</v>
      </c>
      <c r="R1784" s="55">
        <f t="shared" si="7"/>
        <v>70.35726823</v>
      </c>
      <c r="S1784" s="55">
        <f t="shared" si="8"/>
        <v>5.157268229</v>
      </c>
      <c r="T1784" s="55"/>
    </row>
    <row r="1785">
      <c r="A1785" s="45">
        <v>85.0</v>
      </c>
      <c r="B1785" s="45">
        <v>19.3</v>
      </c>
      <c r="C1785" s="46">
        <f t="shared" si="1"/>
        <v>84.70553406</v>
      </c>
      <c r="D1785" s="35">
        <f t="shared" si="2"/>
        <v>0.294465942</v>
      </c>
      <c r="E1785" s="47"/>
      <c r="F1785" s="48">
        <v>59.2</v>
      </c>
      <c r="G1785" s="48">
        <v>296.0</v>
      </c>
      <c r="H1785" s="49">
        <f t="shared" si="3"/>
        <v>62.22411232</v>
      </c>
      <c r="I1785" s="49">
        <f t="shared" si="4"/>
        <v>3.02411232</v>
      </c>
      <c r="J1785" s="49"/>
      <c r="K1785" s="50">
        <v>59.2</v>
      </c>
      <c r="L1785" s="51">
        <v>18.3</v>
      </c>
      <c r="M1785" s="52">
        <f t="shared" si="5"/>
        <v>63.97089656</v>
      </c>
      <c r="N1785" s="52">
        <f t="shared" si="6"/>
        <v>4.77089656</v>
      </c>
      <c r="O1785" s="53"/>
      <c r="P1785" s="54">
        <v>59.2</v>
      </c>
      <c r="Q1785" s="54">
        <v>0.6</v>
      </c>
      <c r="R1785" s="55">
        <f t="shared" si="7"/>
        <v>70.35726823</v>
      </c>
      <c r="S1785" s="55">
        <f t="shared" si="8"/>
        <v>11.15726823</v>
      </c>
      <c r="T1785" s="55"/>
    </row>
    <row r="1786">
      <c r="A1786" s="45">
        <v>81.0</v>
      </c>
      <c r="B1786" s="45">
        <v>19.5</v>
      </c>
      <c r="C1786" s="46">
        <f t="shared" si="1"/>
        <v>85.12622468</v>
      </c>
      <c r="D1786" s="35">
        <f t="shared" si="2"/>
        <v>4.126224679</v>
      </c>
      <c r="E1786" s="47"/>
      <c r="F1786" s="48">
        <v>64.5</v>
      </c>
      <c r="G1786" s="48">
        <v>217.0</v>
      </c>
      <c r="H1786" s="49">
        <f t="shared" si="3"/>
        <v>66.4394306</v>
      </c>
      <c r="I1786" s="49">
        <f t="shared" si="4"/>
        <v>1.939430598</v>
      </c>
      <c r="J1786" s="49"/>
      <c r="K1786" s="50">
        <v>64.5</v>
      </c>
      <c r="L1786" s="51">
        <v>17.6</v>
      </c>
      <c r="M1786" s="52">
        <f t="shared" si="5"/>
        <v>63.78199598</v>
      </c>
      <c r="N1786" s="52">
        <f t="shared" si="6"/>
        <v>0.7180040232</v>
      </c>
      <c r="O1786" s="53"/>
      <c r="P1786" s="54">
        <v>64.5</v>
      </c>
      <c r="Q1786" s="54">
        <v>0.5</v>
      </c>
      <c r="R1786" s="55">
        <f t="shared" si="7"/>
        <v>70.45455657</v>
      </c>
      <c r="S1786" s="55">
        <f t="shared" si="8"/>
        <v>5.954556568</v>
      </c>
      <c r="T1786" s="55"/>
    </row>
    <row r="1787">
      <c r="A1787" s="45">
        <v>81.0</v>
      </c>
      <c r="B1787" s="45">
        <v>19.2</v>
      </c>
      <c r="C1787" s="46">
        <f t="shared" si="1"/>
        <v>84.49518875</v>
      </c>
      <c r="D1787" s="35">
        <f t="shared" si="2"/>
        <v>3.495188747</v>
      </c>
      <c r="E1787" s="47"/>
      <c r="F1787" s="48">
        <v>64.2</v>
      </c>
      <c r="G1787" s="48">
        <v>22.0</v>
      </c>
      <c r="H1787" s="49">
        <f t="shared" si="3"/>
        <v>76.84433015</v>
      </c>
      <c r="I1787" s="49">
        <f t="shared" si="4"/>
        <v>12.64433015</v>
      </c>
      <c r="J1787" s="49"/>
      <c r="K1787" s="50">
        <v>64.2</v>
      </c>
      <c r="L1787" s="51">
        <v>17.0</v>
      </c>
      <c r="M1787" s="52">
        <f t="shared" si="5"/>
        <v>63.62008119</v>
      </c>
      <c r="N1787" s="52">
        <f t="shared" si="6"/>
        <v>0.579918809</v>
      </c>
      <c r="O1787" s="53"/>
      <c r="P1787" s="54">
        <v>64.2</v>
      </c>
      <c r="Q1787" s="54">
        <v>0.5</v>
      </c>
      <c r="R1787" s="55">
        <f t="shared" si="7"/>
        <v>70.45455657</v>
      </c>
      <c r="S1787" s="55">
        <f t="shared" si="8"/>
        <v>6.254556568</v>
      </c>
      <c r="T1787" s="55"/>
    </row>
    <row r="1788">
      <c r="A1788" s="45">
        <v>79.9</v>
      </c>
      <c r="B1788" s="45">
        <v>19.1</v>
      </c>
      <c r="C1788" s="46">
        <f t="shared" si="1"/>
        <v>84.28484344</v>
      </c>
      <c r="D1788" s="35">
        <f t="shared" si="2"/>
        <v>4.384843437</v>
      </c>
      <c r="E1788" s="47"/>
      <c r="F1788" s="48">
        <v>63.9</v>
      </c>
      <c r="G1788" s="48">
        <v>224.0</v>
      </c>
      <c r="H1788" s="49">
        <f t="shared" si="3"/>
        <v>66.06592138</v>
      </c>
      <c r="I1788" s="49">
        <f t="shared" si="4"/>
        <v>2.165921384</v>
      </c>
      <c r="J1788" s="49"/>
      <c r="K1788" s="50">
        <v>63.9</v>
      </c>
      <c r="L1788" s="51">
        <v>16.4</v>
      </c>
      <c r="M1788" s="52">
        <f t="shared" si="5"/>
        <v>63.45816641</v>
      </c>
      <c r="N1788" s="52">
        <f t="shared" si="6"/>
        <v>0.4418335948</v>
      </c>
      <c r="O1788" s="53"/>
      <c r="P1788" s="54">
        <v>63.9</v>
      </c>
      <c r="Q1788" s="54">
        <v>0.5</v>
      </c>
      <c r="R1788" s="55">
        <f t="shared" si="7"/>
        <v>70.45455657</v>
      </c>
      <c r="S1788" s="55">
        <f t="shared" si="8"/>
        <v>6.554556568</v>
      </c>
      <c r="T1788" s="55"/>
    </row>
    <row r="1789">
      <c r="A1789" s="45">
        <v>79.9</v>
      </c>
      <c r="B1789" s="45">
        <v>18.9</v>
      </c>
      <c r="C1789" s="46">
        <f t="shared" si="1"/>
        <v>83.86415282</v>
      </c>
      <c r="D1789" s="35">
        <f t="shared" si="2"/>
        <v>3.964152816</v>
      </c>
      <c r="E1789" s="47"/>
      <c r="F1789" s="48">
        <v>63.5</v>
      </c>
      <c r="G1789" s="48">
        <v>228.0</v>
      </c>
      <c r="H1789" s="49">
        <f t="shared" si="3"/>
        <v>65.85248755</v>
      </c>
      <c r="I1789" s="49">
        <f t="shared" si="4"/>
        <v>2.352487547</v>
      </c>
      <c r="J1789" s="49"/>
      <c r="K1789" s="50">
        <v>63.5</v>
      </c>
      <c r="L1789" s="51">
        <v>15.7</v>
      </c>
      <c r="M1789" s="52">
        <f t="shared" si="5"/>
        <v>63.26926582</v>
      </c>
      <c r="N1789" s="52">
        <f t="shared" si="6"/>
        <v>0.2307341782</v>
      </c>
      <c r="O1789" s="53"/>
      <c r="P1789" s="54">
        <v>63.5</v>
      </c>
      <c r="Q1789" s="54">
        <v>0.4</v>
      </c>
      <c r="R1789" s="55">
        <f t="shared" si="7"/>
        <v>70.55184491</v>
      </c>
      <c r="S1789" s="55">
        <f t="shared" si="8"/>
        <v>7.051844907</v>
      </c>
      <c r="T1789" s="55"/>
    </row>
    <row r="1790">
      <c r="A1790" s="45">
        <v>79.2</v>
      </c>
      <c r="B1790" s="45">
        <v>18.4</v>
      </c>
      <c r="C1790" s="46">
        <f t="shared" si="1"/>
        <v>82.81242626</v>
      </c>
      <c r="D1790" s="35">
        <f t="shared" si="2"/>
        <v>3.612426264</v>
      </c>
      <c r="E1790" s="47"/>
      <c r="F1790" s="48">
        <v>63.2</v>
      </c>
      <c r="G1790" s="48">
        <v>231.0</v>
      </c>
      <c r="H1790" s="49">
        <f t="shared" si="3"/>
        <v>65.69241217</v>
      </c>
      <c r="I1790" s="49">
        <f t="shared" si="4"/>
        <v>2.492412169</v>
      </c>
      <c r="J1790" s="49"/>
      <c r="K1790" s="50">
        <v>63.2</v>
      </c>
      <c r="L1790" s="51">
        <v>15.2</v>
      </c>
      <c r="M1790" s="52">
        <f t="shared" si="5"/>
        <v>63.13433683</v>
      </c>
      <c r="N1790" s="52">
        <f t="shared" si="6"/>
        <v>0.06566316636</v>
      </c>
      <c r="O1790" s="53"/>
      <c r="P1790" s="54">
        <v>63.2</v>
      </c>
      <c r="Q1790" s="54">
        <v>0.4</v>
      </c>
      <c r="R1790" s="55">
        <f t="shared" si="7"/>
        <v>70.55184491</v>
      </c>
      <c r="S1790" s="55">
        <f t="shared" si="8"/>
        <v>7.351844907</v>
      </c>
      <c r="T1790" s="55"/>
    </row>
    <row r="1791">
      <c r="A1791" s="45">
        <v>79.1</v>
      </c>
      <c r="B1791" s="45">
        <v>18.2</v>
      </c>
      <c r="C1791" s="46">
        <f t="shared" si="1"/>
        <v>82.39173564</v>
      </c>
      <c r="D1791" s="35">
        <f t="shared" si="2"/>
        <v>3.291735643</v>
      </c>
      <c r="E1791" s="47"/>
      <c r="F1791" s="48">
        <v>62.8</v>
      </c>
      <c r="G1791" s="48">
        <v>235.0</v>
      </c>
      <c r="H1791" s="49">
        <f t="shared" si="3"/>
        <v>65.47897833</v>
      </c>
      <c r="I1791" s="49">
        <f t="shared" si="4"/>
        <v>2.678978333</v>
      </c>
      <c r="J1791" s="49"/>
      <c r="K1791" s="50">
        <v>62.8</v>
      </c>
      <c r="L1791" s="51">
        <v>14.6</v>
      </c>
      <c r="M1791" s="52">
        <f t="shared" si="5"/>
        <v>62.97242205</v>
      </c>
      <c r="N1791" s="52">
        <f t="shared" si="6"/>
        <v>0.1724220478</v>
      </c>
      <c r="O1791" s="53"/>
      <c r="P1791" s="54">
        <v>62.8</v>
      </c>
      <c r="Q1791" s="54">
        <v>0.4</v>
      </c>
      <c r="R1791" s="55">
        <f t="shared" si="7"/>
        <v>70.55184491</v>
      </c>
      <c r="S1791" s="55">
        <f t="shared" si="8"/>
        <v>7.751844907</v>
      </c>
      <c r="T1791" s="55"/>
    </row>
    <row r="1792">
      <c r="A1792" s="45">
        <v>78.7</v>
      </c>
      <c r="B1792" s="45">
        <v>17.5</v>
      </c>
      <c r="C1792" s="46">
        <f t="shared" si="1"/>
        <v>80.91931847</v>
      </c>
      <c r="D1792" s="35">
        <f t="shared" si="2"/>
        <v>2.219318469</v>
      </c>
      <c r="E1792" s="47"/>
      <c r="F1792" s="48">
        <v>62.5</v>
      </c>
      <c r="G1792" s="48">
        <v>239.0</v>
      </c>
      <c r="H1792" s="49">
        <f t="shared" si="3"/>
        <v>65.2655445</v>
      </c>
      <c r="I1792" s="49">
        <f t="shared" si="4"/>
        <v>2.765544496</v>
      </c>
      <c r="J1792" s="49"/>
      <c r="K1792" s="50">
        <v>62.5</v>
      </c>
      <c r="L1792" s="51">
        <v>14.1</v>
      </c>
      <c r="M1792" s="52">
        <f t="shared" si="5"/>
        <v>62.83749306</v>
      </c>
      <c r="N1792" s="52">
        <f t="shared" si="6"/>
        <v>0.3374930597</v>
      </c>
      <c r="O1792" s="53"/>
      <c r="P1792" s="54">
        <v>62.5</v>
      </c>
      <c r="Q1792" s="54">
        <v>2.1</v>
      </c>
      <c r="R1792" s="55">
        <f t="shared" si="7"/>
        <v>68.89794314</v>
      </c>
      <c r="S1792" s="55">
        <f t="shared" si="8"/>
        <v>6.39794314</v>
      </c>
      <c r="T1792" s="55"/>
    </row>
    <row r="1793">
      <c r="A1793" s="45">
        <v>78.5</v>
      </c>
      <c r="B1793" s="45">
        <v>17.4</v>
      </c>
      <c r="C1793" s="46">
        <f t="shared" si="1"/>
        <v>80.70897316</v>
      </c>
      <c r="D1793" s="35">
        <f t="shared" si="2"/>
        <v>2.208973159</v>
      </c>
      <c r="E1793" s="47"/>
      <c r="F1793" s="48">
        <v>62.1</v>
      </c>
      <c r="G1793" s="48">
        <v>243.0</v>
      </c>
      <c r="H1793" s="49">
        <f t="shared" si="3"/>
        <v>65.05211066</v>
      </c>
      <c r="I1793" s="49">
        <f t="shared" si="4"/>
        <v>2.952110659</v>
      </c>
      <c r="J1793" s="49"/>
      <c r="K1793" s="50">
        <v>62.1</v>
      </c>
      <c r="L1793" s="51">
        <v>13.6</v>
      </c>
      <c r="M1793" s="52">
        <f t="shared" si="5"/>
        <v>62.70256407</v>
      </c>
      <c r="N1793" s="52">
        <f t="shared" si="6"/>
        <v>0.6025640715</v>
      </c>
      <c r="O1793" s="53"/>
      <c r="P1793" s="54">
        <v>62.1</v>
      </c>
      <c r="Q1793" s="54">
        <v>2.2</v>
      </c>
      <c r="R1793" s="55">
        <f t="shared" si="7"/>
        <v>68.8006548</v>
      </c>
      <c r="S1793" s="55">
        <f t="shared" si="8"/>
        <v>6.700654801</v>
      </c>
      <c r="T1793" s="55"/>
    </row>
    <row r="1794">
      <c r="A1794" s="45">
        <v>78.6</v>
      </c>
      <c r="B1794" s="45">
        <v>17.2</v>
      </c>
      <c r="C1794" s="46">
        <f t="shared" si="1"/>
        <v>80.28828254</v>
      </c>
      <c r="D1794" s="35">
        <f t="shared" si="2"/>
        <v>1.688282538</v>
      </c>
      <c r="E1794" s="47"/>
      <c r="F1794" s="48">
        <v>65.8</v>
      </c>
      <c r="G1794" s="48">
        <v>248.0</v>
      </c>
      <c r="H1794" s="49">
        <f t="shared" si="3"/>
        <v>64.78531836</v>
      </c>
      <c r="I1794" s="49">
        <f t="shared" si="4"/>
        <v>1.014681637</v>
      </c>
      <c r="J1794" s="49"/>
      <c r="K1794" s="50">
        <v>65.8</v>
      </c>
      <c r="L1794" s="51">
        <v>35.7</v>
      </c>
      <c r="M1794" s="52">
        <f t="shared" si="5"/>
        <v>68.66642535</v>
      </c>
      <c r="N1794" s="52">
        <f t="shared" si="6"/>
        <v>2.866425348</v>
      </c>
      <c r="O1794" s="53"/>
      <c r="P1794" s="54">
        <v>65.8</v>
      </c>
      <c r="Q1794" s="54">
        <v>2.5</v>
      </c>
      <c r="R1794" s="55">
        <f t="shared" si="7"/>
        <v>68.50878978</v>
      </c>
      <c r="S1794" s="55">
        <f t="shared" si="8"/>
        <v>2.708789783</v>
      </c>
      <c r="T1794" s="55"/>
    </row>
    <row r="1795">
      <c r="A1795" s="45">
        <v>74.8</v>
      </c>
      <c r="B1795" s="45">
        <v>11.7</v>
      </c>
      <c r="C1795" s="46">
        <f t="shared" si="1"/>
        <v>68.71929046</v>
      </c>
      <c r="D1795" s="35">
        <f t="shared" si="2"/>
        <v>6.080709539</v>
      </c>
      <c r="E1795" s="47"/>
      <c r="F1795" s="48">
        <v>65.9</v>
      </c>
      <c r="G1795" s="48">
        <v>242.0</v>
      </c>
      <c r="H1795" s="49">
        <f t="shared" si="3"/>
        <v>65.10546912</v>
      </c>
      <c r="I1795" s="49">
        <f t="shared" si="4"/>
        <v>0.794530882</v>
      </c>
      <c r="J1795" s="49"/>
      <c r="K1795" s="50">
        <v>65.9</v>
      </c>
      <c r="L1795" s="51">
        <v>34.9</v>
      </c>
      <c r="M1795" s="52">
        <f t="shared" si="5"/>
        <v>68.45053897</v>
      </c>
      <c r="N1795" s="52">
        <f t="shared" si="6"/>
        <v>2.550538967</v>
      </c>
      <c r="O1795" s="53"/>
      <c r="P1795" s="54">
        <v>65.9</v>
      </c>
      <c r="Q1795" s="54">
        <v>3.7</v>
      </c>
      <c r="R1795" s="55">
        <f t="shared" si="7"/>
        <v>67.34132971</v>
      </c>
      <c r="S1795" s="55">
        <f t="shared" si="8"/>
        <v>1.441329712</v>
      </c>
      <c r="T1795" s="55"/>
    </row>
    <row r="1796">
      <c r="A1796" s="45">
        <v>74.5</v>
      </c>
      <c r="B1796" s="45">
        <v>11.6</v>
      </c>
      <c r="C1796" s="46">
        <f t="shared" si="1"/>
        <v>68.50894515</v>
      </c>
      <c r="D1796" s="35">
        <f t="shared" si="2"/>
        <v>5.99105485</v>
      </c>
      <c r="E1796" s="47"/>
      <c r="F1796" s="48">
        <v>66.1</v>
      </c>
      <c r="G1796" s="48">
        <v>232.0</v>
      </c>
      <c r="H1796" s="49">
        <f t="shared" si="3"/>
        <v>65.63905371</v>
      </c>
      <c r="I1796" s="49">
        <f t="shared" si="4"/>
        <v>0.4609462898</v>
      </c>
      <c r="J1796" s="49"/>
      <c r="K1796" s="50">
        <v>66.1</v>
      </c>
      <c r="L1796" s="51">
        <v>34.1</v>
      </c>
      <c r="M1796" s="52">
        <f t="shared" si="5"/>
        <v>68.23465259</v>
      </c>
      <c r="N1796" s="52">
        <f t="shared" si="6"/>
        <v>2.134652586</v>
      </c>
      <c r="O1796" s="53"/>
      <c r="P1796" s="54">
        <v>66.1</v>
      </c>
      <c r="Q1796" s="54">
        <v>4.7</v>
      </c>
      <c r="R1796" s="55">
        <f t="shared" si="7"/>
        <v>66.36844632</v>
      </c>
      <c r="S1796" s="55">
        <f t="shared" si="8"/>
        <v>0.2684463191</v>
      </c>
      <c r="T1796" s="55"/>
    </row>
    <row r="1797">
      <c r="A1797" s="45">
        <v>73.9</v>
      </c>
      <c r="B1797" s="45">
        <v>11.5</v>
      </c>
      <c r="C1797" s="46">
        <f t="shared" si="1"/>
        <v>68.29859984</v>
      </c>
      <c r="D1797" s="35">
        <f t="shared" si="2"/>
        <v>5.60140016</v>
      </c>
      <c r="E1797" s="47"/>
      <c r="F1797" s="48">
        <v>65.8</v>
      </c>
      <c r="G1797" s="48">
        <v>232.0</v>
      </c>
      <c r="H1797" s="49">
        <f t="shared" si="3"/>
        <v>65.63905371</v>
      </c>
      <c r="I1797" s="49">
        <f t="shared" si="4"/>
        <v>0.1609462898</v>
      </c>
      <c r="J1797" s="49"/>
      <c r="K1797" s="50">
        <v>65.8</v>
      </c>
      <c r="L1797" s="51">
        <v>33.3</v>
      </c>
      <c r="M1797" s="52">
        <f t="shared" si="5"/>
        <v>68.01876621</v>
      </c>
      <c r="N1797" s="52">
        <f t="shared" si="6"/>
        <v>2.218766205</v>
      </c>
      <c r="O1797" s="53"/>
      <c r="P1797" s="54">
        <v>65.8</v>
      </c>
      <c r="Q1797" s="54">
        <v>6.2</v>
      </c>
      <c r="R1797" s="55">
        <f t="shared" si="7"/>
        <v>64.90912123</v>
      </c>
      <c r="S1797" s="55">
        <f t="shared" si="8"/>
        <v>0.8908787698</v>
      </c>
      <c r="T1797" s="55"/>
    </row>
    <row r="1798">
      <c r="A1798" s="45">
        <v>73.9</v>
      </c>
      <c r="B1798" s="45">
        <v>11.5</v>
      </c>
      <c r="C1798" s="46">
        <f t="shared" si="1"/>
        <v>68.29859984</v>
      </c>
      <c r="D1798" s="35">
        <f t="shared" si="2"/>
        <v>5.60140016</v>
      </c>
      <c r="E1798" s="47"/>
      <c r="F1798" s="48">
        <v>64.3</v>
      </c>
      <c r="G1798" s="48">
        <v>268.0</v>
      </c>
      <c r="H1798" s="49">
        <f t="shared" si="3"/>
        <v>63.71814918</v>
      </c>
      <c r="I1798" s="49">
        <f t="shared" si="4"/>
        <v>0.5818508216</v>
      </c>
      <c r="J1798" s="49"/>
      <c r="K1798" s="50">
        <v>64.3</v>
      </c>
      <c r="L1798" s="51">
        <v>32.5</v>
      </c>
      <c r="M1798" s="52">
        <f t="shared" si="5"/>
        <v>67.80287982</v>
      </c>
      <c r="N1798" s="52">
        <f t="shared" si="6"/>
        <v>3.502879824</v>
      </c>
      <c r="O1798" s="53"/>
      <c r="P1798" s="54">
        <v>64.3</v>
      </c>
      <c r="Q1798" s="54">
        <v>8.7</v>
      </c>
      <c r="R1798" s="55">
        <f t="shared" si="7"/>
        <v>62.47691275</v>
      </c>
      <c r="S1798" s="55">
        <f t="shared" si="8"/>
        <v>1.823087251</v>
      </c>
      <c r="T1798" s="55"/>
    </row>
    <row r="1799">
      <c r="A1799" s="45">
        <v>74.5</v>
      </c>
      <c r="B1799" s="45">
        <v>11.5</v>
      </c>
      <c r="C1799" s="46">
        <f t="shared" si="1"/>
        <v>68.29859984</v>
      </c>
      <c r="D1799" s="35">
        <f t="shared" si="2"/>
        <v>6.20140016</v>
      </c>
      <c r="E1799" s="47"/>
      <c r="F1799" s="48">
        <v>63.0</v>
      </c>
      <c r="G1799" s="48">
        <v>299.0</v>
      </c>
      <c r="H1799" s="49">
        <f t="shared" si="3"/>
        <v>62.06403694</v>
      </c>
      <c r="I1799" s="49">
        <f t="shared" si="4"/>
        <v>0.9359630573</v>
      </c>
      <c r="J1799" s="49"/>
      <c r="K1799" s="50">
        <v>63.0</v>
      </c>
      <c r="L1799" s="51">
        <v>31.8</v>
      </c>
      <c r="M1799" s="52">
        <f t="shared" si="5"/>
        <v>67.61397924</v>
      </c>
      <c r="N1799" s="52">
        <f t="shared" si="6"/>
        <v>4.613979241</v>
      </c>
      <c r="O1799" s="53"/>
      <c r="P1799" s="54">
        <v>63.0</v>
      </c>
      <c r="Q1799" s="54">
        <v>11.7</v>
      </c>
      <c r="R1799" s="55">
        <f t="shared" si="7"/>
        <v>59.55826257</v>
      </c>
      <c r="S1799" s="55">
        <f t="shared" si="8"/>
        <v>3.441737429</v>
      </c>
      <c r="T1799" s="55"/>
    </row>
    <row r="1800">
      <c r="A1800" s="45">
        <v>73.2</v>
      </c>
      <c r="B1800" s="45">
        <v>11.4</v>
      </c>
      <c r="C1800" s="46">
        <f t="shared" si="1"/>
        <v>68.08825453</v>
      </c>
      <c r="D1800" s="35">
        <f t="shared" si="2"/>
        <v>5.111745471</v>
      </c>
      <c r="E1800" s="47"/>
      <c r="F1800" s="48">
        <v>62.4</v>
      </c>
      <c r="G1800" s="48">
        <v>36.0</v>
      </c>
      <c r="H1800" s="49">
        <f t="shared" si="3"/>
        <v>76.09731172</v>
      </c>
      <c r="I1800" s="49">
        <f t="shared" si="4"/>
        <v>13.69731172</v>
      </c>
      <c r="J1800" s="49"/>
      <c r="K1800" s="50">
        <v>62.4</v>
      </c>
      <c r="L1800" s="51">
        <v>31.0</v>
      </c>
      <c r="M1800" s="52">
        <f t="shared" si="5"/>
        <v>67.39809286</v>
      </c>
      <c r="N1800" s="52">
        <f t="shared" si="6"/>
        <v>4.99809286</v>
      </c>
      <c r="O1800" s="53"/>
      <c r="P1800" s="54">
        <v>62.4</v>
      </c>
      <c r="Q1800" s="54">
        <v>15.2</v>
      </c>
      <c r="R1800" s="55">
        <f t="shared" si="7"/>
        <v>56.1531707</v>
      </c>
      <c r="S1800" s="55">
        <f t="shared" si="8"/>
        <v>6.246829303</v>
      </c>
      <c r="T1800" s="55"/>
    </row>
    <row r="1801">
      <c r="A1801" s="45">
        <v>73.2</v>
      </c>
      <c r="B1801" s="45">
        <v>11.3</v>
      </c>
      <c r="C1801" s="46">
        <f t="shared" si="1"/>
        <v>67.87790922</v>
      </c>
      <c r="D1801" s="35">
        <f t="shared" si="2"/>
        <v>5.322090781</v>
      </c>
      <c r="E1801" s="47"/>
      <c r="F1801" s="48">
        <v>61.7</v>
      </c>
      <c r="G1801" s="48">
        <v>317.0</v>
      </c>
      <c r="H1801" s="49">
        <f t="shared" si="3"/>
        <v>61.10358468</v>
      </c>
      <c r="I1801" s="49">
        <f t="shared" si="4"/>
        <v>0.5964153231</v>
      </c>
      <c r="J1801" s="49"/>
      <c r="K1801" s="50">
        <v>61.7</v>
      </c>
      <c r="L1801" s="51">
        <v>3.2</v>
      </c>
      <c r="M1801" s="52">
        <f t="shared" si="5"/>
        <v>59.89604112</v>
      </c>
      <c r="N1801" s="52">
        <f t="shared" si="6"/>
        <v>1.803958882</v>
      </c>
      <c r="O1801" s="53"/>
      <c r="P1801" s="54">
        <v>61.7</v>
      </c>
      <c r="Q1801" s="54">
        <v>19.2</v>
      </c>
      <c r="R1801" s="55">
        <f t="shared" si="7"/>
        <v>52.26163713</v>
      </c>
      <c r="S1801" s="55">
        <f t="shared" si="8"/>
        <v>9.438362874</v>
      </c>
      <c r="T1801" s="55"/>
    </row>
    <row r="1802">
      <c r="A1802" s="45">
        <v>72.5</v>
      </c>
      <c r="B1802" s="45">
        <v>11.1</v>
      </c>
      <c r="C1802" s="46">
        <f t="shared" si="1"/>
        <v>67.4572186</v>
      </c>
      <c r="D1802" s="35">
        <f t="shared" si="2"/>
        <v>5.042781402</v>
      </c>
      <c r="E1802" s="47"/>
      <c r="F1802" s="48">
        <v>60.0</v>
      </c>
      <c r="G1802" s="48">
        <v>356.0</v>
      </c>
      <c r="H1802" s="49">
        <f t="shared" si="3"/>
        <v>59.02260477</v>
      </c>
      <c r="I1802" s="49">
        <f t="shared" si="4"/>
        <v>0.9773952325</v>
      </c>
      <c r="J1802" s="49"/>
      <c r="K1802" s="50">
        <v>60.0</v>
      </c>
      <c r="L1802" s="51">
        <v>29.4</v>
      </c>
      <c r="M1802" s="52">
        <f t="shared" si="5"/>
        <v>66.9663201</v>
      </c>
      <c r="N1802" s="52">
        <f t="shared" si="6"/>
        <v>6.966320097</v>
      </c>
      <c r="O1802" s="53"/>
      <c r="P1802" s="54">
        <v>60.0</v>
      </c>
      <c r="Q1802" s="54">
        <v>22.1</v>
      </c>
      <c r="R1802" s="55">
        <f t="shared" si="7"/>
        <v>49.44027529</v>
      </c>
      <c r="S1802" s="55">
        <f t="shared" si="8"/>
        <v>10.55972471</v>
      </c>
      <c r="T1802" s="55"/>
    </row>
    <row r="1803">
      <c r="A1803" s="45">
        <v>72.5</v>
      </c>
      <c r="B1803" s="45">
        <v>11.0</v>
      </c>
      <c r="C1803" s="46">
        <f t="shared" si="1"/>
        <v>67.24687329</v>
      </c>
      <c r="D1803" s="35">
        <f t="shared" si="2"/>
        <v>5.253126713</v>
      </c>
      <c r="E1803" s="47"/>
      <c r="F1803" s="48">
        <v>57.0</v>
      </c>
      <c r="G1803" s="48">
        <v>431.0</v>
      </c>
      <c r="H1803" s="49">
        <f t="shared" si="3"/>
        <v>55.02072033</v>
      </c>
      <c r="I1803" s="49">
        <f t="shared" si="4"/>
        <v>1.979279674</v>
      </c>
      <c r="J1803" s="49"/>
      <c r="K1803" s="50">
        <v>57.0</v>
      </c>
      <c r="L1803" s="51">
        <v>28.7</v>
      </c>
      <c r="M1803" s="52">
        <f t="shared" si="5"/>
        <v>66.77741951</v>
      </c>
      <c r="N1803" s="52">
        <f t="shared" si="6"/>
        <v>9.777419514</v>
      </c>
      <c r="O1803" s="53"/>
      <c r="P1803" s="54">
        <v>57.0</v>
      </c>
      <c r="Q1803" s="54">
        <v>24.0</v>
      </c>
      <c r="R1803" s="55">
        <f t="shared" si="7"/>
        <v>47.59179684</v>
      </c>
      <c r="S1803" s="55">
        <f t="shared" si="8"/>
        <v>9.408203158</v>
      </c>
      <c r="T1803" s="55"/>
    </row>
    <row r="1804">
      <c r="A1804" s="45">
        <v>73.0</v>
      </c>
      <c r="B1804" s="45">
        <v>11.0</v>
      </c>
      <c r="C1804" s="46">
        <f t="shared" si="1"/>
        <v>67.24687329</v>
      </c>
      <c r="D1804" s="35">
        <f t="shared" si="2"/>
        <v>5.753126713</v>
      </c>
      <c r="E1804" s="47"/>
      <c r="F1804" s="48">
        <v>55.1</v>
      </c>
      <c r="G1804" s="48">
        <v>477.0</v>
      </c>
      <c r="H1804" s="49">
        <f t="shared" si="3"/>
        <v>52.5662312</v>
      </c>
      <c r="I1804" s="49">
        <f t="shared" si="4"/>
        <v>2.533768798</v>
      </c>
      <c r="J1804" s="49"/>
      <c r="K1804" s="50">
        <v>55.1</v>
      </c>
      <c r="L1804" s="51">
        <v>27.9</v>
      </c>
      <c r="M1804" s="52">
        <f t="shared" si="5"/>
        <v>66.56153313</v>
      </c>
      <c r="N1804" s="52">
        <f t="shared" si="6"/>
        <v>11.46153313</v>
      </c>
      <c r="O1804" s="53"/>
      <c r="P1804" s="54">
        <v>55.1</v>
      </c>
      <c r="Q1804" s="54">
        <v>24.7</v>
      </c>
      <c r="R1804" s="55">
        <f t="shared" si="7"/>
        <v>46.91077847</v>
      </c>
      <c r="S1804" s="55">
        <f t="shared" si="8"/>
        <v>8.189221533</v>
      </c>
      <c r="T1804" s="55"/>
    </row>
    <row r="1805">
      <c r="A1805" s="45">
        <v>71.2</v>
      </c>
      <c r="B1805" s="45">
        <v>11.0</v>
      </c>
      <c r="C1805" s="46">
        <f t="shared" si="1"/>
        <v>67.24687329</v>
      </c>
      <c r="D1805" s="35">
        <f t="shared" si="2"/>
        <v>3.953126713</v>
      </c>
      <c r="E1805" s="47"/>
      <c r="F1805" s="48">
        <v>54.7</v>
      </c>
      <c r="G1805" s="48">
        <v>483.0</v>
      </c>
      <c r="H1805" s="49">
        <f t="shared" si="3"/>
        <v>52.24608045</v>
      </c>
      <c r="I1805" s="49">
        <f t="shared" si="4"/>
        <v>2.453919553</v>
      </c>
      <c r="J1805" s="49"/>
      <c r="K1805" s="50">
        <v>54.7</v>
      </c>
      <c r="L1805" s="51">
        <v>27.2</v>
      </c>
      <c r="M1805" s="52">
        <f t="shared" si="5"/>
        <v>66.37263255</v>
      </c>
      <c r="N1805" s="52">
        <f t="shared" si="6"/>
        <v>11.67263255</v>
      </c>
      <c r="O1805" s="53"/>
      <c r="P1805" s="54">
        <v>54.7</v>
      </c>
      <c r="Q1805" s="54">
        <v>24.6</v>
      </c>
      <c r="R1805" s="55">
        <f t="shared" si="7"/>
        <v>47.00806681</v>
      </c>
      <c r="S1805" s="55">
        <f t="shared" si="8"/>
        <v>7.691933194</v>
      </c>
      <c r="T1805" s="55"/>
    </row>
    <row r="1806">
      <c r="A1806" s="45">
        <v>71.0</v>
      </c>
      <c r="B1806" s="45">
        <v>11.0</v>
      </c>
      <c r="C1806" s="46">
        <f t="shared" si="1"/>
        <v>67.24687329</v>
      </c>
      <c r="D1806" s="35">
        <f t="shared" si="2"/>
        <v>3.753126713</v>
      </c>
      <c r="E1806" s="47"/>
      <c r="F1806" s="48">
        <v>55.0</v>
      </c>
      <c r="G1806" s="48">
        <v>471.0</v>
      </c>
      <c r="H1806" s="49">
        <f t="shared" si="3"/>
        <v>52.88638196</v>
      </c>
      <c r="I1806" s="49">
        <f t="shared" si="4"/>
        <v>2.113618042</v>
      </c>
      <c r="J1806" s="49"/>
      <c r="K1806" s="50">
        <v>55.0</v>
      </c>
      <c r="L1806" s="51">
        <v>26.5</v>
      </c>
      <c r="M1806" s="52">
        <f t="shared" si="5"/>
        <v>66.18373197</v>
      </c>
      <c r="N1806" s="52">
        <f t="shared" si="6"/>
        <v>11.18373197</v>
      </c>
      <c r="O1806" s="53"/>
      <c r="P1806" s="54">
        <v>55.0</v>
      </c>
      <c r="Q1806" s="54">
        <v>23.9</v>
      </c>
      <c r="R1806" s="55">
        <f t="shared" si="7"/>
        <v>47.68908518</v>
      </c>
      <c r="S1806" s="55">
        <f t="shared" si="8"/>
        <v>7.310914819</v>
      </c>
      <c r="T1806" s="55"/>
    </row>
    <row r="1807">
      <c r="A1807" s="45">
        <v>76.0</v>
      </c>
      <c r="B1807" s="45">
        <v>11.0</v>
      </c>
      <c r="C1807" s="46">
        <f t="shared" si="1"/>
        <v>67.24687329</v>
      </c>
      <c r="D1807" s="35">
        <f t="shared" si="2"/>
        <v>8.753126713</v>
      </c>
      <c r="E1807" s="47"/>
      <c r="F1807" s="48">
        <v>55.7</v>
      </c>
      <c r="G1807" s="48">
        <v>452.0</v>
      </c>
      <c r="H1807" s="49">
        <f t="shared" si="3"/>
        <v>53.90019268</v>
      </c>
      <c r="I1807" s="49">
        <f t="shared" si="4"/>
        <v>1.799807317</v>
      </c>
      <c r="J1807" s="49"/>
      <c r="K1807" s="50">
        <v>55.7</v>
      </c>
      <c r="L1807" s="51">
        <v>25.8</v>
      </c>
      <c r="M1807" s="52">
        <f t="shared" si="5"/>
        <v>65.99483138</v>
      </c>
      <c r="N1807" s="52">
        <f t="shared" si="6"/>
        <v>10.29483138</v>
      </c>
      <c r="O1807" s="53"/>
      <c r="P1807" s="54">
        <v>55.7</v>
      </c>
      <c r="Q1807" s="54">
        <v>22.8</v>
      </c>
      <c r="R1807" s="55">
        <f t="shared" si="7"/>
        <v>48.75925691</v>
      </c>
      <c r="S1807" s="55">
        <f t="shared" si="8"/>
        <v>6.940743087</v>
      </c>
      <c r="T1807" s="55"/>
    </row>
    <row r="1808">
      <c r="A1808" s="45">
        <v>75.0</v>
      </c>
      <c r="B1808" s="45">
        <v>10.7</v>
      </c>
      <c r="C1808" s="46">
        <f t="shared" si="1"/>
        <v>66.61583736</v>
      </c>
      <c r="D1808" s="35">
        <f t="shared" si="2"/>
        <v>8.384162644</v>
      </c>
      <c r="E1808" s="47"/>
      <c r="F1808" s="48">
        <v>56.5</v>
      </c>
      <c r="G1808" s="48">
        <v>426.0</v>
      </c>
      <c r="H1808" s="49">
        <f t="shared" si="3"/>
        <v>55.28751262</v>
      </c>
      <c r="I1808" s="49">
        <f t="shared" si="4"/>
        <v>1.212487378</v>
      </c>
      <c r="J1808" s="49"/>
      <c r="K1808" s="50">
        <v>56.5</v>
      </c>
      <c r="L1808" s="51">
        <v>25.1</v>
      </c>
      <c r="M1808" s="52">
        <f t="shared" si="5"/>
        <v>65.8059308</v>
      </c>
      <c r="N1808" s="52">
        <f t="shared" si="6"/>
        <v>9.305930799</v>
      </c>
      <c r="O1808" s="53"/>
      <c r="P1808" s="54">
        <v>56.5</v>
      </c>
      <c r="Q1808" s="54">
        <v>0.1</v>
      </c>
      <c r="R1808" s="55">
        <f t="shared" si="7"/>
        <v>70.84370993</v>
      </c>
      <c r="S1808" s="55">
        <f t="shared" si="8"/>
        <v>14.34370993</v>
      </c>
      <c r="T1808" s="55"/>
    </row>
    <row r="1809">
      <c r="A1809" s="45">
        <v>73.0</v>
      </c>
      <c r="B1809" s="45">
        <v>10.4</v>
      </c>
      <c r="C1809" s="46">
        <f t="shared" si="1"/>
        <v>65.98480142</v>
      </c>
      <c r="D1809" s="35">
        <f t="shared" si="2"/>
        <v>7.015198576</v>
      </c>
      <c r="E1809" s="47"/>
      <c r="F1809" s="48">
        <v>57.4</v>
      </c>
      <c r="G1809" s="48">
        <v>41.0</v>
      </c>
      <c r="H1809" s="49">
        <f t="shared" si="3"/>
        <v>75.83051942</v>
      </c>
      <c r="I1809" s="49">
        <f t="shared" si="4"/>
        <v>18.43051942</v>
      </c>
      <c r="J1809" s="49"/>
      <c r="K1809" s="50">
        <v>57.4</v>
      </c>
      <c r="L1809" s="51">
        <v>24.5</v>
      </c>
      <c r="M1809" s="52">
        <f t="shared" si="5"/>
        <v>65.64401601</v>
      </c>
      <c r="N1809" s="52">
        <f t="shared" si="6"/>
        <v>8.244016013</v>
      </c>
      <c r="O1809" s="53"/>
      <c r="P1809" s="54">
        <v>57.4</v>
      </c>
      <c r="Q1809" s="54">
        <v>0.1</v>
      </c>
      <c r="R1809" s="55">
        <f t="shared" si="7"/>
        <v>70.84370993</v>
      </c>
      <c r="S1809" s="55">
        <f t="shared" si="8"/>
        <v>13.44370993</v>
      </c>
      <c r="T1809" s="55"/>
    </row>
    <row r="1810">
      <c r="A1810" s="45">
        <v>73.0</v>
      </c>
      <c r="B1810" s="45">
        <v>10.1</v>
      </c>
      <c r="C1810" s="46">
        <f t="shared" si="1"/>
        <v>65.35376549</v>
      </c>
      <c r="D1810" s="35">
        <f t="shared" si="2"/>
        <v>7.646234507</v>
      </c>
      <c r="E1810" s="47"/>
      <c r="F1810" s="48">
        <v>69.2</v>
      </c>
      <c r="G1810" s="48">
        <v>165.0</v>
      </c>
      <c r="H1810" s="49">
        <f t="shared" si="3"/>
        <v>69.21407048</v>
      </c>
      <c r="I1810" s="49">
        <f t="shared" si="4"/>
        <v>0.01407047756</v>
      </c>
      <c r="J1810" s="49"/>
      <c r="K1810" s="50">
        <v>69.2</v>
      </c>
      <c r="L1810" s="51">
        <v>19.1</v>
      </c>
      <c r="M1810" s="52">
        <f t="shared" si="5"/>
        <v>64.18678294</v>
      </c>
      <c r="N1810" s="52">
        <f t="shared" si="6"/>
        <v>5.013217059</v>
      </c>
      <c r="O1810" s="53"/>
      <c r="P1810" s="54">
        <v>69.2</v>
      </c>
      <c r="Q1810" s="54">
        <v>0.1</v>
      </c>
      <c r="R1810" s="55">
        <f t="shared" si="7"/>
        <v>70.84370993</v>
      </c>
      <c r="S1810" s="55">
        <f t="shared" si="8"/>
        <v>1.643709925</v>
      </c>
      <c r="T1810" s="55"/>
    </row>
    <row r="1811">
      <c r="A1811" s="45">
        <v>61.8</v>
      </c>
      <c r="B1811" s="45">
        <v>5.4</v>
      </c>
      <c r="C1811" s="46">
        <f t="shared" si="1"/>
        <v>55.4675359</v>
      </c>
      <c r="D1811" s="35">
        <f t="shared" si="2"/>
        <v>6.3324641</v>
      </c>
      <c r="E1811" s="47"/>
      <c r="F1811" s="48">
        <v>69.6</v>
      </c>
      <c r="G1811" s="48">
        <v>158.0</v>
      </c>
      <c r="H1811" s="49">
        <f t="shared" si="3"/>
        <v>69.58757969</v>
      </c>
      <c r="I1811" s="49">
        <f t="shared" si="4"/>
        <v>0.01242030793</v>
      </c>
      <c r="J1811" s="49"/>
      <c r="K1811" s="50">
        <v>69.6</v>
      </c>
      <c r="L1811" s="51">
        <v>18.5</v>
      </c>
      <c r="M1811" s="52">
        <f t="shared" si="5"/>
        <v>64.02486816</v>
      </c>
      <c r="N1811" s="52">
        <f t="shared" si="6"/>
        <v>5.575131844</v>
      </c>
      <c r="O1811" s="53"/>
      <c r="P1811" s="54">
        <v>69.6</v>
      </c>
      <c r="Q1811" s="54">
        <v>0.2</v>
      </c>
      <c r="R1811" s="55">
        <f t="shared" si="7"/>
        <v>70.74642159</v>
      </c>
      <c r="S1811" s="55">
        <f t="shared" si="8"/>
        <v>1.146421586</v>
      </c>
      <c r="T1811" s="55"/>
    </row>
    <row r="1812">
      <c r="A1812" s="45">
        <v>61.4</v>
      </c>
      <c r="B1812" s="45">
        <v>5.3</v>
      </c>
      <c r="C1812" s="46">
        <f t="shared" si="1"/>
        <v>55.25719059</v>
      </c>
      <c r="D1812" s="35">
        <f t="shared" si="2"/>
        <v>6.142809411</v>
      </c>
      <c r="E1812" s="47"/>
      <c r="F1812" s="48">
        <v>69.3</v>
      </c>
      <c r="G1812" s="48">
        <v>162.0</v>
      </c>
      <c r="H1812" s="49">
        <f t="shared" si="3"/>
        <v>69.37414586</v>
      </c>
      <c r="I1812" s="49">
        <f t="shared" si="4"/>
        <v>0.07414585521</v>
      </c>
      <c r="J1812" s="49"/>
      <c r="K1812" s="50">
        <v>69.3</v>
      </c>
      <c r="L1812" s="51">
        <v>18.0</v>
      </c>
      <c r="M1812" s="52">
        <f t="shared" si="5"/>
        <v>63.88993917</v>
      </c>
      <c r="N1812" s="52">
        <f t="shared" si="6"/>
        <v>5.410060833</v>
      </c>
      <c r="O1812" s="53"/>
      <c r="P1812" s="54">
        <v>69.3</v>
      </c>
      <c r="Q1812" s="54">
        <v>0.2</v>
      </c>
      <c r="R1812" s="55">
        <f t="shared" si="7"/>
        <v>70.74642159</v>
      </c>
      <c r="S1812" s="55">
        <f t="shared" si="8"/>
        <v>1.446421586</v>
      </c>
      <c r="T1812" s="55"/>
    </row>
    <row r="1813">
      <c r="A1813" s="45">
        <v>69.0</v>
      </c>
      <c r="B1813" s="45">
        <v>5.3</v>
      </c>
      <c r="C1813" s="46">
        <f t="shared" si="1"/>
        <v>55.25719059</v>
      </c>
      <c r="D1813" s="35">
        <f t="shared" si="2"/>
        <v>13.74280941</v>
      </c>
      <c r="E1813" s="47"/>
      <c r="F1813" s="48">
        <v>68.9</v>
      </c>
      <c r="G1813" s="48">
        <v>167.0</v>
      </c>
      <c r="H1813" s="49">
        <f t="shared" si="3"/>
        <v>69.10735356</v>
      </c>
      <c r="I1813" s="49">
        <f t="shared" si="4"/>
        <v>0.2073535591</v>
      </c>
      <c r="J1813" s="49"/>
      <c r="K1813" s="50">
        <v>68.9</v>
      </c>
      <c r="L1813" s="51">
        <v>17.4</v>
      </c>
      <c r="M1813" s="52">
        <f t="shared" si="5"/>
        <v>63.72802438</v>
      </c>
      <c r="N1813" s="52">
        <f t="shared" si="6"/>
        <v>5.171975618</v>
      </c>
      <c r="O1813" s="53"/>
      <c r="P1813" s="54">
        <v>68.9</v>
      </c>
      <c r="Q1813" s="54">
        <v>0.2</v>
      </c>
      <c r="R1813" s="55">
        <f t="shared" si="7"/>
        <v>70.74642159</v>
      </c>
      <c r="S1813" s="55">
        <f t="shared" si="8"/>
        <v>1.846421586</v>
      </c>
      <c r="T1813" s="55"/>
    </row>
    <row r="1814">
      <c r="A1814" s="45">
        <v>63.0</v>
      </c>
      <c r="B1814" s="45">
        <v>5.1</v>
      </c>
      <c r="C1814" s="46">
        <f t="shared" si="1"/>
        <v>54.83649997</v>
      </c>
      <c r="D1814" s="35">
        <f t="shared" si="2"/>
        <v>8.163500032</v>
      </c>
      <c r="E1814" s="47"/>
      <c r="F1814" s="48">
        <v>68.4</v>
      </c>
      <c r="G1814" s="48">
        <v>172.0</v>
      </c>
      <c r="H1814" s="49">
        <f t="shared" si="3"/>
        <v>68.84056126</v>
      </c>
      <c r="I1814" s="49">
        <f t="shared" si="4"/>
        <v>0.4405612631</v>
      </c>
      <c r="J1814" s="49"/>
      <c r="K1814" s="50">
        <v>68.4</v>
      </c>
      <c r="L1814" s="51">
        <v>16.9</v>
      </c>
      <c r="M1814" s="52">
        <f t="shared" si="5"/>
        <v>63.59309539</v>
      </c>
      <c r="N1814" s="52">
        <f t="shared" si="6"/>
        <v>4.806904607</v>
      </c>
      <c r="O1814" s="53"/>
      <c r="P1814" s="54">
        <v>68.4</v>
      </c>
      <c r="Q1814" s="54">
        <v>0.2</v>
      </c>
      <c r="R1814" s="55">
        <f t="shared" si="7"/>
        <v>70.74642159</v>
      </c>
      <c r="S1814" s="55">
        <f t="shared" si="8"/>
        <v>2.346421586</v>
      </c>
      <c r="T1814" s="55"/>
    </row>
    <row r="1815">
      <c r="A1815" s="45">
        <v>59.4</v>
      </c>
      <c r="B1815" s="45">
        <v>4.8</v>
      </c>
      <c r="C1815" s="46">
        <f t="shared" si="1"/>
        <v>54.20546404</v>
      </c>
      <c r="D1815" s="35">
        <f t="shared" si="2"/>
        <v>5.194535963</v>
      </c>
      <c r="E1815" s="47"/>
      <c r="F1815" s="48">
        <v>68.0</v>
      </c>
      <c r="G1815" s="48">
        <v>178.0</v>
      </c>
      <c r="H1815" s="49">
        <f t="shared" si="3"/>
        <v>68.52041051</v>
      </c>
      <c r="I1815" s="49">
        <f t="shared" si="4"/>
        <v>0.5204105078</v>
      </c>
      <c r="J1815" s="49"/>
      <c r="K1815" s="50">
        <v>68.0</v>
      </c>
      <c r="L1815" s="51">
        <v>16.4</v>
      </c>
      <c r="M1815" s="52">
        <f t="shared" si="5"/>
        <v>63.45816641</v>
      </c>
      <c r="N1815" s="52">
        <f t="shared" si="6"/>
        <v>4.541833595</v>
      </c>
      <c r="O1815" s="53"/>
      <c r="P1815" s="54">
        <v>68.0</v>
      </c>
      <c r="Q1815" s="54">
        <v>0.2</v>
      </c>
      <c r="R1815" s="55">
        <f t="shared" si="7"/>
        <v>70.74642159</v>
      </c>
      <c r="S1815" s="55">
        <f t="shared" si="8"/>
        <v>2.746421586</v>
      </c>
      <c r="T1815" s="55"/>
    </row>
    <row r="1816">
      <c r="A1816" s="45">
        <v>58.2</v>
      </c>
      <c r="B1816" s="45">
        <v>4.5</v>
      </c>
      <c r="C1816" s="46">
        <f t="shared" si="1"/>
        <v>53.57442811</v>
      </c>
      <c r="D1816" s="35">
        <f t="shared" si="2"/>
        <v>4.625571895</v>
      </c>
      <c r="E1816" s="47"/>
      <c r="F1816" s="48">
        <v>67.5</v>
      </c>
      <c r="G1816" s="48">
        <v>183.0</v>
      </c>
      <c r="H1816" s="49">
        <f t="shared" si="3"/>
        <v>68.25361821</v>
      </c>
      <c r="I1816" s="49">
        <f t="shared" si="4"/>
        <v>0.7536182117</v>
      </c>
      <c r="J1816" s="49"/>
      <c r="K1816" s="50">
        <v>67.5</v>
      </c>
      <c r="L1816" s="51">
        <v>15.9</v>
      </c>
      <c r="M1816" s="52">
        <f t="shared" si="5"/>
        <v>63.32323742</v>
      </c>
      <c r="N1816" s="52">
        <f t="shared" si="6"/>
        <v>4.176762583</v>
      </c>
      <c r="O1816" s="53"/>
      <c r="P1816" s="54">
        <v>67.5</v>
      </c>
      <c r="Q1816" s="54">
        <v>0.2</v>
      </c>
      <c r="R1816" s="55">
        <f t="shared" si="7"/>
        <v>70.74642159</v>
      </c>
      <c r="S1816" s="55">
        <f t="shared" si="8"/>
        <v>3.246421586</v>
      </c>
      <c r="T1816" s="55"/>
    </row>
    <row r="1817">
      <c r="A1817" s="45">
        <v>57.1</v>
      </c>
      <c r="B1817" s="45">
        <v>4.2</v>
      </c>
      <c r="C1817" s="46">
        <f t="shared" si="1"/>
        <v>52.94339217</v>
      </c>
      <c r="D1817" s="35">
        <f t="shared" si="2"/>
        <v>4.156607826</v>
      </c>
      <c r="E1817" s="47"/>
      <c r="F1817" s="48">
        <v>67.0</v>
      </c>
      <c r="G1817" s="48">
        <v>189.0</v>
      </c>
      <c r="H1817" s="49">
        <f t="shared" si="3"/>
        <v>67.93346746</v>
      </c>
      <c r="I1817" s="49">
        <f t="shared" si="4"/>
        <v>0.9334674564</v>
      </c>
      <c r="J1817" s="49"/>
      <c r="K1817" s="50">
        <v>67.0</v>
      </c>
      <c r="L1817" s="51">
        <v>15.4</v>
      </c>
      <c r="M1817" s="52">
        <f t="shared" si="5"/>
        <v>63.18830843</v>
      </c>
      <c r="N1817" s="52">
        <f t="shared" si="6"/>
        <v>3.811691571</v>
      </c>
      <c r="O1817" s="53"/>
      <c r="P1817" s="54">
        <v>67.0</v>
      </c>
      <c r="Q1817" s="54">
        <v>0.2</v>
      </c>
      <c r="R1817" s="55">
        <f t="shared" si="7"/>
        <v>70.74642159</v>
      </c>
      <c r="S1817" s="55">
        <f t="shared" si="8"/>
        <v>3.746421586</v>
      </c>
      <c r="T1817" s="55"/>
    </row>
    <row r="1818">
      <c r="A1818" s="45">
        <v>56.0</v>
      </c>
      <c r="B1818" s="45">
        <v>4.0</v>
      </c>
      <c r="C1818" s="46">
        <f t="shared" si="1"/>
        <v>52.52270155</v>
      </c>
      <c r="D1818" s="35">
        <f t="shared" si="2"/>
        <v>3.477298447</v>
      </c>
      <c r="E1818" s="47"/>
      <c r="F1818" s="48">
        <v>66.6</v>
      </c>
      <c r="G1818" s="48">
        <v>194.0</v>
      </c>
      <c r="H1818" s="49">
        <f t="shared" si="3"/>
        <v>67.66667516</v>
      </c>
      <c r="I1818" s="49">
        <f t="shared" si="4"/>
        <v>1.06667516</v>
      </c>
      <c r="J1818" s="49"/>
      <c r="K1818" s="50">
        <v>66.6</v>
      </c>
      <c r="L1818" s="51">
        <v>14.9</v>
      </c>
      <c r="M1818" s="52">
        <f t="shared" si="5"/>
        <v>63.05337944</v>
      </c>
      <c r="N1818" s="52">
        <f t="shared" si="6"/>
        <v>3.546620559</v>
      </c>
      <c r="O1818" s="53"/>
      <c r="P1818" s="54">
        <v>66.6</v>
      </c>
      <c r="Q1818" s="54">
        <v>0.2</v>
      </c>
      <c r="R1818" s="55">
        <f t="shared" si="7"/>
        <v>70.74642159</v>
      </c>
      <c r="S1818" s="55">
        <f t="shared" si="8"/>
        <v>4.146421586</v>
      </c>
      <c r="T1818" s="55"/>
    </row>
    <row r="1819">
      <c r="A1819" s="45">
        <v>55.2</v>
      </c>
      <c r="B1819" s="45">
        <v>3.8</v>
      </c>
      <c r="C1819" s="46">
        <f t="shared" si="1"/>
        <v>52.10201093</v>
      </c>
      <c r="D1819" s="35">
        <f t="shared" si="2"/>
        <v>3.097989068</v>
      </c>
      <c r="E1819" s="47"/>
      <c r="F1819" s="48">
        <v>66.0</v>
      </c>
      <c r="G1819" s="48">
        <v>21.0</v>
      </c>
      <c r="H1819" s="49">
        <f t="shared" si="3"/>
        <v>76.8976886</v>
      </c>
      <c r="I1819" s="49">
        <f t="shared" si="4"/>
        <v>10.8976886</v>
      </c>
      <c r="J1819" s="49"/>
      <c r="K1819" s="50">
        <v>66.0</v>
      </c>
      <c r="L1819" s="51">
        <v>14.4</v>
      </c>
      <c r="M1819" s="52">
        <f t="shared" si="5"/>
        <v>62.91845045</v>
      </c>
      <c r="N1819" s="52">
        <f t="shared" si="6"/>
        <v>3.081549547</v>
      </c>
      <c r="O1819" s="53"/>
      <c r="P1819" s="54">
        <v>66.0</v>
      </c>
      <c r="Q1819" s="54">
        <v>0.2</v>
      </c>
      <c r="R1819" s="55">
        <f t="shared" si="7"/>
        <v>70.74642159</v>
      </c>
      <c r="S1819" s="55">
        <f t="shared" si="8"/>
        <v>4.746421586</v>
      </c>
      <c r="T1819" s="55"/>
    </row>
    <row r="1820">
      <c r="A1820" s="45">
        <v>54.5</v>
      </c>
      <c r="B1820" s="45">
        <v>3.7</v>
      </c>
      <c r="C1820" s="46">
        <f t="shared" si="1"/>
        <v>51.89166562</v>
      </c>
      <c r="D1820" s="35">
        <f t="shared" si="2"/>
        <v>2.608334379</v>
      </c>
      <c r="E1820" s="47"/>
      <c r="F1820" s="48">
        <v>65.4</v>
      </c>
      <c r="G1820" s="48">
        <v>28.0</v>
      </c>
      <c r="H1820" s="49">
        <f t="shared" si="3"/>
        <v>76.52417939</v>
      </c>
      <c r="I1820" s="49">
        <f t="shared" si="4"/>
        <v>11.12417939</v>
      </c>
      <c r="J1820" s="49"/>
      <c r="K1820" s="50">
        <v>65.4</v>
      </c>
      <c r="L1820" s="51">
        <v>13.9</v>
      </c>
      <c r="M1820" s="52">
        <f t="shared" si="5"/>
        <v>62.78352146</v>
      </c>
      <c r="N1820" s="52">
        <f t="shared" si="6"/>
        <v>2.616478536</v>
      </c>
      <c r="O1820" s="53"/>
      <c r="P1820" s="54">
        <v>65.4</v>
      </c>
      <c r="Q1820" s="54">
        <v>0.1</v>
      </c>
      <c r="R1820" s="55">
        <f t="shared" si="7"/>
        <v>70.84370993</v>
      </c>
      <c r="S1820" s="55">
        <f t="shared" si="8"/>
        <v>5.443709925</v>
      </c>
      <c r="T1820" s="55"/>
    </row>
    <row r="1821">
      <c r="A1821" s="45">
        <v>53.7</v>
      </c>
      <c r="B1821" s="45">
        <v>3.5</v>
      </c>
      <c r="C1821" s="46">
        <f t="shared" si="1"/>
        <v>51.470975</v>
      </c>
      <c r="D1821" s="35">
        <f t="shared" si="2"/>
        <v>2.229025</v>
      </c>
      <c r="E1821" s="47"/>
      <c r="F1821" s="48">
        <v>64.7</v>
      </c>
      <c r="G1821" s="48">
        <v>218.0</v>
      </c>
      <c r="H1821" s="49">
        <f t="shared" si="3"/>
        <v>66.38607214</v>
      </c>
      <c r="I1821" s="49">
        <f t="shared" si="4"/>
        <v>1.686072139</v>
      </c>
      <c r="J1821" s="49"/>
      <c r="K1821" s="50">
        <v>64.7</v>
      </c>
      <c r="L1821" s="51">
        <v>13.4</v>
      </c>
      <c r="M1821" s="52">
        <f t="shared" si="5"/>
        <v>62.64859248</v>
      </c>
      <c r="N1821" s="52">
        <f t="shared" si="6"/>
        <v>2.051407524</v>
      </c>
      <c r="O1821" s="53"/>
      <c r="P1821" s="54">
        <v>64.7</v>
      </c>
      <c r="Q1821" s="54">
        <v>0.1</v>
      </c>
      <c r="R1821" s="55">
        <f t="shared" si="7"/>
        <v>70.84370993</v>
      </c>
      <c r="S1821" s="55">
        <f t="shared" si="8"/>
        <v>6.143709925</v>
      </c>
      <c r="T1821" s="55"/>
    </row>
    <row r="1822">
      <c r="A1822" s="45">
        <v>52.9</v>
      </c>
      <c r="B1822" s="45">
        <v>3.1</v>
      </c>
      <c r="C1822" s="46">
        <f t="shared" si="1"/>
        <v>50.62959376</v>
      </c>
      <c r="D1822" s="35">
        <f t="shared" si="2"/>
        <v>2.270406242</v>
      </c>
      <c r="E1822" s="47"/>
      <c r="F1822" s="48">
        <v>64.3</v>
      </c>
      <c r="G1822" s="48">
        <v>22.0</v>
      </c>
      <c r="H1822" s="49">
        <f t="shared" si="3"/>
        <v>76.84433015</v>
      </c>
      <c r="I1822" s="49">
        <f t="shared" si="4"/>
        <v>12.54433015</v>
      </c>
      <c r="J1822" s="49"/>
      <c r="K1822" s="50">
        <v>64.3</v>
      </c>
      <c r="L1822" s="51">
        <v>12.9</v>
      </c>
      <c r="M1822" s="52">
        <f t="shared" si="5"/>
        <v>62.51366349</v>
      </c>
      <c r="N1822" s="52">
        <f t="shared" si="6"/>
        <v>1.786336512</v>
      </c>
      <c r="O1822" s="53"/>
      <c r="P1822" s="54">
        <v>64.3</v>
      </c>
      <c r="Q1822" s="54">
        <v>0.1</v>
      </c>
      <c r="R1822" s="55">
        <f t="shared" si="7"/>
        <v>70.84370993</v>
      </c>
      <c r="S1822" s="55">
        <f t="shared" si="8"/>
        <v>6.543709925</v>
      </c>
      <c r="T1822" s="55"/>
    </row>
    <row r="1823">
      <c r="A1823" s="45">
        <v>52.1</v>
      </c>
      <c r="B1823" s="45">
        <v>3.0</v>
      </c>
      <c r="C1823" s="46">
        <f t="shared" si="1"/>
        <v>50.41924845</v>
      </c>
      <c r="D1823" s="35">
        <f t="shared" si="2"/>
        <v>1.680751552</v>
      </c>
      <c r="E1823" s="47"/>
      <c r="F1823" s="48">
        <v>63.1</v>
      </c>
      <c r="G1823" s="48">
        <v>238.0</v>
      </c>
      <c r="H1823" s="49">
        <f t="shared" si="3"/>
        <v>65.31890295</v>
      </c>
      <c r="I1823" s="49">
        <f t="shared" si="4"/>
        <v>2.218902955</v>
      </c>
      <c r="J1823" s="49"/>
      <c r="K1823" s="50">
        <v>63.1</v>
      </c>
      <c r="L1823" s="51">
        <v>12.4</v>
      </c>
      <c r="M1823" s="52">
        <f t="shared" si="5"/>
        <v>62.3787345</v>
      </c>
      <c r="N1823" s="52">
        <f t="shared" si="6"/>
        <v>0.7212655001</v>
      </c>
      <c r="O1823" s="53"/>
      <c r="P1823" s="54">
        <v>63.1</v>
      </c>
      <c r="Q1823" s="54">
        <v>0.1</v>
      </c>
      <c r="R1823" s="55">
        <f t="shared" si="7"/>
        <v>70.84370993</v>
      </c>
      <c r="S1823" s="55">
        <f t="shared" si="8"/>
        <v>7.743709925</v>
      </c>
      <c r="T1823" s="55"/>
    </row>
    <row r="1824">
      <c r="A1824" s="45">
        <v>51.4</v>
      </c>
      <c r="B1824" s="45">
        <v>2.9</v>
      </c>
      <c r="C1824" s="46">
        <f t="shared" si="1"/>
        <v>50.20890314</v>
      </c>
      <c r="D1824" s="35">
        <f t="shared" si="2"/>
        <v>1.191096863</v>
      </c>
      <c r="E1824" s="47"/>
      <c r="F1824" s="48">
        <v>63.2</v>
      </c>
      <c r="G1824" s="48">
        <v>23.0</v>
      </c>
      <c r="H1824" s="49">
        <f t="shared" si="3"/>
        <v>76.79097169</v>
      </c>
      <c r="I1824" s="49">
        <f t="shared" si="4"/>
        <v>13.59097169</v>
      </c>
      <c r="J1824" s="49"/>
      <c r="K1824" s="50">
        <v>63.2</v>
      </c>
      <c r="L1824" s="51">
        <v>11.9</v>
      </c>
      <c r="M1824" s="52">
        <f t="shared" si="5"/>
        <v>62.24380551</v>
      </c>
      <c r="N1824" s="52">
        <f t="shared" si="6"/>
        <v>0.9561944882</v>
      </c>
      <c r="O1824" s="53"/>
      <c r="P1824" s="54">
        <v>63.2</v>
      </c>
      <c r="Q1824" s="54">
        <v>0.1</v>
      </c>
      <c r="R1824" s="55">
        <f t="shared" si="7"/>
        <v>70.84370993</v>
      </c>
      <c r="S1824" s="55">
        <f t="shared" si="8"/>
        <v>7.643709925</v>
      </c>
      <c r="T1824" s="55"/>
    </row>
    <row r="1825">
      <c r="A1825" s="45">
        <v>56.0</v>
      </c>
      <c r="B1825" s="45">
        <v>2.9</v>
      </c>
      <c r="C1825" s="46">
        <f t="shared" si="1"/>
        <v>50.20890314</v>
      </c>
      <c r="D1825" s="35">
        <f t="shared" si="2"/>
        <v>5.791096863</v>
      </c>
      <c r="E1825" s="47"/>
      <c r="F1825" s="48">
        <v>62.5</v>
      </c>
      <c r="G1825" s="48">
        <v>238.0</v>
      </c>
      <c r="H1825" s="49">
        <f t="shared" si="3"/>
        <v>65.31890295</v>
      </c>
      <c r="I1825" s="49">
        <f t="shared" si="4"/>
        <v>2.818902955</v>
      </c>
      <c r="J1825" s="49"/>
      <c r="K1825" s="50">
        <v>62.5</v>
      </c>
      <c r="L1825" s="51">
        <v>11.4</v>
      </c>
      <c r="M1825" s="52">
        <f t="shared" si="5"/>
        <v>62.10887652</v>
      </c>
      <c r="N1825" s="52">
        <f t="shared" si="6"/>
        <v>0.3911234764</v>
      </c>
      <c r="O1825" s="53"/>
      <c r="P1825" s="54">
        <v>62.5</v>
      </c>
      <c r="Q1825" s="54">
        <v>0.1</v>
      </c>
      <c r="R1825" s="55">
        <f t="shared" si="7"/>
        <v>70.84370993</v>
      </c>
      <c r="S1825" s="55">
        <f t="shared" si="8"/>
        <v>8.343709925</v>
      </c>
      <c r="T1825" s="55"/>
    </row>
    <row r="1826">
      <c r="A1826" s="45">
        <v>50.0</v>
      </c>
      <c r="B1826" s="45">
        <v>2.8</v>
      </c>
      <c r="C1826" s="46">
        <f t="shared" si="1"/>
        <v>49.99855783</v>
      </c>
      <c r="D1826" s="35">
        <f t="shared" si="2"/>
        <v>0.001442173296</v>
      </c>
      <c r="E1826" s="47"/>
      <c r="F1826" s="48">
        <v>81.9</v>
      </c>
      <c r="G1826" s="48">
        <v>57.0</v>
      </c>
      <c r="H1826" s="49">
        <f t="shared" si="3"/>
        <v>74.97678407</v>
      </c>
      <c r="I1826" s="49">
        <f t="shared" si="4"/>
        <v>6.923215927</v>
      </c>
      <c r="J1826" s="49"/>
      <c r="K1826" s="50">
        <v>81.9</v>
      </c>
      <c r="L1826" s="51">
        <v>62.1</v>
      </c>
      <c r="M1826" s="52">
        <f t="shared" si="5"/>
        <v>75.79067592</v>
      </c>
      <c r="N1826" s="52">
        <f t="shared" si="6"/>
        <v>6.109324077</v>
      </c>
      <c r="O1826" s="53"/>
      <c r="P1826" s="54">
        <v>81.9</v>
      </c>
      <c r="Q1826" s="54">
        <v>0.1</v>
      </c>
      <c r="R1826" s="55">
        <f t="shared" si="7"/>
        <v>70.84370993</v>
      </c>
      <c r="S1826" s="55">
        <f t="shared" si="8"/>
        <v>11.05629007</v>
      </c>
      <c r="T1826" s="55"/>
    </row>
    <row r="1827">
      <c r="A1827" s="45">
        <v>54.5</v>
      </c>
      <c r="B1827" s="45">
        <v>10.0</v>
      </c>
      <c r="C1827" s="46">
        <f t="shared" si="1"/>
        <v>65.14342018</v>
      </c>
      <c r="D1827" s="35">
        <f t="shared" si="2"/>
        <v>10.64342018</v>
      </c>
      <c r="E1827" s="47"/>
      <c r="F1827" s="48">
        <v>81.7</v>
      </c>
      <c r="G1827" s="48">
        <v>58.0</v>
      </c>
      <c r="H1827" s="49">
        <f t="shared" si="3"/>
        <v>74.92342561</v>
      </c>
      <c r="I1827" s="49">
        <f t="shared" si="4"/>
        <v>6.776574386</v>
      </c>
      <c r="J1827" s="49"/>
      <c r="K1827" s="50">
        <v>81.7</v>
      </c>
      <c r="L1827" s="51">
        <v>61.6</v>
      </c>
      <c r="M1827" s="52">
        <f t="shared" si="5"/>
        <v>75.65574694</v>
      </c>
      <c r="N1827" s="52">
        <f t="shared" si="6"/>
        <v>6.044253065</v>
      </c>
      <c r="O1827" s="53"/>
      <c r="P1827" s="54">
        <v>81.7</v>
      </c>
      <c r="Q1827" s="54">
        <v>0.1</v>
      </c>
      <c r="R1827" s="55">
        <f t="shared" si="7"/>
        <v>70.84370993</v>
      </c>
      <c r="S1827" s="55">
        <f t="shared" si="8"/>
        <v>10.85629007</v>
      </c>
      <c r="T1827" s="55"/>
    </row>
    <row r="1828">
      <c r="A1828" s="45">
        <v>53.6</v>
      </c>
      <c r="B1828" s="45">
        <v>10.0</v>
      </c>
      <c r="C1828" s="46">
        <f t="shared" si="1"/>
        <v>65.14342018</v>
      </c>
      <c r="D1828" s="35">
        <f t="shared" si="2"/>
        <v>11.54342018</v>
      </c>
      <c r="E1828" s="47"/>
      <c r="F1828" s="48">
        <v>81.4</v>
      </c>
      <c r="G1828" s="48">
        <v>6.0</v>
      </c>
      <c r="H1828" s="49">
        <f t="shared" si="3"/>
        <v>77.69806549</v>
      </c>
      <c r="I1828" s="49">
        <f t="shared" si="4"/>
        <v>3.701934507</v>
      </c>
      <c r="J1828" s="49"/>
      <c r="K1828" s="50">
        <v>81.4</v>
      </c>
      <c r="L1828" s="51">
        <v>61.0</v>
      </c>
      <c r="M1828" s="52">
        <f t="shared" si="5"/>
        <v>75.49383215</v>
      </c>
      <c r="N1828" s="52">
        <f t="shared" si="6"/>
        <v>5.906167851</v>
      </c>
      <c r="O1828" s="53"/>
      <c r="P1828" s="54">
        <v>81.4</v>
      </c>
      <c r="Q1828" s="54">
        <v>0.1</v>
      </c>
      <c r="R1828" s="55">
        <f t="shared" si="7"/>
        <v>70.84370993</v>
      </c>
      <c r="S1828" s="55">
        <f t="shared" si="8"/>
        <v>10.55629007</v>
      </c>
      <c r="T1828" s="55"/>
    </row>
    <row r="1829">
      <c r="A1829" s="45">
        <v>53.2</v>
      </c>
      <c r="B1829" s="45">
        <v>9.8</v>
      </c>
      <c r="C1829" s="46">
        <f t="shared" si="1"/>
        <v>64.72272956</v>
      </c>
      <c r="D1829" s="35">
        <f t="shared" si="2"/>
        <v>11.52272956</v>
      </c>
      <c r="E1829" s="47"/>
      <c r="F1829" s="48">
        <v>81.1</v>
      </c>
      <c r="G1829" s="48">
        <v>62.0</v>
      </c>
      <c r="H1829" s="49">
        <f t="shared" si="3"/>
        <v>74.70999178</v>
      </c>
      <c r="I1829" s="49">
        <f t="shared" si="4"/>
        <v>6.390008223</v>
      </c>
      <c r="J1829" s="49"/>
      <c r="K1829" s="50">
        <v>81.1</v>
      </c>
      <c r="L1829" s="51">
        <v>6.5</v>
      </c>
      <c r="M1829" s="52">
        <f t="shared" si="5"/>
        <v>60.78657244</v>
      </c>
      <c r="N1829" s="52">
        <f t="shared" si="6"/>
        <v>20.31342756</v>
      </c>
      <c r="O1829" s="53"/>
      <c r="P1829" s="54">
        <v>81.1</v>
      </c>
      <c r="Q1829" s="54">
        <v>0.1</v>
      </c>
      <c r="R1829" s="55">
        <f t="shared" si="7"/>
        <v>70.84370993</v>
      </c>
      <c r="S1829" s="55">
        <f t="shared" si="8"/>
        <v>10.25629007</v>
      </c>
      <c r="T1829" s="55"/>
    </row>
    <row r="1830">
      <c r="A1830" s="45">
        <v>52.7</v>
      </c>
      <c r="B1830" s="45">
        <v>9.7</v>
      </c>
      <c r="C1830" s="46">
        <f t="shared" si="1"/>
        <v>64.51238425</v>
      </c>
      <c r="D1830" s="35">
        <f t="shared" si="2"/>
        <v>11.81238425</v>
      </c>
      <c r="E1830" s="47"/>
      <c r="F1830" s="48">
        <v>81.1</v>
      </c>
      <c r="G1830" s="48">
        <v>63.0</v>
      </c>
      <c r="H1830" s="49">
        <f t="shared" si="3"/>
        <v>74.65663332</v>
      </c>
      <c r="I1830" s="49">
        <f t="shared" si="4"/>
        <v>6.443366683</v>
      </c>
      <c r="J1830" s="49"/>
      <c r="K1830" s="50">
        <v>81.1</v>
      </c>
      <c r="L1830" s="51">
        <v>59.9</v>
      </c>
      <c r="M1830" s="52">
        <f t="shared" si="5"/>
        <v>75.19698838</v>
      </c>
      <c r="N1830" s="52">
        <f t="shared" si="6"/>
        <v>5.903011625</v>
      </c>
      <c r="O1830" s="53"/>
      <c r="P1830" s="54">
        <v>81.1</v>
      </c>
      <c r="Q1830" s="54">
        <v>0.1</v>
      </c>
      <c r="R1830" s="55">
        <f t="shared" si="7"/>
        <v>70.84370993</v>
      </c>
      <c r="S1830" s="55">
        <f t="shared" si="8"/>
        <v>10.25629007</v>
      </c>
      <c r="T1830" s="55"/>
    </row>
    <row r="1831">
      <c r="A1831" s="45">
        <v>52.3</v>
      </c>
      <c r="B1831" s="45">
        <v>9.6</v>
      </c>
      <c r="C1831" s="46">
        <f t="shared" si="1"/>
        <v>64.30203894</v>
      </c>
      <c r="D1831" s="35">
        <f t="shared" si="2"/>
        <v>12.00203894</v>
      </c>
      <c r="E1831" s="47"/>
      <c r="F1831" s="48">
        <v>88.0</v>
      </c>
      <c r="G1831" s="48">
        <v>64.0</v>
      </c>
      <c r="H1831" s="49">
        <f t="shared" si="3"/>
        <v>74.60327486</v>
      </c>
      <c r="I1831" s="49">
        <f t="shared" si="4"/>
        <v>13.39672514</v>
      </c>
      <c r="J1831" s="49"/>
      <c r="K1831" s="50">
        <v>88.0</v>
      </c>
      <c r="L1831" s="51">
        <v>59.3</v>
      </c>
      <c r="M1831" s="52">
        <f t="shared" si="5"/>
        <v>75.03507359</v>
      </c>
      <c r="N1831" s="52">
        <f t="shared" si="6"/>
        <v>12.96492641</v>
      </c>
      <c r="O1831" s="53"/>
      <c r="P1831" s="54">
        <v>88.0</v>
      </c>
      <c r="Q1831" s="54">
        <v>0.1</v>
      </c>
      <c r="R1831" s="55">
        <f t="shared" si="7"/>
        <v>70.84370993</v>
      </c>
      <c r="S1831" s="55">
        <f t="shared" si="8"/>
        <v>17.15629007</v>
      </c>
      <c r="T1831" s="55"/>
    </row>
    <row r="1832">
      <c r="A1832" s="45">
        <v>52.0</v>
      </c>
      <c r="B1832" s="45">
        <v>9.5</v>
      </c>
      <c r="C1832" s="46">
        <f t="shared" si="1"/>
        <v>64.09169363</v>
      </c>
      <c r="D1832" s="35">
        <f t="shared" si="2"/>
        <v>12.09169363</v>
      </c>
      <c r="E1832" s="47"/>
      <c r="F1832" s="48">
        <v>86.0</v>
      </c>
      <c r="G1832" s="48">
        <v>65.0</v>
      </c>
      <c r="H1832" s="49">
        <f t="shared" si="3"/>
        <v>74.5499164</v>
      </c>
      <c r="I1832" s="49">
        <f t="shared" si="4"/>
        <v>11.4500836</v>
      </c>
      <c r="J1832" s="49"/>
      <c r="K1832" s="50">
        <v>86.0</v>
      </c>
      <c r="L1832" s="51">
        <v>58.6</v>
      </c>
      <c r="M1832" s="52">
        <f t="shared" si="5"/>
        <v>74.84617301</v>
      </c>
      <c r="N1832" s="52">
        <f t="shared" si="6"/>
        <v>11.15382699</v>
      </c>
      <c r="O1832" s="53"/>
      <c r="P1832" s="54">
        <v>86.0</v>
      </c>
      <c r="Q1832" s="54">
        <v>0.1</v>
      </c>
      <c r="R1832" s="55">
        <f t="shared" si="7"/>
        <v>70.84370993</v>
      </c>
      <c r="S1832" s="55">
        <f t="shared" si="8"/>
        <v>15.15629007</v>
      </c>
      <c r="T1832" s="55"/>
    </row>
    <row r="1833">
      <c r="A1833" s="45">
        <v>51.6</v>
      </c>
      <c r="B1833" s="45">
        <v>9.3</v>
      </c>
      <c r="C1833" s="46">
        <f t="shared" si="1"/>
        <v>63.67100301</v>
      </c>
      <c r="D1833" s="35">
        <f t="shared" si="2"/>
        <v>12.07100301</v>
      </c>
      <c r="E1833" s="47"/>
      <c r="F1833" s="48">
        <v>83.0</v>
      </c>
      <c r="G1833" s="48">
        <v>68.0</v>
      </c>
      <c r="H1833" s="49">
        <f t="shared" si="3"/>
        <v>74.38984102</v>
      </c>
      <c r="I1833" s="49">
        <f t="shared" si="4"/>
        <v>8.610158979</v>
      </c>
      <c r="J1833" s="49"/>
      <c r="K1833" s="50">
        <v>83.0</v>
      </c>
      <c r="L1833" s="51">
        <v>57.9</v>
      </c>
      <c r="M1833" s="52">
        <f t="shared" si="5"/>
        <v>74.65727242</v>
      </c>
      <c r="N1833" s="52">
        <f t="shared" si="6"/>
        <v>8.342727577</v>
      </c>
      <c r="O1833" s="53"/>
      <c r="P1833" s="54">
        <v>83.0</v>
      </c>
      <c r="Q1833" s="54">
        <v>0.1</v>
      </c>
      <c r="R1833" s="55">
        <f t="shared" si="7"/>
        <v>70.84370993</v>
      </c>
      <c r="S1833" s="55">
        <f t="shared" si="8"/>
        <v>12.15629007</v>
      </c>
      <c r="T1833" s="55"/>
    </row>
    <row r="1834">
      <c r="A1834" s="45">
        <v>59.0</v>
      </c>
      <c r="B1834" s="45">
        <v>9.2</v>
      </c>
      <c r="C1834" s="46">
        <f t="shared" si="1"/>
        <v>63.4606577</v>
      </c>
      <c r="D1834" s="35">
        <f t="shared" si="2"/>
        <v>4.460657698</v>
      </c>
      <c r="E1834" s="47"/>
      <c r="F1834" s="48">
        <v>82.0</v>
      </c>
      <c r="G1834" s="48">
        <v>68.0</v>
      </c>
      <c r="H1834" s="49">
        <f t="shared" si="3"/>
        <v>74.38984102</v>
      </c>
      <c r="I1834" s="49">
        <f t="shared" si="4"/>
        <v>7.610158979</v>
      </c>
      <c r="J1834" s="49"/>
      <c r="K1834" s="50">
        <v>82.0</v>
      </c>
      <c r="L1834" s="51">
        <v>57.3</v>
      </c>
      <c r="M1834" s="52">
        <f t="shared" si="5"/>
        <v>74.49535764</v>
      </c>
      <c r="N1834" s="52">
        <f t="shared" si="6"/>
        <v>7.504642363</v>
      </c>
      <c r="O1834" s="53"/>
      <c r="P1834" s="54">
        <v>82.0</v>
      </c>
      <c r="Q1834" s="54">
        <v>0.1</v>
      </c>
      <c r="R1834" s="55">
        <f t="shared" si="7"/>
        <v>70.84370993</v>
      </c>
      <c r="S1834" s="55">
        <f t="shared" si="8"/>
        <v>11.15629007</v>
      </c>
      <c r="T1834" s="55"/>
    </row>
    <row r="1835">
      <c r="A1835" s="45">
        <v>55.0</v>
      </c>
      <c r="B1835" s="45">
        <v>9.1</v>
      </c>
      <c r="C1835" s="46">
        <f t="shared" si="1"/>
        <v>63.25031239</v>
      </c>
      <c r="D1835" s="35">
        <f t="shared" si="2"/>
        <v>8.250312388</v>
      </c>
      <c r="E1835" s="47"/>
      <c r="F1835" s="48">
        <v>79.8</v>
      </c>
      <c r="G1835" s="48">
        <v>71.0</v>
      </c>
      <c r="H1835" s="49">
        <f t="shared" si="3"/>
        <v>74.22976564</v>
      </c>
      <c r="I1835" s="49">
        <f t="shared" si="4"/>
        <v>5.570234356</v>
      </c>
      <c r="J1835" s="49"/>
      <c r="K1835" s="50">
        <v>79.8</v>
      </c>
      <c r="L1835" s="51">
        <v>56.5</v>
      </c>
      <c r="M1835" s="52">
        <f t="shared" si="5"/>
        <v>74.27947126</v>
      </c>
      <c r="N1835" s="52">
        <f t="shared" si="6"/>
        <v>5.520528744</v>
      </c>
      <c r="O1835" s="53"/>
      <c r="P1835" s="54">
        <v>79.8</v>
      </c>
      <c r="Q1835" s="54">
        <v>0.1</v>
      </c>
      <c r="R1835" s="55">
        <f t="shared" si="7"/>
        <v>70.84370993</v>
      </c>
      <c r="S1835" s="55">
        <f t="shared" si="8"/>
        <v>8.956290075</v>
      </c>
      <c r="T1835" s="55"/>
    </row>
    <row r="1836">
      <c r="A1836" s="45">
        <v>49.8</v>
      </c>
      <c r="B1836" s="45">
        <v>9.0</v>
      </c>
      <c r="C1836" s="46">
        <f t="shared" si="1"/>
        <v>63.03996708</v>
      </c>
      <c r="D1836" s="35">
        <f t="shared" si="2"/>
        <v>13.23996708</v>
      </c>
      <c r="E1836" s="47"/>
      <c r="F1836" s="48">
        <v>79.4</v>
      </c>
      <c r="G1836" s="48">
        <v>72.0</v>
      </c>
      <c r="H1836" s="49">
        <f t="shared" si="3"/>
        <v>74.17640718</v>
      </c>
      <c r="I1836" s="49">
        <f t="shared" si="4"/>
        <v>5.223592815</v>
      </c>
      <c r="J1836" s="49"/>
      <c r="K1836" s="50">
        <v>79.4</v>
      </c>
      <c r="L1836" s="51">
        <v>55.8</v>
      </c>
      <c r="M1836" s="52">
        <f t="shared" si="5"/>
        <v>74.09057067</v>
      </c>
      <c r="N1836" s="52">
        <f t="shared" si="6"/>
        <v>5.309429327</v>
      </c>
      <c r="O1836" s="53"/>
      <c r="P1836" s="54">
        <v>79.4</v>
      </c>
      <c r="Q1836" s="54">
        <v>0.1</v>
      </c>
      <c r="R1836" s="55">
        <f t="shared" si="7"/>
        <v>70.84370993</v>
      </c>
      <c r="S1836" s="55">
        <f t="shared" si="8"/>
        <v>8.556290075</v>
      </c>
      <c r="T1836" s="55"/>
    </row>
    <row r="1837">
      <c r="A1837" s="45">
        <v>49.2</v>
      </c>
      <c r="B1837" s="45">
        <v>8.9</v>
      </c>
      <c r="C1837" s="46">
        <f t="shared" si="1"/>
        <v>62.82962177</v>
      </c>
      <c r="D1837" s="35">
        <f t="shared" si="2"/>
        <v>13.62962177</v>
      </c>
      <c r="E1837" s="47"/>
      <c r="F1837" s="48">
        <v>79.2</v>
      </c>
      <c r="G1837" s="48">
        <v>77.0</v>
      </c>
      <c r="H1837" s="49">
        <f t="shared" si="3"/>
        <v>73.90961489</v>
      </c>
      <c r="I1837" s="49">
        <f t="shared" si="4"/>
        <v>5.290385112</v>
      </c>
      <c r="J1837" s="49"/>
      <c r="K1837" s="50">
        <v>79.2</v>
      </c>
      <c r="L1837" s="51">
        <v>55.0</v>
      </c>
      <c r="M1837" s="52">
        <f t="shared" si="5"/>
        <v>73.87468429</v>
      </c>
      <c r="N1837" s="52">
        <f t="shared" si="6"/>
        <v>5.325315709</v>
      </c>
      <c r="O1837" s="53"/>
      <c r="P1837" s="54">
        <v>79.2</v>
      </c>
      <c r="Q1837" s="54">
        <v>0.1</v>
      </c>
      <c r="R1837" s="55">
        <f t="shared" si="7"/>
        <v>70.84370993</v>
      </c>
      <c r="S1837" s="55">
        <f t="shared" si="8"/>
        <v>8.356290075</v>
      </c>
      <c r="T1837" s="55"/>
    </row>
    <row r="1838">
      <c r="A1838" s="45">
        <v>48.5</v>
      </c>
      <c r="B1838" s="45">
        <v>8.5</v>
      </c>
      <c r="C1838" s="46">
        <f t="shared" si="1"/>
        <v>61.98824052</v>
      </c>
      <c r="D1838" s="35">
        <f t="shared" si="2"/>
        <v>13.48824052</v>
      </c>
      <c r="E1838" s="47"/>
      <c r="F1838" s="48">
        <v>78.7</v>
      </c>
      <c r="G1838" s="48">
        <v>8.0</v>
      </c>
      <c r="H1838" s="49">
        <f t="shared" si="3"/>
        <v>77.59134857</v>
      </c>
      <c r="I1838" s="49">
        <f t="shared" si="4"/>
        <v>1.108651426</v>
      </c>
      <c r="J1838" s="49"/>
      <c r="K1838" s="50">
        <v>78.7</v>
      </c>
      <c r="L1838" s="51">
        <v>54.2</v>
      </c>
      <c r="M1838" s="52">
        <f t="shared" si="5"/>
        <v>73.65879791</v>
      </c>
      <c r="N1838" s="52">
        <f t="shared" si="6"/>
        <v>5.04120209</v>
      </c>
      <c r="O1838" s="53"/>
      <c r="P1838" s="54">
        <v>78.7</v>
      </c>
      <c r="Q1838" s="54">
        <v>0.1</v>
      </c>
      <c r="R1838" s="55">
        <f t="shared" si="7"/>
        <v>70.84370993</v>
      </c>
      <c r="S1838" s="55">
        <f t="shared" si="8"/>
        <v>7.856290075</v>
      </c>
      <c r="T1838" s="55"/>
    </row>
    <row r="1839">
      <c r="A1839" s="45">
        <v>48.1</v>
      </c>
      <c r="B1839" s="45">
        <v>8.1</v>
      </c>
      <c r="C1839" s="46">
        <f t="shared" si="1"/>
        <v>61.14685928</v>
      </c>
      <c r="D1839" s="35">
        <f t="shared" si="2"/>
        <v>13.04685928</v>
      </c>
      <c r="E1839" s="47"/>
      <c r="F1839" s="48">
        <v>78.4</v>
      </c>
      <c r="G1839" s="48">
        <v>81.0</v>
      </c>
      <c r="H1839" s="49">
        <f t="shared" si="3"/>
        <v>73.69618105</v>
      </c>
      <c r="I1839" s="49">
        <f t="shared" si="4"/>
        <v>4.703818948</v>
      </c>
      <c r="J1839" s="49"/>
      <c r="K1839" s="50">
        <v>78.4</v>
      </c>
      <c r="L1839" s="51">
        <v>53.4</v>
      </c>
      <c r="M1839" s="52">
        <f t="shared" si="5"/>
        <v>73.44291153</v>
      </c>
      <c r="N1839" s="52">
        <f t="shared" si="6"/>
        <v>4.957088471</v>
      </c>
      <c r="O1839" s="53"/>
      <c r="P1839" s="54">
        <v>78.4</v>
      </c>
      <c r="Q1839" s="54">
        <v>0.1</v>
      </c>
      <c r="R1839" s="55">
        <f t="shared" si="7"/>
        <v>70.84370993</v>
      </c>
      <c r="S1839" s="55">
        <f t="shared" si="8"/>
        <v>7.556290075</v>
      </c>
      <c r="T1839" s="55"/>
    </row>
    <row r="1840">
      <c r="A1840" s="45">
        <v>47.7</v>
      </c>
      <c r="B1840" s="45">
        <v>7.7</v>
      </c>
      <c r="C1840" s="46">
        <f t="shared" si="1"/>
        <v>60.30547804</v>
      </c>
      <c r="D1840" s="35">
        <f t="shared" si="2"/>
        <v>12.60547804</v>
      </c>
      <c r="E1840" s="47"/>
      <c r="F1840" s="48">
        <v>78.3</v>
      </c>
      <c r="G1840" s="48">
        <v>82.0</v>
      </c>
      <c r="H1840" s="49">
        <f t="shared" si="3"/>
        <v>73.64282259</v>
      </c>
      <c r="I1840" s="49">
        <f t="shared" si="4"/>
        <v>4.657177408</v>
      </c>
      <c r="J1840" s="49"/>
      <c r="K1840" s="50">
        <v>78.3</v>
      </c>
      <c r="L1840" s="51">
        <v>52.6</v>
      </c>
      <c r="M1840" s="52">
        <f t="shared" si="5"/>
        <v>73.22702515</v>
      </c>
      <c r="N1840" s="52">
        <f t="shared" si="6"/>
        <v>5.072974852</v>
      </c>
      <c r="O1840" s="53"/>
      <c r="P1840" s="54">
        <v>78.3</v>
      </c>
      <c r="Q1840" s="54">
        <v>0.1</v>
      </c>
      <c r="R1840" s="55">
        <f t="shared" si="7"/>
        <v>70.84370993</v>
      </c>
      <c r="S1840" s="55">
        <f t="shared" si="8"/>
        <v>7.456290075</v>
      </c>
      <c r="T1840" s="55"/>
    </row>
    <row r="1841">
      <c r="A1841" s="45">
        <v>47.4</v>
      </c>
      <c r="B1841" s="45">
        <v>8.0</v>
      </c>
      <c r="C1841" s="46">
        <f t="shared" si="1"/>
        <v>60.93651397</v>
      </c>
      <c r="D1841" s="35">
        <f t="shared" si="2"/>
        <v>13.53651397</v>
      </c>
      <c r="E1841" s="47"/>
      <c r="F1841" s="48">
        <v>78.1</v>
      </c>
      <c r="G1841" s="48">
        <v>84.0</v>
      </c>
      <c r="H1841" s="49">
        <f t="shared" si="3"/>
        <v>73.53610567</v>
      </c>
      <c r="I1841" s="49">
        <f t="shared" si="4"/>
        <v>4.563894326</v>
      </c>
      <c r="J1841" s="49"/>
      <c r="K1841" s="50">
        <v>78.1</v>
      </c>
      <c r="L1841" s="51">
        <v>51.8</v>
      </c>
      <c r="M1841" s="52">
        <f t="shared" si="5"/>
        <v>73.01113877</v>
      </c>
      <c r="N1841" s="52">
        <f t="shared" si="6"/>
        <v>5.088861233</v>
      </c>
      <c r="O1841" s="53"/>
      <c r="P1841" s="54">
        <v>78.1</v>
      </c>
      <c r="Q1841" s="54">
        <v>0.1</v>
      </c>
      <c r="R1841" s="55">
        <f t="shared" si="7"/>
        <v>70.84370993</v>
      </c>
      <c r="S1841" s="55">
        <f t="shared" si="8"/>
        <v>7.256290075</v>
      </c>
      <c r="T1841" s="55"/>
    </row>
    <row r="1842">
      <c r="A1842" s="45">
        <v>47.1</v>
      </c>
      <c r="B1842" s="45">
        <v>7.6</v>
      </c>
      <c r="C1842" s="46">
        <f t="shared" si="1"/>
        <v>60.09513273</v>
      </c>
      <c r="D1842" s="35">
        <f t="shared" si="2"/>
        <v>12.99513273</v>
      </c>
      <c r="E1842" s="47"/>
      <c r="F1842" s="48">
        <v>81.6</v>
      </c>
      <c r="G1842" s="48">
        <v>66.0</v>
      </c>
      <c r="H1842" s="49">
        <f t="shared" si="3"/>
        <v>74.49655794</v>
      </c>
      <c r="I1842" s="49">
        <f t="shared" si="4"/>
        <v>7.10344206</v>
      </c>
      <c r="J1842" s="49"/>
      <c r="K1842" s="50">
        <v>81.6</v>
      </c>
      <c r="L1842" s="51">
        <v>67.5</v>
      </c>
      <c r="M1842" s="52">
        <f t="shared" si="5"/>
        <v>77.247909</v>
      </c>
      <c r="N1842" s="52">
        <f t="shared" si="6"/>
        <v>4.352091004</v>
      </c>
      <c r="O1842" s="53"/>
      <c r="P1842" s="54">
        <v>81.6</v>
      </c>
      <c r="Q1842" s="54">
        <v>0.1</v>
      </c>
      <c r="R1842" s="55">
        <f t="shared" si="7"/>
        <v>70.84370993</v>
      </c>
      <c r="S1842" s="55">
        <f t="shared" si="8"/>
        <v>10.75629007</v>
      </c>
      <c r="T1842" s="55"/>
    </row>
    <row r="1843">
      <c r="A1843" s="45">
        <v>81.8</v>
      </c>
      <c r="B1843" s="45">
        <v>17.7</v>
      </c>
      <c r="C1843" s="46">
        <f t="shared" si="1"/>
        <v>81.34000909</v>
      </c>
      <c r="D1843" s="35">
        <f t="shared" si="2"/>
        <v>0.4599909099</v>
      </c>
      <c r="E1843" s="47"/>
      <c r="F1843" s="48">
        <v>81.5</v>
      </c>
      <c r="G1843" s="48">
        <v>67.0</v>
      </c>
      <c r="H1843" s="49">
        <f t="shared" si="3"/>
        <v>74.44319948</v>
      </c>
      <c r="I1843" s="49">
        <f t="shared" si="4"/>
        <v>7.056800519</v>
      </c>
      <c r="J1843" s="49"/>
      <c r="K1843" s="50">
        <v>81.5</v>
      </c>
      <c r="L1843" s="51">
        <v>66.9</v>
      </c>
      <c r="M1843" s="52">
        <f t="shared" si="5"/>
        <v>77.08599421</v>
      </c>
      <c r="N1843" s="52">
        <f t="shared" si="6"/>
        <v>4.41400579</v>
      </c>
      <c r="O1843" s="53"/>
      <c r="P1843" s="54">
        <v>81.5</v>
      </c>
      <c r="Q1843" s="54">
        <v>0.1</v>
      </c>
      <c r="R1843" s="55">
        <f t="shared" si="7"/>
        <v>70.84370993</v>
      </c>
      <c r="S1843" s="55">
        <f t="shared" si="8"/>
        <v>10.65629007</v>
      </c>
      <c r="T1843" s="55"/>
    </row>
    <row r="1844">
      <c r="A1844" s="45">
        <v>81.6</v>
      </c>
      <c r="B1844" s="45">
        <v>17.7</v>
      </c>
      <c r="C1844" s="46">
        <f t="shared" si="1"/>
        <v>81.34000909</v>
      </c>
      <c r="D1844" s="35">
        <f t="shared" si="2"/>
        <v>0.2599909099</v>
      </c>
      <c r="E1844" s="47"/>
      <c r="F1844" s="48">
        <v>81.3</v>
      </c>
      <c r="G1844" s="48">
        <v>69.0</v>
      </c>
      <c r="H1844" s="49">
        <f t="shared" si="3"/>
        <v>74.33648256</v>
      </c>
      <c r="I1844" s="49">
        <f t="shared" si="4"/>
        <v>6.963517438</v>
      </c>
      <c r="J1844" s="49"/>
      <c r="K1844" s="50">
        <v>81.3</v>
      </c>
      <c r="L1844" s="51">
        <v>66.4</v>
      </c>
      <c r="M1844" s="52">
        <f t="shared" si="5"/>
        <v>76.95106522</v>
      </c>
      <c r="N1844" s="52">
        <f t="shared" si="6"/>
        <v>4.348934778</v>
      </c>
      <c r="O1844" s="53"/>
      <c r="P1844" s="54">
        <v>81.3</v>
      </c>
      <c r="Q1844" s="54">
        <v>0.1</v>
      </c>
      <c r="R1844" s="55">
        <f t="shared" si="7"/>
        <v>70.84370993</v>
      </c>
      <c r="S1844" s="55">
        <f t="shared" si="8"/>
        <v>10.45629007</v>
      </c>
      <c r="T1844" s="55"/>
    </row>
    <row r="1845">
      <c r="A1845" s="45">
        <v>81.5</v>
      </c>
      <c r="B1845" s="45">
        <v>17.5</v>
      </c>
      <c r="C1845" s="46">
        <f t="shared" si="1"/>
        <v>80.91931847</v>
      </c>
      <c r="D1845" s="35">
        <f t="shared" si="2"/>
        <v>0.5806815309</v>
      </c>
      <c r="E1845" s="47"/>
      <c r="F1845" s="48">
        <v>81.1</v>
      </c>
      <c r="G1845" s="48">
        <v>7.0</v>
      </c>
      <c r="H1845" s="49">
        <f t="shared" si="3"/>
        <v>77.64470703</v>
      </c>
      <c r="I1845" s="49">
        <f t="shared" si="4"/>
        <v>3.455292966</v>
      </c>
      <c r="J1845" s="49"/>
      <c r="K1845" s="50">
        <v>81.1</v>
      </c>
      <c r="L1845" s="51">
        <v>65.9</v>
      </c>
      <c r="M1845" s="52">
        <f t="shared" si="5"/>
        <v>76.81613623</v>
      </c>
      <c r="N1845" s="52">
        <f t="shared" si="6"/>
        <v>4.283863767</v>
      </c>
      <c r="O1845" s="53"/>
      <c r="P1845" s="54">
        <v>81.1</v>
      </c>
      <c r="Q1845" s="54">
        <v>0.1</v>
      </c>
      <c r="R1845" s="55">
        <f t="shared" si="7"/>
        <v>70.84370993</v>
      </c>
      <c r="S1845" s="55">
        <f t="shared" si="8"/>
        <v>10.25629007</v>
      </c>
      <c r="T1845" s="55"/>
    </row>
    <row r="1846">
      <c r="A1846" s="45">
        <v>81.3</v>
      </c>
      <c r="B1846" s="45">
        <v>17.6</v>
      </c>
      <c r="C1846" s="46">
        <f t="shared" si="1"/>
        <v>81.12966378</v>
      </c>
      <c r="D1846" s="35">
        <f t="shared" si="2"/>
        <v>0.1703362204</v>
      </c>
      <c r="E1846" s="47"/>
      <c r="F1846" s="48">
        <v>86.0</v>
      </c>
      <c r="G1846" s="48">
        <v>72.0</v>
      </c>
      <c r="H1846" s="49">
        <f t="shared" si="3"/>
        <v>74.17640718</v>
      </c>
      <c r="I1846" s="49">
        <f t="shared" si="4"/>
        <v>11.82359282</v>
      </c>
      <c r="J1846" s="49"/>
      <c r="K1846" s="50">
        <v>86.0</v>
      </c>
      <c r="L1846" s="51">
        <v>65.3</v>
      </c>
      <c r="M1846" s="52">
        <f t="shared" si="5"/>
        <v>76.65422145</v>
      </c>
      <c r="N1846" s="52">
        <f t="shared" si="6"/>
        <v>9.345778552</v>
      </c>
      <c r="O1846" s="53"/>
      <c r="P1846" s="54">
        <v>86.0</v>
      </c>
      <c r="Q1846" s="54">
        <v>0.1</v>
      </c>
      <c r="R1846" s="55">
        <f t="shared" si="7"/>
        <v>70.84370993</v>
      </c>
      <c r="S1846" s="55">
        <f t="shared" si="8"/>
        <v>15.15629007</v>
      </c>
      <c r="T1846" s="55"/>
    </row>
    <row r="1847">
      <c r="A1847" s="45">
        <v>81.1</v>
      </c>
      <c r="B1847" s="45">
        <v>17.6</v>
      </c>
      <c r="C1847" s="46">
        <f t="shared" si="1"/>
        <v>81.12966378</v>
      </c>
      <c r="D1847" s="35">
        <f t="shared" si="2"/>
        <v>0.0296637796</v>
      </c>
      <c r="E1847" s="47"/>
      <c r="F1847" s="48">
        <v>89.0</v>
      </c>
      <c r="G1847" s="48">
        <v>71.0</v>
      </c>
      <c r="H1847" s="49">
        <f t="shared" si="3"/>
        <v>74.22976564</v>
      </c>
      <c r="I1847" s="49">
        <f t="shared" si="4"/>
        <v>14.77023436</v>
      </c>
      <c r="J1847" s="49"/>
      <c r="K1847" s="50">
        <v>89.0</v>
      </c>
      <c r="L1847" s="51">
        <v>64.8</v>
      </c>
      <c r="M1847" s="52">
        <f t="shared" si="5"/>
        <v>76.51929246</v>
      </c>
      <c r="N1847" s="52">
        <f t="shared" si="6"/>
        <v>12.48070754</v>
      </c>
      <c r="O1847" s="53"/>
      <c r="P1847" s="54">
        <v>89.0</v>
      </c>
      <c r="Q1847" s="54">
        <v>0.1</v>
      </c>
      <c r="R1847" s="55">
        <f t="shared" si="7"/>
        <v>70.84370993</v>
      </c>
      <c r="S1847" s="55">
        <f t="shared" si="8"/>
        <v>18.15629007</v>
      </c>
      <c r="T1847" s="55"/>
    </row>
    <row r="1848">
      <c r="A1848" s="45">
        <v>81.0</v>
      </c>
      <c r="B1848" s="45">
        <v>17.4</v>
      </c>
      <c r="C1848" s="46">
        <f t="shared" si="1"/>
        <v>80.70897316</v>
      </c>
      <c r="D1848" s="35">
        <f t="shared" si="2"/>
        <v>0.2910268414</v>
      </c>
      <c r="E1848" s="47"/>
      <c r="F1848" s="48">
        <v>85.0</v>
      </c>
      <c r="G1848" s="48">
        <v>73.0</v>
      </c>
      <c r="H1848" s="49">
        <f t="shared" si="3"/>
        <v>74.12304873</v>
      </c>
      <c r="I1848" s="49">
        <f t="shared" si="4"/>
        <v>10.87695127</v>
      </c>
      <c r="J1848" s="49"/>
      <c r="K1848" s="50">
        <v>85.0</v>
      </c>
      <c r="L1848" s="51">
        <v>64.3</v>
      </c>
      <c r="M1848" s="52">
        <f t="shared" si="5"/>
        <v>76.38436347</v>
      </c>
      <c r="N1848" s="52">
        <f t="shared" si="6"/>
        <v>8.615636529</v>
      </c>
      <c r="O1848" s="53"/>
      <c r="P1848" s="54">
        <v>85.0</v>
      </c>
      <c r="Q1848" s="54">
        <v>0.1</v>
      </c>
      <c r="R1848" s="55">
        <f t="shared" si="7"/>
        <v>70.84370993</v>
      </c>
      <c r="S1848" s="55">
        <f t="shared" si="8"/>
        <v>14.15629007</v>
      </c>
      <c r="T1848" s="55"/>
    </row>
    <row r="1849">
      <c r="A1849" s="45">
        <v>89.0</v>
      </c>
      <c r="B1849" s="45">
        <v>17.4</v>
      </c>
      <c r="C1849" s="46">
        <f t="shared" si="1"/>
        <v>80.70897316</v>
      </c>
      <c r="D1849" s="35">
        <f t="shared" si="2"/>
        <v>8.291026841</v>
      </c>
      <c r="E1849" s="47"/>
      <c r="F1849" s="48">
        <v>81.0</v>
      </c>
      <c r="G1849" s="48">
        <v>75.0</v>
      </c>
      <c r="H1849" s="49">
        <f t="shared" si="3"/>
        <v>74.01633181</v>
      </c>
      <c r="I1849" s="49">
        <f t="shared" si="4"/>
        <v>6.983668193</v>
      </c>
      <c r="J1849" s="49"/>
      <c r="K1849" s="50">
        <v>81.0</v>
      </c>
      <c r="L1849" s="51">
        <v>63.8</v>
      </c>
      <c r="M1849" s="52">
        <f t="shared" si="5"/>
        <v>76.24943448</v>
      </c>
      <c r="N1849" s="52">
        <f t="shared" si="6"/>
        <v>4.750565517</v>
      </c>
      <c r="O1849" s="53"/>
      <c r="P1849" s="54">
        <v>81.0</v>
      </c>
      <c r="Q1849" s="54">
        <v>0.1</v>
      </c>
      <c r="R1849" s="55">
        <f t="shared" si="7"/>
        <v>70.84370993</v>
      </c>
      <c r="S1849" s="55">
        <f t="shared" si="8"/>
        <v>10.15629007</v>
      </c>
      <c r="T1849" s="55"/>
    </row>
    <row r="1850">
      <c r="A1850" s="45">
        <v>86.0</v>
      </c>
      <c r="B1850" s="45">
        <v>17.6</v>
      </c>
      <c r="C1850" s="46">
        <f t="shared" si="1"/>
        <v>81.12966378</v>
      </c>
      <c r="D1850" s="35">
        <f t="shared" si="2"/>
        <v>4.87033622</v>
      </c>
      <c r="E1850" s="47"/>
      <c r="F1850" s="48">
        <v>81.0</v>
      </c>
      <c r="G1850" s="48">
        <v>76.0</v>
      </c>
      <c r="H1850" s="49">
        <f t="shared" si="3"/>
        <v>73.96297335</v>
      </c>
      <c r="I1850" s="49">
        <f t="shared" si="4"/>
        <v>7.037026652</v>
      </c>
      <c r="J1850" s="49"/>
      <c r="K1850" s="50">
        <v>81.0</v>
      </c>
      <c r="L1850" s="51">
        <v>63.2</v>
      </c>
      <c r="M1850" s="52">
        <f t="shared" si="5"/>
        <v>76.0875197</v>
      </c>
      <c r="N1850" s="52">
        <f t="shared" si="6"/>
        <v>4.912480303</v>
      </c>
      <c r="O1850" s="53"/>
      <c r="P1850" s="54">
        <v>81.0</v>
      </c>
      <c r="Q1850" s="54">
        <v>0.1</v>
      </c>
      <c r="R1850" s="55">
        <f t="shared" si="7"/>
        <v>70.84370993</v>
      </c>
      <c r="S1850" s="55">
        <f t="shared" si="8"/>
        <v>10.15629007</v>
      </c>
      <c r="T1850" s="55"/>
    </row>
    <row r="1851">
      <c r="A1851" s="45">
        <v>85.0</v>
      </c>
      <c r="B1851" s="45">
        <v>17.6</v>
      </c>
      <c r="C1851" s="46">
        <f t="shared" si="1"/>
        <v>81.12966378</v>
      </c>
      <c r="D1851" s="35">
        <f t="shared" si="2"/>
        <v>3.87033622</v>
      </c>
      <c r="E1851" s="47"/>
      <c r="F1851" s="48">
        <v>79.9</v>
      </c>
      <c r="G1851" s="48">
        <v>76.0</v>
      </c>
      <c r="H1851" s="49">
        <f t="shared" si="3"/>
        <v>73.96297335</v>
      </c>
      <c r="I1851" s="49">
        <f t="shared" si="4"/>
        <v>5.937026652</v>
      </c>
      <c r="J1851" s="49"/>
      <c r="K1851" s="50">
        <v>79.9</v>
      </c>
      <c r="L1851" s="51">
        <v>62.6</v>
      </c>
      <c r="M1851" s="52">
        <f t="shared" si="5"/>
        <v>75.92560491</v>
      </c>
      <c r="N1851" s="52">
        <f t="shared" si="6"/>
        <v>3.974395088</v>
      </c>
      <c r="O1851" s="53"/>
      <c r="P1851" s="54">
        <v>79.9</v>
      </c>
      <c r="Q1851" s="54">
        <v>0.1</v>
      </c>
      <c r="R1851" s="55">
        <f t="shared" si="7"/>
        <v>70.84370993</v>
      </c>
      <c r="S1851" s="55">
        <f t="shared" si="8"/>
        <v>9.056290075</v>
      </c>
      <c r="T1851" s="55"/>
    </row>
    <row r="1852">
      <c r="A1852" s="45">
        <v>84.0</v>
      </c>
      <c r="B1852" s="45">
        <v>17.5</v>
      </c>
      <c r="C1852" s="46">
        <f t="shared" si="1"/>
        <v>80.91931847</v>
      </c>
      <c r="D1852" s="35">
        <f t="shared" si="2"/>
        <v>3.080681531</v>
      </c>
      <c r="E1852" s="47"/>
      <c r="F1852" s="48">
        <v>79.9</v>
      </c>
      <c r="G1852" s="48">
        <v>78.0</v>
      </c>
      <c r="H1852" s="49">
        <f t="shared" si="3"/>
        <v>73.85625643</v>
      </c>
      <c r="I1852" s="49">
        <f t="shared" si="4"/>
        <v>6.043743571</v>
      </c>
      <c r="J1852" s="49"/>
      <c r="K1852" s="50">
        <v>79.9</v>
      </c>
      <c r="L1852" s="51">
        <v>62.1</v>
      </c>
      <c r="M1852" s="52">
        <f t="shared" si="5"/>
        <v>75.79067592</v>
      </c>
      <c r="N1852" s="52">
        <f t="shared" si="6"/>
        <v>4.109324077</v>
      </c>
      <c r="O1852" s="53"/>
      <c r="P1852" s="54">
        <v>79.9</v>
      </c>
      <c r="Q1852" s="54">
        <v>0.1</v>
      </c>
      <c r="R1852" s="55">
        <f t="shared" si="7"/>
        <v>70.84370993</v>
      </c>
      <c r="S1852" s="55">
        <f t="shared" si="8"/>
        <v>9.056290075</v>
      </c>
      <c r="T1852" s="55"/>
    </row>
    <row r="1853">
      <c r="A1853" s="45">
        <v>81.0</v>
      </c>
      <c r="B1853" s="45">
        <v>17.6</v>
      </c>
      <c r="C1853" s="46">
        <f t="shared" si="1"/>
        <v>81.12966378</v>
      </c>
      <c r="D1853" s="35">
        <f t="shared" si="2"/>
        <v>0.1296637796</v>
      </c>
      <c r="E1853" s="47"/>
      <c r="F1853" s="48">
        <v>79.2</v>
      </c>
      <c r="G1853" s="48">
        <v>79.0</v>
      </c>
      <c r="H1853" s="49">
        <f t="shared" si="3"/>
        <v>73.80289797</v>
      </c>
      <c r="I1853" s="49">
        <f t="shared" si="4"/>
        <v>5.39710203</v>
      </c>
      <c r="J1853" s="49"/>
      <c r="K1853" s="50">
        <v>79.2</v>
      </c>
      <c r="L1853" s="51">
        <v>61.5</v>
      </c>
      <c r="M1853" s="52">
        <f t="shared" si="5"/>
        <v>75.62876114</v>
      </c>
      <c r="N1853" s="52">
        <f t="shared" si="6"/>
        <v>3.571238862</v>
      </c>
      <c r="O1853" s="53"/>
      <c r="P1853" s="54">
        <v>79.2</v>
      </c>
      <c r="Q1853" s="54">
        <v>0.1</v>
      </c>
      <c r="R1853" s="55">
        <f t="shared" si="7"/>
        <v>70.84370993</v>
      </c>
      <c r="S1853" s="55">
        <f t="shared" si="8"/>
        <v>8.356290075</v>
      </c>
      <c r="T1853" s="55"/>
    </row>
    <row r="1854">
      <c r="A1854" s="45">
        <v>79.8</v>
      </c>
      <c r="B1854" s="45">
        <v>17.5</v>
      </c>
      <c r="C1854" s="46">
        <f t="shared" si="1"/>
        <v>80.91931847</v>
      </c>
      <c r="D1854" s="35">
        <f t="shared" si="2"/>
        <v>1.119318469</v>
      </c>
      <c r="E1854" s="47"/>
      <c r="F1854" s="48">
        <v>79.1</v>
      </c>
      <c r="G1854" s="48">
        <v>82.0</v>
      </c>
      <c r="H1854" s="49">
        <f t="shared" si="3"/>
        <v>73.64282259</v>
      </c>
      <c r="I1854" s="49">
        <f t="shared" si="4"/>
        <v>5.457177408</v>
      </c>
      <c r="J1854" s="49"/>
      <c r="K1854" s="50">
        <v>79.1</v>
      </c>
      <c r="L1854" s="51">
        <v>6.9</v>
      </c>
      <c r="M1854" s="52">
        <f t="shared" si="5"/>
        <v>60.89451563</v>
      </c>
      <c r="N1854" s="52">
        <f t="shared" si="6"/>
        <v>18.20548437</v>
      </c>
      <c r="O1854" s="53"/>
      <c r="P1854" s="54">
        <v>79.1</v>
      </c>
      <c r="Q1854" s="54">
        <v>0.1</v>
      </c>
      <c r="R1854" s="55">
        <f t="shared" si="7"/>
        <v>70.84370993</v>
      </c>
      <c r="S1854" s="55">
        <f t="shared" si="8"/>
        <v>8.256290075</v>
      </c>
      <c r="T1854" s="55"/>
    </row>
    <row r="1855">
      <c r="A1855" s="45">
        <v>79.4</v>
      </c>
      <c r="B1855" s="45">
        <v>17.1</v>
      </c>
      <c r="C1855" s="46">
        <f t="shared" si="1"/>
        <v>80.07793723</v>
      </c>
      <c r="D1855" s="35">
        <f t="shared" si="2"/>
        <v>0.6779372271</v>
      </c>
      <c r="E1855" s="47"/>
      <c r="F1855" s="48">
        <v>78.7</v>
      </c>
      <c r="G1855" s="48">
        <v>83.0</v>
      </c>
      <c r="H1855" s="49">
        <f t="shared" si="3"/>
        <v>73.58946413</v>
      </c>
      <c r="I1855" s="49">
        <f t="shared" si="4"/>
        <v>5.110535867</v>
      </c>
      <c r="J1855" s="49"/>
      <c r="K1855" s="50">
        <v>78.7</v>
      </c>
      <c r="L1855" s="51">
        <v>6.3</v>
      </c>
      <c r="M1855" s="52">
        <f t="shared" si="5"/>
        <v>60.73260084</v>
      </c>
      <c r="N1855" s="52">
        <f t="shared" si="6"/>
        <v>17.96739916</v>
      </c>
      <c r="O1855" s="53"/>
      <c r="P1855" s="54">
        <v>78.7</v>
      </c>
      <c r="Q1855" s="54">
        <v>0.1</v>
      </c>
      <c r="R1855" s="55">
        <f t="shared" si="7"/>
        <v>70.84370993</v>
      </c>
      <c r="S1855" s="55">
        <f t="shared" si="8"/>
        <v>7.856290075</v>
      </c>
      <c r="T1855" s="55"/>
    </row>
    <row r="1856">
      <c r="A1856" s="45">
        <v>78.9</v>
      </c>
      <c r="B1856" s="45">
        <v>17.1</v>
      </c>
      <c r="C1856" s="46">
        <f t="shared" si="1"/>
        <v>80.07793723</v>
      </c>
      <c r="D1856" s="35">
        <f t="shared" si="2"/>
        <v>1.177937227</v>
      </c>
      <c r="E1856" s="47"/>
      <c r="F1856" s="48">
        <v>78.5</v>
      </c>
      <c r="G1856" s="48">
        <v>83.0</v>
      </c>
      <c r="H1856" s="49">
        <f t="shared" si="3"/>
        <v>73.58946413</v>
      </c>
      <c r="I1856" s="49">
        <f t="shared" si="4"/>
        <v>4.910535867</v>
      </c>
      <c r="J1856" s="49"/>
      <c r="K1856" s="50">
        <v>78.5</v>
      </c>
      <c r="L1856" s="51">
        <v>59.6</v>
      </c>
      <c r="M1856" s="52">
        <f t="shared" si="5"/>
        <v>75.11603098</v>
      </c>
      <c r="N1856" s="52">
        <f t="shared" si="6"/>
        <v>3.383969017</v>
      </c>
      <c r="O1856" s="53"/>
      <c r="P1856" s="54">
        <v>78.5</v>
      </c>
      <c r="Q1856" s="54">
        <v>0.1</v>
      </c>
      <c r="R1856" s="55">
        <f t="shared" si="7"/>
        <v>70.84370993</v>
      </c>
      <c r="S1856" s="55">
        <f t="shared" si="8"/>
        <v>7.656290075</v>
      </c>
      <c r="T1856" s="55"/>
    </row>
    <row r="1857">
      <c r="A1857" s="45">
        <v>78.8</v>
      </c>
      <c r="B1857" s="45">
        <v>17.5</v>
      </c>
      <c r="C1857" s="46">
        <f t="shared" si="1"/>
        <v>80.91931847</v>
      </c>
      <c r="D1857" s="35">
        <f t="shared" si="2"/>
        <v>2.119318469</v>
      </c>
      <c r="E1857" s="47"/>
      <c r="F1857" s="48">
        <v>78.6</v>
      </c>
      <c r="G1857" s="48">
        <v>87.0</v>
      </c>
      <c r="H1857" s="49">
        <f t="shared" si="3"/>
        <v>73.3760303</v>
      </c>
      <c r="I1857" s="49">
        <f t="shared" si="4"/>
        <v>5.223969704</v>
      </c>
      <c r="J1857" s="49"/>
      <c r="K1857" s="50">
        <v>78.6</v>
      </c>
      <c r="L1857" s="51">
        <v>58.9</v>
      </c>
      <c r="M1857" s="52">
        <f t="shared" si="5"/>
        <v>74.9271304</v>
      </c>
      <c r="N1857" s="52">
        <f t="shared" si="6"/>
        <v>3.672869601</v>
      </c>
      <c r="O1857" s="53"/>
      <c r="P1857" s="54">
        <v>78.6</v>
      </c>
      <c r="Q1857" s="54">
        <v>0.1</v>
      </c>
      <c r="R1857" s="55">
        <f t="shared" si="7"/>
        <v>70.84370993</v>
      </c>
      <c r="S1857" s="55">
        <f t="shared" si="8"/>
        <v>7.756290075</v>
      </c>
      <c r="T1857" s="55"/>
    </row>
    <row r="1858">
      <c r="A1858" s="45">
        <v>78.5</v>
      </c>
      <c r="B1858" s="45">
        <v>17.1</v>
      </c>
      <c r="C1858" s="46">
        <f t="shared" si="1"/>
        <v>80.07793723</v>
      </c>
      <c r="D1858" s="35">
        <f t="shared" si="2"/>
        <v>1.577937227</v>
      </c>
      <c r="E1858" s="47"/>
      <c r="F1858" s="48">
        <v>74.8</v>
      </c>
      <c r="G1858" s="48">
        <v>145.0</v>
      </c>
      <c r="H1858" s="49">
        <f t="shared" si="3"/>
        <v>70.28123966</v>
      </c>
      <c r="I1858" s="49">
        <f t="shared" si="4"/>
        <v>4.518760338</v>
      </c>
      <c r="J1858" s="49"/>
      <c r="K1858" s="50">
        <v>74.8</v>
      </c>
      <c r="L1858" s="51">
        <v>54.0</v>
      </c>
      <c r="M1858" s="52">
        <f t="shared" si="5"/>
        <v>73.60482632</v>
      </c>
      <c r="N1858" s="52">
        <f t="shared" si="6"/>
        <v>1.195173685</v>
      </c>
      <c r="O1858" s="53"/>
      <c r="P1858" s="54">
        <v>74.8</v>
      </c>
      <c r="Q1858" s="54">
        <v>0.1</v>
      </c>
      <c r="R1858" s="55">
        <f t="shared" si="7"/>
        <v>70.84370993</v>
      </c>
      <c r="S1858" s="55">
        <f t="shared" si="8"/>
        <v>3.956290075</v>
      </c>
      <c r="T1858" s="55"/>
    </row>
    <row r="1859">
      <c r="A1859" s="45">
        <v>76.6</v>
      </c>
      <c r="B1859" s="45">
        <v>13.7</v>
      </c>
      <c r="C1859" s="46">
        <f t="shared" si="1"/>
        <v>72.92619667</v>
      </c>
      <c r="D1859" s="35">
        <f t="shared" si="2"/>
        <v>3.67380333</v>
      </c>
      <c r="E1859" s="47"/>
      <c r="F1859" s="48">
        <v>74.5</v>
      </c>
      <c r="G1859" s="48">
        <v>148.0</v>
      </c>
      <c r="H1859" s="49">
        <f t="shared" si="3"/>
        <v>70.12116428</v>
      </c>
      <c r="I1859" s="49">
        <f t="shared" si="4"/>
        <v>4.378835716</v>
      </c>
      <c r="J1859" s="49"/>
      <c r="K1859" s="50">
        <v>74.5</v>
      </c>
      <c r="L1859" s="51">
        <v>53.2</v>
      </c>
      <c r="M1859" s="52">
        <f t="shared" si="5"/>
        <v>73.38893993</v>
      </c>
      <c r="N1859" s="52">
        <f t="shared" si="6"/>
        <v>1.111060066</v>
      </c>
      <c r="O1859" s="53"/>
      <c r="P1859" s="54">
        <v>74.5</v>
      </c>
      <c r="Q1859" s="54">
        <v>0.1</v>
      </c>
      <c r="R1859" s="55">
        <f t="shared" si="7"/>
        <v>70.84370993</v>
      </c>
      <c r="S1859" s="55">
        <f t="shared" si="8"/>
        <v>3.656290075</v>
      </c>
      <c r="T1859" s="55"/>
    </row>
    <row r="1860">
      <c r="A1860" s="45">
        <v>76.4</v>
      </c>
      <c r="B1860" s="45">
        <v>13.7</v>
      </c>
      <c r="C1860" s="46">
        <f t="shared" si="1"/>
        <v>72.92619667</v>
      </c>
      <c r="D1860" s="35">
        <f t="shared" si="2"/>
        <v>3.47380333</v>
      </c>
      <c r="E1860" s="47"/>
      <c r="F1860" s="48">
        <v>73.9</v>
      </c>
      <c r="G1860" s="48">
        <v>157.0</v>
      </c>
      <c r="H1860" s="49">
        <f t="shared" si="3"/>
        <v>69.64093815</v>
      </c>
      <c r="I1860" s="49">
        <f t="shared" si="4"/>
        <v>4.259061849</v>
      </c>
      <c r="J1860" s="49"/>
      <c r="K1860" s="50">
        <v>73.9</v>
      </c>
      <c r="L1860" s="51">
        <v>52.4</v>
      </c>
      <c r="M1860" s="52">
        <f t="shared" si="5"/>
        <v>73.17305355</v>
      </c>
      <c r="N1860" s="52">
        <f t="shared" si="6"/>
        <v>0.726946447</v>
      </c>
      <c r="O1860" s="53"/>
      <c r="P1860" s="54">
        <v>73.9</v>
      </c>
      <c r="Q1860" s="54">
        <v>0.1</v>
      </c>
      <c r="R1860" s="55">
        <f t="shared" si="7"/>
        <v>70.84370993</v>
      </c>
      <c r="S1860" s="55">
        <f t="shared" si="8"/>
        <v>3.056290075</v>
      </c>
      <c r="T1860" s="55"/>
    </row>
    <row r="1861">
      <c r="A1861" s="45">
        <v>76.2</v>
      </c>
      <c r="B1861" s="45">
        <v>13.7</v>
      </c>
      <c r="C1861" s="46">
        <f t="shared" si="1"/>
        <v>72.92619667</v>
      </c>
      <c r="D1861" s="35">
        <f t="shared" si="2"/>
        <v>3.27380333</v>
      </c>
      <c r="E1861" s="47"/>
      <c r="F1861" s="48">
        <v>73.9</v>
      </c>
      <c r="G1861" s="48">
        <v>157.0</v>
      </c>
      <c r="H1861" s="49">
        <f t="shared" si="3"/>
        <v>69.64093815</v>
      </c>
      <c r="I1861" s="49">
        <f t="shared" si="4"/>
        <v>4.259061849</v>
      </c>
      <c r="J1861" s="49"/>
      <c r="K1861" s="50">
        <v>73.9</v>
      </c>
      <c r="L1861" s="51">
        <v>51.7</v>
      </c>
      <c r="M1861" s="52">
        <f t="shared" si="5"/>
        <v>72.98415297</v>
      </c>
      <c r="N1861" s="52">
        <f t="shared" si="6"/>
        <v>0.9158470304</v>
      </c>
      <c r="O1861" s="53"/>
      <c r="P1861" s="54">
        <v>73.9</v>
      </c>
      <c r="Q1861" s="54">
        <v>0.1</v>
      </c>
      <c r="R1861" s="55">
        <f t="shared" si="7"/>
        <v>70.84370993</v>
      </c>
      <c r="S1861" s="55">
        <f t="shared" si="8"/>
        <v>3.056290075</v>
      </c>
      <c r="T1861" s="55"/>
    </row>
    <row r="1862">
      <c r="A1862" s="45">
        <v>76.0</v>
      </c>
      <c r="B1862" s="45">
        <v>13.7</v>
      </c>
      <c r="C1862" s="46">
        <f t="shared" si="1"/>
        <v>72.92619667</v>
      </c>
      <c r="D1862" s="35">
        <f t="shared" si="2"/>
        <v>3.07380333</v>
      </c>
      <c r="E1862" s="47"/>
      <c r="F1862" s="48">
        <v>74.5</v>
      </c>
      <c r="G1862" s="48">
        <v>147.0</v>
      </c>
      <c r="H1862" s="49">
        <f t="shared" si="3"/>
        <v>70.17452274</v>
      </c>
      <c r="I1862" s="49">
        <f t="shared" si="4"/>
        <v>4.325477257</v>
      </c>
      <c r="J1862" s="49"/>
      <c r="K1862" s="50">
        <v>74.5</v>
      </c>
      <c r="L1862" s="51">
        <v>5.9</v>
      </c>
      <c r="M1862" s="52">
        <f t="shared" si="5"/>
        <v>60.62465765</v>
      </c>
      <c r="N1862" s="52">
        <f t="shared" si="6"/>
        <v>13.87534235</v>
      </c>
      <c r="O1862" s="53"/>
      <c r="P1862" s="54">
        <v>74.5</v>
      </c>
      <c r="Q1862" s="54">
        <v>0.2</v>
      </c>
      <c r="R1862" s="55">
        <f t="shared" si="7"/>
        <v>70.74642159</v>
      </c>
      <c r="S1862" s="55">
        <f t="shared" si="8"/>
        <v>3.753578414</v>
      </c>
      <c r="T1862" s="55"/>
    </row>
    <row r="1863">
      <c r="A1863" s="45">
        <v>75.8</v>
      </c>
      <c r="B1863" s="45">
        <v>13.6</v>
      </c>
      <c r="C1863" s="46">
        <f t="shared" si="1"/>
        <v>72.71585136</v>
      </c>
      <c r="D1863" s="35">
        <f t="shared" si="2"/>
        <v>3.08414864</v>
      </c>
      <c r="E1863" s="47"/>
      <c r="F1863" s="48">
        <v>73.2</v>
      </c>
      <c r="G1863" s="48">
        <v>154.0</v>
      </c>
      <c r="H1863" s="49">
        <f t="shared" si="3"/>
        <v>69.80101353</v>
      </c>
      <c r="I1863" s="49">
        <f t="shared" si="4"/>
        <v>3.398986471</v>
      </c>
      <c r="J1863" s="49"/>
      <c r="K1863" s="50">
        <v>73.2</v>
      </c>
      <c r="L1863" s="51">
        <v>5.2</v>
      </c>
      <c r="M1863" s="52">
        <f t="shared" si="5"/>
        <v>60.43575707</v>
      </c>
      <c r="N1863" s="52">
        <f t="shared" si="6"/>
        <v>12.76424293</v>
      </c>
      <c r="O1863" s="53"/>
      <c r="P1863" s="54">
        <v>73.2</v>
      </c>
      <c r="Q1863" s="54">
        <v>0.2</v>
      </c>
      <c r="R1863" s="55">
        <f t="shared" si="7"/>
        <v>70.74642159</v>
      </c>
      <c r="S1863" s="55">
        <f t="shared" si="8"/>
        <v>2.453578414</v>
      </c>
      <c r="T1863" s="55"/>
    </row>
    <row r="1864">
      <c r="A1864" s="45">
        <v>75.6</v>
      </c>
      <c r="B1864" s="45">
        <v>13.5</v>
      </c>
      <c r="C1864" s="46">
        <f t="shared" si="1"/>
        <v>72.50550605</v>
      </c>
      <c r="D1864" s="35">
        <f t="shared" si="2"/>
        <v>3.094493951</v>
      </c>
      <c r="E1864" s="47"/>
      <c r="F1864" s="48">
        <v>73.2</v>
      </c>
      <c r="G1864" s="48">
        <v>163.0</v>
      </c>
      <c r="H1864" s="49">
        <f t="shared" si="3"/>
        <v>69.3207874</v>
      </c>
      <c r="I1864" s="49">
        <f t="shared" si="4"/>
        <v>3.879212604</v>
      </c>
      <c r="J1864" s="49"/>
      <c r="K1864" s="50">
        <v>73.2</v>
      </c>
      <c r="L1864" s="51">
        <v>49.4</v>
      </c>
      <c r="M1864" s="52">
        <f t="shared" si="5"/>
        <v>72.36347962</v>
      </c>
      <c r="N1864" s="52">
        <f t="shared" si="6"/>
        <v>0.836520376</v>
      </c>
      <c r="O1864" s="53"/>
      <c r="P1864" s="54">
        <v>73.2</v>
      </c>
      <c r="Q1864" s="54">
        <v>0.2</v>
      </c>
      <c r="R1864" s="55">
        <f t="shared" si="7"/>
        <v>70.74642159</v>
      </c>
      <c r="S1864" s="55">
        <f t="shared" si="8"/>
        <v>2.453578414</v>
      </c>
      <c r="T1864" s="55"/>
    </row>
    <row r="1865">
      <c r="A1865" s="45">
        <v>75.4</v>
      </c>
      <c r="B1865" s="45">
        <v>12.4</v>
      </c>
      <c r="C1865" s="46">
        <f t="shared" si="1"/>
        <v>70.19170763</v>
      </c>
      <c r="D1865" s="35">
        <f t="shared" si="2"/>
        <v>5.208292366</v>
      </c>
      <c r="E1865" s="47"/>
      <c r="F1865" s="48">
        <v>72.5</v>
      </c>
      <c r="G1865" s="48">
        <v>169.0</v>
      </c>
      <c r="H1865" s="49">
        <f t="shared" si="3"/>
        <v>69.00063664</v>
      </c>
      <c r="I1865" s="49">
        <f t="shared" si="4"/>
        <v>3.499363359</v>
      </c>
      <c r="J1865" s="49"/>
      <c r="K1865" s="50">
        <v>72.5</v>
      </c>
      <c r="L1865" s="51">
        <v>48.6</v>
      </c>
      <c r="M1865" s="52">
        <f t="shared" si="5"/>
        <v>72.14759324</v>
      </c>
      <c r="N1865" s="52">
        <f t="shared" si="6"/>
        <v>0.352406757</v>
      </c>
      <c r="O1865" s="53"/>
      <c r="P1865" s="54">
        <v>72.5</v>
      </c>
      <c r="Q1865" s="54">
        <v>0.3</v>
      </c>
      <c r="R1865" s="55">
        <f t="shared" si="7"/>
        <v>70.64913325</v>
      </c>
      <c r="S1865" s="55">
        <f t="shared" si="8"/>
        <v>1.850866753</v>
      </c>
      <c r="T1865" s="55"/>
    </row>
    <row r="1866">
      <c r="A1866" s="45">
        <v>75.2</v>
      </c>
      <c r="B1866" s="45">
        <v>11.9</v>
      </c>
      <c r="C1866" s="46">
        <f t="shared" si="1"/>
        <v>69.13998108</v>
      </c>
      <c r="D1866" s="35">
        <f t="shared" si="2"/>
        <v>6.060018918</v>
      </c>
      <c r="E1866" s="47"/>
      <c r="F1866" s="48">
        <v>72.5</v>
      </c>
      <c r="G1866" s="48">
        <v>173.0</v>
      </c>
      <c r="H1866" s="49">
        <f t="shared" si="3"/>
        <v>68.7872028</v>
      </c>
      <c r="I1866" s="49">
        <f t="shared" si="4"/>
        <v>3.712797196</v>
      </c>
      <c r="J1866" s="49"/>
      <c r="K1866" s="50">
        <v>72.5</v>
      </c>
      <c r="L1866" s="51">
        <v>47.9</v>
      </c>
      <c r="M1866" s="52">
        <f t="shared" si="5"/>
        <v>71.95869266</v>
      </c>
      <c r="N1866" s="52">
        <f t="shared" si="6"/>
        <v>0.5413073405</v>
      </c>
      <c r="O1866" s="53"/>
      <c r="P1866" s="54">
        <v>72.5</v>
      </c>
      <c r="Q1866" s="54">
        <v>0.3</v>
      </c>
      <c r="R1866" s="55">
        <f t="shared" si="7"/>
        <v>70.64913325</v>
      </c>
      <c r="S1866" s="55">
        <f t="shared" si="8"/>
        <v>1.850866753</v>
      </c>
      <c r="T1866" s="55"/>
    </row>
    <row r="1867">
      <c r="A1867" s="45">
        <v>74.9</v>
      </c>
      <c r="B1867" s="45">
        <v>11.5</v>
      </c>
      <c r="C1867" s="46">
        <f t="shared" si="1"/>
        <v>68.29859984</v>
      </c>
      <c r="D1867" s="35">
        <f t="shared" si="2"/>
        <v>6.60140016</v>
      </c>
      <c r="E1867" s="47"/>
      <c r="F1867" s="48">
        <v>73.0</v>
      </c>
      <c r="G1867" s="48">
        <v>17.0</v>
      </c>
      <c r="H1867" s="49">
        <f t="shared" si="3"/>
        <v>77.11112244</v>
      </c>
      <c r="I1867" s="49">
        <f t="shared" si="4"/>
        <v>4.111122441</v>
      </c>
      <c r="J1867" s="49"/>
      <c r="K1867" s="50">
        <v>73.0</v>
      </c>
      <c r="L1867" s="51">
        <v>47.1</v>
      </c>
      <c r="M1867" s="52">
        <f t="shared" si="5"/>
        <v>71.74280628</v>
      </c>
      <c r="N1867" s="52">
        <f t="shared" si="6"/>
        <v>1.257193722</v>
      </c>
      <c r="O1867" s="53"/>
      <c r="P1867" s="54">
        <v>73.0</v>
      </c>
      <c r="Q1867" s="54">
        <v>0.3</v>
      </c>
      <c r="R1867" s="55">
        <f t="shared" si="7"/>
        <v>70.64913325</v>
      </c>
      <c r="S1867" s="55">
        <f t="shared" si="8"/>
        <v>2.350866753</v>
      </c>
      <c r="T1867" s="55"/>
    </row>
    <row r="1868">
      <c r="A1868" s="45">
        <v>74.7</v>
      </c>
      <c r="B1868" s="45">
        <v>11.6</v>
      </c>
      <c r="C1868" s="46">
        <f t="shared" si="1"/>
        <v>68.50894515</v>
      </c>
      <c r="D1868" s="35">
        <f t="shared" si="2"/>
        <v>6.19105485</v>
      </c>
      <c r="E1868" s="47"/>
      <c r="F1868" s="48">
        <v>71.2</v>
      </c>
      <c r="G1868" s="48">
        <v>194.0</v>
      </c>
      <c r="H1868" s="49">
        <f t="shared" si="3"/>
        <v>67.66667516</v>
      </c>
      <c r="I1868" s="49">
        <f t="shared" si="4"/>
        <v>3.53332484</v>
      </c>
      <c r="J1868" s="49"/>
      <c r="K1868" s="50">
        <v>71.2</v>
      </c>
      <c r="L1868" s="51">
        <v>46.4</v>
      </c>
      <c r="M1868" s="52">
        <f t="shared" si="5"/>
        <v>71.5539057</v>
      </c>
      <c r="N1868" s="52">
        <f t="shared" si="6"/>
        <v>0.3539056951</v>
      </c>
      <c r="O1868" s="53"/>
      <c r="P1868" s="54">
        <v>71.2</v>
      </c>
      <c r="Q1868" s="54">
        <v>0.3</v>
      </c>
      <c r="R1868" s="55">
        <f t="shared" si="7"/>
        <v>70.64913325</v>
      </c>
      <c r="S1868" s="55">
        <f t="shared" si="8"/>
        <v>0.5508667535</v>
      </c>
      <c r="T1868" s="55"/>
    </row>
    <row r="1869">
      <c r="A1869" s="45">
        <v>74.3</v>
      </c>
      <c r="B1869" s="45">
        <v>11.5</v>
      </c>
      <c r="C1869" s="46">
        <f t="shared" si="1"/>
        <v>68.29859984</v>
      </c>
      <c r="D1869" s="35">
        <f t="shared" si="2"/>
        <v>6.00140016</v>
      </c>
      <c r="E1869" s="47"/>
      <c r="F1869" s="48">
        <v>71.0</v>
      </c>
      <c r="G1869" s="48">
        <v>194.0</v>
      </c>
      <c r="H1869" s="49">
        <f t="shared" si="3"/>
        <v>67.66667516</v>
      </c>
      <c r="I1869" s="49">
        <f t="shared" si="4"/>
        <v>3.33332484</v>
      </c>
      <c r="J1869" s="49"/>
      <c r="K1869" s="50">
        <v>71.0</v>
      </c>
      <c r="L1869" s="51">
        <v>45.7</v>
      </c>
      <c r="M1869" s="52">
        <f t="shared" si="5"/>
        <v>71.36500511</v>
      </c>
      <c r="N1869" s="52">
        <f t="shared" si="6"/>
        <v>0.3650051116</v>
      </c>
      <c r="O1869" s="53"/>
      <c r="P1869" s="54">
        <v>71.0</v>
      </c>
      <c r="Q1869" s="54">
        <v>0.4</v>
      </c>
      <c r="R1869" s="55">
        <f t="shared" si="7"/>
        <v>70.55184491</v>
      </c>
      <c r="S1869" s="55">
        <f t="shared" si="8"/>
        <v>0.4481550927</v>
      </c>
      <c r="T1869" s="55"/>
    </row>
    <row r="1870">
      <c r="A1870" s="45">
        <v>74.0</v>
      </c>
      <c r="B1870" s="45">
        <v>11.5</v>
      </c>
      <c r="C1870" s="46">
        <f t="shared" si="1"/>
        <v>68.29859984</v>
      </c>
      <c r="D1870" s="35">
        <f t="shared" si="2"/>
        <v>5.70140016</v>
      </c>
      <c r="E1870" s="47"/>
      <c r="F1870" s="48">
        <v>76.0</v>
      </c>
      <c r="G1870" s="48">
        <v>198.0</v>
      </c>
      <c r="H1870" s="49">
        <f t="shared" si="3"/>
        <v>67.45324132</v>
      </c>
      <c r="I1870" s="49">
        <f t="shared" si="4"/>
        <v>8.546758677</v>
      </c>
      <c r="J1870" s="49"/>
      <c r="K1870" s="50">
        <v>76.0</v>
      </c>
      <c r="L1870" s="51">
        <v>44.9</v>
      </c>
      <c r="M1870" s="52">
        <f t="shared" si="5"/>
        <v>71.14911873</v>
      </c>
      <c r="N1870" s="52">
        <f t="shared" si="6"/>
        <v>4.850881269</v>
      </c>
      <c r="O1870" s="53"/>
      <c r="P1870" s="54">
        <v>76.0</v>
      </c>
      <c r="Q1870" s="54">
        <v>0.4</v>
      </c>
      <c r="R1870" s="55">
        <f t="shared" si="7"/>
        <v>70.55184491</v>
      </c>
      <c r="S1870" s="55">
        <f t="shared" si="8"/>
        <v>5.448155093</v>
      </c>
      <c r="T1870" s="55"/>
    </row>
    <row r="1871">
      <c r="A1871" s="45">
        <v>73.6</v>
      </c>
      <c r="B1871" s="45">
        <v>11.2</v>
      </c>
      <c r="C1871" s="46">
        <f t="shared" si="1"/>
        <v>67.66756391</v>
      </c>
      <c r="D1871" s="35">
        <f t="shared" si="2"/>
        <v>5.932436092</v>
      </c>
      <c r="E1871" s="47"/>
      <c r="F1871" s="48">
        <v>75.0</v>
      </c>
      <c r="G1871" s="48">
        <v>197.0</v>
      </c>
      <c r="H1871" s="49">
        <f t="shared" si="3"/>
        <v>67.50659978</v>
      </c>
      <c r="I1871" s="49">
        <f t="shared" si="4"/>
        <v>7.493400217</v>
      </c>
      <c r="J1871" s="49"/>
      <c r="K1871" s="50">
        <v>75.0</v>
      </c>
      <c r="L1871" s="51">
        <v>44.2</v>
      </c>
      <c r="M1871" s="52">
        <f t="shared" si="5"/>
        <v>70.96021815</v>
      </c>
      <c r="N1871" s="52">
        <f t="shared" si="6"/>
        <v>4.039781853</v>
      </c>
      <c r="O1871" s="53"/>
      <c r="P1871" s="54">
        <v>75.0</v>
      </c>
      <c r="Q1871" s="54">
        <v>0.4</v>
      </c>
      <c r="R1871" s="55">
        <f t="shared" si="7"/>
        <v>70.55184491</v>
      </c>
      <c r="S1871" s="55">
        <f t="shared" si="8"/>
        <v>4.448155093</v>
      </c>
      <c r="T1871" s="55"/>
    </row>
    <row r="1872">
      <c r="A1872" s="45">
        <v>73.3</v>
      </c>
      <c r="B1872" s="45">
        <v>11.0</v>
      </c>
      <c r="C1872" s="46">
        <f t="shared" si="1"/>
        <v>67.24687329</v>
      </c>
      <c r="D1872" s="35">
        <f t="shared" si="2"/>
        <v>6.053126713</v>
      </c>
      <c r="E1872" s="47"/>
      <c r="F1872" s="48">
        <v>73.0</v>
      </c>
      <c r="G1872" s="48">
        <v>193.0</v>
      </c>
      <c r="H1872" s="49">
        <f t="shared" si="3"/>
        <v>67.72003362</v>
      </c>
      <c r="I1872" s="49">
        <f t="shared" si="4"/>
        <v>5.27996638</v>
      </c>
      <c r="J1872" s="49"/>
      <c r="K1872" s="50">
        <v>73.0</v>
      </c>
      <c r="L1872" s="51">
        <v>43.5</v>
      </c>
      <c r="M1872" s="52">
        <f t="shared" si="5"/>
        <v>70.77131756</v>
      </c>
      <c r="N1872" s="52">
        <f t="shared" si="6"/>
        <v>2.228682436</v>
      </c>
      <c r="O1872" s="53"/>
      <c r="P1872" s="54">
        <v>73.0</v>
      </c>
      <c r="Q1872" s="54">
        <v>0.4</v>
      </c>
      <c r="R1872" s="55">
        <f t="shared" si="7"/>
        <v>70.55184491</v>
      </c>
      <c r="S1872" s="55">
        <f t="shared" si="8"/>
        <v>2.448155093</v>
      </c>
      <c r="T1872" s="55"/>
    </row>
    <row r="1873">
      <c r="A1873" s="45">
        <v>72.9</v>
      </c>
      <c r="B1873" s="45">
        <v>10.7</v>
      </c>
      <c r="C1873" s="46">
        <f t="shared" si="1"/>
        <v>66.61583736</v>
      </c>
      <c r="D1873" s="35">
        <f t="shared" si="2"/>
        <v>6.284162644</v>
      </c>
      <c r="E1873" s="47"/>
      <c r="F1873" s="48">
        <v>73.0</v>
      </c>
      <c r="G1873" s="48">
        <v>192.0</v>
      </c>
      <c r="H1873" s="49">
        <f t="shared" si="3"/>
        <v>67.77339208</v>
      </c>
      <c r="I1873" s="49">
        <f t="shared" si="4"/>
        <v>5.226607921</v>
      </c>
      <c r="J1873" s="49"/>
      <c r="K1873" s="50">
        <v>73.0</v>
      </c>
      <c r="L1873" s="51">
        <v>42.8</v>
      </c>
      <c r="M1873" s="52">
        <f t="shared" si="5"/>
        <v>70.58241698</v>
      </c>
      <c r="N1873" s="52">
        <f t="shared" si="6"/>
        <v>2.41758302</v>
      </c>
      <c r="O1873" s="53"/>
      <c r="P1873" s="54">
        <v>73.0</v>
      </c>
      <c r="Q1873" s="54">
        <v>0.5</v>
      </c>
      <c r="R1873" s="55">
        <f t="shared" si="7"/>
        <v>70.45455657</v>
      </c>
      <c r="S1873" s="55">
        <f t="shared" si="8"/>
        <v>2.545443432</v>
      </c>
      <c r="T1873" s="55"/>
    </row>
    <row r="1874">
      <c r="A1874" s="45">
        <v>72.6</v>
      </c>
      <c r="B1874" s="45">
        <v>10.4</v>
      </c>
      <c r="C1874" s="46">
        <f t="shared" si="1"/>
        <v>65.98480142</v>
      </c>
      <c r="D1874" s="35">
        <f t="shared" si="2"/>
        <v>6.615198576</v>
      </c>
      <c r="E1874" s="47"/>
      <c r="F1874" s="48">
        <v>61.8</v>
      </c>
      <c r="G1874" s="48">
        <v>22.0</v>
      </c>
      <c r="H1874" s="49">
        <f t="shared" si="3"/>
        <v>76.84433015</v>
      </c>
      <c r="I1874" s="49">
        <f t="shared" si="4"/>
        <v>15.04433015</v>
      </c>
      <c r="J1874" s="49"/>
      <c r="K1874" s="50">
        <v>61.8</v>
      </c>
      <c r="L1874" s="51">
        <v>19.3</v>
      </c>
      <c r="M1874" s="52">
        <f t="shared" si="5"/>
        <v>64.24075454</v>
      </c>
      <c r="N1874" s="52">
        <f t="shared" si="6"/>
        <v>2.440754537</v>
      </c>
      <c r="O1874" s="53"/>
      <c r="P1874" s="54">
        <v>61.8</v>
      </c>
      <c r="Q1874" s="54">
        <v>0.6</v>
      </c>
      <c r="R1874" s="55">
        <f t="shared" si="7"/>
        <v>70.35726823</v>
      </c>
      <c r="S1874" s="55">
        <f t="shared" si="8"/>
        <v>8.557268229</v>
      </c>
      <c r="T1874" s="55"/>
    </row>
    <row r="1875">
      <c r="A1875" s="45">
        <v>66.4</v>
      </c>
      <c r="B1875" s="45">
        <v>8.1</v>
      </c>
      <c r="C1875" s="46">
        <f t="shared" si="1"/>
        <v>61.14685928</v>
      </c>
      <c r="D1875" s="35">
        <f t="shared" si="2"/>
        <v>5.253140717</v>
      </c>
      <c r="E1875" s="47"/>
      <c r="F1875" s="48">
        <v>61.4</v>
      </c>
      <c r="G1875" s="48">
        <v>223.0</v>
      </c>
      <c r="H1875" s="49">
        <f t="shared" si="3"/>
        <v>66.11927984</v>
      </c>
      <c r="I1875" s="49">
        <f t="shared" si="4"/>
        <v>4.719279843</v>
      </c>
      <c r="J1875" s="49"/>
      <c r="K1875" s="50">
        <v>61.4</v>
      </c>
      <c r="L1875" s="51">
        <v>18.9</v>
      </c>
      <c r="M1875" s="52">
        <f t="shared" si="5"/>
        <v>64.13281135</v>
      </c>
      <c r="N1875" s="52">
        <f t="shared" si="6"/>
        <v>2.732811346</v>
      </c>
      <c r="O1875" s="53"/>
      <c r="P1875" s="54">
        <v>61.4</v>
      </c>
      <c r="Q1875" s="54">
        <v>0.7</v>
      </c>
      <c r="R1875" s="55">
        <f t="shared" si="7"/>
        <v>70.25997989</v>
      </c>
      <c r="S1875" s="55">
        <f t="shared" si="8"/>
        <v>8.859979889</v>
      </c>
      <c r="T1875" s="55"/>
    </row>
    <row r="1876">
      <c r="A1876" s="45">
        <v>66.2</v>
      </c>
      <c r="B1876" s="45">
        <v>7.8</v>
      </c>
      <c r="C1876" s="46">
        <f t="shared" si="1"/>
        <v>60.51582335</v>
      </c>
      <c r="D1876" s="35">
        <f t="shared" si="2"/>
        <v>5.684176649</v>
      </c>
      <c r="E1876" s="47"/>
      <c r="F1876" s="48">
        <v>69.0</v>
      </c>
      <c r="G1876" s="48">
        <v>227.0</v>
      </c>
      <c r="H1876" s="49">
        <f t="shared" si="3"/>
        <v>65.90584601</v>
      </c>
      <c r="I1876" s="49">
        <f t="shared" si="4"/>
        <v>3.094153994</v>
      </c>
      <c r="J1876" s="49"/>
      <c r="K1876" s="50">
        <v>69.0</v>
      </c>
      <c r="L1876" s="51">
        <v>18.5</v>
      </c>
      <c r="M1876" s="52">
        <f t="shared" si="5"/>
        <v>64.02486816</v>
      </c>
      <c r="N1876" s="52">
        <f t="shared" si="6"/>
        <v>4.975131844</v>
      </c>
      <c r="O1876" s="53"/>
      <c r="P1876" s="54">
        <v>69.0</v>
      </c>
      <c r="Q1876" s="54">
        <v>0.7</v>
      </c>
      <c r="R1876" s="55">
        <f t="shared" si="7"/>
        <v>70.25997989</v>
      </c>
      <c r="S1876" s="55">
        <f t="shared" si="8"/>
        <v>1.259979889</v>
      </c>
      <c r="T1876" s="55"/>
    </row>
    <row r="1877">
      <c r="A1877" s="45">
        <v>66.0</v>
      </c>
      <c r="B1877" s="45">
        <v>7.7</v>
      </c>
      <c r="C1877" s="46">
        <f t="shared" si="1"/>
        <v>60.30547804</v>
      </c>
      <c r="D1877" s="35">
        <f t="shared" si="2"/>
        <v>5.694521959</v>
      </c>
      <c r="E1877" s="47"/>
      <c r="F1877" s="48">
        <v>63.0</v>
      </c>
      <c r="G1877" s="48">
        <v>232.0</v>
      </c>
      <c r="H1877" s="49">
        <f t="shared" si="3"/>
        <v>65.63905371</v>
      </c>
      <c r="I1877" s="49">
        <f t="shared" si="4"/>
        <v>2.63905371</v>
      </c>
      <c r="J1877" s="49"/>
      <c r="K1877" s="50">
        <v>63.0</v>
      </c>
      <c r="L1877" s="51">
        <v>18.1</v>
      </c>
      <c r="M1877" s="52">
        <f t="shared" si="5"/>
        <v>63.91692496</v>
      </c>
      <c r="N1877" s="52">
        <f t="shared" si="6"/>
        <v>0.916924965</v>
      </c>
      <c r="O1877" s="53"/>
      <c r="P1877" s="54">
        <v>63.0</v>
      </c>
      <c r="Q1877" s="54">
        <v>0.9</v>
      </c>
      <c r="R1877" s="55">
        <f t="shared" si="7"/>
        <v>70.06540321</v>
      </c>
      <c r="S1877" s="55">
        <f t="shared" si="8"/>
        <v>7.065403211</v>
      </c>
      <c r="T1877" s="55"/>
    </row>
    <row r="1878">
      <c r="A1878" s="45">
        <v>65.7</v>
      </c>
      <c r="B1878" s="45">
        <v>7.6</v>
      </c>
      <c r="C1878" s="46">
        <f t="shared" si="1"/>
        <v>60.09513273</v>
      </c>
      <c r="D1878" s="35">
        <f t="shared" si="2"/>
        <v>5.60486727</v>
      </c>
      <c r="E1878" s="47"/>
      <c r="F1878" s="48">
        <v>59.4</v>
      </c>
      <c r="G1878" s="48">
        <v>241.0</v>
      </c>
      <c r="H1878" s="49">
        <f t="shared" si="3"/>
        <v>65.15882758</v>
      </c>
      <c r="I1878" s="49">
        <f t="shared" si="4"/>
        <v>5.758827577</v>
      </c>
      <c r="J1878" s="49"/>
      <c r="K1878" s="50">
        <v>59.4</v>
      </c>
      <c r="L1878" s="51">
        <v>17.7</v>
      </c>
      <c r="M1878" s="52">
        <f t="shared" si="5"/>
        <v>63.80898177</v>
      </c>
      <c r="N1878" s="52">
        <f t="shared" si="6"/>
        <v>4.408981774</v>
      </c>
      <c r="O1878" s="53"/>
      <c r="P1878" s="54">
        <v>59.4</v>
      </c>
      <c r="Q1878" s="54">
        <v>1.1</v>
      </c>
      <c r="R1878" s="55">
        <f t="shared" si="7"/>
        <v>69.87082653</v>
      </c>
      <c r="S1878" s="55">
        <f t="shared" si="8"/>
        <v>10.47082653</v>
      </c>
      <c r="T1878" s="55"/>
    </row>
    <row r="1879">
      <c r="A1879" s="45">
        <v>65.5</v>
      </c>
      <c r="B1879" s="45">
        <v>7.5</v>
      </c>
      <c r="C1879" s="46">
        <f t="shared" si="1"/>
        <v>59.88478742</v>
      </c>
      <c r="D1879" s="35">
        <f t="shared" si="2"/>
        <v>5.61521258</v>
      </c>
      <c r="E1879" s="47"/>
      <c r="F1879" s="48">
        <v>58.2</v>
      </c>
      <c r="G1879" s="48">
        <v>252.0</v>
      </c>
      <c r="H1879" s="49">
        <f t="shared" si="3"/>
        <v>64.57188453</v>
      </c>
      <c r="I1879" s="49">
        <f t="shared" si="4"/>
        <v>6.371884526</v>
      </c>
      <c r="J1879" s="49"/>
      <c r="K1879" s="50">
        <v>58.2</v>
      </c>
      <c r="L1879" s="51">
        <v>17.3</v>
      </c>
      <c r="M1879" s="52">
        <f t="shared" si="5"/>
        <v>63.70103858</v>
      </c>
      <c r="N1879" s="52">
        <f t="shared" si="6"/>
        <v>5.501038584</v>
      </c>
      <c r="O1879" s="53"/>
      <c r="P1879" s="54">
        <v>58.2</v>
      </c>
      <c r="Q1879" s="54">
        <v>1.3</v>
      </c>
      <c r="R1879" s="55">
        <f t="shared" si="7"/>
        <v>69.67624985</v>
      </c>
      <c r="S1879" s="55">
        <f t="shared" si="8"/>
        <v>11.47624985</v>
      </c>
      <c r="T1879" s="55"/>
    </row>
    <row r="1880">
      <c r="A1880" s="45">
        <v>65.1</v>
      </c>
      <c r="B1880" s="45">
        <v>7.5</v>
      </c>
      <c r="C1880" s="46">
        <f t="shared" si="1"/>
        <v>59.88478742</v>
      </c>
      <c r="D1880" s="35">
        <f t="shared" si="2"/>
        <v>5.21521258</v>
      </c>
      <c r="E1880" s="47"/>
      <c r="F1880" s="48">
        <v>57.1</v>
      </c>
      <c r="G1880" s="48">
        <v>263.0</v>
      </c>
      <c r="H1880" s="49">
        <f t="shared" si="3"/>
        <v>63.98494147</v>
      </c>
      <c r="I1880" s="49">
        <f t="shared" si="4"/>
        <v>6.884941474</v>
      </c>
      <c r="J1880" s="49"/>
      <c r="K1880" s="50">
        <v>57.1</v>
      </c>
      <c r="L1880" s="51">
        <v>16.9</v>
      </c>
      <c r="M1880" s="52">
        <f t="shared" si="5"/>
        <v>63.59309539</v>
      </c>
      <c r="N1880" s="52">
        <f t="shared" si="6"/>
        <v>6.493095393</v>
      </c>
      <c r="O1880" s="53"/>
      <c r="P1880" s="54">
        <v>57.1</v>
      </c>
      <c r="Q1880" s="54">
        <v>1.4</v>
      </c>
      <c r="R1880" s="55">
        <f t="shared" si="7"/>
        <v>69.57896151</v>
      </c>
      <c r="S1880" s="55">
        <f t="shared" si="8"/>
        <v>12.47896151</v>
      </c>
      <c r="T1880" s="55"/>
    </row>
    <row r="1881">
      <c r="A1881" s="45">
        <v>64.8</v>
      </c>
      <c r="B1881" s="45">
        <v>7.3</v>
      </c>
      <c r="C1881" s="46">
        <f t="shared" si="1"/>
        <v>59.4640968</v>
      </c>
      <c r="D1881" s="35">
        <f t="shared" si="2"/>
        <v>5.335903201</v>
      </c>
      <c r="E1881" s="47"/>
      <c r="F1881" s="48">
        <v>56.0</v>
      </c>
      <c r="G1881" s="48">
        <v>272.0</v>
      </c>
      <c r="H1881" s="49">
        <f t="shared" si="3"/>
        <v>63.50471534</v>
      </c>
      <c r="I1881" s="49">
        <f t="shared" si="4"/>
        <v>7.504715342</v>
      </c>
      <c r="J1881" s="49"/>
      <c r="K1881" s="50">
        <v>56.0</v>
      </c>
      <c r="L1881" s="51">
        <v>16.5</v>
      </c>
      <c r="M1881" s="52">
        <f t="shared" si="5"/>
        <v>63.4851522</v>
      </c>
      <c r="N1881" s="52">
        <f t="shared" si="6"/>
        <v>7.485152203</v>
      </c>
      <c r="O1881" s="53"/>
      <c r="P1881" s="54">
        <v>56.0</v>
      </c>
      <c r="Q1881" s="54">
        <v>1.5</v>
      </c>
      <c r="R1881" s="55">
        <f t="shared" si="7"/>
        <v>69.48167318</v>
      </c>
      <c r="S1881" s="55">
        <f t="shared" si="8"/>
        <v>13.48167318</v>
      </c>
      <c r="T1881" s="55"/>
    </row>
    <row r="1882">
      <c r="A1882" s="45">
        <v>64.6</v>
      </c>
      <c r="B1882" s="45">
        <v>7.3</v>
      </c>
      <c r="C1882" s="46">
        <f t="shared" si="1"/>
        <v>59.4640968</v>
      </c>
      <c r="D1882" s="35">
        <f t="shared" si="2"/>
        <v>5.135903201</v>
      </c>
      <c r="E1882" s="47"/>
      <c r="F1882" s="48">
        <v>55.2</v>
      </c>
      <c r="G1882" s="48">
        <v>276.0</v>
      </c>
      <c r="H1882" s="49">
        <f t="shared" si="3"/>
        <v>63.2912815</v>
      </c>
      <c r="I1882" s="49">
        <f t="shared" si="4"/>
        <v>8.091281505</v>
      </c>
      <c r="J1882" s="49"/>
      <c r="K1882" s="50">
        <v>55.2</v>
      </c>
      <c r="L1882" s="51">
        <v>16.1</v>
      </c>
      <c r="M1882" s="52">
        <f t="shared" si="5"/>
        <v>63.37720901</v>
      </c>
      <c r="N1882" s="52">
        <f t="shared" si="6"/>
        <v>8.177209012</v>
      </c>
      <c r="O1882" s="53"/>
      <c r="P1882" s="54">
        <v>55.2</v>
      </c>
      <c r="Q1882" s="54">
        <v>1.6</v>
      </c>
      <c r="R1882" s="55">
        <f t="shared" si="7"/>
        <v>69.38438484</v>
      </c>
      <c r="S1882" s="55">
        <f t="shared" si="8"/>
        <v>14.18438484</v>
      </c>
      <c r="T1882" s="55"/>
    </row>
    <row r="1883">
      <c r="A1883" s="45">
        <v>64.4</v>
      </c>
      <c r="B1883" s="45">
        <v>6.7</v>
      </c>
      <c r="C1883" s="46">
        <f t="shared" si="1"/>
        <v>58.20202494</v>
      </c>
      <c r="D1883" s="35">
        <f t="shared" si="2"/>
        <v>6.197975064</v>
      </c>
      <c r="E1883" s="47"/>
      <c r="F1883" s="48">
        <v>54.5</v>
      </c>
      <c r="G1883" s="48">
        <v>277.0</v>
      </c>
      <c r="H1883" s="49">
        <f t="shared" si="3"/>
        <v>63.23792305</v>
      </c>
      <c r="I1883" s="49">
        <f t="shared" si="4"/>
        <v>8.737923045</v>
      </c>
      <c r="J1883" s="49"/>
      <c r="K1883" s="50">
        <v>54.5</v>
      </c>
      <c r="L1883" s="51">
        <v>15.7</v>
      </c>
      <c r="M1883" s="52">
        <f t="shared" si="5"/>
        <v>63.26926582</v>
      </c>
      <c r="N1883" s="52">
        <f t="shared" si="6"/>
        <v>8.769265822</v>
      </c>
      <c r="O1883" s="53"/>
      <c r="P1883" s="54">
        <v>54.5</v>
      </c>
      <c r="Q1883" s="54">
        <v>1.6</v>
      </c>
      <c r="R1883" s="55">
        <f t="shared" si="7"/>
        <v>69.38438484</v>
      </c>
      <c r="S1883" s="55">
        <f t="shared" si="8"/>
        <v>14.88438484</v>
      </c>
      <c r="T1883" s="55"/>
    </row>
    <row r="1884">
      <c r="A1884" s="45">
        <v>64.2</v>
      </c>
      <c r="B1884" s="45">
        <v>6.5</v>
      </c>
      <c r="C1884" s="46">
        <f t="shared" si="1"/>
        <v>57.78133431</v>
      </c>
      <c r="D1884" s="35">
        <f t="shared" si="2"/>
        <v>6.418665685</v>
      </c>
      <c r="E1884" s="47"/>
      <c r="F1884" s="48">
        <v>53.7</v>
      </c>
      <c r="G1884" s="48">
        <v>278.0</v>
      </c>
      <c r="H1884" s="49">
        <f t="shared" si="3"/>
        <v>63.18456459</v>
      </c>
      <c r="I1884" s="49">
        <f t="shared" si="4"/>
        <v>9.484564586</v>
      </c>
      <c r="J1884" s="49"/>
      <c r="K1884" s="50">
        <v>53.7</v>
      </c>
      <c r="L1884" s="51">
        <v>15.4</v>
      </c>
      <c r="M1884" s="52">
        <f t="shared" si="5"/>
        <v>63.18830843</v>
      </c>
      <c r="N1884" s="52">
        <f t="shared" si="6"/>
        <v>9.488308429</v>
      </c>
      <c r="O1884" s="53"/>
      <c r="P1884" s="54">
        <v>53.7</v>
      </c>
      <c r="Q1884" s="54">
        <v>1.6</v>
      </c>
      <c r="R1884" s="55">
        <f t="shared" si="7"/>
        <v>69.38438484</v>
      </c>
      <c r="S1884" s="55">
        <f t="shared" si="8"/>
        <v>15.68438484</v>
      </c>
      <c r="T1884" s="55"/>
    </row>
    <row r="1885">
      <c r="A1885" s="45">
        <v>62.9</v>
      </c>
      <c r="B1885" s="45">
        <v>6.1</v>
      </c>
      <c r="C1885" s="46">
        <f t="shared" si="1"/>
        <v>56.93995307</v>
      </c>
      <c r="D1885" s="35">
        <f t="shared" si="2"/>
        <v>5.960046927</v>
      </c>
      <c r="E1885" s="47"/>
      <c r="F1885" s="48">
        <v>52.9</v>
      </c>
      <c r="G1885" s="48">
        <v>279.0</v>
      </c>
      <c r="H1885" s="49">
        <f t="shared" si="3"/>
        <v>63.13120613</v>
      </c>
      <c r="I1885" s="49">
        <f t="shared" si="4"/>
        <v>10.23120613</v>
      </c>
      <c r="J1885" s="49"/>
      <c r="K1885" s="50">
        <v>52.9</v>
      </c>
      <c r="L1885" s="51">
        <v>15.0</v>
      </c>
      <c r="M1885" s="52">
        <f t="shared" si="5"/>
        <v>63.08036524</v>
      </c>
      <c r="N1885" s="52">
        <f t="shared" si="6"/>
        <v>10.18036524</v>
      </c>
      <c r="O1885" s="53"/>
      <c r="P1885" s="54">
        <v>52.9</v>
      </c>
      <c r="Q1885" s="54">
        <v>1.6</v>
      </c>
      <c r="R1885" s="55">
        <f t="shared" si="7"/>
        <v>69.38438484</v>
      </c>
      <c r="S1885" s="55">
        <f t="shared" si="8"/>
        <v>16.48438484</v>
      </c>
      <c r="T1885" s="55"/>
    </row>
    <row r="1886">
      <c r="A1886" s="45">
        <v>63.7</v>
      </c>
      <c r="B1886" s="45">
        <v>5.6</v>
      </c>
      <c r="C1886" s="46">
        <f t="shared" si="1"/>
        <v>55.88822652</v>
      </c>
      <c r="D1886" s="35">
        <f t="shared" si="2"/>
        <v>7.81177348</v>
      </c>
      <c r="E1886" s="47"/>
      <c r="F1886" s="48">
        <v>52.1</v>
      </c>
      <c r="G1886" s="48">
        <v>28.0</v>
      </c>
      <c r="H1886" s="49">
        <f t="shared" si="3"/>
        <v>76.52417939</v>
      </c>
      <c r="I1886" s="49">
        <f t="shared" si="4"/>
        <v>24.42417939</v>
      </c>
      <c r="J1886" s="49"/>
      <c r="K1886" s="50">
        <v>52.1</v>
      </c>
      <c r="L1886" s="51">
        <v>14.6</v>
      </c>
      <c r="M1886" s="52">
        <f t="shared" si="5"/>
        <v>62.97242205</v>
      </c>
      <c r="N1886" s="52">
        <f t="shared" si="6"/>
        <v>10.87242205</v>
      </c>
      <c r="O1886" s="53"/>
      <c r="P1886" s="54">
        <v>52.1</v>
      </c>
      <c r="Q1886" s="54">
        <v>1.6</v>
      </c>
      <c r="R1886" s="55">
        <f t="shared" si="7"/>
        <v>69.38438484</v>
      </c>
      <c r="S1886" s="55">
        <f t="shared" si="8"/>
        <v>17.28438484</v>
      </c>
      <c r="T1886" s="55"/>
    </row>
    <row r="1887">
      <c r="A1887" s="45">
        <v>63.5</v>
      </c>
      <c r="B1887" s="45">
        <v>5.6</v>
      </c>
      <c r="C1887" s="46">
        <f t="shared" si="1"/>
        <v>55.88822652</v>
      </c>
      <c r="D1887" s="35">
        <f t="shared" si="2"/>
        <v>7.61177348</v>
      </c>
      <c r="E1887" s="47"/>
      <c r="F1887" s="48">
        <v>51.4</v>
      </c>
      <c r="G1887" s="48">
        <v>282.0</v>
      </c>
      <c r="H1887" s="49">
        <f t="shared" si="3"/>
        <v>62.97113075</v>
      </c>
      <c r="I1887" s="49">
        <f t="shared" si="4"/>
        <v>11.57113075</v>
      </c>
      <c r="J1887" s="49"/>
      <c r="K1887" s="50">
        <v>51.4</v>
      </c>
      <c r="L1887" s="51">
        <v>14.3</v>
      </c>
      <c r="M1887" s="52">
        <f t="shared" si="5"/>
        <v>62.89146465</v>
      </c>
      <c r="N1887" s="52">
        <f t="shared" si="6"/>
        <v>11.49146465</v>
      </c>
      <c r="O1887" s="53"/>
      <c r="P1887" s="54">
        <v>51.4</v>
      </c>
      <c r="Q1887" s="54">
        <v>1.5</v>
      </c>
      <c r="R1887" s="55">
        <f t="shared" si="7"/>
        <v>69.48167318</v>
      </c>
      <c r="S1887" s="55">
        <f t="shared" si="8"/>
        <v>18.08167318</v>
      </c>
      <c r="T1887" s="55"/>
    </row>
    <row r="1888">
      <c r="A1888" s="45">
        <v>63.2</v>
      </c>
      <c r="B1888" s="45">
        <v>5.5</v>
      </c>
      <c r="C1888" s="46">
        <f t="shared" si="1"/>
        <v>55.67788121</v>
      </c>
      <c r="D1888" s="35">
        <f t="shared" si="2"/>
        <v>7.52211879</v>
      </c>
      <c r="E1888" s="47"/>
      <c r="F1888" s="48">
        <v>56.0</v>
      </c>
      <c r="G1888" s="48">
        <v>283.0</v>
      </c>
      <c r="H1888" s="49">
        <f t="shared" si="3"/>
        <v>62.91777229</v>
      </c>
      <c r="I1888" s="49">
        <f t="shared" si="4"/>
        <v>6.91777229</v>
      </c>
      <c r="J1888" s="49"/>
      <c r="K1888" s="50">
        <v>56.0</v>
      </c>
      <c r="L1888" s="51">
        <v>13.9</v>
      </c>
      <c r="M1888" s="52">
        <f t="shared" si="5"/>
        <v>62.78352146</v>
      </c>
      <c r="N1888" s="52">
        <f t="shared" si="6"/>
        <v>6.783521464</v>
      </c>
      <c r="O1888" s="53"/>
      <c r="P1888" s="54">
        <v>56.0</v>
      </c>
      <c r="Q1888" s="54">
        <v>3.7</v>
      </c>
      <c r="R1888" s="55">
        <f t="shared" si="7"/>
        <v>67.34132971</v>
      </c>
      <c r="S1888" s="55">
        <f t="shared" si="8"/>
        <v>11.34132971</v>
      </c>
      <c r="T1888" s="55"/>
    </row>
    <row r="1889">
      <c r="A1889" s="45">
        <v>63.0</v>
      </c>
      <c r="B1889" s="45">
        <v>5.4</v>
      </c>
      <c r="C1889" s="46">
        <f t="shared" si="1"/>
        <v>55.4675359</v>
      </c>
      <c r="D1889" s="35">
        <f t="shared" si="2"/>
        <v>7.5324641</v>
      </c>
      <c r="E1889" s="47"/>
      <c r="F1889" s="48">
        <v>50.0</v>
      </c>
      <c r="G1889" s="48">
        <v>284.0</v>
      </c>
      <c r="H1889" s="49">
        <f t="shared" si="3"/>
        <v>62.86441383</v>
      </c>
      <c r="I1889" s="49">
        <f t="shared" si="4"/>
        <v>12.86441383</v>
      </c>
      <c r="J1889" s="49"/>
      <c r="K1889" s="50">
        <v>50.0</v>
      </c>
      <c r="L1889" s="51">
        <v>13.6</v>
      </c>
      <c r="M1889" s="52">
        <f t="shared" si="5"/>
        <v>62.70256407</v>
      </c>
      <c r="N1889" s="52">
        <f t="shared" si="6"/>
        <v>12.70256407</v>
      </c>
      <c r="O1889" s="53"/>
      <c r="P1889" s="54">
        <v>50.0</v>
      </c>
      <c r="Q1889" s="54">
        <v>3.9</v>
      </c>
      <c r="R1889" s="55">
        <f t="shared" si="7"/>
        <v>67.14675303</v>
      </c>
      <c r="S1889" s="55">
        <f t="shared" si="8"/>
        <v>17.14675303</v>
      </c>
      <c r="T1889" s="55"/>
    </row>
    <row r="1890">
      <c r="A1890" s="45">
        <v>62.8</v>
      </c>
      <c r="B1890" s="45">
        <v>5.3</v>
      </c>
      <c r="C1890" s="46">
        <f t="shared" si="1"/>
        <v>55.25719059</v>
      </c>
      <c r="D1890" s="35">
        <f t="shared" si="2"/>
        <v>7.542809411</v>
      </c>
      <c r="E1890" s="47"/>
      <c r="F1890" s="48">
        <v>54.5</v>
      </c>
      <c r="G1890" s="48">
        <v>344.0</v>
      </c>
      <c r="H1890" s="49">
        <f t="shared" si="3"/>
        <v>59.66290628</v>
      </c>
      <c r="I1890" s="49">
        <f t="shared" si="4"/>
        <v>5.162906278</v>
      </c>
      <c r="J1890" s="49"/>
      <c r="K1890" s="50">
        <v>54.5</v>
      </c>
      <c r="L1890" s="51">
        <v>25.4</v>
      </c>
      <c r="M1890" s="52">
        <f t="shared" si="5"/>
        <v>65.88688819</v>
      </c>
      <c r="N1890" s="52">
        <f t="shared" si="6"/>
        <v>11.38688819</v>
      </c>
      <c r="O1890" s="53"/>
      <c r="P1890" s="54">
        <v>54.5</v>
      </c>
      <c r="Q1890" s="54">
        <v>3.9</v>
      </c>
      <c r="R1890" s="55">
        <f t="shared" si="7"/>
        <v>67.14675303</v>
      </c>
      <c r="S1890" s="55">
        <f t="shared" si="8"/>
        <v>12.64675303</v>
      </c>
      <c r="T1890" s="55"/>
    </row>
    <row r="1891">
      <c r="A1891" s="45">
        <v>77.8</v>
      </c>
      <c r="B1891" s="45">
        <v>13.0</v>
      </c>
      <c r="C1891" s="46">
        <f t="shared" si="1"/>
        <v>71.4537795</v>
      </c>
      <c r="D1891" s="35">
        <f t="shared" si="2"/>
        <v>6.346220503</v>
      </c>
      <c r="E1891" s="47"/>
      <c r="F1891" s="48">
        <v>53.6</v>
      </c>
      <c r="G1891" s="48">
        <v>362.0</v>
      </c>
      <c r="H1891" s="49">
        <f t="shared" si="3"/>
        <v>58.70245401</v>
      </c>
      <c r="I1891" s="49">
        <f t="shared" si="4"/>
        <v>5.102454012</v>
      </c>
      <c r="J1891" s="49"/>
      <c r="K1891" s="50">
        <v>53.6</v>
      </c>
      <c r="L1891" s="51">
        <v>24.7</v>
      </c>
      <c r="M1891" s="52">
        <f t="shared" si="5"/>
        <v>65.69798761</v>
      </c>
      <c r="N1891" s="52">
        <f t="shared" si="6"/>
        <v>12.09798761</v>
      </c>
      <c r="O1891" s="53"/>
      <c r="P1891" s="54">
        <v>53.6</v>
      </c>
      <c r="Q1891" s="54">
        <v>4.4</v>
      </c>
      <c r="R1891" s="55">
        <f t="shared" si="7"/>
        <v>66.66031134</v>
      </c>
      <c r="S1891" s="55">
        <f t="shared" si="8"/>
        <v>13.06031134</v>
      </c>
      <c r="T1891" s="55"/>
    </row>
    <row r="1892">
      <c r="A1892" s="45">
        <v>77.6</v>
      </c>
      <c r="B1892" s="45">
        <v>13.0</v>
      </c>
      <c r="C1892" s="46">
        <f t="shared" si="1"/>
        <v>71.4537795</v>
      </c>
      <c r="D1892" s="35">
        <f t="shared" si="2"/>
        <v>6.146220503</v>
      </c>
      <c r="E1892" s="47"/>
      <c r="F1892" s="48">
        <v>53.2</v>
      </c>
      <c r="G1892" s="48">
        <v>367.0</v>
      </c>
      <c r="H1892" s="49">
        <f t="shared" si="3"/>
        <v>58.43566172</v>
      </c>
      <c r="I1892" s="49">
        <f t="shared" si="4"/>
        <v>5.235661716</v>
      </c>
      <c r="J1892" s="49"/>
      <c r="K1892" s="50">
        <v>53.2</v>
      </c>
      <c r="L1892" s="51">
        <v>24.1</v>
      </c>
      <c r="M1892" s="52">
        <f t="shared" si="5"/>
        <v>65.53607282</v>
      </c>
      <c r="N1892" s="52">
        <f t="shared" si="6"/>
        <v>12.33607282</v>
      </c>
      <c r="O1892" s="53"/>
      <c r="P1892" s="54">
        <v>53.2</v>
      </c>
      <c r="Q1892" s="54">
        <v>4.7</v>
      </c>
      <c r="R1892" s="55">
        <f t="shared" si="7"/>
        <v>66.36844632</v>
      </c>
      <c r="S1892" s="55">
        <f t="shared" si="8"/>
        <v>13.16844632</v>
      </c>
      <c r="T1892" s="55"/>
    </row>
    <row r="1893">
      <c r="A1893" s="45">
        <v>77.5</v>
      </c>
      <c r="B1893" s="45">
        <v>12.9</v>
      </c>
      <c r="C1893" s="46">
        <f t="shared" si="1"/>
        <v>71.24343419</v>
      </c>
      <c r="D1893" s="35">
        <f t="shared" si="2"/>
        <v>6.256565814</v>
      </c>
      <c r="E1893" s="47"/>
      <c r="F1893" s="48">
        <v>52.7</v>
      </c>
      <c r="G1893" s="48">
        <v>374.0</v>
      </c>
      <c r="H1893" s="49">
        <f t="shared" si="3"/>
        <v>58.0621525</v>
      </c>
      <c r="I1893" s="49">
        <f t="shared" si="4"/>
        <v>5.362152502</v>
      </c>
      <c r="J1893" s="49"/>
      <c r="K1893" s="50">
        <v>52.7</v>
      </c>
      <c r="L1893" s="51">
        <v>23.5</v>
      </c>
      <c r="M1893" s="52">
        <f t="shared" si="5"/>
        <v>65.37415804</v>
      </c>
      <c r="N1893" s="52">
        <f t="shared" si="6"/>
        <v>12.67415804</v>
      </c>
      <c r="O1893" s="53"/>
      <c r="P1893" s="54">
        <v>52.7</v>
      </c>
      <c r="Q1893" s="54">
        <v>4.8</v>
      </c>
      <c r="R1893" s="55">
        <f t="shared" si="7"/>
        <v>66.27115798</v>
      </c>
      <c r="S1893" s="55">
        <f t="shared" si="8"/>
        <v>13.57115798</v>
      </c>
      <c r="T1893" s="55"/>
    </row>
    <row r="1894">
      <c r="A1894" s="45">
        <v>77.2</v>
      </c>
      <c r="B1894" s="45">
        <v>12.8</v>
      </c>
      <c r="C1894" s="46">
        <f t="shared" si="1"/>
        <v>71.03308888</v>
      </c>
      <c r="D1894" s="35">
        <f t="shared" si="2"/>
        <v>6.166911124</v>
      </c>
      <c r="E1894" s="47"/>
      <c r="F1894" s="48">
        <v>52.3</v>
      </c>
      <c r="G1894" s="48">
        <v>375.0</v>
      </c>
      <c r="H1894" s="49">
        <f t="shared" si="3"/>
        <v>58.00879404</v>
      </c>
      <c r="I1894" s="49">
        <f t="shared" si="4"/>
        <v>5.708794042</v>
      </c>
      <c r="J1894" s="49"/>
      <c r="K1894" s="50">
        <v>52.3</v>
      </c>
      <c r="L1894" s="51">
        <v>22.8</v>
      </c>
      <c r="M1894" s="52">
        <f t="shared" si="5"/>
        <v>65.18525745</v>
      </c>
      <c r="N1894" s="52">
        <f t="shared" si="6"/>
        <v>12.88525745</v>
      </c>
      <c r="O1894" s="53"/>
      <c r="P1894" s="54">
        <v>52.3</v>
      </c>
      <c r="Q1894" s="54">
        <v>4.9</v>
      </c>
      <c r="R1894" s="55">
        <f t="shared" si="7"/>
        <v>66.17386964</v>
      </c>
      <c r="S1894" s="55">
        <f t="shared" si="8"/>
        <v>13.87386964</v>
      </c>
      <c r="T1894" s="55"/>
    </row>
    <row r="1895">
      <c r="A1895" s="45">
        <v>77.3</v>
      </c>
      <c r="B1895" s="45">
        <v>12.9</v>
      </c>
      <c r="C1895" s="46">
        <f t="shared" si="1"/>
        <v>71.24343419</v>
      </c>
      <c r="D1895" s="35">
        <f t="shared" si="2"/>
        <v>6.056565814</v>
      </c>
      <c r="E1895" s="47"/>
      <c r="F1895" s="48">
        <v>52.0</v>
      </c>
      <c r="G1895" s="48">
        <v>374.0</v>
      </c>
      <c r="H1895" s="49">
        <f t="shared" si="3"/>
        <v>58.0621525</v>
      </c>
      <c r="I1895" s="49">
        <f t="shared" si="4"/>
        <v>6.062152502</v>
      </c>
      <c r="J1895" s="49"/>
      <c r="K1895" s="50">
        <v>52.0</v>
      </c>
      <c r="L1895" s="51">
        <v>22.2</v>
      </c>
      <c r="M1895" s="52">
        <f t="shared" si="5"/>
        <v>65.02334267</v>
      </c>
      <c r="N1895" s="52">
        <f t="shared" si="6"/>
        <v>13.02334267</v>
      </c>
      <c r="O1895" s="53"/>
      <c r="P1895" s="54">
        <v>52.0</v>
      </c>
      <c r="Q1895" s="54">
        <v>5.0</v>
      </c>
      <c r="R1895" s="55">
        <f t="shared" si="7"/>
        <v>66.0765813</v>
      </c>
      <c r="S1895" s="55">
        <f t="shared" si="8"/>
        <v>14.0765813</v>
      </c>
      <c r="T1895" s="55"/>
    </row>
    <row r="1896">
      <c r="A1896" s="45">
        <v>76.5</v>
      </c>
      <c r="B1896" s="45">
        <v>12.8</v>
      </c>
      <c r="C1896" s="46">
        <f t="shared" si="1"/>
        <v>71.03308888</v>
      </c>
      <c r="D1896" s="35">
        <f t="shared" si="2"/>
        <v>5.466911124</v>
      </c>
      <c r="E1896" s="47"/>
      <c r="F1896" s="48">
        <v>51.6</v>
      </c>
      <c r="G1896" s="48">
        <v>376.0</v>
      </c>
      <c r="H1896" s="49">
        <f t="shared" si="3"/>
        <v>57.95543558</v>
      </c>
      <c r="I1896" s="49">
        <f t="shared" si="4"/>
        <v>6.355435583</v>
      </c>
      <c r="J1896" s="49"/>
      <c r="K1896" s="50">
        <v>51.6</v>
      </c>
      <c r="L1896" s="51">
        <v>21.6</v>
      </c>
      <c r="M1896" s="52">
        <f t="shared" si="5"/>
        <v>64.86142788</v>
      </c>
      <c r="N1896" s="52">
        <f t="shared" si="6"/>
        <v>13.26142788</v>
      </c>
      <c r="O1896" s="53"/>
      <c r="P1896" s="54">
        <v>51.6</v>
      </c>
      <c r="Q1896" s="54">
        <v>5.2</v>
      </c>
      <c r="R1896" s="55">
        <f t="shared" si="7"/>
        <v>65.88200462</v>
      </c>
      <c r="S1896" s="55">
        <f t="shared" si="8"/>
        <v>14.28200462</v>
      </c>
      <c r="T1896" s="55"/>
    </row>
    <row r="1897">
      <c r="A1897" s="45">
        <v>76.8</v>
      </c>
      <c r="B1897" s="45">
        <v>12.8</v>
      </c>
      <c r="C1897" s="46">
        <f t="shared" si="1"/>
        <v>71.03308888</v>
      </c>
      <c r="D1897" s="35">
        <f t="shared" si="2"/>
        <v>5.766911124</v>
      </c>
      <c r="E1897" s="47"/>
      <c r="F1897" s="48">
        <v>59.0</v>
      </c>
      <c r="G1897" s="48">
        <v>386.0</v>
      </c>
      <c r="H1897" s="49">
        <f t="shared" si="3"/>
        <v>57.42185099</v>
      </c>
      <c r="I1897" s="49">
        <f t="shared" si="4"/>
        <v>1.578149009</v>
      </c>
      <c r="J1897" s="49"/>
      <c r="K1897" s="50">
        <v>59.0</v>
      </c>
      <c r="L1897" s="51">
        <v>21.0</v>
      </c>
      <c r="M1897" s="52">
        <f t="shared" si="5"/>
        <v>64.6995131</v>
      </c>
      <c r="N1897" s="52">
        <f t="shared" si="6"/>
        <v>5.699513096</v>
      </c>
      <c r="O1897" s="53"/>
      <c r="P1897" s="54">
        <v>59.0</v>
      </c>
      <c r="Q1897" s="54">
        <v>5.3</v>
      </c>
      <c r="R1897" s="55">
        <f t="shared" si="7"/>
        <v>65.78471628</v>
      </c>
      <c r="S1897" s="55">
        <f t="shared" si="8"/>
        <v>6.784716284</v>
      </c>
      <c r="T1897" s="55"/>
    </row>
    <row r="1898">
      <c r="A1898" s="45">
        <v>76.5</v>
      </c>
      <c r="B1898" s="45">
        <v>12.8</v>
      </c>
      <c r="C1898" s="46">
        <f t="shared" si="1"/>
        <v>71.03308888</v>
      </c>
      <c r="D1898" s="35">
        <f t="shared" si="2"/>
        <v>5.466911124</v>
      </c>
      <c r="E1898" s="47"/>
      <c r="F1898" s="48">
        <v>55.0</v>
      </c>
      <c r="G1898" s="48">
        <v>388.0</v>
      </c>
      <c r="H1898" s="49">
        <f t="shared" si="3"/>
        <v>57.31513407</v>
      </c>
      <c r="I1898" s="49">
        <f t="shared" si="4"/>
        <v>2.315134073</v>
      </c>
      <c r="J1898" s="49"/>
      <c r="K1898" s="50">
        <v>55.0</v>
      </c>
      <c r="L1898" s="51">
        <v>2.4</v>
      </c>
      <c r="M1898" s="52">
        <f t="shared" si="5"/>
        <v>59.68015474</v>
      </c>
      <c r="N1898" s="52">
        <f t="shared" si="6"/>
        <v>4.680154737</v>
      </c>
      <c r="O1898" s="53"/>
      <c r="P1898" s="54">
        <v>55.0</v>
      </c>
      <c r="Q1898" s="54">
        <v>5.4</v>
      </c>
      <c r="R1898" s="55">
        <f t="shared" si="7"/>
        <v>65.68742794</v>
      </c>
      <c r="S1898" s="55">
        <f t="shared" si="8"/>
        <v>10.68742794</v>
      </c>
      <c r="T1898" s="55"/>
    </row>
    <row r="1899">
      <c r="A1899" s="45">
        <v>76.4</v>
      </c>
      <c r="B1899" s="45">
        <v>12.9</v>
      </c>
      <c r="C1899" s="46">
        <f t="shared" si="1"/>
        <v>71.24343419</v>
      </c>
      <c r="D1899" s="35">
        <f t="shared" si="2"/>
        <v>5.156565814</v>
      </c>
      <c r="E1899" s="47"/>
      <c r="F1899" s="48">
        <v>49.8</v>
      </c>
      <c r="G1899" s="48">
        <v>396.0</v>
      </c>
      <c r="H1899" s="49">
        <f t="shared" si="3"/>
        <v>56.8882664</v>
      </c>
      <c r="I1899" s="49">
        <f t="shared" si="4"/>
        <v>7.088266399</v>
      </c>
      <c r="J1899" s="49"/>
      <c r="K1899" s="50">
        <v>49.8</v>
      </c>
      <c r="L1899" s="51">
        <v>19.9</v>
      </c>
      <c r="M1899" s="52">
        <f t="shared" si="5"/>
        <v>64.40266932</v>
      </c>
      <c r="N1899" s="52">
        <f t="shared" si="6"/>
        <v>14.60266932</v>
      </c>
      <c r="O1899" s="53"/>
      <c r="P1899" s="54">
        <v>49.8</v>
      </c>
      <c r="Q1899" s="54">
        <v>5.4</v>
      </c>
      <c r="R1899" s="55">
        <f t="shared" si="7"/>
        <v>65.68742794</v>
      </c>
      <c r="S1899" s="55">
        <f t="shared" si="8"/>
        <v>15.88742794</v>
      </c>
      <c r="T1899" s="55"/>
    </row>
    <row r="1900">
      <c r="A1900" s="45">
        <v>76.2</v>
      </c>
      <c r="B1900" s="45">
        <v>12.9</v>
      </c>
      <c r="C1900" s="46">
        <f t="shared" si="1"/>
        <v>71.24343419</v>
      </c>
      <c r="D1900" s="35">
        <f t="shared" si="2"/>
        <v>4.956565814</v>
      </c>
      <c r="E1900" s="47"/>
      <c r="F1900" s="48">
        <v>49.2</v>
      </c>
      <c r="G1900" s="48">
        <v>4.0</v>
      </c>
      <c r="H1900" s="49">
        <f t="shared" si="3"/>
        <v>77.80478241</v>
      </c>
      <c r="I1900" s="49">
        <f t="shared" si="4"/>
        <v>28.60478241</v>
      </c>
      <c r="J1900" s="49"/>
      <c r="K1900" s="50">
        <v>49.2</v>
      </c>
      <c r="L1900" s="51">
        <v>19.3</v>
      </c>
      <c r="M1900" s="52">
        <f t="shared" si="5"/>
        <v>64.24075454</v>
      </c>
      <c r="N1900" s="52">
        <f t="shared" si="6"/>
        <v>15.04075454</v>
      </c>
      <c r="O1900" s="53"/>
      <c r="P1900" s="54">
        <v>49.2</v>
      </c>
      <c r="Q1900" s="54">
        <v>5.4</v>
      </c>
      <c r="R1900" s="55">
        <f t="shared" si="7"/>
        <v>65.68742794</v>
      </c>
      <c r="S1900" s="55">
        <f t="shared" si="8"/>
        <v>16.48742794</v>
      </c>
      <c r="T1900" s="55"/>
    </row>
    <row r="1901">
      <c r="A1901" s="45">
        <v>75.8</v>
      </c>
      <c r="B1901" s="45">
        <v>12.9</v>
      </c>
      <c r="C1901" s="46">
        <f t="shared" si="1"/>
        <v>71.24343419</v>
      </c>
      <c r="D1901" s="35">
        <f t="shared" si="2"/>
        <v>4.556565814</v>
      </c>
      <c r="E1901" s="47"/>
      <c r="F1901" s="48">
        <v>48.5</v>
      </c>
      <c r="G1901" s="48">
        <v>47.0</v>
      </c>
      <c r="H1901" s="49">
        <f t="shared" si="3"/>
        <v>75.51036866</v>
      </c>
      <c r="I1901" s="49">
        <f t="shared" si="4"/>
        <v>27.01036866</v>
      </c>
      <c r="J1901" s="49"/>
      <c r="K1901" s="50">
        <v>48.5</v>
      </c>
      <c r="L1901" s="51">
        <v>18.8</v>
      </c>
      <c r="M1901" s="52">
        <f t="shared" si="5"/>
        <v>64.10582555</v>
      </c>
      <c r="N1901" s="52">
        <f t="shared" si="6"/>
        <v>15.60582555</v>
      </c>
      <c r="O1901" s="53"/>
      <c r="P1901" s="54">
        <v>48.5</v>
      </c>
      <c r="Q1901" s="54">
        <v>5.3</v>
      </c>
      <c r="R1901" s="55">
        <f t="shared" si="7"/>
        <v>65.78471628</v>
      </c>
      <c r="S1901" s="55">
        <f t="shared" si="8"/>
        <v>17.28471628</v>
      </c>
      <c r="T1901" s="55"/>
    </row>
    <row r="1902">
      <c r="A1902" s="45">
        <v>75.8</v>
      </c>
      <c r="B1902" s="45">
        <v>12.8</v>
      </c>
      <c r="C1902" s="46">
        <f t="shared" si="1"/>
        <v>71.03308888</v>
      </c>
      <c r="D1902" s="35">
        <f t="shared" si="2"/>
        <v>4.766911124</v>
      </c>
      <c r="E1902" s="47"/>
      <c r="F1902" s="48">
        <v>48.1</v>
      </c>
      <c r="G1902" s="48">
        <v>41.0</v>
      </c>
      <c r="H1902" s="49">
        <f t="shared" si="3"/>
        <v>75.83051942</v>
      </c>
      <c r="I1902" s="49">
        <f t="shared" si="4"/>
        <v>27.73051942</v>
      </c>
      <c r="J1902" s="49"/>
      <c r="K1902" s="50">
        <v>48.1</v>
      </c>
      <c r="L1902" s="51">
        <v>18.3</v>
      </c>
      <c r="M1902" s="52">
        <f t="shared" si="5"/>
        <v>63.97089656</v>
      </c>
      <c r="N1902" s="52">
        <f t="shared" si="6"/>
        <v>15.87089656</v>
      </c>
      <c r="O1902" s="53"/>
      <c r="P1902" s="54">
        <v>48.1</v>
      </c>
      <c r="Q1902" s="54">
        <v>5.1</v>
      </c>
      <c r="R1902" s="55">
        <f t="shared" si="7"/>
        <v>65.97929296</v>
      </c>
      <c r="S1902" s="55">
        <f t="shared" si="8"/>
        <v>17.87929296</v>
      </c>
      <c r="T1902" s="55"/>
    </row>
    <row r="1903">
      <c r="A1903" s="45">
        <v>75.5</v>
      </c>
      <c r="B1903" s="45">
        <v>12.8</v>
      </c>
      <c r="C1903" s="46">
        <f t="shared" si="1"/>
        <v>71.03308888</v>
      </c>
      <c r="D1903" s="35">
        <f t="shared" si="2"/>
        <v>4.466911124</v>
      </c>
      <c r="E1903" s="47"/>
      <c r="F1903" s="48">
        <v>47.7</v>
      </c>
      <c r="G1903" s="48">
        <v>49.0</v>
      </c>
      <c r="H1903" s="49">
        <f t="shared" si="3"/>
        <v>75.40365175</v>
      </c>
      <c r="I1903" s="49">
        <f t="shared" si="4"/>
        <v>27.70365175</v>
      </c>
      <c r="J1903" s="49"/>
      <c r="K1903" s="50">
        <v>47.7</v>
      </c>
      <c r="L1903" s="51">
        <v>17.8</v>
      </c>
      <c r="M1903" s="52">
        <f t="shared" si="5"/>
        <v>63.83596757</v>
      </c>
      <c r="N1903" s="52">
        <f t="shared" si="6"/>
        <v>16.13596757</v>
      </c>
      <c r="O1903" s="53"/>
      <c r="P1903" s="54">
        <v>47.7</v>
      </c>
      <c r="Q1903" s="54">
        <v>4.9</v>
      </c>
      <c r="R1903" s="55">
        <f t="shared" si="7"/>
        <v>66.17386964</v>
      </c>
      <c r="S1903" s="55">
        <f t="shared" si="8"/>
        <v>18.47386964</v>
      </c>
      <c r="T1903" s="55"/>
    </row>
    <row r="1904">
      <c r="A1904" s="45">
        <v>75.7</v>
      </c>
      <c r="B1904" s="45">
        <v>12.6</v>
      </c>
      <c r="C1904" s="46">
        <f t="shared" si="1"/>
        <v>70.61239825</v>
      </c>
      <c r="D1904" s="35">
        <f t="shared" si="2"/>
        <v>5.087601745</v>
      </c>
      <c r="E1904" s="47"/>
      <c r="F1904" s="48">
        <v>47.4</v>
      </c>
      <c r="G1904" s="48">
        <v>48.0</v>
      </c>
      <c r="H1904" s="49">
        <f t="shared" si="3"/>
        <v>75.45701021</v>
      </c>
      <c r="I1904" s="49">
        <f t="shared" si="4"/>
        <v>28.05701021</v>
      </c>
      <c r="J1904" s="49"/>
      <c r="K1904" s="50">
        <v>47.4</v>
      </c>
      <c r="L1904" s="51">
        <v>17.3</v>
      </c>
      <c r="M1904" s="52">
        <f t="shared" si="5"/>
        <v>63.70103858</v>
      </c>
      <c r="N1904" s="52">
        <f t="shared" si="6"/>
        <v>16.30103858</v>
      </c>
      <c r="O1904" s="53"/>
      <c r="P1904" s="54">
        <v>47.4</v>
      </c>
      <c r="Q1904" s="54">
        <v>0.1</v>
      </c>
      <c r="R1904" s="55">
        <f t="shared" si="7"/>
        <v>70.84370993</v>
      </c>
      <c r="S1904" s="55">
        <f t="shared" si="8"/>
        <v>23.44370993</v>
      </c>
      <c r="T1904" s="55"/>
    </row>
    <row r="1905">
      <c r="A1905" s="45">
        <v>75.5</v>
      </c>
      <c r="B1905" s="45">
        <v>12.4</v>
      </c>
      <c r="C1905" s="46">
        <f t="shared" si="1"/>
        <v>70.19170763</v>
      </c>
      <c r="D1905" s="35">
        <f t="shared" si="2"/>
        <v>5.308292366</v>
      </c>
      <c r="E1905" s="47"/>
      <c r="F1905" s="48">
        <v>47.1</v>
      </c>
      <c r="G1905" s="48">
        <v>45.0</v>
      </c>
      <c r="H1905" s="49">
        <f t="shared" si="3"/>
        <v>75.61708558</v>
      </c>
      <c r="I1905" s="49">
        <f t="shared" si="4"/>
        <v>28.51708558</v>
      </c>
      <c r="J1905" s="49"/>
      <c r="K1905" s="50">
        <v>47.1</v>
      </c>
      <c r="L1905" s="51">
        <v>16.9</v>
      </c>
      <c r="M1905" s="52">
        <f t="shared" si="5"/>
        <v>63.59309539</v>
      </c>
      <c r="N1905" s="52">
        <f t="shared" si="6"/>
        <v>16.49309539</v>
      </c>
      <c r="O1905" s="53"/>
      <c r="P1905" s="54">
        <v>47.1</v>
      </c>
      <c r="Q1905" s="54">
        <v>0.1</v>
      </c>
      <c r="R1905" s="55">
        <f t="shared" si="7"/>
        <v>70.84370993</v>
      </c>
      <c r="S1905" s="55">
        <f t="shared" si="8"/>
        <v>23.74370993</v>
      </c>
      <c r="T1905" s="55"/>
    </row>
    <row r="1906">
      <c r="A1906" s="45">
        <v>75.7</v>
      </c>
      <c r="B1906" s="45">
        <v>12.1</v>
      </c>
      <c r="C1906" s="46">
        <f t="shared" si="1"/>
        <v>69.5606717</v>
      </c>
      <c r="D1906" s="35">
        <f t="shared" si="2"/>
        <v>6.139328297</v>
      </c>
      <c r="E1906" s="47"/>
      <c r="F1906" s="48">
        <v>81.8</v>
      </c>
      <c r="G1906" s="48">
        <v>59.0</v>
      </c>
      <c r="H1906" s="49">
        <f t="shared" si="3"/>
        <v>74.87006715</v>
      </c>
      <c r="I1906" s="49">
        <f t="shared" si="4"/>
        <v>6.929932846</v>
      </c>
      <c r="J1906" s="49"/>
      <c r="K1906" s="50">
        <v>81.8</v>
      </c>
      <c r="L1906" s="51">
        <v>61.2</v>
      </c>
      <c r="M1906" s="52">
        <f t="shared" si="5"/>
        <v>75.54780374</v>
      </c>
      <c r="N1906" s="52">
        <f t="shared" si="6"/>
        <v>6.252196255</v>
      </c>
      <c r="O1906" s="53"/>
      <c r="P1906" s="54">
        <v>81.8</v>
      </c>
      <c r="Q1906" s="54">
        <v>0.1</v>
      </c>
      <c r="R1906" s="55">
        <f t="shared" si="7"/>
        <v>70.84370993</v>
      </c>
      <c r="S1906" s="55">
        <f t="shared" si="8"/>
        <v>10.95629007</v>
      </c>
      <c r="T1906" s="55"/>
    </row>
    <row r="1907">
      <c r="A1907" s="45">
        <v>62.9</v>
      </c>
      <c r="B1907" s="45">
        <v>10.0</v>
      </c>
      <c r="C1907" s="46">
        <f t="shared" si="1"/>
        <v>65.14342018</v>
      </c>
      <c r="D1907" s="35">
        <f t="shared" si="2"/>
        <v>2.243420182</v>
      </c>
      <c r="E1907" s="47"/>
      <c r="F1907" s="48">
        <v>81.6</v>
      </c>
      <c r="G1907" s="48">
        <v>61.0</v>
      </c>
      <c r="H1907" s="49">
        <f t="shared" si="3"/>
        <v>74.76335024</v>
      </c>
      <c r="I1907" s="49">
        <f t="shared" si="4"/>
        <v>6.836649764</v>
      </c>
      <c r="J1907" s="49"/>
      <c r="K1907" s="50">
        <v>81.6</v>
      </c>
      <c r="L1907" s="51">
        <v>6.8</v>
      </c>
      <c r="M1907" s="52">
        <f t="shared" si="5"/>
        <v>60.86752983</v>
      </c>
      <c r="N1907" s="52">
        <f t="shared" si="6"/>
        <v>20.73247017</v>
      </c>
      <c r="O1907" s="53"/>
      <c r="P1907" s="54">
        <v>81.6</v>
      </c>
      <c r="Q1907" s="54">
        <v>0.1</v>
      </c>
      <c r="R1907" s="55">
        <f t="shared" si="7"/>
        <v>70.84370993</v>
      </c>
      <c r="S1907" s="55">
        <f t="shared" si="8"/>
        <v>10.75629007</v>
      </c>
      <c r="T1907" s="55"/>
    </row>
    <row r="1908">
      <c r="A1908" s="45">
        <v>62.7</v>
      </c>
      <c r="B1908" s="45">
        <v>10.0</v>
      </c>
      <c r="C1908" s="46">
        <f t="shared" si="1"/>
        <v>65.14342018</v>
      </c>
      <c r="D1908" s="35">
        <f t="shared" si="2"/>
        <v>2.443420182</v>
      </c>
      <c r="E1908" s="47"/>
      <c r="F1908" s="48">
        <v>81.5</v>
      </c>
      <c r="G1908" s="48">
        <v>62.0</v>
      </c>
      <c r="H1908" s="49">
        <f t="shared" si="3"/>
        <v>74.70999178</v>
      </c>
      <c r="I1908" s="49">
        <f t="shared" si="4"/>
        <v>6.790008223</v>
      </c>
      <c r="J1908" s="49"/>
      <c r="K1908" s="50">
        <v>81.5</v>
      </c>
      <c r="L1908" s="51">
        <v>6.3</v>
      </c>
      <c r="M1908" s="52">
        <f t="shared" si="5"/>
        <v>60.73260084</v>
      </c>
      <c r="N1908" s="52">
        <f t="shared" si="6"/>
        <v>20.76739916</v>
      </c>
      <c r="O1908" s="53"/>
      <c r="P1908" s="54">
        <v>81.5</v>
      </c>
      <c r="Q1908" s="54">
        <v>0.1</v>
      </c>
      <c r="R1908" s="55">
        <f t="shared" si="7"/>
        <v>70.84370993</v>
      </c>
      <c r="S1908" s="55">
        <f t="shared" si="8"/>
        <v>10.65629007</v>
      </c>
      <c r="T1908" s="55"/>
    </row>
    <row r="1909">
      <c r="A1909" s="45">
        <v>62.4</v>
      </c>
      <c r="B1909" s="45">
        <v>10.0</v>
      </c>
      <c r="C1909" s="46">
        <f t="shared" si="1"/>
        <v>65.14342018</v>
      </c>
      <c r="D1909" s="35">
        <f t="shared" si="2"/>
        <v>2.743420182</v>
      </c>
      <c r="E1909" s="47"/>
      <c r="F1909" s="48">
        <v>81.3</v>
      </c>
      <c r="G1909" s="48">
        <v>61.0</v>
      </c>
      <c r="H1909" s="49">
        <f t="shared" si="3"/>
        <v>74.76335024</v>
      </c>
      <c r="I1909" s="49">
        <f t="shared" si="4"/>
        <v>6.536649764</v>
      </c>
      <c r="J1909" s="49"/>
      <c r="K1909" s="50">
        <v>81.3</v>
      </c>
      <c r="L1909" s="51">
        <v>59.8</v>
      </c>
      <c r="M1909" s="52">
        <f t="shared" si="5"/>
        <v>75.17000258</v>
      </c>
      <c r="N1909" s="52">
        <f t="shared" si="6"/>
        <v>6.129997422</v>
      </c>
      <c r="O1909" s="53"/>
      <c r="P1909" s="54">
        <v>81.3</v>
      </c>
      <c r="Q1909" s="54">
        <v>0.1</v>
      </c>
      <c r="R1909" s="55">
        <f t="shared" si="7"/>
        <v>70.84370993</v>
      </c>
      <c r="S1909" s="55">
        <f t="shared" si="8"/>
        <v>10.45629007</v>
      </c>
      <c r="T1909" s="55"/>
    </row>
    <row r="1910">
      <c r="A1910" s="45">
        <v>62.2</v>
      </c>
      <c r="B1910" s="45">
        <v>9.9</v>
      </c>
      <c r="C1910" s="46">
        <f t="shared" si="1"/>
        <v>64.93307487</v>
      </c>
      <c r="D1910" s="35">
        <f t="shared" si="2"/>
        <v>2.733074872</v>
      </c>
      <c r="E1910" s="47"/>
      <c r="F1910" s="48">
        <v>81.1</v>
      </c>
      <c r="G1910" s="48">
        <v>67.0</v>
      </c>
      <c r="H1910" s="49">
        <f t="shared" si="3"/>
        <v>74.44319948</v>
      </c>
      <c r="I1910" s="49">
        <f t="shared" si="4"/>
        <v>6.656800519</v>
      </c>
      <c r="J1910" s="49"/>
      <c r="K1910" s="50">
        <v>81.1</v>
      </c>
      <c r="L1910" s="51">
        <v>59.4</v>
      </c>
      <c r="M1910" s="52">
        <f t="shared" si="5"/>
        <v>75.06205939</v>
      </c>
      <c r="N1910" s="52">
        <f t="shared" si="6"/>
        <v>6.037940613</v>
      </c>
      <c r="O1910" s="53"/>
      <c r="P1910" s="54">
        <v>81.1</v>
      </c>
      <c r="Q1910" s="54">
        <v>0.1</v>
      </c>
      <c r="R1910" s="55">
        <f t="shared" si="7"/>
        <v>70.84370993</v>
      </c>
      <c r="S1910" s="55">
        <f t="shared" si="8"/>
        <v>10.25629007</v>
      </c>
      <c r="T1910" s="55"/>
    </row>
    <row r="1911">
      <c r="A1911" s="45">
        <v>62.0</v>
      </c>
      <c r="B1911" s="45">
        <v>9.9</v>
      </c>
      <c r="C1911" s="46">
        <f t="shared" si="1"/>
        <v>64.93307487</v>
      </c>
      <c r="D1911" s="35">
        <f t="shared" si="2"/>
        <v>2.933074872</v>
      </c>
      <c r="E1911" s="47"/>
      <c r="F1911" s="48">
        <v>81.0</v>
      </c>
      <c r="G1911" s="48">
        <v>66.0</v>
      </c>
      <c r="H1911" s="49">
        <f t="shared" si="3"/>
        <v>74.49655794</v>
      </c>
      <c r="I1911" s="49">
        <f t="shared" si="4"/>
        <v>6.50344206</v>
      </c>
      <c r="J1911" s="49"/>
      <c r="K1911" s="50">
        <v>81.0</v>
      </c>
      <c r="L1911" s="51">
        <v>58.9</v>
      </c>
      <c r="M1911" s="52">
        <f t="shared" si="5"/>
        <v>74.9271304</v>
      </c>
      <c r="N1911" s="52">
        <f t="shared" si="6"/>
        <v>6.072869601</v>
      </c>
      <c r="O1911" s="53"/>
      <c r="P1911" s="54">
        <v>81.0</v>
      </c>
      <c r="Q1911" s="54">
        <v>0.1</v>
      </c>
      <c r="R1911" s="55">
        <f t="shared" si="7"/>
        <v>70.84370993</v>
      </c>
      <c r="S1911" s="55">
        <f t="shared" si="8"/>
        <v>10.15629007</v>
      </c>
      <c r="T1911" s="55"/>
    </row>
    <row r="1912">
      <c r="A1912" s="45">
        <v>61.8</v>
      </c>
      <c r="B1912" s="45">
        <v>9.6</v>
      </c>
      <c r="C1912" s="46">
        <f t="shared" si="1"/>
        <v>64.30203894</v>
      </c>
      <c r="D1912" s="35">
        <f t="shared" si="2"/>
        <v>2.50203894</v>
      </c>
      <c r="E1912" s="47"/>
      <c r="F1912" s="48">
        <v>89.0</v>
      </c>
      <c r="G1912" s="48">
        <v>67.0</v>
      </c>
      <c r="H1912" s="49">
        <f t="shared" si="3"/>
        <v>74.44319948</v>
      </c>
      <c r="I1912" s="49">
        <f t="shared" si="4"/>
        <v>14.55680052</v>
      </c>
      <c r="J1912" s="49"/>
      <c r="K1912" s="50">
        <v>89.0</v>
      </c>
      <c r="L1912" s="51">
        <v>58.5</v>
      </c>
      <c r="M1912" s="52">
        <f t="shared" si="5"/>
        <v>74.81918721</v>
      </c>
      <c r="N1912" s="52">
        <f t="shared" si="6"/>
        <v>14.18081279</v>
      </c>
      <c r="O1912" s="53"/>
      <c r="P1912" s="54">
        <v>89.0</v>
      </c>
      <c r="Q1912" s="54">
        <v>0.1</v>
      </c>
      <c r="R1912" s="55">
        <f t="shared" si="7"/>
        <v>70.84370993</v>
      </c>
      <c r="S1912" s="55">
        <f t="shared" si="8"/>
        <v>18.15629007</v>
      </c>
      <c r="T1912" s="55"/>
    </row>
    <row r="1913">
      <c r="A1913" s="45">
        <v>61.6</v>
      </c>
      <c r="B1913" s="45">
        <v>9.2</v>
      </c>
      <c r="C1913" s="46">
        <f t="shared" si="1"/>
        <v>63.4606577</v>
      </c>
      <c r="D1913" s="35">
        <f t="shared" si="2"/>
        <v>1.860657698</v>
      </c>
      <c r="E1913" s="47"/>
      <c r="F1913" s="48">
        <v>86.0</v>
      </c>
      <c r="G1913" s="48">
        <v>67.0</v>
      </c>
      <c r="H1913" s="49">
        <f t="shared" si="3"/>
        <v>74.44319948</v>
      </c>
      <c r="I1913" s="49">
        <f t="shared" si="4"/>
        <v>11.55680052</v>
      </c>
      <c r="J1913" s="49"/>
      <c r="K1913" s="50">
        <v>86.0</v>
      </c>
      <c r="L1913" s="51">
        <v>58.0</v>
      </c>
      <c r="M1913" s="52">
        <f t="shared" si="5"/>
        <v>74.68425822</v>
      </c>
      <c r="N1913" s="52">
        <f t="shared" si="6"/>
        <v>11.31574178</v>
      </c>
      <c r="O1913" s="53"/>
      <c r="P1913" s="54">
        <v>86.0</v>
      </c>
      <c r="Q1913" s="54">
        <v>0.1</v>
      </c>
      <c r="R1913" s="55">
        <f t="shared" si="7"/>
        <v>70.84370993</v>
      </c>
      <c r="S1913" s="55">
        <f t="shared" si="8"/>
        <v>15.15629007</v>
      </c>
      <c r="T1913" s="55"/>
    </row>
    <row r="1914">
      <c r="A1914" s="45">
        <v>61.4</v>
      </c>
      <c r="B1914" s="45">
        <v>8.9</v>
      </c>
      <c r="C1914" s="46">
        <f t="shared" si="1"/>
        <v>62.82962177</v>
      </c>
      <c r="D1914" s="35">
        <f t="shared" si="2"/>
        <v>1.429621767</v>
      </c>
      <c r="E1914" s="47"/>
      <c r="F1914" s="48">
        <v>85.0</v>
      </c>
      <c r="G1914" s="48">
        <v>67.0</v>
      </c>
      <c r="H1914" s="49">
        <f t="shared" si="3"/>
        <v>74.44319948</v>
      </c>
      <c r="I1914" s="49">
        <f t="shared" si="4"/>
        <v>10.55680052</v>
      </c>
      <c r="J1914" s="49"/>
      <c r="K1914" s="50">
        <v>85.0</v>
      </c>
      <c r="L1914" s="51">
        <v>57.5</v>
      </c>
      <c r="M1914" s="52">
        <f t="shared" si="5"/>
        <v>74.54932923</v>
      </c>
      <c r="N1914" s="52">
        <f t="shared" si="6"/>
        <v>10.45067077</v>
      </c>
      <c r="O1914" s="53"/>
      <c r="P1914" s="54">
        <v>85.0</v>
      </c>
      <c r="Q1914" s="54">
        <v>0.1</v>
      </c>
      <c r="R1914" s="55">
        <f t="shared" si="7"/>
        <v>70.84370993</v>
      </c>
      <c r="S1914" s="55">
        <f t="shared" si="8"/>
        <v>14.15629007</v>
      </c>
      <c r="T1914" s="55"/>
    </row>
    <row r="1915">
      <c r="A1915" s="45">
        <v>61.1</v>
      </c>
      <c r="B1915" s="45">
        <v>8.6</v>
      </c>
      <c r="C1915" s="46">
        <f t="shared" si="1"/>
        <v>62.19858584</v>
      </c>
      <c r="D1915" s="35">
        <f t="shared" si="2"/>
        <v>1.098585835</v>
      </c>
      <c r="E1915" s="47"/>
      <c r="F1915" s="48">
        <v>84.0</v>
      </c>
      <c r="G1915" s="48">
        <v>7.0</v>
      </c>
      <c r="H1915" s="49">
        <f t="shared" si="3"/>
        <v>77.64470703</v>
      </c>
      <c r="I1915" s="49">
        <f t="shared" si="4"/>
        <v>6.355292966</v>
      </c>
      <c r="J1915" s="49"/>
      <c r="K1915" s="50">
        <v>84.0</v>
      </c>
      <c r="L1915" s="51">
        <v>57.0</v>
      </c>
      <c r="M1915" s="52">
        <f t="shared" si="5"/>
        <v>74.41440024</v>
      </c>
      <c r="N1915" s="52">
        <f t="shared" si="6"/>
        <v>9.585599756</v>
      </c>
      <c r="O1915" s="53"/>
      <c r="P1915" s="54">
        <v>84.0</v>
      </c>
      <c r="Q1915" s="54">
        <v>0.1</v>
      </c>
      <c r="R1915" s="55">
        <f t="shared" si="7"/>
        <v>70.84370993</v>
      </c>
      <c r="S1915" s="55">
        <f t="shared" si="8"/>
        <v>13.15629007</v>
      </c>
      <c r="T1915" s="55"/>
    </row>
    <row r="1916">
      <c r="A1916" s="45">
        <v>68.0</v>
      </c>
      <c r="B1916" s="45">
        <v>8.2</v>
      </c>
      <c r="C1916" s="46">
        <f t="shared" si="1"/>
        <v>61.35720459</v>
      </c>
      <c r="D1916" s="35">
        <f t="shared" si="2"/>
        <v>6.642795407</v>
      </c>
      <c r="E1916" s="47"/>
      <c r="F1916" s="48">
        <v>81.0</v>
      </c>
      <c r="G1916" s="48">
        <v>73.0</v>
      </c>
      <c r="H1916" s="49">
        <f t="shared" si="3"/>
        <v>74.12304873</v>
      </c>
      <c r="I1916" s="49">
        <f t="shared" si="4"/>
        <v>6.876951275</v>
      </c>
      <c r="J1916" s="49"/>
      <c r="K1916" s="50">
        <v>81.0</v>
      </c>
      <c r="L1916" s="51">
        <v>56.5</v>
      </c>
      <c r="M1916" s="52">
        <f t="shared" si="5"/>
        <v>74.27947126</v>
      </c>
      <c r="N1916" s="52">
        <f t="shared" si="6"/>
        <v>6.720528744</v>
      </c>
      <c r="O1916" s="53"/>
      <c r="P1916" s="54">
        <v>81.0</v>
      </c>
      <c r="Q1916" s="54">
        <v>0.1</v>
      </c>
      <c r="R1916" s="55">
        <f t="shared" si="7"/>
        <v>70.84370993</v>
      </c>
      <c r="S1916" s="55">
        <f t="shared" si="8"/>
        <v>10.15629007</v>
      </c>
      <c r="T1916" s="55"/>
    </row>
    <row r="1917">
      <c r="A1917" s="45">
        <v>64.0</v>
      </c>
      <c r="B1917" s="45">
        <v>7.9</v>
      </c>
      <c r="C1917" s="46">
        <f t="shared" si="1"/>
        <v>60.72616866</v>
      </c>
      <c r="D1917" s="35">
        <f t="shared" si="2"/>
        <v>3.273831338</v>
      </c>
      <c r="E1917" s="47"/>
      <c r="F1917" s="48">
        <v>79.8</v>
      </c>
      <c r="G1917" s="48">
        <v>77.0</v>
      </c>
      <c r="H1917" s="49">
        <f t="shared" si="3"/>
        <v>73.90961489</v>
      </c>
      <c r="I1917" s="49">
        <f t="shared" si="4"/>
        <v>5.890385112</v>
      </c>
      <c r="J1917" s="49"/>
      <c r="K1917" s="50">
        <v>79.8</v>
      </c>
      <c r="L1917" s="51">
        <v>55.9</v>
      </c>
      <c r="M1917" s="52">
        <f t="shared" si="5"/>
        <v>74.11755647</v>
      </c>
      <c r="N1917" s="52">
        <f t="shared" si="6"/>
        <v>5.68244353</v>
      </c>
      <c r="O1917" s="53"/>
      <c r="P1917" s="54">
        <v>79.8</v>
      </c>
      <c r="Q1917" s="54">
        <v>0.1</v>
      </c>
      <c r="R1917" s="55">
        <f t="shared" si="7"/>
        <v>70.84370993</v>
      </c>
      <c r="S1917" s="55">
        <f t="shared" si="8"/>
        <v>8.956290075</v>
      </c>
      <c r="T1917" s="55"/>
    </row>
    <row r="1918">
      <c r="A1918" s="45">
        <v>59.9</v>
      </c>
      <c r="B1918" s="45">
        <v>7.6</v>
      </c>
      <c r="C1918" s="46">
        <f t="shared" si="1"/>
        <v>60.09513273</v>
      </c>
      <c r="D1918" s="35">
        <f t="shared" si="2"/>
        <v>0.1951327303</v>
      </c>
      <c r="E1918" s="47"/>
      <c r="F1918" s="48">
        <v>79.4</v>
      </c>
      <c r="G1918" s="48">
        <v>78.0</v>
      </c>
      <c r="H1918" s="49">
        <f t="shared" si="3"/>
        <v>73.85625643</v>
      </c>
      <c r="I1918" s="49">
        <f t="shared" si="4"/>
        <v>5.543743571</v>
      </c>
      <c r="J1918" s="49"/>
      <c r="K1918" s="50">
        <v>79.4</v>
      </c>
      <c r="L1918" s="51">
        <v>55.3</v>
      </c>
      <c r="M1918" s="52">
        <f t="shared" si="5"/>
        <v>73.95564168</v>
      </c>
      <c r="N1918" s="52">
        <f t="shared" si="6"/>
        <v>5.444358316</v>
      </c>
      <c r="O1918" s="53"/>
      <c r="P1918" s="54">
        <v>79.4</v>
      </c>
      <c r="Q1918" s="54">
        <v>0.1</v>
      </c>
      <c r="R1918" s="55">
        <f t="shared" si="7"/>
        <v>70.84370993</v>
      </c>
      <c r="S1918" s="55">
        <f t="shared" si="8"/>
        <v>8.556290075</v>
      </c>
      <c r="T1918" s="55"/>
    </row>
    <row r="1919">
      <c r="A1919" s="45">
        <v>59.6</v>
      </c>
      <c r="B1919" s="45">
        <v>7.2</v>
      </c>
      <c r="C1919" s="46">
        <f t="shared" si="1"/>
        <v>59.25375149</v>
      </c>
      <c r="D1919" s="35">
        <f t="shared" si="2"/>
        <v>0.3462485116</v>
      </c>
      <c r="E1919" s="47"/>
      <c r="F1919" s="48">
        <v>78.9</v>
      </c>
      <c r="G1919" s="48">
        <v>81.0</v>
      </c>
      <c r="H1919" s="49">
        <f t="shared" si="3"/>
        <v>73.69618105</v>
      </c>
      <c r="I1919" s="49">
        <f t="shared" si="4"/>
        <v>5.203818948</v>
      </c>
      <c r="J1919" s="49"/>
      <c r="K1919" s="50">
        <v>78.9</v>
      </c>
      <c r="L1919" s="51">
        <v>54.6</v>
      </c>
      <c r="M1919" s="52">
        <f t="shared" si="5"/>
        <v>73.7667411</v>
      </c>
      <c r="N1919" s="52">
        <f t="shared" si="6"/>
        <v>5.133258899</v>
      </c>
      <c r="O1919" s="53"/>
      <c r="P1919" s="54">
        <v>78.9</v>
      </c>
      <c r="Q1919" s="54">
        <v>0.1</v>
      </c>
      <c r="R1919" s="55">
        <f t="shared" si="7"/>
        <v>70.84370993</v>
      </c>
      <c r="S1919" s="55">
        <f t="shared" si="8"/>
        <v>8.056290075</v>
      </c>
      <c r="T1919" s="55"/>
    </row>
    <row r="1920">
      <c r="A1920" s="45">
        <v>59.3</v>
      </c>
      <c r="B1920" s="45">
        <v>6.9</v>
      </c>
      <c r="C1920" s="46">
        <f t="shared" si="1"/>
        <v>58.62271556</v>
      </c>
      <c r="D1920" s="35">
        <f t="shared" si="2"/>
        <v>0.6772844431</v>
      </c>
      <c r="E1920" s="47"/>
      <c r="F1920" s="48">
        <v>78.8</v>
      </c>
      <c r="G1920" s="48">
        <v>82.0</v>
      </c>
      <c r="H1920" s="49">
        <f t="shared" si="3"/>
        <v>73.64282259</v>
      </c>
      <c r="I1920" s="49">
        <f t="shared" si="4"/>
        <v>5.157177408</v>
      </c>
      <c r="J1920" s="49"/>
      <c r="K1920" s="50">
        <v>78.8</v>
      </c>
      <c r="L1920" s="51">
        <v>54.0</v>
      </c>
      <c r="M1920" s="52">
        <f t="shared" si="5"/>
        <v>73.60482632</v>
      </c>
      <c r="N1920" s="52">
        <f t="shared" si="6"/>
        <v>5.195173685</v>
      </c>
      <c r="O1920" s="53"/>
      <c r="P1920" s="54">
        <v>78.8</v>
      </c>
      <c r="Q1920" s="54">
        <v>0.1</v>
      </c>
      <c r="R1920" s="55">
        <f t="shared" si="7"/>
        <v>70.84370993</v>
      </c>
      <c r="S1920" s="55">
        <f t="shared" si="8"/>
        <v>7.956290075</v>
      </c>
      <c r="T1920" s="55"/>
    </row>
    <row r="1921">
      <c r="A1921" s="45">
        <v>59.1</v>
      </c>
      <c r="B1921" s="45">
        <v>6.6</v>
      </c>
      <c r="C1921" s="46">
        <f t="shared" si="1"/>
        <v>57.99167963</v>
      </c>
      <c r="D1921" s="35">
        <f t="shared" si="2"/>
        <v>1.108320375</v>
      </c>
      <c r="E1921" s="47"/>
      <c r="F1921" s="48">
        <v>78.5</v>
      </c>
      <c r="G1921" s="48">
        <v>85.0</v>
      </c>
      <c r="H1921" s="49">
        <f t="shared" si="3"/>
        <v>73.48274721</v>
      </c>
      <c r="I1921" s="49">
        <f t="shared" si="4"/>
        <v>5.017252785</v>
      </c>
      <c r="J1921" s="49"/>
      <c r="K1921" s="50">
        <v>78.5</v>
      </c>
      <c r="L1921" s="51">
        <v>53.3</v>
      </c>
      <c r="M1921" s="52">
        <f t="shared" si="5"/>
        <v>73.41592573</v>
      </c>
      <c r="N1921" s="52">
        <f t="shared" si="6"/>
        <v>5.084074268</v>
      </c>
      <c r="O1921" s="53"/>
      <c r="P1921" s="54">
        <v>78.5</v>
      </c>
      <c r="Q1921" s="54">
        <v>0.1</v>
      </c>
      <c r="R1921" s="55">
        <f t="shared" si="7"/>
        <v>70.84370993</v>
      </c>
      <c r="S1921" s="55">
        <f t="shared" si="8"/>
        <v>7.656290075</v>
      </c>
      <c r="T1921" s="55"/>
    </row>
    <row r="1922">
      <c r="A1922" s="45">
        <v>58.9</v>
      </c>
      <c r="B1922" s="45">
        <v>6.2</v>
      </c>
      <c r="C1922" s="46">
        <f t="shared" si="1"/>
        <v>57.15029838</v>
      </c>
      <c r="D1922" s="35">
        <f t="shared" si="2"/>
        <v>1.749701617</v>
      </c>
      <c r="E1922" s="47"/>
      <c r="F1922" s="48">
        <v>76.6</v>
      </c>
      <c r="G1922" s="48">
        <v>99.0</v>
      </c>
      <c r="H1922" s="49">
        <f t="shared" si="3"/>
        <v>72.73572879</v>
      </c>
      <c r="I1922" s="49">
        <f t="shared" si="4"/>
        <v>3.864271214</v>
      </c>
      <c r="J1922" s="49"/>
      <c r="K1922" s="50">
        <v>76.6</v>
      </c>
      <c r="L1922" s="51">
        <v>54.6</v>
      </c>
      <c r="M1922" s="52">
        <f t="shared" si="5"/>
        <v>73.7667411</v>
      </c>
      <c r="N1922" s="52">
        <f t="shared" si="6"/>
        <v>2.833258899</v>
      </c>
      <c r="O1922" s="53"/>
      <c r="P1922" s="54">
        <v>76.6</v>
      </c>
      <c r="Q1922" s="54">
        <v>0.1</v>
      </c>
      <c r="R1922" s="55">
        <f t="shared" si="7"/>
        <v>70.84370993</v>
      </c>
      <c r="S1922" s="55">
        <f t="shared" si="8"/>
        <v>5.756290075</v>
      </c>
      <c r="T1922" s="55"/>
    </row>
    <row r="1923">
      <c r="A1923" s="45">
        <v>74.0</v>
      </c>
      <c r="B1923" s="45">
        <v>12.3</v>
      </c>
      <c r="C1923" s="46">
        <f t="shared" si="1"/>
        <v>69.98136232</v>
      </c>
      <c r="D1923" s="35">
        <f t="shared" si="2"/>
        <v>4.018637677</v>
      </c>
      <c r="E1923" s="47"/>
      <c r="F1923" s="48">
        <v>76.4</v>
      </c>
      <c r="G1923" s="48">
        <v>11.0</v>
      </c>
      <c r="H1923" s="49">
        <f t="shared" si="3"/>
        <v>77.4312732</v>
      </c>
      <c r="I1923" s="49">
        <f t="shared" si="4"/>
        <v>1.031273197</v>
      </c>
      <c r="J1923" s="49"/>
      <c r="K1923" s="50">
        <v>76.4</v>
      </c>
      <c r="L1923" s="51">
        <v>53.5</v>
      </c>
      <c r="M1923" s="52">
        <f t="shared" si="5"/>
        <v>73.46989733</v>
      </c>
      <c r="N1923" s="52">
        <f t="shared" si="6"/>
        <v>2.930102673</v>
      </c>
      <c r="O1923" s="53"/>
      <c r="P1923" s="54">
        <v>76.4</v>
      </c>
      <c r="Q1923" s="54">
        <v>0.1</v>
      </c>
      <c r="R1923" s="55">
        <f t="shared" si="7"/>
        <v>70.84370993</v>
      </c>
      <c r="S1923" s="55">
        <f t="shared" si="8"/>
        <v>5.556290075</v>
      </c>
      <c r="T1923" s="55"/>
    </row>
    <row r="1924">
      <c r="A1924" s="45">
        <v>73.9</v>
      </c>
      <c r="B1924" s="45">
        <v>12.3</v>
      </c>
      <c r="C1924" s="46">
        <f t="shared" si="1"/>
        <v>69.98136232</v>
      </c>
      <c r="D1924" s="35">
        <f t="shared" si="2"/>
        <v>3.918637677</v>
      </c>
      <c r="E1924" s="47"/>
      <c r="F1924" s="48">
        <v>76.2</v>
      </c>
      <c r="G1924" s="48">
        <v>12.0</v>
      </c>
      <c r="H1924" s="49">
        <f t="shared" si="3"/>
        <v>77.37791474</v>
      </c>
      <c r="I1924" s="49">
        <f t="shared" si="4"/>
        <v>1.177914737</v>
      </c>
      <c r="J1924" s="49"/>
      <c r="K1924" s="50">
        <v>76.2</v>
      </c>
      <c r="L1924" s="51">
        <v>52.8</v>
      </c>
      <c r="M1924" s="52">
        <f t="shared" si="5"/>
        <v>73.28099674</v>
      </c>
      <c r="N1924" s="52">
        <f t="shared" si="6"/>
        <v>2.919003256</v>
      </c>
      <c r="O1924" s="53"/>
      <c r="P1924" s="54">
        <v>76.2</v>
      </c>
      <c r="Q1924" s="54">
        <v>0.1</v>
      </c>
      <c r="R1924" s="55">
        <f t="shared" si="7"/>
        <v>70.84370993</v>
      </c>
      <c r="S1924" s="55">
        <f t="shared" si="8"/>
        <v>5.356290075</v>
      </c>
      <c r="T1924" s="55"/>
    </row>
    <row r="1925">
      <c r="A1925" s="45">
        <v>73.8</v>
      </c>
      <c r="B1925" s="45">
        <v>12.3</v>
      </c>
      <c r="C1925" s="46">
        <f t="shared" si="1"/>
        <v>69.98136232</v>
      </c>
      <c r="D1925" s="35">
        <f t="shared" si="2"/>
        <v>3.818637677</v>
      </c>
      <c r="E1925" s="47"/>
      <c r="F1925" s="48">
        <v>76.0</v>
      </c>
      <c r="G1925" s="48">
        <v>14.0</v>
      </c>
      <c r="H1925" s="49">
        <f t="shared" si="3"/>
        <v>77.27119782</v>
      </c>
      <c r="I1925" s="49">
        <f t="shared" si="4"/>
        <v>1.271197819</v>
      </c>
      <c r="J1925" s="49"/>
      <c r="K1925" s="50">
        <v>76.0</v>
      </c>
      <c r="L1925" s="51">
        <v>52.3</v>
      </c>
      <c r="M1925" s="52">
        <f t="shared" si="5"/>
        <v>73.14606776</v>
      </c>
      <c r="N1925" s="52">
        <f t="shared" si="6"/>
        <v>2.853932245</v>
      </c>
      <c r="O1925" s="53"/>
      <c r="P1925" s="54">
        <v>76.0</v>
      </c>
      <c r="Q1925" s="54">
        <v>0.1</v>
      </c>
      <c r="R1925" s="55">
        <f t="shared" si="7"/>
        <v>70.84370993</v>
      </c>
      <c r="S1925" s="55">
        <f t="shared" si="8"/>
        <v>5.156290075</v>
      </c>
      <c r="T1925" s="55"/>
    </row>
    <row r="1926">
      <c r="A1926" s="45">
        <v>73.6</v>
      </c>
      <c r="B1926" s="45">
        <v>12.3</v>
      </c>
      <c r="C1926" s="46">
        <f t="shared" si="1"/>
        <v>69.98136232</v>
      </c>
      <c r="D1926" s="35">
        <f t="shared" si="2"/>
        <v>3.618637677</v>
      </c>
      <c r="E1926" s="47"/>
      <c r="F1926" s="48">
        <v>75.8</v>
      </c>
      <c r="G1926" s="48">
        <v>15.0</v>
      </c>
      <c r="H1926" s="49">
        <f t="shared" si="3"/>
        <v>77.21783936</v>
      </c>
      <c r="I1926" s="49">
        <f t="shared" si="4"/>
        <v>1.41783936</v>
      </c>
      <c r="J1926" s="49"/>
      <c r="K1926" s="50">
        <v>75.8</v>
      </c>
      <c r="L1926" s="51">
        <v>52.0</v>
      </c>
      <c r="M1926" s="52">
        <f t="shared" si="5"/>
        <v>73.06511036</v>
      </c>
      <c r="N1926" s="52">
        <f t="shared" si="6"/>
        <v>2.734889638</v>
      </c>
      <c r="O1926" s="53"/>
      <c r="P1926" s="54">
        <v>75.8</v>
      </c>
      <c r="Q1926" s="54">
        <v>0.1</v>
      </c>
      <c r="R1926" s="55">
        <f t="shared" si="7"/>
        <v>70.84370993</v>
      </c>
      <c r="S1926" s="55">
        <f t="shared" si="8"/>
        <v>4.956290075</v>
      </c>
      <c r="T1926" s="55"/>
    </row>
    <row r="1927">
      <c r="A1927" s="45">
        <v>73.4</v>
      </c>
      <c r="B1927" s="45">
        <v>12.3</v>
      </c>
      <c r="C1927" s="46">
        <f t="shared" si="1"/>
        <v>69.98136232</v>
      </c>
      <c r="D1927" s="35">
        <f t="shared" si="2"/>
        <v>3.418637677</v>
      </c>
      <c r="E1927" s="47"/>
      <c r="F1927" s="48">
        <v>75.6</v>
      </c>
      <c r="G1927" s="48">
        <v>16.0</v>
      </c>
      <c r="H1927" s="49">
        <f t="shared" si="3"/>
        <v>77.1644809</v>
      </c>
      <c r="I1927" s="49">
        <f t="shared" si="4"/>
        <v>1.564480901</v>
      </c>
      <c r="J1927" s="49"/>
      <c r="K1927" s="50">
        <v>75.6</v>
      </c>
      <c r="L1927" s="51">
        <v>51.8</v>
      </c>
      <c r="M1927" s="52">
        <f t="shared" si="5"/>
        <v>73.01113877</v>
      </c>
      <c r="N1927" s="52">
        <f t="shared" si="6"/>
        <v>2.588861233</v>
      </c>
      <c r="O1927" s="53"/>
      <c r="P1927" s="54">
        <v>75.6</v>
      </c>
      <c r="Q1927" s="54">
        <v>0.1</v>
      </c>
      <c r="R1927" s="55">
        <f t="shared" si="7"/>
        <v>70.84370993</v>
      </c>
      <c r="S1927" s="55">
        <f t="shared" si="8"/>
        <v>4.756290075</v>
      </c>
      <c r="T1927" s="55"/>
    </row>
    <row r="1928">
      <c r="A1928" s="45">
        <v>73.2</v>
      </c>
      <c r="B1928" s="45">
        <v>12.4</v>
      </c>
      <c r="C1928" s="46">
        <f t="shared" si="1"/>
        <v>70.19170763</v>
      </c>
      <c r="D1928" s="35">
        <f t="shared" si="2"/>
        <v>3.008292366</v>
      </c>
      <c r="E1928" s="47"/>
      <c r="F1928" s="48">
        <v>75.4</v>
      </c>
      <c r="G1928" s="48">
        <v>18.0</v>
      </c>
      <c r="H1928" s="49">
        <f t="shared" si="3"/>
        <v>77.05776398</v>
      </c>
      <c r="I1928" s="49">
        <f t="shared" si="4"/>
        <v>1.657763982</v>
      </c>
      <c r="J1928" s="49"/>
      <c r="K1928" s="50">
        <v>75.4</v>
      </c>
      <c r="L1928" s="51">
        <v>51.5</v>
      </c>
      <c r="M1928" s="52">
        <f t="shared" si="5"/>
        <v>72.93018137</v>
      </c>
      <c r="N1928" s="52">
        <f t="shared" si="6"/>
        <v>2.469818626</v>
      </c>
      <c r="O1928" s="53"/>
      <c r="P1928" s="54">
        <v>75.4</v>
      </c>
      <c r="Q1928" s="54">
        <v>0.1</v>
      </c>
      <c r="R1928" s="55">
        <f t="shared" si="7"/>
        <v>70.84370993</v>
      </c>
      <c r="S1928" s="55">
        <f t="shared" si="8"/>
        <v>4.556290075</v>
      </c>
      <c r="T1928" s="55"/>
    </row>
    <row r="1929">
      <c r="A1929" s="45">
        <v>73.0</v>
      </c>
      <c r="B1929" s="45">
        <v>12.1</v>
      </c>
      <c r="C1929" s="46">
        <f t="shared" si="1"/>
        <v>69.5606717</v>
      </c>
      <c r="D1929" s="35">
        <f t="shared" si="2"/>
        <v>3.439328297</v>
      </c>
      <c r="E1929" s="47"/>
      <c r="F1929" s="48">
        <v>75.2</v>
      </c>
      <c r="G1929" s="48">
        <v>19.0</v>
      </c>
      <c r="H1929" s="49">
        <f t="shared" si="3"/>
        <v>77.00440552</v>
      </c>
      <c r="I1929" s="49">
        <f t="shared" si="4"/>
        <v>1.804405523</v>
      </c>
      <c r="J1929" s="49"/>
      <c r="K1929" s="50">
        <v>75.2</v>
      </c>
      <c r="L1929" s="51">
        <v>51.1</v>
      </c>
      <c r="M1929" s="52">
        <f t="shared" si="5"/>
        <v>72.82223818</v>
      </c>
      <c r="N1929" s="52">
        <f t="shared" si="6"/>
        <v>2.377761816</v>
      </c>
      <c r="O1929" s="53"/>
      <c r="P1929" s="54">
        <v>75.2</v>
      </c>
      <c r="Q1929" s="54">
        <v>0.1</v>
      </c>
      <c r="R1929" s="55">
        <f t="shared" si="7"/>
        <v>70.84370993</v>
      </c>
      <c r="S1929" s="55">
        <f t="shared" si="8"/>
        <v>4.356290075</v>
      </c>
      <c r="T1929" s="55"/>
    </row>
    <row r="1930">
      <c r="A1930" s="45">
        <v>72.7</v>
      </c>
      <c r="B1930" s="45">
        <v>11.9</v>
      </c>
      <c r="C1930" s="46">
        <f t="shared" si="1"/>
        <v>69.13998108</v>
      </c>
      <c r="D1930" s="35">
        <f t="shared" si="2"/>
        <v>3.560018918</v>
      </c>
      <c r="E1930" s="47"/>
      <c r="F1930" s="48">
        <v>74.9</v>
      </c>
      <c r="G1930" s="48">
        <v>113.0</v>
      </c>
      <c r="H1930" s="49">
        <f t="shared" si="3"/>
        <v>71.98871036</v>
      </c>
      <c r="I1930" s="49">
        <f t="shared" si="4"/>
        <v>2.911289643</v>
      </c>
      <c r="J1930" s="49"/>
      <c r="K1930" s="50">
        <v>74.9</v>
      </c>
      <c r="L1930" s="51">
        <v>5.6</v>
      </c>
      <c r="M1930" s="52">
        <f t="shared" si="5"/>
        <v>60.54370026</v>
      </c>
      <c r="N1930" s="52">
        <f t="shared" si="6"/>
        <v>14.35629974</v>
      </c>
      <c r="O1930" s="53"/>
      <c r="P1930" s="54">
        <v>74.9</v>
      </c>
      <c r="Q1930" s="54">
        <v>0.1</v>
      </c>
      <c r="R1930" s="55">
        <f t="shared" si="7"/>
        <v>70.84370993</v>
      </c>
      <c r="S1930" s="55">
        <f t="shared" si="8"/>
        <v>4.056290075</v>
      </c>
      <c r="T1930" s="55"/>
    </row>
    <row r="1931">
      <c r="A1931" s="45">
        <v>72.5</v>
      </c>
      <c r="B1931" s="45">
        <v>12.0</v>
      </c>
      <c r="C1931" s="46">
        <f t="shared" si="1"/>
        <v>69.35032639</v>
      </c>
      <c r="D1931" s="35">
        <f t="shared" si="2"/>
        <v>3.149673608</v>
      </c>
      <c r="E1931" s="47"/>
      <c r="F1931" s="48">
        <v>74.7</v>
      </c>
      <c r="G1931" s="48">
        <v>115.0</v>
      </c>
      <c r="H1931" s="49">
        <f t="shared" si="3"/>
        <v>71.88199344</v>
      </c>
      <c r="I1931" s="49">
        <f t="shared" si="4"/>
        <v>2.818006562</v>
      </c>
      <c r="J1931" s="49"/>
      <c r="K1931" s="50">
        <v>74.7</v>
      </c>
      <c r="L1931" s="51">
        <v>5.1</v>
      </c>
      <c r="M1931" s="52">
        <f t="shared" si="5"/>
        <v>60.40877127</v>
      </c>
      <c r="N1931" s="52">
        <f t="shared" si="6"/>
        <v>14.29122873</v>
      </c>
      <c r="O1931" s="53"/>
      <c r="P1931" s="54">
        <v>74.7</v>
      </c>
      <c r="Q1931" s="54">
        <v>0.1</v>
      </c>
      <c r="R1931" s="55">
        <f t="shared" si="7"/>
        <v>70.84370993</v>
      </c>
      <c r="S1931" s="55">
        <f t="shared" si="8"/>
        <v>3.856290075</v>
      </c>
      <c r="T1931" s="55"/>
    </row>
    <row r="1932">
      <c r="A1932" s="45">
        <v>72.3</v>
      </c>
      <c r="B1932" s="45">
        <v>12.1</v>
      </c>
      <c r="C1932" s="46">
        <f t="shared" si="1"/>
        <v>69.5606717</v>
      </c>
      <c r="D1932" s="35">
        <f t="shared" si="2"/>
        <v>2.739328297</v>
      </c>
      <c r="E1932" s="47"/>
      <c r="F1932" s="48">
        <v>74.3</v>
      </c>
      <c r="G1932" s="48">
        <v>118.0</v>
      </c>
      <c r="H1932" s="49">
        <f t="shared" si="3"/>
        <v>71.72191806</v>
      </c>
      <c r="I1932" s="49">
        <f t="shared" si="4"/>
        <v>2.578081939</v>
      </c>
      <c r="J1932" s="49"/>
      <c r="K1932" s="50">
        <v>74.3</v>
      </c>
      <c r="L1932" s="51">
        <v>49.5</v>
      </c>
      <c r="M1932" s="52">
        <f t="shared" si="5"/>
        <v>72.39046542</v>
      </c>
      <c r="N1932" s="52">
        <f t="shared" si="6"/>
        <v>1.909534578</v>
      </c>
      <c r="O1932" s="53"/>
      <c r="P1932" s="54">
        <v>74.3</v>
      </c>
      <c r="Q1932" s="54">
        <v>0.1</v>
      </c>
      <c r="R1932" s="55">
        <f t="shared" si="7"/>
        <v>70.84370993</v>
      </c>
      <c r="S1932" s="55">
        <f t="shared" si="8"/>
        <v>3.456290075</v>
      </c>
      <c r="T1932" s="55"/>
    </row>
    <row r="1933">
      <c r="A1933" s="45">
        <v>72.1</v>
      </c>
      <c r="B1933" s="45">
        <v>12.3</v>
      </c>
      <c r="C1933" s="46">
        <f t="shared" si="1"/>
        <v>69.98136232</v>
      </c>
      <c r="D1933" s="35">
        <f t="shared" si="2"/>
        <v>2.118637677</v>
      </c>
      <c r="E1933" s="47"/>
      <c r="F1933" s="48">
        <v>74.0</v>
      </c>
      <c r="G1933" s="48">
        <v>122.0</v>
      </c>
      <c r="H1933" s="49">
        <f t="shared" si="3"/>
        <v>71.50848422</v>
      </c>
      <c r="I1933" s="49">
        <f t="shared" si="4"/>
        <v>2.491515776</v>
      </c>
      <c r="J1933" s="49"/>
      <c r="K1933" s="50">
        <v>74.0</v>
      </c>
      <c r="L1933" s="51">
        <v>48.9</v>
      </c>
      <c r="M1933" s="52">
        <f t="shared" si="5"/>
        <v>72.22855064</v>
      </c>
      <c r="N1933" s="52">
        <f t="shared" si="6"/>
        <v>1.771449364</v>
      </c>
      <c r="O1933" s="53"/>
      <c r="P1933" s="54">
        <v>74.0</v>
      </c>
      <c r="Q1933" s="54">
        <v>0.1</v>
      </c>
      <c r="R1933" s="55">
        <f t="shared" si="7"/>
        <v>70.84370993</v>
      </c>
      <c r="S1933" s="55">
        <f t="shared" si="8"/>
        <v>3.156290075</v>
      </c>
      <c r="T1933" s="55"/>
    </row>
    <row r="1934">
      <c r="A1934" s="45">
        <v>71.9</v>
      </c>
      <c r="B1934" s="45">
        <v>12.1</v>
      </c>
      <c r="C1934" s="46">
        <f t="shared" si="1"/>
        <v>69.5606717</v>
      </c>
      <c r="D1934" s="35">
        <f t="shared" si="2"/>
        <v>2.339328297</v>
      </c>
      <c r="E1934" s="47"/>
      <c r="F1934" s="48">
        <v>73.6</v>
      </c>
      <c r="G1934" s="48">
        <v>127.0</v>
      </c>
      <c r="H1934" s="49">
        <f t="shared" si="3"/>
        <v>71.24169193</v>
      </c>
      <c r="I1934" s="49">
        <f t="shared" si="4"/>
        <v>2.358308072</v>
      </c>
      <c r="J1934" s="49"/>
      <c r="K1934" s="50">
        <v>73.6</v>
      </c>
      <c r="L1934" s="51">
        <v>48.1</v>
      </c>
      <c r="M1934" s="52">
        <f t="shared" si="5"/>
        <v>72.01266425</v>
      </c>
      <c r="N1934" s="52">
        <f t="shared" si="6"/>
        <v>1.587335745</v>
      </c>
      <c r="O1934" s="53"/>
      <c r="P1934" s="54">
        <v>73.6</v>
      </c>
      <c r="Q1934" s="54">
        <v>0.1</v>
      </c>
      <c r="R1934" s="55">
        <f t="shared" si="7"/>
        <v>70.84370993</v>
      </c>
      <c r="S1934" s="55">
        <f t="shared" si="8"/>
        <v>2.756290075</v>
      </c>
      <c r="T1934" s="55"/>
    </row>
    <row r="1935">
      <c r="A1935" s="45">
        <v>71.7</v>
      </c>
      <c r="B1935" s="45">
        <v>12.7</v>
      </c>
      <c r="C1935" s="46">
        <f t="shared" si="1"/>
        <v>70.82274357</v>
      </c>
      <c r="D1935" s="35">
        <f t="shared" si="2"/>
        <v>0.8772564345</v>
      </c>
      <c r="E1935" s="47"/>
      <c r="F1935" s="48">
        <v>73.3</v>
      </c>
      <c r="G1935" s="48">
        <v>13.0</v>
      </c>
      <c r="H1935" s="49">
        <f t="shared" si="3"/>
        <v>77.32455628</v>
      </c>
      <c r="I1935" s="49">
        <f t="shared" si="4"/>
        <v>4.024556278</v>
      </c>
      <c r="J1935" s="49"/>
      <c r="K1935" s="50">
        <v>73.3</v>
      </c>
      <c r="L1935" s="51">
        <v>47.3</v>
      </c>
      <c r="M1935" s="52">
        <f t="shared" si="5"/>
        <v>71.79677787</v>
      </c>
      <c r="N1935" s="52">
        <f t="shared" si="6"/>
        <v>1.503222126</v>
      </c>
      <c r="O1935" s="53"/>
      <c r="P1935" s="54">
        <v>73.3</v>
      </c>
      <c r="Q1935" s="54">
        <v>0.1</v>
      </c>
      <c r="R1935" s="55">
        <f t="shared" si="7"/>
        <v>70.84370993</v>
      </c>
      <c r="S1935" s="55">
        <f t="shared" si="8"/>
        <v>2.456290075</v>
      </c>
      <c r="T1935" s="55"/>
    </row>
    <row r="1936">
      <c r="A1936" s="45">
        <v>71.5</v>
      </c>
      <c r="B1936" s="45">
        <v>12.2</v>
      </c>
      <c r="C1936" s="46">
        <f t="shared" si="1"/>
        <v>69.77101701</v>
      </c>
      <c r="D1936" s="35">
        <f t="shared" si="2"/>
        <v>1.728982987</v>
      </c>
      <c r="E1936" s="47"/>
      <c r="F1936" s="48">
        <v>72.9</v>
      </c>
      <c r="G1936" s="48">
        <v>134.0</v>
      </c>
      <c r="H1936" s="49">
        <f t="shared" si="3"/>
        <v>70.86818271</v>
      </c>
      <c r="I1936" s="49">
        <f t="shared" si="4"/>
        <v>2.031817287</v>
      </c>
      <c r="J1936" s="49"/>
      <c r="K1936" s="50">
        <v>72.9</v>
      </c>
      <c r="L1936" s="51">
        <v>46.5</v>
      </c>
      <c r="M1936" s="52">
        <f t="shared" si="5"/>
        <v>71.58089149</v>
      </c>
      <c r="N1936" s="52">
        <f t="shared" si="6"/>
        <v>1.319108507</v>
      </c>
      <c r="O1936" s="53"/>
      <c r="P1936" s="54">
        <v>72.9</v>
      </c>
      <c r="Q1936" s="54">
        <v>0.1</v>
      </c>
      <c r="R1936" s="55">
        <f t="shared" si="7"/>
        <v>70.84370993</v>
      </c>
      <c r="S1936" s="55">
        <f t="shared" si="8"/>
        <v>2.056290075</v>
      </c>
      <c r="T1936" s="55"/>
    </row>
    <row r="1937">
      <c r="A1937" s="45">
        <v>71.2</v>
      </c>
      <c r="B1937" s="45">
        <v>11.8</v>
      </c>
      <c r="C1937" s="46">
        <f t="shared" si="1"/>
        <v>68.92963577</v>
      </c>
      <c r="D1937" s="35">
        <f t="shared" si="2"/>
        <v>2.270364229</v>
      </c>
      <c r="E1937" s="47"/>
      <c r="F1937" s="48">
        <v>72.6</v>
      </c>
      <c r="G1937" s="48">
        <v>138.0</v>
      </c>
      <c r="H1937" s="49">
        <f t="shared" si="3"/>
        <v>70.65474888</v>
      </c>
      <c r="I1937" s="49">
        <f t="shared" si="4"/>
        <v>1.945251124</v>
      </c>
      <c r="J1937" s="49"/>
      <c r="K1937" s="50">
        <v>72.6</v>
      </c>
      <c r="L1937" s="51">
        <v>45.9</v>
      </c>
      <c r="M1937" s="52">
        <f t="shared" si="5"/>
        <v>71.41897671</v>
      </c>
      <c r="N1937" s="52">
        <f t="shared" si="6"/>
        <v>1.181023293</v>
      </c>
      <c r="O1937" s="53"/>
      <c r="P1937" s="54">
        <v>72.6</v>
      </c>
      <c r="Q1937" s="54">
        <v>0.1</v>
      </c>
      <c r="R1937" s="55">
        <f t="shared" si="7"/>
        <v>70.84370993</v>
      </c>
      <c r="S1937" s="55">
        <f t="shared" si="8"/>
        <v>1.756290075</v>
      </c>
      <c r="T1937" s="55"/>
    </row>
    <row r="1938">
      <c r="A1938" s="45">
        <v>79.0</v>
      </c>
      <c r="B1938" s="45">
        <v>11.6</v>
      </c>
      <c r="C1938" s="46">
        <f t="shared" si="1"/>
        <v>68.50894515</v>
      </c>
      <c r="D1938" s="35">
        <f t="shared" si="2"/>
        <v>10.49105485</v>
      </c>
      <c r="E1938" s="47"/>
      <c r="F1938" s="48">
        <v>66.4</v>
      </c>
      <c r="G1938" s="48">
        <v>161.0</v>
      </c>
      <c r="H1938" s="49">
        <f t="shared" si="3"/>
        <v>69.42750431</v>
      </c>
      <c r="I1938" s="49">
        <f t="shared" si="4"/>
        <v>3.027504314</v>
      </c>
      <c r="J1938" s="49"/>
      <c r="K1938" s="50">
        <v>66.4</v>
      </c>
      <c r="L1938" s="51">
        <v>25.4</v>
      </c>
      <c r="M1938" s="52">
        <f t="shared" si="5"/>
        <v>65.88688819</v>
      </c>
      <c r="N1938" s="52">
        <f t="shared" si="6"/>
        <v>0.5131118078</v>
      </c>
      <c r="O1938" s="53"/>
      <c r="P1938" s="54">
        <v>66.4</v>
      </c>
      <c r="Q1938" s="54">
        <v>0.1</v>
      </c>
      <c r="R1938" s="55">
        <f t="shared" si="7"/>
        <v>70.84370993</v>
      </c>
      <c r="S1938" s="55">
        <f t="shared" si="8"/>
        <v>4.443709925</v>
      </c>
      <c r="T1938" s="55"/>
    </row>
    <row r="1939">
      <c r="A1939" s="45">
        <v>75.5</v>
      </c>
      <c r="B1939" s="45">
        <v>13.4</v>
      </c>
      <c r="C1939" s="46">
        <f t="shared" si="1"/>
        <v>72.29516074</v>
      </c>
      <c r="D1939" s="35">
        <f t="shared" si="2"/>
        <v>3.204839261</v>
      </c>
      <c r="E1939" s="47"/>
      <c r="F1939" s="48">
        <v>66.2</v>
      </c>
      <c r="G1939" s="48">
        <v>162.0</v>
      </c>
      <c r="H1939" s="49">
        <f t="shared" si="3"/>
        <v>69.37414586</v>
      </c>
      <c r="I1939" s="49">
        <f t="shared" si="4"/>
        <v>3.174145855</v>
      </c>
      <c r="J1939" s="49"/>
      <c r="K1939" s="50">
        <v>66.2</v>
      </c>
      <c r="L1939" s="51">
        <v>24.7</v>
      </c>
      <c r="M1939" s="52">
        <f t="shared" si="5"/>
        <v>65.69798761</v>
      </c>
      <c r="N1939" s="52">
        <f t="shared" si="6"/>
        <v>0.5020123913</v>
      </c>
      <c r="O1939" s="53"/>
      <c r="P1939" s="54">
        <v>66.2</v>
      </c>
      <c r="Q1939" s="54">
        <v>0.1</v>
      </c>
      <c r="R1939" s="55">
        <f t="shared" si="7"/>
        <v>70.84370993</v>
      </c>
      <c r="S1939" s="55">
        <f t="shared" si="8"/>
        <v>4.643709925</v>
      </c>
      <c r="T1939" s="55"/>
    </row>
    <row r="1940">
      <c r="A1940" s="45">
        <v>75.3</v>
      </c>
      <c r="B1940" s="45">
        <v>13.4</v>
      </c>
      <c r="C1940" s="46">
        <f t="shared" si="1"/>
        <v>72.29516074</v>
      </c>
      <c r="D1940" s="35">
        <f t="shared" si="2"/>
        <v>3.004839261</v>
      </c>
      <c r="E1940" s="47"/>
      <c r="F1940" s="48">
        <v>66.0</v>
      </c>
      <c r="G1940" s="48">
        <v>163.0</v>
      </c>
      <c r="H1940" s="49">
        <f t="shared" si="3"/>
        <v>69.3207874</v>
      </c>
      <c r="I1940" s="49">
        <f t="shared" si="4"/>
        <v>3.320787396</v>
      </c>
      <c r="J1940" s="49"/>
      <c r="K1940" s="50">
        <v>66.0</v>
      </c>
      <c r="L1940" s="51">
        <v>23.9</v>
      </c>
      <c r="M1940" s="52">
        <f t="shared" si="5"/>
        <v>65.48210123</v>
      </c>
      <c r="N1940" s="52">
        <f t="shared" si="6"/>
        <v>0.5178987723</v>
      </c>
      <c r="O1940" s="53"/>
      <c r="P1940" s="54">
        <v>66.0</v>
      </c>
      <c r="Q1940" s="54">
        <v>0.1</v>
      </c>
      <c r="R1940" s="55">
        <f t="shared" si="7"/>
        <v>70.84370993</v>
      </c>
      <c r="S1940" s="55">
        <f t="shared" si="8"/>
        <v>4.843709925</v>
      </c>
      <c r="T1940" s="55"/>
    </row>
    <row r="1941">
      <c r="A1941" s="45">
        <v>75.3</v>
      </c>
      <c r="B1941" s="45">
        <v>13.4</v>
      </c>
      <c r="C1941" s="46">
        <f t="shared" si="1"/>
        <v>72.29516074</v>
      </c>
      <c r="D1941" s="35">
        <f t="shared" si="2"/>
        <v>3.004839261</v>
      </c>
      <c r="E1941" s="47"/>
      <c r="F1941" s="48">
        <v>65.7</v>
      </c>
      <c r="G1941" s="48">
        <v>165.0</v>
      </c>
      <c r="H1941" s="49">
        <f t="shared" si="3"/>
        <v>69.21407048</v>
      </c>
      <c r="I1941" s="49">
        <f t="shared" si="4"/>
        <v>3.514070478</v>
      </c>
      <c r="J1941" s="49"/>
      <c r="K1941" s="50">
        <v>65.7</v>
      </c>
      <c r="L1941" s="51">
        <v>23.2</v>
      </c>
      <c r="M1941" s="52">
        <f t="shared" si="5"/>
        <v>65.29320064</v>
      </c>
      <c r="N1941" s="52">
        <f t="shared" si="6"/>
        <v>0.4067993557</v>
      </c>
      <c r="O1941" s="53"/>
      <c r="P1941" s="54">
        <v>65.7</v>
      </c>
      <c r="Q1941" s="54">
        <v>0.1</v>
      </c>
      <c r="R1941" s="55">
        <f t="shared" si="7"/>
        <v>70.84370993</v>
      </c>
      <c r="S1941" s="55">
        <f t="shared" si="8"/>
        <v>5.143709925</v>
      </c>
      <c r="T1941" s="55"/>
    </row>
    <row r="1942">
      <c r="A1942" s="45">
        <v>74.9</v>
      </c>
      <c r="B1942" s="45">
        <v>13.4</v>
      </c>
      <c r="C1942" s="46">
        <f t="shared" si="1"/>
        <v>72.29516074</v>
      </c>
      <c r="D1942" s="35">
        <f t="shared" si="2"/>
        <v>2.604839261</v>
      </c>
      <c r="E1942" s="47"/>
      <c r="F1942" s="48">
        <v>65.5</v>
      </c>
      <c r="G1942" s="48">
        <v>167.0</v>
      </c>
      <c r="H1942" s="49">
        <f t="shared" si="3"/>
        <v>69.10735356</v>
      </c>
      <c r="I1942" s="49">
        <f t="shared" si="4"/>
        <v>3.607353559</v>
      </c>
      <c r="J1942" s="49"/>
      <c r="K1942" s="50">
        <v>65.5</v>
      </c>
      <c r="L1942" s="51">
        <v>22.5</v>
      </c>
      <c r="M1942" s="52">
        <f t="shared" si="5"/>
        <v>65.10430006</v>
      </c>
      <c r="N1942" s="52">
        <f t="shared" si="6"/>
        <v>0.3956999392</v>
      </c>
      <c r="O1942" s="53"/>
      <c r="P1942" s="54">
        <v>65.5</v>
      </c>
      <c r="Q1942" s="54">
        <v>0.1</v>
      </c>
      <c r="R1942" s="55">
        <f t="shared" si="7"/>
        <v>70.84370993</v>
      </c>
      <c r="S1942" s="55">
        <f t="shared" si="8"/>
        <v>5.343709925</v>
      </c>
      <c r="T1942" s="55"/>
    </row>
    <row r="1943">
      <c r="A1943" s="45">
        <v>74.5</v>
      </c>
      <c r="B1943" s="45">
        <v>13.4</v>
      </c>
      <c r="C1943" s="46">
        <f t="shared" si="1"/>
        <v>72.29516074</v>
      </c>
      <c r="D1943" s="35">
        <f t="shared" si="2"/>
        <v>2.204839261</v>
      </c>
      <c r="E1943" s="47"/>
      <c r="F1943" s="48">
        <v>65.1</v>
      </c>
      <c r="G1943" s="48">
        <v>172.0</v>
      </c>
      <c r="H1943" s="49">
        <f t="shared" si="3"/>
        <v>68.84056126</v>
      </c>
      <c r="I1943" s="49">
        <f t="shared" si="4"/>
        <v>3.740561263</v>
      </c>
      <c r="J1943" s="49"/>
      <c r="K1943" s="50">
        <v>65.1</v>
      </c>
      <c r="L1943" s="51">
        <v>21.9</v>
      </c>
      <c r="M1943" s="52">
        <f t="shared" si="5"/>
        <v>64.94238528</v>
      </c>
      <c r="N1943" s="52">
        <f t="shared" si="6"/>
        <v>0.157614725</v>
      </c>
      <c r="O1943" s="53"/>
      <c r="P1943" s="54">
        <v>65.1</v>
      </c>
      <c r="Q1943" s="54">
        <v>0.1</v>
      </c>
      <c r="R1943" s="55">
        <f t="shared" si="7"/>
        <v>70.84370993</v>
      </c>
      <c r="S1943" s="55">
        <f t="shared" si="8"/>
        <v>5.743709925</v>
      </c>
      <c r="T1943" s="55"/>
    </row>
    <row r="1944">
      <c r="A1944" s="45">
        <v>73.7</v>
      </c>
      <c r="B1944" s="45">
        <v>13.3</v>
      </c>
      <c r="C1944" s="46">
        <f t="shared" si="1"/>
        <v>72.08481543</v>
      </c>
      <c r="D1944" s="35">
        <f t="shared" si="2"/>
        <v>1.615184572</v>
      </c>
      <c r="E1944" s="47"/>
      <c r="F1944" s="48">
        <v>64.8</v>
      </c>
      <c r="G1944" s="48">
        <v>175.0</v>
      </c>
      <c r="H1944" s="49">
        <f t="shared" si="3"/>
        <v>68.68048589</v>
      </c>
      <c r="I1944" s="49">
        <f t="shared" si="4"/>
        <v>3.880485885</v>
      </c>
      <c r="J1944" s="49"/>
      <c r="K1944" s="50">
        <v>64.8</v>
      </c>
      <c r="L1944" s="51">
        <v>21.3</v>
      </c>
      <c r="M1944" s="52">
        <f t="shared" si="5"/>
        <v>64.78047049</v>
      </c>
      <c r="N1944" s="52">
        <f t="shared" si="6"/>
        <v>0.01952951077</v>
      </c>
      <c r="O1944" s="53"/>
      <c r="P1944" s="54">
        <v>64.8</v>
      </c>
      <c r="Q1944" s="54">
        <v>0.1</v>
      </c>
      <c r="R1944" s="55">
        <f t="shared" si="7"/>
        <v>70.84370993</v>
      </c>
      <c r="S1944" s="55">
        <f t="shared" si="8"/>
        <v>6.043709925</v>
      </c>
      <c r="T1944" s="55"/>
    </row>
    <row r="1945">
      <c r="A1945" s="45">
        <v>73.8</v>
      </c>
      <c r="B1945" s="45">
        <v>13.3</v>
      </c>
      <c r="C1945" s="46">
        <f t="shared" si="1"/>
        <v>72.08481543</v>
      </c>
      <c r="D1945" s="35">
        <f t="shared" si="2"/>
        <v>1.715184572</v>
      </c>
      <c r="E1945" s="47"/>
      <c r="F1945" s="48">
        <v>64.6</v>
      </c>
      <c r="G1945" s="48">
        <v>177.0</v>
      </c>
      <c r="H1945" s="49">
        <f t="shared" si="3"/>
        <v>68.57376897</v>
      </c>
      <c r="I1945" s="49">
        <f t="shared" si="4"/>
        <v>3.973768967</v>
      </c>
      <c r="J1945" s="49"/>
      <c r="K1945" s="50">
        <v>64.6</v>
      </c>
      <c r="L1945" s="51">
        <v>2.6</v>
      </c>
      <c r="M1945" s="52">
        <f t="shared" si="5"/>
        <v>59.73412633</v>
      </c>
      <c r="N1945" s="52">
        <f t="shared" si="6"/>
        <v>4.865873668</v>
      </c>
      <c r="O1945" s="53"/>
      <c r="P1945" s="54">
        <v>64.6</v>
      </c>
      <c r="Q1945" s="54">
        <v>0.1</v>
      </c>
      <c r="R1945" s="55">
        <f t="shared" si="7"/>
        <v>70.84370993</v>
      </c>
      <c r="S1945" s="55">
        <f t="shared" si="8"/>
        <v>6.243709925</v>
      </c>
      <c r="T1945" s="55"/>
    </row>
    <row r="1946">
      <c r="A1946" s="45">
        <v>73.9</v>
      </c>
      <c r="B1946" s="45">
        <v>13.2</v>
      </c>
      <c r="C1946" s="46">
        <f t="shared" si="1"/>
        <v>71.87447012</v>
      </c>
      <c r="D1946" s="35">
        <f t="shared" si="2"/>
        <v>2.025529882</v>
      </c>
      <c r="E1946" s="47"/>
      <c r="F1946" s="48">
        <v>64.4</v>
      </c>
      <c r="G1946" s="48">
        <v>178.0</v>
      </c>
      <c r="H1946" s="49">
        <f t="shared" si="3"/>
        <v>68.52041051</v>
      </c>
      <c r="I1946" s="49">
        <f t="shared" si="4"/>
        <v>4.120410508</v>
      </c>
      <c r="J1946" s="49"/>
      <c r="K1946" s="50">
        <v>64.4</v>
      </c>
      <c r="L1946" s="51">
        <v>2.1</v>
      </c>
      <c r="M1946" s="52">
        <f t="shared" si="5"/>
        <v>59.59919734</v>
      </c>
      <c r="N1946" s="52">
        <f t="shared" si="6"/>
        <v>4.800802656</v>
      </c>
      <c r="O1946" s="53"/>
      <c r="P1946" s="54">
        <v>64.4</v>
      </c>
      <c r="Q1946" s="54">
        <v>0.1</v>
      </c>
      <c r="R1946" s="55">
        <f t="shared" si="7"/>
        <v>70.84370993</v>
      </c>
      <c r="S1946" s="55">
        <f t="shared" si="8"/>
        <v>6.443709925</v>
      </c>
      <c r="T1946" s="55"/>
    </row>
    <row r="1947">
      <c r="A1947" s="45">
        <v>74.0</v>
      </c>
      <c r="B1947" s="45">
        <v>13.2</v>
      </c>
      <c r="C1947" s="46">
        <f t="shared" si="1"/>
        <v>71.87447012</v>
      </c>
      <c r="D1947" s="35">
        <f t="shared" si="2"/>
        <v>2.125529882</v>
      </c>
      <c r="E1947" s="47"/>
      <c r="F1947" s="48">
        <v>64.2</v>
      </c>
      <c r="G1947" s="48">
        <v>179.0</v>
      </c>
      <c r="H1947" s="49">
        <f t="shared" si="3"/>
        <v>68.46705205</v>
      </c>
      <c r="I1947" s="49">
        <f t="shared" si="4"/>
        <v>4.267052049</v>
      </c>
      <c r="J1947" s="49"/>
      <c r="K1947" s="50">
        <v>64.2</v>
      </c>
      <c r="L1947" s="51">
        <v>19.5</v>
      </c>
      <c r="M1947" s="52">
        <f t="shared" si="5"/>
        <v>64.29472613</v>
      </c>
      <c r="N1947" s="52">
        <f t="shared" si="6"/>
        <v>0.09472613184</v>
      </c>
      <c r="O1947" s="53"/>
      <c r="P1947" s="54">
        <v>64.2</v>
      </c>
      <c r="Q1947" s="54">
        <v>0.1</v>
      </c>
      <c r="R1947" s="55">
        <f t="shared" si="7"/>
        <v>70.84370993</v>
      </c>
      <c r="S1947" s="55">
        <f t="shared" si="8"/>
        <v>6.643709925</v>
      </c>
      <c r="T1947" s="55"/>
    </row>
    <row r="1948">
      <c r="A1948" s="45">
        <v>74.2</v>
      </c>
      <c r="B1948" s="45">
        <v>13.0</v>
      </c>
      <c r="C1948" s="46">
        <f t="shared" si="1"/>
        <v>71.4537795</v>
      </c>
      <c r="D1948" s="35">
        <f t="shared" si="2"/>
        <v>2.746220503</v>
      </c>
      <c r="E1948" s="47"/>
      <c r="F1948" s="48">
        <v>62.9</v>
      </c>
      <c r="G1948" s="48">
        <v>2.0</v>
      </c>
      <c r="H1948" s="49">
        <f t="shared" si="3"/>
        <v>77.91149933</v>
      </c>
      <c r="I1948" s="49">
        <f t="shared" si="4"/>
        <v>15.01149933</v>
      </c>
      <c r="J1948" s="49"/>
      <c r="K1948" s="50">
        <v>62.9</v>
      </c>
      <c r="L1948" s="51">
        <v>18.9</v>
      </c>
      <c r="M1948" s="52">
        <f t="shared" si="5"/>
        <v>64.13281135</v>
      </c>
      <c r="N1948" s="52">
        <f t="shared" si="6"/>
        <v>1.232811346</v>
      </c>
      <c r="O1948" s="53"/>
      <c r="P1948" s="54">
        <v>62.9</v>
      </c>
      <c r="Q1948" s="54">
        <v>0.1</v>
      </c>
      <c r="R1948" s="55">
        <f t="shared" si="7"/>
        <v>70.84370993</v>
      </c>
      <c r="S1948" s="55">
        <f t="shared" si="8"/>
        <v>7.943709925</v>
      </c>
      <c r="T1948" s="55"/>
    </row>
    <row r="1949">
      <c r="A1949" s="45">
        <v>72.8</v>
      </c>
      <c r="B1949" s="45">
        <v>13.0</v>
      </c>
      <c r="C1949" s="46">
        <f t="shared" si="1"/>
        <v>71.4537795</v>
      </c>
      <c r="D1949" s="35">
        <f t="shared" si="2"/>
        <v>1.346220503</v>
      </c>
      <c r="E1949" s="47"/>
      <c r="F1949" s="48">
        <v>63.7</v>
      </c>
      <c r="G1949" s="48">
        <v>183.0</v>
      </c>
      <c r="H1949" s="49">
        <f t="shared" si="3"/>
        <v>68.25361821</v>
      </c>
      <c r="I1949" s="49">
        <f t="shared" si="4"/>
        <v>4.553618212</v>
      </c>
      <c r="J1949" s="49"/>
      <c r="K1949" s="50">
        <v>63.7</v>
      </c>
      <c r="L1949" s="51">
        <v>18.4</v>
      </c>
      <c r="M1949" s="52">
        <f t="shared" si="5"/>
        <v>63.99788236</v>
      </c>
      <c r="N1949" s="52">
        <f t="shared" si="6"/>
        <v>0.2978823579</v>
      </c>
      <c r="O1949" s="53"/>
      <c r="P1949" s="54">
        <v>63.7</v>
      </c>
      <c r="Q1949" s="54">
        <v>0.1</v>
      </c>
      <c r="R1949" s="55">
        <f t="shared" si="7"/>
        <v>70.84370993</v>
      </c>
      <c r="S1949" s="55">
        <f t="shared" si="8"/>
        <v>7.143709925</v>
      </c>
      <c r="T1949" s="55"/>
    </row>
    <row r="1950">
      <c r="A1950" s="45">
        <v>72.2</v>
      </c>
      <c r="B1950" s="45">
        <v>12.8</v>
      </c>
      <c r="C1950" s="46">
        <f t="shared" si="1"/>
        <v>71.03308888</v>
      </c>
      <c r="D1950" s="35">
        <f t="shared" si="2"/>
        <v>1.166911124</v>
      </c>
      <c r="E1950" s="47"/>
      <c r="F1950" s="48">
        <v>63.5</v>
      </c>
      <c r="G1950" s="48">
        <v>185.0</v>
      </c>
      <c r="H1950" s="49">
        <f t="shared" si="3"/>
        <v>68.14690129</v>
      </c>
      <c r="I1950" s="49">
        <f t="shared" si="4"/>
        <v>4.646901293</v>
      </c>
      <c r="J1950" s="49"/>
      <c r="K1950" s="50">
        <v>63.5</v>
      </c>
      <c r="L1950" s="51">
        <v>17.9</v>
      </c>
      <c r="M1950" s="52">
        <f t="shared" si="5"/>
        <v>63.86295337</v>
      </c>
      <c r="N1950" s="52">
        <f t="shared" si="6"/>
        <v>0.3629533697</v>
      </c>
      <c r="O1950" s="53"/>
      <c r="P1950" s="54">
        <v>63.5</v>
      </c>
      <c r="Q1950" s="54">
        <v>0.1</v>
      </c>
      <c r="R1950" s="55">
        <f t="shared" si="7"/>
        <v>70.84370993</v>
      </c>
      <c r="S1950" s="55">
        <f t="shared" si="8"/>
        <v>7.343709925</v>
      </c>
      <c r="T1950" s="55"/>
    </row>
    <row r="1951">
      <c r="A1951" s="45">
        <v>72.1</v>
      </c>
      <c r="B1951" s="45">
        <v>13.3</v>
      </c>
      <c r="C1951" s="46">
        <f t="shared" si="1"/>
        <v>72.08481543</v>
      </c>
      <c r="D1951" s="35">
        <f t="shared" si="2"/>
        <v>0.01518457158</v>
      </c>
      <c r="E1951" s="47"/>
      <c r="F1951" s="48">
        <v>63.2</v>
      </c>
      <c r="G1951" s="48">
        <v>187.0</v>
      </c>
      <c r="H1951" s="49">
        <f t="shared" si="3"/>
        <v>68.04018437</v>
      </c>
      <c r="I1951" s="49">
        <f t="shared" si="4"/>
        <v>4.840184375</v>
      </c>
      <c r="J1951" s="49"/>
      <c r="K1951" s="50">
        <v>63.2</v>
      </c>
      <c r="L1951" s="51">
        <v>17.4</v>
      </c>
      <c r="M1951" s="52">
        <f t="shared" si="5"/>
        <v>63.72802438</v>
      </c>
      <c r="N1951" s="52">
        <f t="shared" si="6"/>
        <v>0.5280243816</v>
      </c>
      <c r="O1951" s="53"/>
      <c r="P1951" s="54">
        <v>63.2</v>
      </c>
      <c r="Q1951" s="54">
        <v>0.1</v>
      </c>
      <c r="R1951" s="55">
        <f t="shared" si="7"/>
        <v>70.84370993</v>
      </c>
      <c r="S1951" s="55">
        <f t="shared" si="8"/>
        <v>7.643709925</v>
      </c>
      <c r="T1951" s="55"/>
    </row>
    <row r="1952">
      <c r="A1952" s="45">
        <v>72.6</v>
      </c>
      <c r="B1952" s="45">
        <v>13.9</v>
      </c>
      <c r="C1952" s="46">
        <f t="shared" si="1"/>
        <v>73.34688729</v>
      </c>
      <c r="D1952" s="35">
        <f t="shared" si="2"/>
        <v>0.7468872914</v>
      </c>
      <c r="E1952" s="47"/>
      <c r="F1952" s="48">
        <v>63.0</v>
      </c>
      <c r="G1952" s="48">
        <v>189.0</v>
      </c>
      <c r="H1952" s="49">
        <f t="shared" si="3"/>
        <v>67.93346746</v>
      </c>
      <c r="I1952" s="49">
        <f t="shared" si="4"/>
        <v>4.933467456</v>
      </c>
      <c r="J1952" s="49"/>
      <c r="K1952" s="50">
        <v>63.0</v>
      </c>
      <c r="L1952" s="51">
        <v>16.9</v>
      </c>
      <c r="M1952" s="52">
        <f t="shared" si="5"/>
        <v>63.59309539</v>
      </c>
      <c r="N1952" s="52">
        <f t="shared" si="6"/>
        <v>0.5930953934</v>
      </c>
      <c r="O1952" s="53"/>
      <c r="P1952" s="54">
        <v>63.0</v>
      </c>
      <c r="Q1952" s="54">
        <v>0.1</v>
      </c>
      <c r="R1952" s="55">
        <f t="shared" si="7"/>
        <v>70.84370993</v>
      </c>
      <c r="S1952" s="55">
        <f t="shared" si="8"/>
        <v>7.843709925</v>
      </c>
      <c r="T1952" s="55"/>
    </row>
    <row r="1953">
      <c r="A1953" s="45">
        <v>72.4</v>
      </c>
      <c r="B1953" s="45">
        <v>13.4</v>
      </c>
      <c r="C1953" s="46">
        <f t="shared" si="1"/>
        <v>72.29516074</v>
      </c>
      <c r="D1953" s="35">
        <f t="shared" si="2"/>
        <v>0.1048392611</v>
      </c>
      <c r="E1953" s="47"/>
      <c r="F1953" s="48">
        <v>62.8</v>
      </c>
      <c r="G1953" s="48">
        <v>19.0</v>
      </c>
      <c r="H1953" s="49">
        <f t="shared" si="3"/>
        <v>77.00440552</v>
      </c>
      <c r="I1953" s="49">
        <f t="shared" si="4"/>
        <v>14.20440552</v>
      </c>
      <c r="J1953" s="49"/>
      <c r="K1953" s="50">
        <v>62.8</v>
      </c>
      <c r="L1953" s="51">
        <v>16.4</v>
      </c>
      <c r="M1953" s="52">
        <f t="shared" si="5"/>
        <v>63.45816641</v>
      </c>
      <c r="N1953" s="52">
        <f t="shared" si="6"/>
        <v>0.6581664052</v>
      </c>
      <c r="O1953" s="53"/>
      <c r="P1953" s="54">
        <v>62.8</v>
      </c>
      <c r="Q1953" s="54">
        <v>0.1</v>
      </c>
      <c r="R1953" s="55">
        <f t="shared" si="7"/>
        <v>70.84370993</v>
      </c>
      <c r="S1953" s="55">
        <f t="shared" si="8"/>
        <v>8.043709925</v>
      </c>
      <c r="T1953" s="55"/>
    </row>
    <row r="1954">
      <c r="A1954" s="45">
        <v>71.4</v>
      </c>
      <c r="B1954" s="45">
        <v>13.5</v>
      </c>
      <c r="C1954" s="46">
        <f t="shared" si="1"/>
        <v>72.50550605</v>
      </c>
      <c r="D1954" s="35">
        <f t="shared" si="2"/>
        <v>1.105506049</v>
      </c>
      <c r="E1954" s="47"/>
      <c r="F1954" s="48">
        <v>77.8</v>
      </c>
      <c r="G1954" s="48">
        <v>118.0</v>
      </c>
      <c r="H1954" s="49">
        <f t="shared" si="3"/>
        <v>71.72191806</v>
      </c>
      <c r="I1954" s="49">
        <f t="shared" si="4"/>
        <v>6.078081939</v>
      </c>
      <c r="J1954" s="49"/>
      <c r="K1954" s="50">
        <v>77.8</v>
      </c>
      <c r="L1954" s="51">
        <v>57.8</v>
      </c>
      <c r="M1954" s="52">
        <f t="shared" si="5"/>
        <v>74.63028663</v>
      </c>
      <c r="N1954" s="52">
        <f t="shared" si="6"/>
        <v>3.169713375</v>
      </c>
      <c r="O1954" s="53"/>
      <c r="P1954" s="54">
        <v>77.8</v>
      </c>
      <c r="Q1954" s="54">
        <v>0.1</v>
      </c>
      <c r="R1954" s="55">
        <f t="shared" si="7"/>
        <v>70.84370993</v>
      </c>
      <c r="S1954" s="55">
        <f t="shared" si="8"/>
        <v>6.956290075</v>
      </c>
      <c r="T1954" s="55"/>
    </row>
    <row r="1955">
      <c r="A1955" s="45">
        <v>68.5</v>
      </c>
      <c r="B1955" s="45">
        <v>11.7</v>
      </c>
      <c r="C1955" s="46">
        <f t="shared" si="1"/>
        <v>68.71929046</v>
      </c>
      <c r="D1955" s="35">
        <f t="shared" si="2"/>
        <v>0.2192904605</v>
      </c>
      <c r="E1955" s="47"/>
      <c r="F1955" s="48">
        <v>77.6</v>
      </c>
      <c r="G1955" s="48">
        <v>119.0</v>
      </c>
      <c r="H1955" s="49">
        <f t="shared" si="3"/>
        <v>71.6685596</v>
      </c>
      <c r="I1955" s="49">
        <f t="shared" si="4"/>
        <v>5.931440399</v>
      </c>
      <c r="J1955" s="49"/>
      <c r="K1955" s="50">
        <v>77.6</v>
      </c>
      <c r="L1955" s="51">
        <v>57.1</v>
      </c>
      <c r="M1955" s="52">
        <f t="shared" si="5"/>
        <v>74.44138604</v>
      </c>
      <c r="N1955" s="52">
        <f t="shared" si="6"/>
        <v>3.158613958</v>
      </c>
      <c r="O1955" s="53"/>
      <c r="P1955" s="54">
        <v>77.6</v>
      </c>
      <c r="Q1955" s="54">
        <v>0.1</v>
      </c>
      <c r="R1955" s="55">
        <f t="shared" si="7"/>
        <v>70.84370993</v>
      </c>
      <c r="S1955" s="55">
        <f t="shared" si="8"/>
        <v>6.756290075</v>
      </c>
      <c r="T1955" s="55"/>
    </row>
    <row r="1956">
      <c r="A1956" s="45">
        <v>68.4</v>
      </c>
      <c r="B1956" s="45">
        <v>11.7</v>
      </c>
      <c r="C1956" s="46">
        <f t="shared" si="1"/>
        <v>68.71929046</v>
      </c>
      <c r="D1956" s="35">
        <f t="shared" si="2"/>
        <v>0.3192904605</v>
      </c>
      <c r="E1956" s="47"/>
      <c r="F1956" s="48">
        <v>77.5</v>
      </c>
      <c r="G1956" s="48">
        <v>118.0</v>
      </c>
      <c r="H1956" s="49">
        <f t="shared" si="3"/>
        <v>71.72191806</v>
      </c>
      <c r="I1956" s="49">
        <f t="shared" si="4"/>
        <v>5.778081939</v>
      </c>
      <c r="J1956" s="49"/>
      <c r="K1956" s="50">
        <v>77.5</v>
      </c>
      <c r="L1956" s="51">
        <v>56.3</v>
      </c>
      <c r="M1956" s="52">
        <f t="shared" si="5"/>
        <v>74.22549966</v>
      </c>
      <c r="N1956" s="52">
        <f t="shared" si="6"/>
        <v>3.274500339</v>
      </c>
      <c r="O1956" s="53"/>
      <c r="P1956" s="54">
        <v>77.5</v>
      </c>
      <c r="Q1956" s="54">
        <v>0.1</v>
      </c>
      <c r="R1956" s="55">
        <f t="shared" si="7"/>
        <v>70.84370993</v>
      </c>
      <c r="S1956" s="55">
        <f t="shared" si="8"/>
        <v>6.656290075</v>
      </c>
      <c r="T1956" s="55"/>
    </row>
    <row r="1957">
      <c r="A1957" s="45">
        <v>68.1</v>
      </c>
      <c r="B1957" s="45">
        <v>11.7</v>
      </c>
      <c r="C1957" s="46">
        <f t="shared" si="1"/>
        <v>68.71929046</v>
      </c>
      <c r="D1957" s="35">
        <f t="shared" si="2"/>
        <v>0.6192904605</v>
      </c>
      <c r="E1957" s="47"/>
      <c r="F1957" s="48">
        <v>77.2</v>
      </c>
      <c r="G1957" s="48">
        <v>12.0</v>
      </c>
      <c r="H1957" s="49">
        <f t="shared" si="3"/>
        <v>77.37791474</v>
      </c>
      <c r="I1957" s="49">
        <f t="shared" si="4"/>
        <v>0.1779147375</v>
      </c>
      <c r="J1957" s="49"/>
      <c r="K1957" s="50">
        <v>77.2</v>
      </c>
      <c r="L1957" s="51">
        <v>55.6</v>
      </c>
      <c r="M1957" s="52">
        <f t="shared" si="5"/>
        <v>74.03659908</v>
      </c>
      <c r="N1957" s="52">
        <f t="shared" si="6"/>
        <v>3.163400923</v>
      </c>
      <c r="O1957" s="53"/>
      <c r="P1957" s="54">
        <v>77.2</v>
      </c>
      <c r="Q1957" s="54">
        <v>0.1</v>
      </c>
      <c r="R1957" s="55">
        <f t="shared" si="7"/>
        <v>70.84370993</v>
      </c>
      <c r="S1957" s="55">
        <f t="shared" si="8"/>
        <v>6.356290075</v>
      </c>
      <c r="T1957" s="55"/>
    </row>
    <row r="1958">
      <c r="A1958" s="45">
        <v>68.1</v>
      </c>
      <c r="B1958" s="45">
        <v>11.6</v>
      </c>
      <c r="C1958" s="46">
        <f t="shared" si="1"/>
        <v>68.50894515</v>
      </c>
      <c r="D1958" s="35">
        <f t="shared" si="2"/>
        <v>0.40894515</v>
      </c>
      <c r="E1958" s="47"/>
      <c r="F1958" s="48">
        <v>77.3</v>
      </c>
      <c r="G1958" s="48">
        <v>121.0</v>
      </c>
      <c r="H1958" s="49">
        <f t="shared" si="3"/>
        <v>71.56184268</v>
      </c>
      <c r="I1958" s="49">
        <f t="shared" si="4"/>
        <v>5.738157317</v>
      </c>
      <c r="J1958" s="49"/>
      <c r="K1958" s="50">
        <v>77.3</v>
      </c>
      <c r="L1958" s="51">
        <v>54.9</v>
      </c>
      <c r="M1958" s="52">
        <f t="shared" si="5"/>
        <v>73.84769849</v>
      </c>
      <c r="N1958" s="52">
        <f t="shared" si="6"/>
        <v>3.452301506</v>
      </c>
      <c r="O1958" s="53"/>
      <c r="P1958" s="54">
        <v>77.3</v>
      </c>
      <c r="Q1958" s="54">
        <v>0.1</v>
      </c>
      <c r="R1958" s="55">
        <f t="shared" si="7"/>
        <v>70.84370993</v>
      </c>
      <c r="S1958" s="55">
        <f t="shared" si="8"/>
        <v>6.456290075</v>
      </c>
      <c r="T1958" s="55"/>
    </row>
    <row r="1959">
      <c r="A1959" s="45">
        <v>68.0</v>
      </c>
      <c r="B1959" s="45">
        <v>11.5</v>
      </c>
      <c r="C1959" s="46">
        <f t="shared" si="1"/>
        <v>68.29859984</v>
      </c>
      <c r="D1959" s="35">
        <f t="shared" si="2"/>
        <v>0.2985998396</v>
      </c>
      <c r="E1959" s="47"/>
      <c r="F1959" s="48">
        <v>76.5</v>
      </c>
      <c r="G1959" s="48">
        <v>122.0</v>
      </c>
      <c r="H1959" s="49">
        <f t="shared" si="3"/>
        <v>71.50848422</v>
      </c>
      <c r="I1959" s="49">
        <f t="shared" si="4"/>
        <v>4.991515776</v>
      </c>
      <c r="J1959" s="49"/>
      <c r="K1959" s="50">
        <v>76.5</v>
      </c>
      <c r="L1959" s="51">
        <v>54.2</v>
      </c>
      <c r="M1959" s="52">
        <f t="shared" si="5"/>
        <v>73.65879791</v>
      </c>
      <c r="N1959" s="52">
        <f t="shared" si="6"/>
        <v>2.84120209</v>
      </c>
      <c r="O1959" s="53"/>
      <c r="P1959" s="54">
        <v>76.5</v>
      </c>
      <c r="Q1959" s="54">
        <v>0.1</v>
      </c>
      <c r="R1959" s="55">
        <f t="shared" si="7"/>
        <v>70.84370993</v>
      </c>
      <c r="S1959" s="55">
        <f t="shared" si="8"/>
        <v>5.656290075</v>
      </c>
      <c r="T1959" s="55"/>
    </row>
    <row r="1960">
      <c r="A1960" s="45">
        <v>67.9</v>
      </c>
      <c r="B1960" s="45">
        <v>11.4</v>
      </c>
      <c r="C1960" s="46">
        <f t="shared" si="1"/>
        <v>68.08825453</v>
      </c>
      <c r="D1960" s="35">
        <f t="shared" si="2"/>
        <v>0.1882545291</v>
      </c>
      <c r="E1960" s="47"/>
      <c r="F1960" s="48">
        <v>76.8</v>
      </c>
      <c r="G1960" s="48">
        <v>127.0</v>
      </c>
      <c r="H1960" s="49">
        <f t="shared" si="3"/>
        <v>71.24169193</v>
      </c>
      <c r="I1960" s="49">
        <f t="shared" si="4"/>
        <v>5.558308072</v>
      </c>
      <c r="J1960" s="49"/>
      <c r="K1960" s="50">
        <v>76.8</v>
      </c>
      <c r="L1960" s="51">
        <v>53.4</v>
      </c>
      <c r="M1960" s="52">
        <f t="shared" si="5"/>
        <v>73.44291153</v>
      </c>
      <c r="N1960" s="52">
        <f t="shared" si="6"/>
        <v>3.357088471</v>
      </c>
      <c r="O1960" s="53"/>
      <c r="P1960" s="54">
        <v>76.8</v>
      </c>
      <c r="Q1960" s="54">
        <v>0.2</v>
      </c>
      <c r="R1960" s="55">
        <f t="shared" si="7"/>
        <v>70.74642159</v>
      </c>
      <c r="S1960" s="55">
        <f t="shared" si="8"/>
        <v>6.053578414</v>
      </c>
      <c r="T1960" s="55"/>
    </row>
    <row r="1961">
      <c r="A1961" s="45">
        <v>68.0</v>
      </c>
      <c r="B1961" s="45">
        <v>11.7</v>
      </c>
      <c r="C1961" s="46">
        <f t="shared" si="1"/>
        <v>68.71929046</v>
      </c>
      <c r="D1961" s="35">
        <f t="shared" si="2"/>
        <v>0.7192904605</v>
      </c>
      <c r="E1961" s="47"/>
      <c r="F1961" s="48">
        <v>76.5</v>
      </c>
      <c r="G1961" s="48">
        <v>127.0</v>
      </c>
      <c r="H1961" s="49">
        <f t="shared" si="3"/>
        <v>71.24169193</v>
      </c>
      <c r="I1961" s="49">
        <f t="shared" si="4"/>
        <v>5.258308072</v>
      </c>
      <c r="J1961" s="49"/>
      <c r="K1961" s="50">
        <v>76.5</v>
      </c>
      <c r="L1961" s="51">
        <v>52.7</v>
      </c>
      <c r="M1961" s="52">
        <f t="shared" si="5"/>
        <v>73.25401095</v>
      </c>
      <c r="N1961" s="52">
        <f t="shared" si="6"/>
        <v>3.245989054</v>
      </c>
      <c r="O1961" s="53"/>
      <c r="P1961" s="54">
        <v>76.5</v>
      </c>
      <c r="Q1961" s="54">
        <v>0.1</v>
      </c>
      <c r="R1961" s="55">
        <f t="shared" si="7"/>
        <v>70.84370993</v>
      </c>
      <c r="S1961" s="55">
        <f t="shared" si="8"/>
        <v>5.656290075</v>
      </c>
      <c r="T1961" s="55"/>
    </row>
    <row r="1962">
      <c r="A1962" s="45">
        <v>67.5</v>
      </c>
      <c r="B1962" s="45">
        <v>11.5</v>
      </c>
      <c r="C1962" s="46">
        <f t="shared" si="1"/>
        <v>68.29859984</v>
      </c>
      <c r="D1962" s="35">
        <f t="shared" si="2"/>
        <v>0.7985998396</v>
      </c>
      <c r="E1962" s="47"/>
      <c r="F1962" s="48">
        <v>76.4</v>
      </c>
      <c r="G1962" s="48">
        <v>124.0</v>
      </c>
      <c r="H1962" s="49">
        <f t="shared" si="3"/>
        <v>71.40176731</v>
      </c>
      <c r="I1962" s="49">
        <f t="shared" si="4"/>
        <v>4.998232695</v>
      </c>
      <c r="J1962" s="49"/>
      <c r="K1962" s="50">
        <v>76.4</v>
      </c>
      <c r="L1962" s="51">
        <v>51.9</v>
      </c>
      <c r="M1962" s="52">
        <f t="shared" si="5"/>
        <v>73.03812456</v>
      </c>
      <c r="N1962" s="52">
        <f t="shared" si="6"/>
        <v>3.361875435</v>
      </c>
      <c r="O1962" s="53"/>
      <c r="P1962" s="54">
        <v>76.4</v>
      </c>
      <c r="Q1962" s="54">
        <v>0.1</v>
      </c>
      <c r="R1962" s="55">
        <f t="shared" si="7"/>
        <v>70.84370993</v>
      </c>
      <c r="S1962" s="55">
        <f t="shared" si="8"/>
        <v>5.556290075</v>
      </c>
      <c r="T1962" s="55"/>
    </row>
    <row r="1963">
      <c r="A1963" s="45">
        <v>67.5</v>
      </c>
      <c r="B1963" s="45">
        <v>11.4</v>
      </c>
      <c r="C1963" s="46">
        <f t="shared" si="1"/>
        <v>68.08825453</v>
      </c>
      <c r="D1963" s="35">
        <f t="shared" si="2"/>
        <v>0.5882545291</v>
      </c>
      <c r="E1963" s="47"/>
      <c r="F1963" s="48">
        <v>76.2</v>
      </c>
      <c r="G1963" s="48">
        <v>125.0</v>
      </c>
      <c r="H1963" s="49">
        <f t="shared" si="3"/>
        <v>71.34840885</v>
      </c>
      <c r="I1963" s="49">
        <f t="shared" si="4"/>
        <v>4.851591154</v>
      </c>
      <c r="J1963" s="49"/>
      <c r="K1963" s="50">
        <v>76.2</v>
      </c>
      <c r="L1963" s="51">
        <v>51.1</v>
      </c>
      <c r="M1963" s="52">
        <f t="shared" si="5"/>
        <v>72.82223818</v>
      </c>
      <c r="N1963" s="52">
        <f t="shared" si="6"/>
        <v>3.377761816</v>
      </c>
      <c r="O1963" s="53"/>
      <c r="P1963" s="54">
        <v>76.2</v>
      </c>
      <c r="Q1963" s="54">
        <v>0.2</v>
      </c>
      <c r="R1963" s="55">
        <f t="shared" si="7"/>
        <v>70.74642159</v>
      </c>
      <c r="S1963" s="55">
        <f t="shared" si="8"/>
        <v>5.453578414</v>
      </c>
      <c r="T1963" s="55"/>
    </row>
    <row r="1964">
      <c r="A1964" s="45">
        <v>67.3</v>
      </c>
      <c r="B1964" s="45">
        <v>11.5</v>
      </c>
      <c r="C1964" s="46">
        <f t="shared" si="1"/>
        <v>68.29859984</v>
      </c>
      <c r="D1964" s="35">
        <f t="shared" si="2"/>
        <v>0.9985998396</v>
      </c>
      <c r="E1964" s="47"/>
      <c r="F1964" s="48">
        <v>75.8</v>
      </c>
      <c r="G1964" s="48">
        <v>122.0</v>
      </c>
      <c r="H1964" s="49">
        <f t="shared" si="3"/>
        <v>71.50848422</v>
      </c>
      <c r="I1964" s="49">
        <f t="shared" si="4"/>
        <v>4.291515776</v>
      </c>
      <c r="J1964" s="49"/>
      <c r="K1964" s="50">
        <v>75.8</v>
      </c>
      <c r="L1964" s="51">
        <v>5.3</v>
      </c>
      <c r="M1964" s="52">
        <f t="shared" si="5"/>
        <v>60.46274287</v>
      </c>
      <c r="N1964" s="52">
        <f t="shared" si="6"/>
        <v>15.33725713</v>
      </c>
      <c r="O1964" s="53"/>
      <c r="P1964" s="54">
        <v>75.8</v>
      </c>
      <c r="Q1964" s="54">
        <v>0.1</v>
      </c>
      <c r="R1964" s="55">
        <f t="shared" si="7"/>
        <v>70.84370993</v>
      </c>
      <c r="S1964" s="55">
        <f t="shared" si="8"/>
        <v>4.956290075</v>
      </c>
      <c r="T1964" s="55"/>
    </row>
    <row r="1965">
      <c r="A1965" s="45">
        <v>67.0</v>
      </c>
      <c r="B1965" s="45">
        <v>11.6</v>
      </c>
      <c r="C1965" s="46">
        <f t="shared" si="1"/>
        <v>68.50894515</v>
      </c>
      <c r="D1965" s="35">
        <f t="shared" si="2"/>
        <v>1.50894515</v>
      </c>
      <c r="E1965" s="47"/>
      <c r="F1965" s="48">
        <v>75.8</v>
      </c>
      <c r="G1965" s="48">
        <v>123.0</v>
      </c>
      <c r="H1965" s="49">
        <f t="shared" si="3"/>
        <v>71.45512576</v>
      </c>
      <c r="I1965" s="49">
        <f t="shared" si="4"/>
        <v>4.344874235</v>
      </c>
      <c r="J1965" s="49"/>
      <c r="K1965" s="50">
        <v>75.8</v>
      </c>
      <c r="L1965" s="51">
        <v>49.5</v>
      </c>
      <c r="M1965" s="52">
        <f t="shared" si="5"/>
        <v>72.39046542</v>
      </c>
      <c r="N1965" s="52">
        <f t="shared" si="6"/>
        <v>3.409534578</v>
      </c>
      <c r="O1965" s="53"/>
      <c r="P1965" s="54">
        <v>75.8</v>
      </c>
      <c r="Q1965" s="54">
        <v>0.2</v>
      </c>
      <c r="R1965" s="55">
        <f t="shared" si="7"/>
        <v>70.74642159</v>
      </c>
      <c r="S1965" s="55">
        <f t="shared" si="8"/>
        <v>5.053578414</v>
      </c>
      <c r="T1965" s="55"/>
    </row>
    <row r="1966">
      <c r="A1966" s="45">
        <v>67.3</v>
      </c>
      <c r="B1966" s="45">
        <v>11.6</v>
      </c>
      <c r="C1966" s="46">
        <f t="shared" si="1"/>
        <v>68.50894515</v>
      </c>
      <c r="D1966" s="35">
        <f t="shared" si="2"/>
        <v>1.20894515</v>
      </c>
      <c r="E1966" s="47"/>
      <c r="F1966" s="48">
        <v>75.5</v>
      </c>
      <c r="G1966" s="48">
        <v>126.0</v>
      </c>
      <c r="H1966" s="49">
        <f t="shared" si="3"/>
        <v>71.29505039</v>
      </c>
      <c r="I1966" s="49">
        <f t="shared" si="4"/>
        <v>4.204949613</v>
      </c>
      <c r="J1966" s="49"/>
      <c r="K1966" s="50">
        <v>75.5</v>
      </c>
      <c r="L1966" s="51">
        <v>48.6</v>
      </c>
      <c r="M1966" s="52">
        <f t="shared" si="5"/>
        <v>72.14759324</v>
      </c>
      <c r="N1966" s="52">
        <f t="shared" si="6"/>
        <v>3.352406757</v>
      </c>
      <c r="O1966" s="53"/>
      <c r="P1966" s="54">
        <v>75.5</v>
      </c>
      <c r="Q1966" s="54">
        <v>0.1</v>
      </c>
      <c r="R1966" s="55">
        <f t="shared" si="7"/>
        <v>70.84370993</v>
      </c>
      <c r="S1966" s="55">
        <f t="shared" si="8"/>
        <v>4.656290075</v>
      </c>
      <c r="T1966" s="55"/>
    </row>
    <row r="1967">
      <c r="A1967" s="45">
        <v>67.2</v>
      </c>
      <c r="B1967" s="45">
        <v>11.6</v>
      </c>
      <c r="C1967" s="46">
        <f t="shared" si="1"/>
        <v>68.50894515</v>
      </c>
      <c r="D1967" s="35">
        <f t="shared" si="2"/>
        <v>1.30894515</v>
      </c>
      <c r="E1967" s="47"/>
      <c r="F1967" s="48">
        <v>75.7</v>
      </c>
      <c r="G1967" s="48">
        <v>125.0</v>
      </c>
      <c r="H1967" s="49">
        <f t="shared" si="3"/>
        <v>71.34840885</v>
      </c>
      <c r="I1967" s="49">
        <f t="shared" si="4"/>
        <v>4.351591154</v>
      </c>
      <c r="J1967" s="49"/>
      <c r="K1967" s="50">
        <v>75.7</v>
      </c>
      <c r="L1967" s="51">
        <v>47.8</v>
      </c>
      <c r="M1967" s="52">
        <f t="shared" si="5"/>
        <v>71.93170686</v>
      </c>
      <c r="N1967" s="52">
        <f t="shared" si="6"/>
        <v>3.768293138</v>
      </c>
      <c r="O1967" s="53"/>
      <c r="P1967" s="54">
        <v>75.7</v>
      </c>
      <c r="Q1967" s="54">
        <v>0.2</v>
      </c>
      <c r="R1967" s="55">
        <f t="shared" si="7"/>
        <v>70.74642159</v>
      </c>
      <c r="S1967" s="55">
        <f t="shared" si="8"/>
        <v>4.953578414</v>
      </c>
      <c r="T1967" s="55"/>
    </row>
    <row r="1968">
      <c r="A1968" s="45">
        <v>66.8</v>
      </c>
      <c r="B1968" s="45">
        <v>11.4</v>
      </c>
      <c r="C1968" s="46">
        <f t="shared" si="1"/>
        <v>68.08825453</v>
      </c>
      <c r="D1968" s="35">
        <f t="shared" si="2"/>
        <v>1.288254529</v>
      </c>
      <c r="E1968" s="47"/>
      <c r="F1968" s="48">
        <v>75.5</v>
      </c>
      <c r="G1968" s="48">
        <v>124.0</v>
      </c>
      <c r="H1968" s="49">
        <f t="shared" si="3"/>
        <v>71.40176731</v>
      </c>
      <c r="I1968" s="49">
        <f t="shared" si="4"/>
        <v>4.098232695</v>
      </c>
      <c r="J1968" s="49"/>
      <c r="K1968" s="50">
        <v>75.5</v>
      </c>
      <c r="L1968" s="51">
        <v>46.9</v>
      </c>
      <c r="M1968" s="52">
        <f t="shared" si="5"/>
        <v>71.68883468</v>
      </c>
      <c r="N1968" s="52">
        <f t="shared" si="6"/>
        <v>3.811165317</v>
      </c>
      <c r="O1968" s="53"/>
      <c r="P1968" s="54">
        <v>75.5</v>
      </c>
      <c r="Q1968" s="54">
        <v>0.6</v>
      </c>
      <c r="R1968" s="55">
        <f t="shared" si="7"/>
        <v>70.35726823</v>
      </c>
      <c r="S1968" s="55">
        <f t="shared" si="8"/>
        <v>5.142731771</v>
      </c>
      <c r="T1968" s="55"/>
    </row>
    <row r="1969">
      <c r="A1969" s="45">
        <v>66.8</v>
      </c>
      <c r="B1969" s="45">
        <v>11.4</v>
      </c>
      <c r="C1969" s="46">
        <f t="shared" si="1"/>
        <v>68.08825453</v>
      </c>
      <c r="D1969" s="35">
        <f t="shared" si="2"/>
        <v>1.288254529</v>
      </c>
      <c r="E1969" s="47"/>
      <c r="F1969" s="48">
        <v>75.7</v>
      </c>
      <c r="G1969" s="48">
        <v>121.0</v>
      </c>
      <c r="H1969" s="49">
        <f t="shared" si="3"/>
        <v>71.56184268</v>
      </c>
      <c r="I1969" s="49">
        <f t="shared" si="4"/>
        <v>4.138157317</v>
      </c>
      <c r="J1969" s="49"/>
      <c r="K1969" s="50">
        <v>75.7</v>
      </c>
      <c r="L1969" s="51">
        <v>45.9</v>
      </c>
      <c r="M1969" s="52">
        <f t="shared" si="5"/>
        <v>71.41897671</v>
      </c>
      <c r="N1969" s="52">
        <f t="shared" si="6"/>
        <v>4.281023293</v>
      </c>
      <c r="O1969" s="53"/>
      <c r="P1969" s="54">
        <v>75.7</v>
      </c>
      <c r="Q1969" s="54">
        <v>0.7</v>
      </c>
      <c r="R1969" s="55">
        <f t="shared" si="7"/>
        <v>70.25997989</v>
      </c>
      <c r="S1969" s="55">
        <f t="shared" si="8"/>
        <v>5.440020111</v>
      </c>
      <c r="T1969" s="55"/>
    </row>
    <row r="1970">
      <c r="A1970" s="45">
        <v>66.8</v>
      </c>
      <c r="B1970" s="45">
        <v>11.4</v>
      </c>
      <c r="C1970" s="46">
        <f t="shared" si="1"/>
        <v>68.08825453</v>
      </c>
      <c r="D1970" s="35">
        <f t="shared" si="2"/>
        <v>1.288254529</v>
      </c>
      <c r="E1970" s="47"/>
      <c r="F1970" s="48">
        <v>62.9</v>
      </c>
      <c r="G1970" s="48">
        <v>275.0</v>
      </c>
      <c r="H1970" s="49">
        <f t="shared" si="3"/>
        <v>63.34463996</v>
      </c>
      <c r="I1970" s="49">
        <f t="shared" si="4"/>
        <v>0.4446399639</v>
      </c>
      <c r="J1970" s="49"/>
      <c r="K1970" s="50">
        <v>62.9</v>
      </c>
      <c r="L1970" s="51">
        <v>48.6</v>
      </c>
      <c r="M1970" s="52">
        <f t="shared" si="5"/>
        <v>72.14759324</v>
      </c>
      <c r="N1970" s="52">
        <f t="shared" si="6"/>
        <v>9.247593243</v>
      </c>
      <c r="O1970" s="53"/>
      <c r="P1970" s="54">
        <v>62.9</v>
      </c>
      <c r="Q1970" s="54">
        <v>0.8</v>
      </c>
      <c r="R1970" s="55">
        <f t="shared" si="7"/>
        <v>70.16269155</v>
      </c>
      <c r="S1970" s="55">
        <f t="shared" si="8"/>
        <v>7.26269155</v>
      </c>
      <c r="T1970" s="55"/>
    </row>
    <row r="1971">
      <c r="A1971" s="45">
        <v>77.5</v>
      </c>
      <c r="B1971" s="45">
        <v>16.4</v>
      </c>
      <c r="C1971" s="46">
        <f t="shared" si="1"/>
        <v>78.60552005</v>
      </c>
      <c r="D1971" s="35">
        <f t="shared" si="2"/>
        <v>1.105520054</v>
      </c>
      <c r="E1971" s="47"/>
      <c r="F1971" s="48">
        <v>62.7</v>
      </c>
      <c r="G1971" s="48">
        <v>278.0</v>
      </c>
      <c r="H1971" s="49">
        <f t="shared" si="3"/>
        <v>63.18456459</v>
      </c>
      <c r="I1971" s="49">
        <f t="shared" si="4"/>
        <v>0.4845645863</v>
      </c>
      <c r="J1971" s="49"/>
      <c r="K1971" s="50">
        <v>62.7</v>
      </c>
      <c r="L1971" s="51">
        <v>47.9</v>
      </c>
      <c r="M1971" s="52">
        <f t="shared" si="5"/>
        <v>71.95869266</v>
      </c>
      <c r="N1971" s="52">
        <f t="shared" si="6"/>
        <v>9.25869266</v>
      </c>
      <c r="O1971" s="53"/>
      <c r="P1971" s="54">
        <v>62.7</v>
      </c>
      <c r="Q1971" s="54">
        <v>1.0</v>
      </c>
      <c r="R1971" s="55">
        <f t="shared" si="7"/>
        <v>69.96811487</v>
      </c>
      <c r="S1971" s="55">
        <f t="shared" si="8"/>
        <v>7.268114872</v>
      </c>
      <c r="T1971" s="55"/>
    </row>
    <row r="1972">
      <c r="A1972" s="45">
        <v>77.3</v>
      </c>
      <c r="B1972" s="45">
        <v>16.4</v>
      </c>
      <c r="C1972" s="46">
        <f t="shared" si="1"/>
        <v>78.60552005</v>
      </c>
      <c r="D1972" s="35">
        <f t="shared" si="2"/>
        <v>1.305520054</v>
      </c>
      <c r="E1972" s="47"/>
      <c r="F1972" s="48">
        <v>62.4</v>
      </c>
      <c r="G1972" s="48">
        <v>281.0</v>
      </c>
      <c r="H1972" s="49">
        <f t="shared" si="3"/>
        <v>63.02448921</v>
      </c>
      <c r="I1972" s="49">
        <f t="shared" si="4"/>
        <v>0.6244892086</v>
      </c>
      <c r="J1972" s="49"/>
      <c r="K1972" s="50">
        <v>62.4</v>
      </c>
      <c r="L1972" s="51">
        <v>47.2</v>
      </c>
      <c r="M1972" s="52">
        <f t="shared" si="5"/>
        <v>71.76979208</v>
      </c>
      <c r="N1972" s="52">
        <f t="shared" si="6"/>
        <v>9.369792076</v>
      </c>
      <c r="O1972" s="53"/>
      <c r="P1972" s="54">
        <v>62.4</v>
      </c>
      <c r="Q1972" s="54">
        <v>1.0</v>
      </c>
      <c r="R1972" s="55">
        <f t="shared" si="7"/>
        <v>69.96811487</v>
      </c>
      <c r="S1972" s="55">
        <f t="shared" si="8"/>
        <v>7.568114872</v>
      </c>
      <c r="T1972" s="55"/>
    </row>
    <row r="1973">
      <c r="A1973" s="45">
        <v>77.1</v>
      </c>
      <c r="B1973" s="45">
        <v>15.4</v>
      </c>
      <c r="C1973" s="46">
        <f t="shared" si="1"/>
        <v>76.50206695</v>
      </c>
      <c r="D1973" s="35">
        <f t="shared" si="2"/>
        <v>0.5979330512</v>
      </c>
      <c r="E1973" s="47"/>
      <c r="F1973" s="48">
        <v>62.2</v>
      </c>
      <c r="G1973" s="48">
        <v>284.0</v>
      </c>
      <c r="H1973" s="49">
        <f t="shared" si="3"/>
        <v>62.86441383</v>
      </c>
      <c r="I1973" s="49">
        <f t="shared" si="4"/>
        <v>0.664413831</v>
      </c>
      <c r="J1973" s="49"/>
      <c r="K1973" s="50">
        <v>62.2</v>
      </c>
      <c r="L1973" s="51">
        <v>46.4</v>
      </c>
      <c r="M1973" s="52">
        <f t="shared" si="5"/>
        <v>71.5539057</v>
      </c>
      <c r="N1973" s="52">
        <f t="shared" si="6"/>
        <v>9.353905695</v>
      </c>
      <c r="O1973" s="53"/>
      <c r="P1973" s="54">
        <v>62.2</v>
      </c>
      <c r="Q1973" s="54">
        <v>1.1</v>
      </c>
      <c r="R1973" s="55">
        <f t="shared" si="7"/>
        <v>69.87082653</v>
      </c>
      <c r="S1973" s="55">
        <f t="shared" si="8"/>
        <v>7.670826532</v>
      </c>
      <c r="T1973" s="55"/>
    </row>
    <row r="1974">
      <c r="A1974" s="45">
        <v>76.8</v>
      </c>
      <c r="B1974" s="45">
        <v>15.3</v>
      </c>
      <c r="C1974" s="46">
        <f t="shared" si="1"/>
        <v>76.29172164</v>
      </c>
      <c r="D1974" s="35">
        <f t="shared" si="2"/>
        <v>0.5082783617</v>
      </c>
      <c r="E1974" s="47"/>
      <c r="F1974" s="48">
        <v>62.0</v>
      </c>
      <c r="G1974" s="48">
        <v>285.0</v>
      </c>
      <c r="H1974" s="49">
        <f t="shared" si="3"/>
        <v>62.81105537</v>
      </c>
      <c r="I1974" s="49">
        <f t="shared" si="4"/>
        <v>0.8110553718</v>
      </c>
      <c r="J1974" s="49"/>
      <c r="K1974" s="50">
        <v>62.0</v>
      </c>
      <c r="L1974" s="51">
        <v>45.7</v>
      </c>
      <c r="M1974" s="52">
        <f t="shared" si="5"/>
        <v>71.36500511</v>
      </c>
      <c r="N1974" s="52">
        <f t="shared" si="6"/>
        <v>9.365005112</v>
      </c>
      <c r="O1974" s="53"/>
      <c r="P1974" s="54">
        <v>62.0</v>
      </c>
      <c r="Q1974" s="54">
        <v>1.1</v>
      </c>
      <c r="R1974" s="55">
        <f t="shared" si="7"/>
        <v>69.87082653</v>
      </c>
      <c r="S1974" s="55">
        <f t="shared" si="8"/>
        <v>7.870826532</v>
      </c>
      <c r="T1974" s="55"/>
    </row>
    <row r="1975">
      <c r="A1975" s="45">
        <v>76.7</v>
      </c>
      <c r="B1975" s="45">
        <v>15.4</v>
      </c>
      <c r="C1975" s="46">
        <f t="shared" si="1"/>
        <v>76.50206695</v>
      </c>
      <c r="D1975" s="35">
        <f t="shared" si="2"/>
        <v>0.1979330512</v>
      </c>
      <c r="E1975" s="47"/>
      <c r="F1975" s="48">
        <v>61.8</v>
      </c>
      <c r="G1975" s="48">
        <v>286.0</v>
      </c>
      <c r="H1975" s="49">
        <f t="shared" si="3"/>
        <v>62.75769691</v>
      </c>
      <c r="I1975" s="49">
        <f t="shared" si="4"/>
        <v>0.9576969125</v>
      </c>
      <c r="J1975" s="49"/>
      <c r="K1975" s="50">
        <v>61.8</v>
      </c>
      <c r="L1975" s="51">
        <v>44.9</v>
      </c>
      <c r="M1975" s="52">
        <f t="shared" si="5"/>
        <v>71.14911873</v>
      </c>
      <c r="N1975" s="52">
        <f t="shared" si="6"/>
        <v>9.349118731</v>
      </c>
      <c r="O1975" s="53"/>
      <c r="P1975" s="54">
        <v>61.8</v>
      </c>
      <c r="Q1975" s="54">
        <v>1.3</v>
      </c>
      <c r="R1975" s="55">
        <f t="shared" si="7"/>
        <v>69.67624985</v>
      </c>
      <c r="S1975" s="55">
        <f t="shared" si="8"/>
        <v>7.876249854</v>
      </c>
      <c r="T1975" s="55"/>
    </row>
    <row r="1976">
      <c r="A1976" s="45">
        <v>76.3</v>
      </c>
      <c r="B1976" s="45">
        <v>15.1</v>
      </c>
      <c r="C1976" s="46">
        <f t="shared" si="1"/>
        <v>75.87103102</v>
      </c>
      <c r="D1976" s="35">
        <f t="shared" si="2"/>
        <v>0.4289689827</v>
      </c>
      <c r="E1976" s="47"/>
      <c r="F1976" s="48">
        <v>61.6</v>
      </c>
      <c r="G1976" s="48">
        <v>288.0</v>
      </c>
      <c r="H1976" s="49">
        <f t="shared" si="3"/>
        <v>62.65097999</v>
      </c>
      <c r="I1976" s="49">
        <f t="shared" si="4"/>
        <v>1.050979994</v>
      </c>
      <c r="J1976" s="49"/>
      <c r="K1976" s="50">
        <v>61.6</v>
      </c>
      <c r="L1976" s="51">
        <v>44.2</v>
      </c>
      <c r="M1976" s="52">
        <f t="shared" si="5"/>
        <v>70.96021815</v>
      </c>
      <c r="N1976" s="52">
        <f t="shared" si="6"/>
        <v>9.360218147</v>
      </c>
      <c r="O1976" s="53"/>
      <c r="P1976" s="54">
        <v>61.6</v>
      </c>
      <c r="Q1976" s="54">
        <v>1.4</v>
      </c>
      <c r="R1976" s="55">
        <f t="shared" si="7"/>
        <v>69.57896151</v>
      </c>
      <c r="S1976" s="55">
        <f t="shared" si="8"/>
        <v>7.978961515</v>
      </c>
      <c r="T1976" s="55"/>
    </row>
    <row r="1977">
      <c r="A1977" s="45">
        <v>75.7</v>
      </c>
      <c r="B1977" s="45">
        <v>15.1</v>
      </c>
      <c r="C1977" s="46">
        <f t="shared" si="1"/>
        <v>75.87103102</v>
      </c>
      <c r="D1977" s="35">
        <f t="shared" si="2"/>
        <v>0.1710310173</v>
      </c>
      <c r="E1977" s="47"/>
      <c r="F1977" s="48">
        <v>61.4</v>
      </c>
      <c r="G1977" s="48">
        <v>29.0</v>
      </c>
      <c r="H1977" s="49">
        <f t="shared" si="3"/>
        <v>76.47082093</v>
      </c>
      <c r="I1977" s="49">
        <f t="shared" si="4"/>
        <v>15.07082093</v>
      </c>
      <c r="J1977" s="49"/>
      <c r="K1977" s="50">
        <v>61.4</v>
      </c>
      <c r="L1977" s="51">
        <v>43.4</v>
      </c>
      <c r="M1977" s="52">
        <f t="shared" si="5"/>
        <v>70.74433177</v>
      </c>
      <c r="N1977" s="52">
        <f t="shared" si="6"/>
        <v>9.344331766</v>
      </c>
      <c r="O1977" s="53"/>
      <c r="P1977" s="54">
        <v>61.4</v>
      </c>
      <c r="Q1977" s="54">
        <v>1.5</v>
      </c>
      <c r="R1977" s="55">
        <f t="shared" si="7"/>
        <v>69.48167318</v>
      </c>
      <c r="S1977" s="55">
        <f t="shared" si="8"/>
        <v>8.081673175</v>
      </c>
      <c r="T1977" s="55"/>
    </row>
    <row r="1978">
      <c r="A1978" s="45">
        <v>75.5</v>
      </c>
      <c r="B1978" s="45">
        <v>15.0</v>
      </c>
      <c r="C1978" s="46">
        <f t="shared" si="1"/>
        <v>75.66068571</v>
      </c>
      <c r="D1978" s="35">
        <f t="shared" si="2"/>
        <v>0.1606857068</v>
      </c>
      <c r="E1978" s="47"/>
      <c r="F1978" s="48">
        <v>61.1</v>
      </c>
      <c r="G1978" s="48">
        <v>295.0</v>
      </c>
      <c r="H1978" s="49">
        <f t="shared" si="3"/>
        <v>62.27747078</v>
      </c>
      <c r="I1978" s="49">
        <f t="shared" si="4"/>
        <v>1.17747078</v>
      </c>
      <c r="J1978" s="49"/>
      <c r="K1978" s="50">
        <v>61.1</v>
      </c>
      <c r="L1978" s="51">
        <v>42.7</v>
      </c>
      <c r="M1978" s="52">
        <f t="shared" si="5"/>
        <v>70.55543118</v>
      </c>
      <c r="N1978" s="52">
        <f t="shared" si="6"/>
        <v>9.455431183</v>
      </c>
      <c r="O1978" s="53"/>
      <c r="P1978" s="54">
        <v>61.1</v>
      </c>
      <c r="Q1978" s="54">
        <v>1.5</v>
      </c>
      <c r="R1978" s="55">
        <f t="shared" si="7"/>
        <v>69.48167318</v>
      </c>
      <c r="S1978" s="55">
        <f t="shared" si="8"/>
        <v>8.381673175</v>
      </c>
      <c r="T1978" s="55"/>
    </row>
    <row r="1979">
      <c r="A1979" s="45">
        <v>75.3</v>
      </c>
      <c r="B1979" s="45">
        <v>15.0</v>
      </c>
      <c r="C1979" s="46">
        <f t="shared" si="1"/>
        <v>75.66068571</v>
      </c>
      <c r="D1979" s="35">
        <f t="shared" si="2"/>
        <v>0.3606857068</v>
      </c>
      <c r="E1979" s="47"/>
      <c r="F1979" s="48">
        <v>68.0</v>
      </c>
      <c r="G1979" s="48">
        <v>299.0</v>
      </c>
      <c r="H1979" s="49">
        <f t="shared" si="3"/>
        <v>62.06403694</v>
      </c>
      <c r="I1979" s="49">
        <f t="shared" si="4"/>
        <v>5.935963057</v>
      </c>
      <c r="J1979" s="49"/>
      <c r="K1979" s="50">
        <v>68.0</v>
      </c>
      <c r="L1979" s="51">
        <v>41.9</v>
      </c>
      <c r="M1979" s="52">
        <f t="shared" si="5"/>
        <v>70.3395448</v>
      </c>
      <c r="N1979" s="52">
        <f t="shared" si="6"/>
        <v>2.339544802</v>
      </c>
      <c r="O1979" s="53"/>
      <c r="P1979" s="54">
        <v>68.0</v>
      </c>
      <c r="Q1979" s="54">
        <v>1.5</v>
      </c>
      <c r="R1979" s="55">
        <f t="shared" si="7"/>
        <v>69.48167318</v>
      </c>
      <c r="S1979" s="55">
        <f t="shared" si="8"/>
        <v>1.481673175</v>
      </c>
      <c r="T1979" s="55"/>
    </row>
    <row r="1980">
      <c r="A1980" s="45">
        <v>75.2</v>
      </c>
      <c r="B1980" s="45">
        <v>15.0</v>
      </c>
      <c r="C1980" s="46">
        <f t="shared" si="1"/>
        <v>75.66068571</v>
      </c>
      <c r="D1980" s="35">
        <f t="shared" si="2"/>
        <v>0.4606857068</v>
      </c>
      <c r="E1980" s="47"/>
      <c r="F1980" s="48">
        <v>64.0</v>
      </c>
      <c r="G1980" s="48">
        <v>37.0</v>
      </c>
      <c r="H1980" s="49">
        <f t="shared" si="3"/>
        <v>76.04395326</v>
      </c>
      <c r="I1980" s="49">
        <f t="shared" si="4"/>
        <v>12.04395326</v>
      </c>
      <c r="J1980" s="49"/>
      <c r="K1980" s="50">
        <v>64.0</v>
      </c>
      <c r="L1980" s="51">
        <v>41.1</v>
      </c>
      <c r="M1980" s="52">
        <f t="shared" si="5"/>
        <v>70.12365842</v>
      </c>
      <c r="N1980" s="52">
        <f t="shared" si="6"/>
        <v>6.123658421</v>
      </c>
      <c r="O1980" s="53"/>
      <c r="P1980" s="54">
        <v>64.0</v>
      </c>
      <c r="Q1980" s="54">
        <v>1.4</v>
      </c>
      <c r="R1980" s="55">
        <f t="shared" si="7"/>
        <v>69.57896151</v>
      </c>
      <c r="S1980" s="55">
        <f t="shared" si="8"/>
        <v>5.578961515</v>
      </c>
      <c r="T1980" s="55"/>
    </row>
    <row r="1981">
      <c r="A1981" s="45">
        <v>75.0</v>
      </c>
      <c r="B1981" s="45">
        <v>14.8</v>
      </c>
      <c r="C1981" s="46">
        <f t="shared" si="1"/>
        <v>75.23999509</v>
      </c>
      <c r="D1981" s="35">
        <f t="shared" si="2"/>
        <v>0.2399950858</v>
      </c>
      <c r="E1981" s="47"/>
      <c r="F1981" s="48">
        <v>59.9</v>
      </c>
      <c r="G1981" s="48">
        <v>314.0</v>
      </c>
      <c r="H1981" s="49">
        <f t="shared" si="3"/>
        <v>61.26366005</v>
      </c>
      <c r="I1981" s="49">
        <f t="shared" si="4"/>
        <v>1.363660055</v>
      </c>
      <c r="J1981" s="49"/>
      <c r="K1981" s="50">
        <v>59.9</v>
      </c>
      <c r="L1981" s="51">
        <v>4.4</v>
      </c>
      <c r="M1981" s="52">
        <f t="shared" si="5"/>
        <v>60.21987069</v>
      </c>
      <c r="N1981" s="52">
        <f t="shared" si="6"/>
        <v>0.3198706893</v>
      </c>
      <c r="O1981" s="53"/>
      <c r="P1981" s="54">
        <v>59.9</v>
      </c>
      <c r="Q1981" s="54">
        <v>1.4</v>
      </c>
      <c r="R1981" s="55">
        <f t="shared" si="7"/>
        <v>69.57896151</v>
      </c>
      <c r="S1981" s="55">
        <f t="shared" si="8"/>
        <v>9.678961515</v>
      </c>
      <c r="T1981" s="55"/>
    </row>
    <row r="1982">
      <c r="A1982" s="45">
        <v>74.9</v>
      </c>
      <c r="B1982" s="45">
        <v>15.5</v>
      </c>
      <c r="C1982" s="46">
        <f t="shared" si="1"/>
        <v>76.71241226</v>
      </c>
      <c r="D1982" s="35">
        <f t="shared" si="2"/>
        <v>1.812412259</v>
      </c>
      <c r="E1982" s="47"/>
      <c r="F1982" s="48">
        <v>59.6</v>
      </c>
      <c r="G1982" s="48">
        <v>321.0</v>
      </c>
      <c r="H1982" s="49">
        <f t="shared" si="3"/>
        <v>60.89015084</v>
      </c>
      <c r="I1982" s="49">
        <f t="shared" si="4"/>
        <v>1.29015084</v>
      </c>
      <c r="J1982" s="49"/>
      <c r="K1982" s="50">
        <v>59.6</v>
      </c>
      <c r="L1982" s="51">
        <v>39.6</v>
      </c>
      <c r="M1982" s="52">
        <f t="shared" si="5"/>
        <v>69.71887146</v>
      </c>
      <c r="N1982" s="52">
        <f t="shared" si="6"/>
        <v>10.11887146</v>
      </c>
      <c r="O1982" s="53"/>
      <c r="P1982" s="54">
        <v>59.6</v>
      </c>
      <c r="Q1982" s="54">
        <v>1.3</v>
      </c>
      <c r="R1982" s="55">
        <f t="shared" si="7"/>
        <v>69.67624985</v>
      </c>
      <c r="S1982" s="55">
        <f t="shared" si="8"/>
        <v>10.07624985</v>
      </c>
      <c r="T1982" s="55"/>
    </row>
    <row r="1983">
      <c r="A1983" s="45">
        <v>74.7</v>
      </c>
      <c r="B1983" s="45">
        <v>15.3</v>
      </c>
      <c r="C1983" s="46">
        <f t="shared" si="1"/>
        <v>76.29172164</v>
      </c>
      <c r="D1983" s="35">
        <f t="shared" si="2"/>
        <v>1.591721638</v>
      </c>
      <c r="E1983" s="47"/>
      <c r="F1983" s="48">
        <v>59.3</v>
      </c>
      <c r="G1983" s="48">
        <v>327.0</v>
      </c>
      <c r="H1983" s="49">
        <f t="shared" si="3"/>
        <v>60.57000008</v>
      </c>
      <c r="I1983" s="49">
        <f t="shared" si="4"/>
        <v>1.270000085</v>
      </c>
      <c r="J1983" s="49"/>
      <c r="K1983" s="50">
        <v>59.3</v>
      </c>
      <c r="L1983" s="51">
        <v>38.9</v>
      </c>
      <c r="M1983" s="52">
        <f t="shared" si="5"/>
        <v>69.52997087</v>
      </c>
      <c r="N1983" s="52">
        <f t="shared" si="6"/>
        <v>10.22997087</v>
      </c>
      <c r="O1983" s="53"/>
      <c r="P1983" s="54">
        <v>59.3</v>
      </c>
      <c r="Q1983" s="54">
        <v>1.1</v>
      </c>
      <c r="R1983" s="55">
        <f t="shared" si="7"/>
        <v>69.87082653</v>
      </c>
      <c r="S1983" s="55">
        <f t="shared" si="8"/>
        <v>10.57082653</v>
      </c>
      <c r="T1983" s="55"/>
    </row>
    <row r="1984">
      <c r="A1984" s="45">
        <v>74.5</v>
      </c>
      <c r="B1984" s="45">
        <v>15.0</v>
      </c>
      <c r="C1984" s="46">
        <f t="shared" si="1"/>
        <v>75.66068571</v>
      </c>
      <c r="D1984" s="35">
        <f t="shared" si="2"/>
        <v>1.160685707</v>
      </c>
      <c r="E1984" s="47"/>
      <c r="F1984" s="48">
        <v>59.1</v>
      </c>
      <c r="G1984" s="48">
        <v>331.0</v>
      </c>
      <c r="H1984" s="49">
        <f t="shared" si="3"/>
        <v>60.35656625</v>
      </c>
      <c r="I1984" s="49">
        <f t="shared" si="4"/>
        <v>1.256566248</v>
      </c>
      <c r="J1984" s="49"/>
      <c r="K1984" s="50">
        <v>59.1</v>
      </c>
      <c r="L1984" s="51">
        <v>38.2</v>
      </c>
      <c r="M1984" s="52">
        <f t="shared" si="5"/>
        <v>69.34107029</v>
      </c>
      <c r="N1984" s="52">
        <f t="shared" si="6"/>
        <v>10.24107029</v>
      </c>
      <c r="O1984" s="53"/>
      <c r="P1984" s="54">
        <v>59.1</v>
      </c>
      <c r="Q1984" s="54">
        <v>0.2</v>
      </c>
      <c r="R1984" s="55">
        <f t="shared" si="7"/>
        <v>70.74642159</v>
      </c>
      <c r="S1984" s="55">
        <f t="shared" si="8"/>
        <v>11.64642159</v>
      </c>
      <c r="T1984" s="55"/>
    </row>
    <row r="1985">
      <c r="A1985" s="45">
        <v>74.2</v>
      </c>
      <c r="B1985" s="45">
        <v>14.7</v>
      </c>
      <c r="C1985" s="46">
        <f t="shared" si="1"/>
        <v>75.02964978</v>
      </c>
      <c r="D1985" s="35">
        <f t="shared" si="2"/>
        <v>0.8296497753</v>
      </c>
      <c r="E1985" s="47"/>
      <c r="F1985" s="48">
        <v>58.9</v>
      </c>
      <c r="G1985" s="48">
        <v>335.0</v>
      </c>
      <c r="H1985" s="49">
        <f t="shared" si="3"/>
        <v>60.14313241</v>
      </c>
      <c r="I1985" s="49">
        <f t="shared" si="4"/>
        <v>1.243132411</v>
      </c>
      <c r="J1985" s="49"/>
      <c r="K1985" s="50">
        <v>58.9</v>
      </c>
      <c r="L1985" s="51">
        <v>37.5</v>
      </c>
      <c r="M1985" s="52">
        <f t="shared" si="5"/>
        <v>69.15216971</v>
      </c>
      <c r="N1985" s="52">
        <f t="shared" si="6"/>
        <v>10.25216971</v>
      </c>
      <c r="O1985" s="53"/>
      <c r="P1985" s="54">
        <v>58.9</v>
      </c>
      <c r="Q1985" s="54">
        <v>0.2</v>
      </c>
      <c r="R1985" s="55">
        <f t="shared" si="7"/>
        <v>70.74642159</v>
      </c>
      <c r="S1985" s="55">
        <f t="shared" si="8"/>
        <v>11.84642159</v>
      </c>
      <c r="T1985" s="55"/>
    </row>
    <row r="1986">
      <c r="A1986" s="45">
        <v>73.7</v>
      </c>
      <c r="B1986" s="45">
        <v>14.6</v>
      </c>
      <c r="C1986" s="46">
        <f t="shared" si="1"/>
        <v>74.81930446</v>
      </c>
      <c r="D1986" s="35">
        <f t="shared" si="2"/>
        <v>1.119304465</v>
      </c>
      <c r="E1986" s="47"/>
      <c r="F1986" s="48">
        <v>74.0</v>
      </c>
      <c r="G1986" s="48">
        <v>146.0</v>
      </c>
      <c r="H1986" s="49">
        <f t="shared" si="3"/>
        <v>70.2278812</v>
      </c>
      <c r="I1986" s="49">
        <f t="shared" si="4"/>
        <v>3.772118797</v>
      </c>
      <c r="J1986" s="49"/>
      <c r="K1986" s="50">
        <v>74.0</v>
      </c>
      <c r="L1986" s="51">
        <v>5.2</v>
      </c>
      <c r="M1986" s="52">
        <f t="shared" si="5"/>
        <v>60.43575707</v>
      </c>
      <c r="N1986" s="52">
        <f t="shared" si="6"/>
        <v>13.56424293</v>
      </c>
      <c r="O1986" s="53"/>
      <c r="P1986" s="54">
        <v>74.0</v>
      </c>
      <c r="Q1986" s="54">
        <v>0.2</v>
      </c>
      <c r="R1986" s="55">
        <f t="shared" si="7"/>
        <v>70.74642159</v>
      </c>
      <c r="S1986" s="55">
        <f t="shared" si="8"/>
        <v>3.253578414</v>
      </c>
      <c r="T1986" s="55"/>
    </row>
    <row r="1987">
      <c r="A1987" s="45">
        <v>81.1</v>
      </c>
      <c r="B1987" s="45">
        <v>16.6</v>
      </c>
      <c r="C1987" s="46">
        <f t="shared" si="1"/>
        <v>79.02621067</v>
      </c>
      <c r="D1987" s="35">
        <f t="shared" si="2"/>
        <v>2.073789325</v>
      </c>
      <c r="E1987" s="47"/>
      <c r="F1987" s="48">
        <v>73.9</v>
      </c>
      <c r="G1987" s="48">
        <v>147.0</v>
      </c>
      <c r="H1987" s="49">
        <f t="shared" si="3"/>
        <v>70.17452274</v>
      </c>
      <c r="I1987" s="49">
        <f t="shared" si="4"/>
        <v>3.725477257</v>
      </c>
      <c r="J1987" s="49"/>
      <c r="K1987" s="50">
        <v>73.9</v>
      </c>
      <c r="L1987" s="51">
        <v>49.4</v>
      </c>
      <c r="M1987" s="52">
        <f t="shared" si="5"/>
        <v>72.36347962</v>
      </c>
      <c r="N1987" s="52">
        <f t="shared" si="6"/>
        <v>1.536520376</v>
      </c>
      <c r="O1987" s="53"/>
      <c r="P1987" s="54">
        <v>73.9</v>
      </c>
      <c r="Q1987" s="54">
        <v>0.1</v>
      </c>
      <c r="R1987" s="55">
        <f t="shared" si="7"/>
        <v>70.84370993</v>
      </c>
      <c r="S1987" s="55">
        <f t="shared" si="8"/>
        <v>3.056290075</v>
      </c>
      <c r="T1987" s="55"/>
    </row>
    <row r="1988">
      <c r="A1988" s="45">
        <v>89.0</v>
      </c>
      <c r="B1988" s="45">
        <v>16.8</v>
      </c>
      <c r="C1988" s="46">
        <f t="shared" si="1"/>
        <v>79.4469013</v>
      </c>
      <c r="D1988" s="35">
        <f t="shared" si="2"/>
        <v>9.553098704</v>
      </c>
      <c r="E1988" s="47"/>
      <c r="F1988" s="48">
        <v>73.8</v>
      </c>
      <c r="G1988" s="48">
        <v>148.0</v>
      </c>
      <c r="H1988" s="49">
        <f t="shared" si="3"/>
        <v>70.12116428</v>
      </c>
      <c r="I1988" s="49">
        <f t="shared" si="4"/>
        <v>3.678835716</v>
      </c>
      <c r="J1988" s="49"/>
      <c r="K1988" s="50">
        <v>73.8</v>
      </c>
      <c r="L1988" s="51">
        <v>48.6</v>
      </c>
      <c r="M1988" s="52">
        <f t="shared" si="5"/>
        <v>72.14759324</v>
      </c>
      <c r="N1988" s="52">
        <f t="shared" si="6"/>
        <v>1.652406757</v>
      </c>
      <c r="O1988" s="53"/>
      <c r="P1988" s="54">
        <v>73.8</v>
      </c>
      <c r="Q1988" s="54">
        <v>0.1</v>
      </c>
      <c r="R1988" s="55">
        <f t="shared" si="7"/>
        <v>70.84370993</v>
      </c>
      <c r="S1988" s="55">
        <f t="shared" si="8"/>
        <v>2.956290075</v>
      </c>
      <c r="T1988" s="55"/>
    </row>
    <row r="1989">
      <c r="A1989" s="45">
        <v>86.0</v>
      </c>
      <c r="B1989" s="45">
        <v>16.3</v>
      </c>
      <c r="C1989" s="46">
        <f t="shared" si="1"/>
        <v>78.39517474</v>
      </c>
      <c r="D1989" s="35">
        <f t="shared" si="2"/>
        <v>7.604825257</v>
      </c>
      <c r="E1989" s="47"/>
      <c r="F1989" s="48">
        <v>73.6</v>
      </c>
      <c r="G1989" s="48">
        <v>148.0</v>
      </c>
      <c r="H1989" s="49">
        <f t="shared" si="3"/>
        <v>70.12116428</v>
      </c>
      <c r="I1989" s="49">
        <f t="shared" si="4"/>
        <v>3.478835716</v>
      </c>
      <c r="J1989" s="49"/>
      <c r="K1989" s="50">
        <v>73.6</v>
      </c>
      <c r="L1989" s="51">
        <v>47.9</v>
      </c>
      <c r="M1989" s="52">
        <f t="shared" si="5"/>
        <v>71.95869266</v>
      </c>
      <c r="N1989" s="52">
        <f t="shared" si="6"/>
        <v>1.64130734</v>
      </c>
      <c r="O1989" s="53"/>
      <c r="P1989" s="54">
        <v>73.6</v>
      </c>
      <c r="Q1989" s="54">
        <v>0.1</v>
      </c>
      <c r="R1989" s="55">
        <f t="shared" si="7"/>
        <v>70.84370993</v>
      </c>
      <c r="S1989" s="55">
        <f t="shared" si="8"/>
        <v>2.756290075</v>
      </c>
      <c r="T1989" s="55"/>
    </row>
    <row r="1990">
      <c r="A1990" s="45">
        <v>83.0</v>
      </c>
      <c r="B1990" s="45">
        <v>16.3</v>
      </c>
      <c r="C1990" s="46">
        <f t="shared" si="1"/>
        <v>78.39517474</v>
      </c>
      <c r="D1990" s="35">
        <f t="shared" si="2"/>
        <v>4.604825257</v>
      </c>
      <c r="E1990" s="47"/>
      <c r="F1990" s="48">
        <v>73.4</v>
      </c>
      <c r="G1990" s="48">
        <v>15.0</v>
      </c>
      <c r="H1990" s="49">
        <f t="shared" si="3"/>
        <v>77.21783936</v>
      </c>
      <c r="I1990" s="49">
        <f t="shared" si="4"/>
        <v>3.81783936</v>
      </c>
      <c r="J1990" s="49"/>
      <c r="K1990" s="50">
        <v>73.4</v>
      </c>
      <c r="L1990" s="51">
        <v>47.1</v>
      </c>
      <c r="M1990" s="52">
        <f t="shared" si="5"/>
        <v>71.74280628</v>
      </c>
      <c r="N1990" s="52">
        <f t="shared" si="6"/>
        <v>1.657193722</v>
      </c>
      <c r="O1990" s="53"/>
      <c r="P1990" s="54">
        <v>73.4</v>
      </c>
      <c r="Q1990" s="54">
        <v>0.1</v>
      </c>
      <c r="R1990" s="55">
        <f t="shared" si="7"/>
        <v>70.84370993</v>
      </c>
      <c r="S1990" s="55">
        <f t="shared" si="8"/>
        <v>2.556290075</v>
      </c>
      <c r="T1990" s="55"/>
    </row>
    <row r="1991">
      <c r="A1991" s="45">
        <v>82.0</v>
      </c>
      <c r="B1991" s="45">
        <v>16.2</v>
      </c>
      <c r="C1991" s="46">
        <f t="shared" si="1"/>
        <v>78.18482943</v>
      </c>
      <c r="D1991" s="35">
        <f t="shared" si="2"/>
        <v>3.815170567</v>
      </c>
      <c r="E1991" s="47"/>
      <c r="F1991" s="48">
        <v>73.2</v>
      </c>
      <c r="G1991" s="48">
        <v>152.0</v>
      </c>
      <c r="H1991" s="49">
        <f t="shared" si="3"/>
        <v>69.90773045</v>
      </c>
      <c r="I1991" s="49">
        <f t="shared" si="4"/>
        <v>3.292269553</v>
      </c>
      <c r="J1991" s="49"/>
      <c r="K1991" s="50">
        <v>73.2</v>
      </c>
      <c r="L1991" s="51">
        <v>46.4</v>
      </c>
      <c r="M1991" s="52">
        <f t="shared" si="5"/>
        <v>71.5539057</v>
      </c>
      <c r="N1991" s="52">
        <f t="shared" si="6"/>
        <v>1.646094305</v>
      </c>
      <c r="O1991" s="53"/>
      <c r="P1991" s="54">
        <v>73.2</v>
      </c>
      <c r="Q1991" s="54">
        <v>0.1</v>
      </c>
      <c r="R1991" s="55">
        <f t="shared" si="7"/>
        <v>70.84370993</v>
      </c>
      <c r="S1991" s="55">
        <f t="shared" si="8"/>
        <v>2.356290075</v>
      </c>
      <c r="T1991" s="55"/>
    </row>
    <row r="1992">
      <c r="A1992" s="45">
        <v>79.6</v>
      </c>
      <c r="B1992" s="45">
        <v>16.0</v>
      </c>
      <c r="C1992" s="46">
        <f t="shared" si="1"/>
        <v>77.76413881</v>
      </c>
      <c r="D1992" s="35">
        <f t="shared" si="2"/>
        <v>1.835861188</v>
      </c>
      <c r="E1992" s="47"/>
      <c r="F1992" s="48">
        <v>73.0</v>
      </c>
      <c r="G1992" s="48">
        <v>155.0</v>
      </c>
      <c r="H1992" s="49">
        <f t="shared" si="3"/>
        <v>69.74765507</v>
      </c>
      <c r="I1992" s="49">
        <f t="shared" si="4"/>
        <v>3.25234493</v>
      </c>
      <c r="J1992" s="49"/>
      <c r="K1992" s="50">
        <v>73.0</v>
      </c>
      <c r="L1992" s="51">
        <v>45.6</v>
      </c>
      <c r="M1992" s="52">
        <f t="shared" si="5"/>
        <v>71.33801931</v>
      </c>
      <c r="N1992" s="52">
        <f t="shared" si="6"/>
        <v>1.661980686</v>
      </c>
      <c r="O1992" s="53"/>
      <c r="P1992" s="54">
        <v>73.0</v>
      </c>
      <c r="Q1992" s="54">
        <v>0.1</v>
      </c>
      <c r="R1992" s="55">
        <f t="shared" si="7"/>
        <v>70.84370993</v>
      </c>
      <c r="S1992" s="55">
        <f t="shared" si="8"/>
        <v>2.156290075</v>
      </c>
      <c r="T1992" s="55"/>
    </row>
    <row r="1993">
      <c r="A1993" s="45">
        <v>79.3</v>
      </c>
      <c r="B1993" s="45">
        <v>16.0</v>
      </c>
      <c r="C1993" s="46">
        <f t="shared" si="1"/>
        <v>77.76413881</v>
      </c>
      <c r="D1993" s="35">
        <f t="shared" si="2"/>
        <v>1.535861188</v>
      </c>
      <c r="E1993" s="47"/>
      <c r="F1993" s="48">
        <v>72.7</v>
      </c>
      <c r="G1993" s="48">
        <v>157.0</v>
      </c>
      <c r="H1993" s="49">
        <f t="shared" si="3"/>
        <v>69.64093815</v>
      </c>
      <c r="I1993" s="49">
        <f t="shared" si="4"/>
        <v>3.059061849</v>
      </c>
      <c r="J1993" s="49"/>
      <c r="K1993" s="50">
        <v>72.7</v>
      </c>
      <c r="L1993" s="51">
        <v>44.9</v>
      </c>
      <c r="M1993" s="52">
        <f t="shared" si="5"/>
        <v>71.14911873</v>
      </c>
      <c r="N1993" s="52">
        <f t="shared" si="6"/>
        <v>1.550881269</v>
      </c>
      <c r="O1993" s="53"/>
      <c r="P1993" s="54">
        <v>72.7</v>
      </c>
      <c r="Q1993" s="54">
        <v>0.2</v>
      </c>
      <c r="R1993" s="55">
        <f t="shared" si="7"/>
        <v>70.74642159</v>
      </c>
      <c r="S1993" s="55">
        <f t="shared" si="8"/>
        <v>1.953578414</v>
      </c>
      <c r="T1993" s="55"/>
    </row>
    <row r="1994">
      <c r="A1994" s="45">
        <v>79.0</v>
      </c>
      <c r="B1994" s="45">
        <v>15.8</v>
      </c>
      <c r="C1994" s="46">
        <f t="shared" si="1"/>
        <v>77.34344819</v>
      </c>
      <c r="D1994" s="35">
        <f t="shared" si="2"/>
        <v>1.656551809</v>
      </c>
      <c r="E1994" s="47"/>
      <c r="F1994" s="48">
        <v>72.5</v>
      </c>
      <c r="G1994" s="48">
        <v>159.0</v>
      </c>
      <c r="H1994" s="49">
        <f t="shared" si="3"/>
        <v>69.53422123</v>
      </c>
      <c r="I1994" s="49">
        <f t="shared" si="4"/>
        <v>2.965778767</v>
      </c>
      <c r="J1994" s="49"/>
      <c r="K1994" s="50">
        <v>72.5</v>
      </c>
      <c r="L1994" s="51">
        <v>44.2</v>
      </c>
      <c r="M1994" s="52">
        <f t="shared" si="5"/>
        <v>70.96021815</v>
      </c>
      <c r="N1994" s="52">
        <f t="shared" si="6"/>
        <v>1.539781853</v>
      </c>
      <c r="O1994" s="53"/>
      <c r="P1994" s="54">
        <v>72.5</v>
      </c>
      <c r="Q1994" s="54">
        <v>0.2</v>
      </c>
      <c r="R1994" s="55">
        <f t="shared" si="7"/>
        <v>70.74642159</v>
      </c>
      <c r="S1994" s="55">
        <f t="shared" si="8"/>
        <v>1.753578414</v>
      </c>
      <c r="T1994" s="55"/>
    </row>
    <row r="1995">
      <c r="A1995" s="45">
        <v>78.7</v>
      </c>
      <c r="B1995" s="45">
        <v>15.4</v>
      </c>
      <c r="C1995" s="46">
        <f t="shared" si="1"/>
        <v>76.50206695</v>
      </c>
      <c r="D1995" s="35">
        <f t="shared" si="2"/>
        <v>2.197933051</v>
      </c>
      <c r="E1995" s="47"/>
      <c r="F1995" s="48">
        <v>72.3</v>
      </c>
      <c r="G1995" s="48">
        <v>161.0</v>
      </c>
      <c r="H1995" s="49">
        <f t="shared" si="3"/>
        <v>69.42750431</v>
      </c>
      <c r="I1995" s="49">
        <f t="shared" si="4"/>
        <v>2.872495686</v>
      </c>
      <c r="J1995" s="49"/>
      <c r="K1995" s="50">
        <v>72.3</v>
      </c>
      <c r="L1995" s="51">
        <v>43.5</v>
      </c>
      <c r="M1995" s="52">
        <f t="shared" si="5"/>
        <v>70.77131756</v>
      </c>
      <c r="N1995" s="52">
        <f t="shared" si="6"/>
        <v>1.528682436</v>
      </c>
      <c r="O1995" s="53"/>
      <c r="P1995" s="54">
        <v>72.3</v>
      </c>
      <c r="Q1995" s="54">
        <v>0.2</v>
      </c>
      <c r="R1995" s="55">
        <f t="shared" si="7"/>
        <v>70.74642159</v>
      </c>
      <c r="S1995" s="55">
        <f t="shared" si="8"/>
        <v>1.553578414</v>
      </c>
      <c r="T1995" s="55"/>
    </row>
    <row r="1996">
      <c r="A1996" s="45">
        <v>78.5</v>
      </c>
      <c r="B1996" s="45">
        <v>15.4</v>
      </c>
      <c r="C1996" s="46">
        <f t="shared" si="1"/>
        <v>76.50206695</v>
      </c>
      <c r="D1996" s="35">
        <f t="shared" si="2"/>
        <v>1.997933051</v>
      </c>
      <c r="E1996" s="47"/>
      <c r="F1996" s="48">
        <v>72.1</v>
      </c>
      <c r="G1996" s="48">
        <v>163.0</v>
      </c>
      <c r="H1996" s="49">
        <f t="shared" si="3"/>
        <v>69.3207874</v>
      </c>
      <c r="I1996" s="49">
        <f t="shared" si="4"/>
        <v>2.779212604</v>
      </c>
      <c r="J1996" s="49"/>
      <c r="K1996" s="50">
        <v>72.1</v>
      </c>
      <c r="L1996" s="51">
        <v>42.8</v>
      </c>
      <c r="M1996" s="52">
        <f t="shared" si="5"/>
        <v>70.58241698</v>
      </c>
      <c r="N1996" s="52">
        <f t="shared" si="6"/>
        <v>1.51758302</v>
      </c>
      <c r="O1996" s="53"/>
      <c r="P1996" s="54">
        <v>72.1</v>
      </c>
      <c r="Q1996" s="54">
        <v>0.1</v>
      </c>
      <c r="R1996" s="55">
        <f t="shared" si="7"/>
        <v>70.84370993</v>
      </c>
      <c r="S1996" s="55">
        <f t="shared" si="8"/>
        <v>1.256290075</v>
      </c>
      <c r="T1996" s="55"/>
    </row>
    <row r="1997">
      <c r="A1997" s="45">
        <v>77.7</v>
      </c>
      <c r="B1997" s="45">
        <v>15.4</v>
      </c>
      <c r="C1997" s="46">
        <f t="shared" si="1"/>
        <v>76.50206695</v>
      </c>
      <c r="D1997" s="35">
        <f t="shared" si="2"/>
        <v>1.197933051</v>
      </c>
      <c r="E1997" s="47"/>
      <c r="F1997" s="48">
        <v>71.9</v>
      </c>
      <c r="G1997" s="48">
        <v>165.0</v>
      </c>
      <c r="H1997" s="49">
        <f t="shared" si="3"/>
        <v>69.21407048</v>
      </c>
      <c r="I1997" s="49">
        <f t="shared" si="4"/>
        <v>2.685929522</v>
      </c>
      <c r="J1997" s="49"/>
      <c r="K1997" s="50">
        <v>71.9</v>
      </c>
      <c r="L1997" s="51">
        <v>42.0</v>
      </c>
      <c r="M1997" s="52">
        <f t="shared" si="5"/>
        <v>70.3665306</v>
      </c>
      <c r="N1997" s="52">
        <f t="shared" si="6"/>
        <v>1.533469401</v>
      </c>
      <c r="O1997" s="53"/>
      <c r="P1997" s="54">
        <v>71.9</v>
      </c>
      <c r="Q1997" s="54">
        <v>0.1</v>
      </c>
      <c r="R1997" s="55">
        <f t="shared" si="7"/>
        <v>70.84370993</v>
      </c>
      <c r="S1997" s="55">
        <f t="shared" si="8"/>
        <v>1.056290075</v>
      </c>
      <c r="T1997" s="55"/>
    </row>
    <row r="1998">
      <c r="A1998" s="45">
        <v>78.0</v>
      </c>
      <c r="B1998" s="45">
        <v>15.9</v>
      </c>
      <c r="C1998" s="46">
        <f t="shared" si="1"/>
        <v>77.5537935</v>
      </c>
      <c r="D1998" s="35">
        <f t="shared" si="2"/>
        <v>0.4462064988</v>
      </c>
      <c r="E1998" s="47"/>
      <c r="F1998" s="48">
        <v>71.7</v>
      </c>
      <c r="G1998" s="48">
        <v>166.0</v>
      </c>
      <c r="H1998" s="49">
        <f t="shared" si="3"/>
        <v>69.16071202</v>
      </c>
      <c r="I1998" s="49">
        <f t="shared" si="4"/>
        <v>2.539287982</v>
      </c>
      <c r="J1998" s="49"/>
      <c r="K1998" s="50">
        <v>71.7</v>
      </c>
      <c r="L1998" s="51">
        <v>41.3</v>
      </c>
      <c r="M1998" s="52">
        <f t="shared" si="5"/>
        <v>70.17763002</v>
      </c>
      <c r="N1998" s="52">
        <f t="shared" si="6"/>
        <v>1.522369984</v>
      </c>
      <c r="O1998" s="53"/>
      <c r="P1998" s="54">
        <v>71.7</v>
      </c>
      <c r="Q1998" s="54">
        <v>0.1</v>
      </c>
      <c r="R1998" s="55">
        <f t="shared" si="7"/>
        <v>70.84370993</v>
      </c>
      <c r="S1998" s="55">
        <f t="shared" si="8"/>
        <v>0.856290075</v>
      </c>
      <c r="T1998" s="55"/>
    </row>
    <row r="1999">
      <c r="A1999" s="45">
        <v>77.3</v>
      </c>
      <c r="B1999" s="45">
        <v>15.8</v>
      </c>
      <c r="C1999" s="46">
        <f t="shared" si="1"/>
        <v>77.34344819</v>
      </c>
      <c r="D1999" s="35">
        <f t="shared" si="2"/>
        <v>0.04344819073</v>
      </c>
      <c r="E1999" s="47"/>
      <c r="F1999" s="48">
        <v>71.5</v>
      </c>
      <c r="G1999" s="48">
        <v>168.0</v>
      </c>
      <c r="H1999" s="49">
        <f t="shared" si="3"/>
        <v>69.0539951</v>
      </c>
      <c r="I1999" s="49">
        <f t="shared" si="4"/>
        <v>2.4460049</v>
      </c>
      <c r="J1999" s="49"/>
      <c r="K1999" s="50">
        <v>71.5</v>
      </c>
      <c r="L1999" s="51">
        <v>4.6</v>
      </c>
      <c r="M1999" s="52">
        <f t="shared" si="5"/>
        <v>60.27384228</v>
      </c>
      <c r="N1999" s="52">
        <f t="shared" si="6"/>
        <v>11.22615772</v>
      </c>
      <c r="O1999" s="53"/>
      <c r="P1999" s="54">
        <v>71.5</v>
      </c>
      <c r="Q1999" s="54">
        <v>0.1</v>
      </c>
      <c r="R1999" s="55">
        <f t="shared" si="7"/>
        <v>70.84370993</v>
      </c>
      <c r="S1999" s="55">
        <f t="shared" si="8"/>
        <v>0.656290075</v>
      </c>
      <c r="T1999" s="55"/>
    </row>
    <row r="2000">
      <c r="A2000" s="45">
        <v>77.2</v>
      </c>
      <c r="B2000" s="45">
        <v>15.9</v>
      </c>
      <c r="C2000" s="46">
        <f t="shared" si="1"/>
        <v>77.5537935</v>
      </c>
      <c r="D2000" s="35">
        <f t="shared" si="2"/>
        <v>0.3537935012</v>
      </c>
      <c r="E2000" s="47"/>
      <c r="F2000" s="48">
        <v>71.2</v>
      </c>
      <c r="G2000" s="48">
        <v>17.0</v>
      </c>
      <c r="H2000" s="49">
        <f t="shared" si="3"/>
        <v>77.11112244</v>
      </c>
      <c r="I2000" s="49">
        <f t="shared" si="4"/>
        <v>5.911122441</v>
      </c>
      <c r="J2000" s="49"/>
      <c r="K2000" s="50">
        <v>71.2</v>
      </c>
      <c r="L2000" s="51">
        <v>39.8</v>
      </c>
      <c r="M2000" s="52">
        <f t="shared" si="5"/>
        <v>69.77284305</v>
      </c>
      <c r="N2000" s="52">
        <f t="shared" si="6"/>
        <v>1.427156949</v>
      </c>
      <c r="O2000" s="53"/>
      <c r="P2000" s="54">
        <v>71.2</v>
      </c>
      <c r="Q2000" s="54">
        <v>0.1</v>
      </c>
      <c r="R2000" s="55">
        <f t="shared" si="7"/>
        <v>70.84370993</v>
      </c>
      <c r="S2000" s="55">
        <f t="shared" si="8"/>
        <v>0.356290075</v>
      </c>
      <c r="T2000" s="55"/>
    </row>
    <row r="2001">
      <c r="A2001" s="45">
        <v>76.9</v>
      </c>
      <c r="B2001" s="45">
        <v>15.7</v>
      </c>
      <c r="C2001" s="46">
        <f t="shared" si="1"/>
        <v>77.13310288</v>
      </c>
      <c r="D2001" s="35">
        <f t="shared" si="2"/>
        <v>0.2331028802</v>
      </c>
      <c r="E2001" s="47"/>
      <c r="F2001" s="48">
        <v>79.0</v>
      </c>
      <c r="G2001" s="48">
        <v>172.0</v>
      </c>
      <c r="H2001" s="49">
        <f t="shared" si="3"/>
        <v>68.84056126</v>
      </c>
      <c r="I2001" s="49">
        <f t="shared" si="4"/>
        <v>10.15943874</v>
      </c>
      <c r="J2001" s="49"/>
      <c r="K2001" s="50">
        <v>79.0</v>
      </c>
      <c r="L2001" s="51">
        <v>39.1</v>
      </c>
      <c r="M2001" s="52">
        <f t="shared" si="5"/>
        <v>69.58394247</v>
      </c>
      <c r="N2001" s="52">
        <f t="shared" si="6"/>
        <v>9.416057532</v>
      </c>
      <c r="O2001" s="53"/>
      <c r="P2001" s="54">
        <v>79.0</v>
      </c>
      <c r="Q2001" s="54">
        <v>0.1</v>
      </c>
      <c r="R2001" s="55">
        <f t="shared" si="7"/>
        <v>70.84370993</v>
      </c>
      <c r="S2001" s="55">
        <f t="shared" si="8"/>
        <v>8.156290075</v>
      </c>
      <c r="T2001" s="55"/>
    </row>
    <row r="2002">
      <c r="A2002" s="45">
        <v>76.6</v>
      </c>
      <c r="B2002" s="45">
        <v>15.5</v>
      </c>
      <c r="C2002" s="46">
        <f t="shared" si="1"/>
        <v>76.71241226</v>
      </c>
      <c r="D2002" s="35">
        <f t="shared" si="2"/>
        <v>0.1124122593</v>
      </c>
      <c r="E2002" s="47"/>
      <c r="F2002" s="48">
        <v>75.5</v>
      </c>
      <c r="G2002" s="48">
        <v>123.0</v>
      </c>
      <c r="H2002" s="49">
        <f t="shared" si="3"/>
        <v>71.45512576</v>
      </c>
      <c r="I2002" s="49">
        <f t="shared" si="4"/>
        <v>4.044874235</v>
      </c>
      <c r="J2002" s="49"/>
      <c r="K2002" s="50">
        <v>75.5</v>
      </c>
      <c r="L2002" s="51">
        <v>55.6</v>
      </c>
      <c r="M2002" s="52">
        <f t="shared" si="5"/>
        <v>74.03659908</v>
      </c>
      <c r="N2002" s="52">
        <f t="shared" si="6"/>
        <v>1.463400923</v>
      </c>
      <c r="O2002" s="53"/>
      <c r="P2002" s="54">
        <v>75.5</v>
      </c>
      <c r="Q2002" s="54">
        <v>0.1</v>
      </c>
      <c r="R2002" s="55">
        <f t="shared" si="7"/>
        <v>70.84370993</v>
      </c>
      <c r="S2002" s="55">
        <f t="shared" si="8"/>
        <v>4.656290075</v>
      </c>
      <c r="T2002" s="55"/>
    </row>
    <row r="2003">
      <c r="A2003" s="45">
        <v>78.2</v>
      </c>
      <c r="B2003" s="45">
        <v>13.4</v>
      </c>
      <c r="C2003" s="46">
        <f t="shared" si="1"/>
        <v>72.29516074</v>
      </c>
      <c r="D2003" s="35">
        <f t="shared" si="2"/>
        <v>5.904839261</v>
      </c>
      <c r="E2003" s="47"/>
      <c r="F2003" s="48">
        <v>75.3</v>
      </c>
      <c r="G2003" s="48">
        <v>125.0</v>
      </c>
      <c r="H2003" s="49">
        <f t="shared" si="3"/>
        <v>71.34840885</v>
      </c>
      <c r="I2003" s="49">
        <f t="shared" si="4"/>
        <v>3.951591154</v>
      </c>
      <c r="J2003" s="49"/>
      <c r="K2003" s="50">
        <v>75.3</v>
      </c>
      <c r="L2003" s="51">
        <v>54.9</v>
      </c>
      <c r="M2003" s="52">
        <f t="shared" si="5"/>
        <v>73.84769849</v>
      </c>
      <c r="N2003" s="52">
        <f t="shared" si="6"/>
        <v>1.452301506</v>
      </c>
      <c r="O2003" s="53"/>
      <c r="P2003" s="54">
        <v>75.3</v>
      </c>
      <c r="Q2003" s="54">
        <v>0.1</v>
      </c>
      <c r="R2003" s="55">
        <f t="shared" si="7"/>
        <v>70.84370993</v>
      </c>
      <c r="S2003" s="55">
        <f t="shared" si="8"/>
        <v>4.456290075</v>
      </c>
      <c r="T2003" s="55"/>
    </row>
    <row r="2004">
      <c r="A2004" s="45">
        <v>78.1</v>
      </c>
      <c r="B2004" s="45">
        <v>13.4</v>
      </c>
      <c r="C2004" s="46">
        <f t="shared" si="1"/>
        <v>72.29516074</v>
      </c>
      <c r="D2004" s="35">
        <f t="shared" si="2"/>
        <v>5.804839261</v>
      </c>
      <c r="E2004" s="47"/>
      <c r="F2004" s="48">
        <v>75.3</v>
      </c>
      <c r="G2004" s="48">
        <v>125.0</v>
      </c>
      <c r="H2004" s="49">
        <f t="shared" si="3"/>
        <v>71.34840885</v>
      </c>
      <c r="I2004" s="49">
        <f t="shared" si="4"/>
        <v>3.951591154</v>
      </c>
      <c r="J2004" s="49"/>
      <c r="K2004" s="50">
        <v>75.3</v>
      </c>
      <c r="L2004" s="51">
        <v>54.2</v>
      </c>
      <c r="M2004" s="52">
        <f t="shared" si="5"/>
        <v>73.65879791</v>
      </c>
      <c r="N2004" s="52">
        <f t="shared" si="6"/>
        <v>1.64120209</v>
      </c>
      <c r="O2004" s="53"/>
      <c r="P2004" s="54">
        <v>75.3</v>
      </c>
      <c r="Q2004" s="54">
        <v>0.2</v>
      </c>
      <c r="R2004" s="55">
        <f t="shared" si="7"/>
        <v>70.74642159</v>
      </c>
      <c r="S2004" s="55">
        <f t="shared" si="8"/>
        <v>4.553578414</v>
      </c>
      <c r="T2004" s="55"/>
    </row>
    <row r="2005">
      <c r="A2005" s="45">
        <v>77.9</v>
      </c>
      <c r="B2005" s="45">
        <v>13.4</v>
      </c>
      <c r="C2005" s="46">
        <f t="shared" si="1"/>
        <v>72.29516074</v>
      </c>
      <c r="D2005" s="35">
        <f t="shared" si="2"/>
        <v>5.604839261</v>
      </c>
      <c r="E2005" s="47"/>
      <c r="F2005" s="48">
        <v>74.9</v>
      </c>
      <c r="G2005" s="48">
        <v>129.0</v>
      </c>
      <c r="H2005" s="49">
        <f t="shared" si="3"/>
        <v>71.13497501</v>
      </c>
      <c r="I2005" s="49">
        <f t="shared" si="4"/>
        <v>3.765024991</v>
      </c>
      <c r="J2005" s="49"/>
      <c r="K2005" s="50">
        <v>74.9</v>
      </c>
      <c r="L2005" s="51">
        <v>53.6</v>
      </c>
      <c r="M2005" s="52">
        <f t="shared" si="5"/>
        <v>73.49688312</v>
      </c>
      <c r="N2005" s="52">
        <f t="shared" si="6"/>
        <v>1.403116875</v>
      </c>
      <c r="O2005" s="53"/>
      <c r="P2005" s="54">
        <v>74.9</v>
      </c>
      <c r="Q2005" s="54">
        <v>0.2</v>
      </c>
      <c r="R2005" s="55">
        <f t="shared" si="7"/>
        <v>70.74642159</v>
      </c>
      <c r="S2005" s="55">
        <f t="shared" si="8"/>
        <v>4.153578414</v>
      </c>
      <c r="T2005" s="55"/>
    </row>
    <row r="2006">
      <c r="A2006" s="45">
        <v>77.8</v>
      </c>
      <c r="B2006" s="45">
        <v>13.4</v>
      </c>
      <c r="C2006" s="46">
        <f t="shared" si="1"/>
        <v>72.29516074</v>
      </c>
      <c r="D2006" s="35">
        <f t="shared" si="2"/>
        <v>5.504839261</v>
      </c>
      <c r="E2006" s="47"/>
      <c r="F2006" s="48">
        <v>74.5</v>
      </c>
      <c r="G2006" s="48">
        <v>133.0</v>
      </c>
      <c r="H2006" s="49">
        <f t="shared" si="3"/>
        <v>70.92154117</v>
      </c>
      <c r="I2006" s="49">
        <f t="shared" si="4"/>
        <v>3.578458828</v>
      </c>
      <c r="J2006" s="49"/>
      <c r="K2006" s="50">
        <v>74.5</v>
      </c>
      <c r="L2006" s="51">
        <v>52.9</v>
      </c>
      <c r="M2006" s="52">
        <f t="shared" si="5"/>
        <v>73.30798254</v>
      </c>
      <c r="N2006" s="52">
        <f t="shared" si="6"/>
        <v>1.192017459</v>
      </c>
      <c r="O2006" s="53"/>
      <c r="P2006" s="54">
        <v>74.5</v>
      </c>
      <c r="Q2006" s="54">
        <v>0.3</v>
      </c>
      <c r="R2006" s="55">
        <f t="shared" si="7"/>
        <v>70.64913325</v>
      </c>
      <c r="S2006" s="55">
        <f t="shared" si="8"/>
        <v>3.850866753</v>
      </c>
      <c r="T2006" s="55"/>
    </row>
    <row r="2007">
      <c r="A2007" s="45">
        <v>77.5</v>
      </c>
      <c r="B2007" s="45">
        <v>12.4</v>
      </c>
      <c r="C2007" s="46">
        <f t="shared" si="1"/>
        <v>70.19170763</v>
      </c>
      <c r="D2007" s="35">
        <f t="shared" si="2"/>
        <v>7.308292366</v>
      </c>
      <c r="E2007" s="47"/>
      <c r="F2007" s="48">
        <v>73.7</v>
      </c>
      <c r="G2007" s="48">
        <v>14.0</v>
      </c>
      <c r="H2007" s="49">
        <f t="shared" si="3"/>
        <v>77.27119782</v>
      </c>
      <c r="I2007" s="49">
        <f t="shared" si="4"/>
        <v>3.571197819</v>
      </c>
      <c r="J2007" s="49"/>
      <c r="K2007" s="50">
        <v>73.7</v>
      </c>
      <c r="L2007" s="51">
        <v>52.2</v>
      </c>
      <c r="M2007" s="52">
        <f t="shared" si="5"/>
        <v>73.11908196</v>
      </c>
      <c r="N2007" s="52">
        <f t="shared" si="6"/>
        <v>0.5809180422</v>
      </c>
      <c r="O2007" s="53"/>
      <c r="P2007" s="54">
        <v>73.7</v>
      </c>
      <c r="Q2007" s="54">
        <v>0.3</v>
      </c>
      <c r="R2007" s="55">
        <f t="shared" si="7"/>
        <v>70.64913325</v>
      </c>
      <c r="S2007" s="55">
        <f t="shared" si="8"/>
        <v>3.050866753</v>
      </c>
      <c r="T2007" s="55"/>
    </row>
    <row r="2008">
      <c r="A2008" s="45">
        <v>77.3</v>
      </c>
      <c r="B2008" s="45">
        <v>12.0</v>
      </c>
      <c r="C2008" s="46">
        <f t="shared" si="1"/>
        <v>69.35032639</v>
      </c>
      <c r="D2008" s="35">
        <f t="shared" si="2"/>
        <v>7.949673608</v>
      </c>
      <c r="E2008" s="47"/>
      <c r="F2008" s="48">
        <v>73.8</v>
      </c>
      <c r="G2008" s="48">
        <v>14.0</v>
      </c>
      <c r="H2008" s="49">
        <f t="shared" si="3"/>
        <v>77.27119782</v>
      </c>
      <c r="I2008" s="49">
        <f t="shared" si="4"/>
        <v>3.471197819</v>
      </c>
      <c r="J2008" s="49"/>
      <c r="K2008" s="50">
        <v>73.8</v>
      </c>
      <c r="L2008" s="51">
        <v>51.5</v>
      </c>
      <c r="M2008" s="52">
        <f t="shared" si="5"/>
        <v>72.93018137</v>
      </c>
      <c r="N2008" s="52">
        <f t="shared" si="6"/>
        <v>0.8698186257</v>
      </c>
      <c r="O2008" s="53"/>
      <c r="P2008" s="54">
        <v>73.8</v>
      </c>
      <c r="Q2008" s="54">
        <v>0.3</v>
      </c>
      <c r="R2008" s="55">
        <f t="shared" si="7"/>
        <v>70.64913325</v>
      </c>
      <c r="S2008" s="55">
        <f t="shared" si="8"/>
        <v>3.150866753</v>
      </c>
      <c r="T2008" s="55"/>
    </row>
    <row r="2009">
      <c r="A2009" s="45">
        <v>77.0</v>
      </c>
      <c r="B2009" s="45">
        <v>11.8</v>
      </c>
      <c r="C2009" s="46">
        <f t="shared" si="1"/>
        <v>68.92963577</v>
      </c>
      <c r="D2009" s="35">
        <f t="shared" si="2"/>
        <v>8.070364229</v>
      </c>
      <c r="E2009" s="47"/>
      <c r="F2009" s="48">
        <v>73.9</v>
      </c>
      <c r="G2009" s="48">
        <v>138.0</v>
      </c>
      <c r="H2009" s="49">
        <f t="shared" si="3"/>
        <v>70.65474888</v>
      </c>
      <c r="I2009" s="49">
        <f t="shared" si="4"/>
        <v>3.245251124</v>
      </c>
      <c r="J2009" s="49"/>
      <c r="K2009" s="50">
        <v>73.9</v>
      </c>
      <c r="L2009" s="51">
        <v>5.8</v>
      </c>
      <c r="M2009" s="52">
        <f t="shared" si="5"/>
        <v>60.59767186</v>
      </c>
      <c r="N2009" s="52">
        <f t="shared" si="6"/>
        <v>13.30232814</v>
      </c>
      <c r="O2009" s="53"/>
      <c r="P2009" s="54">
        <v>73.9</v>
      </c>
      <c r="Q2009" s="54">
        <v>0.4</v>
      </c>
      <c r="R2009" s="55">
        <f t="shared" si="7"/>
        <v>70.55184491</v>
      </c>
      <c r="S2009" s="55">
        <f t="shared" si="8"/>
        <v>3.348155093</v>
      </c>
      <c r="T2009" s="55"/>
    </row>
    <row r="2010">
      <c r="A2010" s="45">
        <v>76.8</v>
      </c>
      <c r="B2010" s="45">
        <v>11.7</v>
      </c>
      <c r="C2010" s="46">
        <f t="shared" si="1"/>
        <v>68.71929046</v>
      </c>
      <c r="D2010" s="35">
        <f t="shared" si="2"/>
        <v>8.080709539</v>
      </c>
      <c r="E2010" s="47"/>
      <c r="F2010" s="48">
        <v>74.0</v>
      </c>
      <c r="G2010" s="48">
        <v>133.0</v>
      </c>
      <c r="H2010" s="49">
        <f t="shared" si="3"/>
        <v>70.92154117</v>
      </c>
      <c r="I2010" s="49">
        <f t="shared" si="4"/>
        <v>3.078458828</v>
      </c>
      <c r="J2010" s="49"/>
      <c r="K2010" s="50">
        <v>74.0</v>
      </c>
      <c r="L2010" s="51">
        <v>5.2</v>
      </c>
      <c r="M2010" s="52">
        <f t="shared" si="5"/>
        <v>60.43575707</v>
      </c>
      <c r="N2010" s="52">
        <f t="shared" si="6"/>
        <v>13.56424293</v>
      </c>
      <c r="O2010" s="53"/>
      <c r="P2010" s="54">
        <v>74.0</v>
      </c>
      <c r="Q2010" s="54">
        <v>0.4</v>
      </c>
      <c r="R2010" s="55">
        <f t="shared" si="7"/>
        <v>70.55184491</v>
      </c>
      <c r="S2010" s="55">
        <f t="shared" si="8"/>
        <v>3.448155093</v>
      </c>
      <c r="T2010" s="55"/>
    </row>
    <row r="2011">
      <c r="A2011" s="45">
        <v>76.7</v>
      </c>
      <c r="B2011" s="45">
        <v>12.6</v>
      </c>
      <c r="C2011" s="46">
        <f t="shared" si="1"/>
        <v>70.61239825</v>
      </c>
      <c r="D2011" s="35">
        <f t="shared" si="2"/>
        <v>6.087601745</v>
      </c>
      <c r="E2011" s="47"/>
      <c r="F2011" s="48">
        <v>74.2</v>
      </c>
      <c r="G2011" s="48">
        <v>134.0</v>
      </c>
      <c r="H2011" s="49">
        <f t="shared" si="3"/>
        <v>70.86818271</v>
      </c>
      <c r="I2011" s="49">
        <f t="shared" si="4"/>
        <v>3.331817287</v>
      </c>
      <c r="J2011" s="49"/>
      <c r="K2011" s="50">
        <v>74.2</v>
      </c>
      <c r="L2011" s="51">
        <v>49.5</v>
      </c>
      <c r="M2011" s="52">
        <f t="shared" si="5"/>
        <v>72.39046542</v>
      </c>
      <c r="N2011" s="52">
        <f t="shared" si="6"/>
        <v>1.809534578</v>
      </c>
      <c r="O2011" s="53"/>
      <c r="P2011" s="54">
        <v>74.2</v>
      </c>
      <c r="Q2011" s="54">
        <v>0.4</v>
      </c>
      <c r="R2011" s="55">
        <f t="shared" si="7"/>
        <v>70.55184491</v>
      </c>
      <c r="S2011" s="55">
        <f t="shared" si="8"/>
        <v>3.648155093</v>
      </c>
      <c r="T2011" s="55"/>
    </row>
    <row r="2012">
      <c r="A2012" s="45">
        <v>76.6</v>
      </c>
      <c r="B2012" s="45">
        <v>13.7</v>
      </c>
      <c r="C2012" s="46">
        <f t="shared" si="1"/>
        <v>72.92619667</v>
      </c>
      <c r="D2012" s="35">
        <f t="shared" si="2"/>
        <v>3.67380333</v>
      </c>
      <c r="E2012" s="47"/>
      <c r="F2012" s="48">
        <v>72.8</v>
      </c>
      <c r="G2012" s="48">
        <v>148.0</v>
      </c>
      <c r="H2012" s="49">
        <f t="shared" si="3"/>
        <v>70.12116428</v>
      </c>
      <c r="I2012" s="49">
        <f t="shared" si="4"/>
        <v>2.678835716</v>
      </c>
      <c r="J2012" s="49"/>
      <c r="K2012" s="50">
        <v>72.8</v>
      </c>
      <c r="L2012" s="51">
        <v>48.8</v>
      </c>
      <c r="M2012" s="52">
        <f t="shared" si="5"/>
        <v>72.20156484</v>
      </c>
      <c r="N2012" s="52">
        <f t="shared" si="6"/>
        <v>0.5984351618</v>
      </c>
      <c r="O2012" s="53"/>
      <c r="P2012" s="54">
        <v>72.8</v>
      </c>
      <c r="Q2012" s="54">
        <v>0.4</v>
      </c>
      <c r="R2012" s="55">
        <f t="shared" si="7"/>
        <v>70.55184491</v>
      </c>
      <c r="S2012" s="55">
        <f t="shared" si="8"/>
        <v>2.248155093</v>
      </c>
      <c r="T2012" s="55"/>
    </row>
    <row r="2013">
      <c r="A2013" s="45">
        <v>76.6</v>
      </c>
      <c r="B2013" s="45">
        <v>13.7</v>
      </c>
      <c r="C2013" s="46">
        <f t="shared" si="1"/>
        <v>72.92619667</v>
      </c>
      <c r="D2013" s="35">
        <f t="shared" si="2"/>
        <v>3.67380333</v>
      </c>
      <c r="E2013" s="47"/>
      <c r="F2013" s="48">
        <v>72.2</v>
      </c>
      <c r="G2013" s="48">
        <v>151.0</v>
      </c>
      <c r="H2013" s="49">
        <f t="shared" si="3"/>
        <v>69.96108891</v>
      </c>
      <c r="I2013" s="49">
        <f t="shared" si="4"/>
        <v>2.238911093</v>
      </c>
      <c r="J2013" s="49"/>
      <c r="K2013" s="50">
        <v>72.2</v>
      </c>
      <c r="L2013" s="51">
        <v>48.1</v>
      </c>
      <c r="M2013" s="52">
        <f t="shared" si="5"/>
        <v>72.01266425</v>
      </c>
      <c r="N2013" s="52">
        <f t="shared" si="6"/>
        <v>0.1873357452</v>
      </c>
      <c r="O2013" s="53"/>
      <c r="P2013" s="54">
        <v>72.2</v>
      </c>
      <c r="Q2013" s="54">
        <v>0.4</v>
      </c>
      <c r="R2013" s="55">
        <f t="shared" si="7"/>
        <v>70.55184491</v>
      </c>
      <c r="S2013" s="55">
        <f t="shared" si="8"/>
        <v>1.648155093</v>
      </c>
      <c r="T2013" s="55"/>
    </row>
    <row r="2014">
      <c r="A2014" s="45">
        <v>76.6</v>
      </c>
      <c r="B2014" s="45">
        <v>13.5</v>
      </c>
      <c r="C2014" s="46">
        <f t="shared" si="1"/>
        <v>72.50550605</v>
      </c>
      <c r="D2014" s="35">
        <f t="shared" si="2"/>
        <v>4.094493951</v>
      </c>
      <c r="E2014" s="47"/>
      <c r="F2014" s="48">
        <v>72.1</v>
      </c>
      <c r="G2014" s="48">
        <v>152.0</v>
      </c>
      <c r="H2014" s="49">
        <f t="shared" si="3"/>
        <v>69.90773045</v>
      </c>
      <c r="I2014" s="49">
        <f t="shared" si="4"/>
        <v>2.192269553</v>
      </c>
      <c r="J2014" s="49"/>
      <c r="K2014" s="50">
        <v>72.1</v>
      </c>
      <c r="L2014" s="51">
        <v>47.4</v>
      </c>
      <c r="M2014" s="52">
        <f t="shared" si="5"/>
        <v>71.82376367</v>
      </c>
      <c r="N2014" s="52">
        <f t="shared" si="6"/>
        <v>0.2762363286</v>
      </c>
      <c r="O2014" s="53"/>
      <c r="P2014" s="54">
        <v>72.1</v>
      </c>
      <c r="Q2014" s="54">
        <v>0.5</v>
      </c>
      <c r="R2014" s="55">
        <f t="shared" si="7"/>
        <v>70.45455657</v>
      </c>
      <c r="S2014" s="55">
        <f t="shared" si="8"/>
        <v>1.645443432</v>
      </c>
      <c r="T2014" s="55"/>
    </row>
    <row r="2015">
      <c r="A2015" s="45">
        <v>76.5</v>
      </c>
      <c r="B2015" s="45">
        <v>12.8</v>
      </c>
      <c r="C2015" s="46">
        <f t="shared" si="1"/>
        <v>71.03308888</v>
      </c>
      <c r="D2015" s="35">
        <f t="shared" si="2"/>
        <v>5.466911124</v>
      </c>
      <c r="E2015" s="47"/>
      <c r="F2015" s="48">
        <v>72.6</v>
      </c>
      <c r="G2015" s="48">
        <v>144.0</v>
      </c>
      <c r="H2015" s="49">
        <f t="shared" si="3"/>
        <v>70.33459812</v>
      </c>
      <c r="I2015" s="49">
        <f t="shared" si="4"/>
        <v>2.265401879</v>
      </c>
      <c r="J2015" s="49"/>
      <c r="K2015" s="50">
        <v>72.6</v>
      </c>
      <c r="L2015" s="51">
        <v>46.7</v>
      </c>
      <c r="M2015" s="52">
        <f t="shared" si="5"/>
        <v>71.63486309</v>
      </c>
      <c r="N2015" s="52">
        <f t="shared" si="6"/>
        <v>0.9651369121</v>
      </c>
      <c r="O2015" s="53"/>
      <c r="P2015" s="54">
        <v>72.6</v>
      </c>
      <c r="Q2015" s="54">
        <v>0.5</v>
      </c>
      <c r="R2015" s="55">
        <f t="shared" si="7"/>
        <v>70.45455657</v>
      </c>
      <c r="S2015" s="55">
        <f t="shared" si="8"/>
        <v>2.145443432</v>
      </c>
      <c r="T2015" s="55"/>
    </row>
    <row r="2016">
      <c r="A2016" s="45">
        <v>76.4</v>
      </c>
      <c r="B2016" s="45">
        <v>12.2</v>
      </c>
      <c r="C2016" s="46">
        <f t="shared" si="1"/>
        <v>69.77101701</v>
      </c>
      <c r="D2016" s="35">
        <f t="shared" si="2"/>
        <v>6.628982987</v>
      </c>
      <c r="E2016" s="47"/>
      <c r="F2016" s="48">
        <v>72.4</v>
      </c>
      <c r="G2016" s="48">
        <v>142.0</v>
      </c>
      <c r="H2016" s="49">
        <f t="shared" si="3"/>
        <v>70.44131504</v>
      </c>
      <c r="I2016" s="49">
        <f t="shared" si="4"/>
        <v>1.95868496</v>
      </c>
      <c r="J2016" s="49"/>
      <c r="K2016" s="50">
        <v>72.4</v>
      </c>
      <c r="L2016" s="51">
        <v>46.1</v>
      </c>
      <c r="M2016" s="52">
        <f t="shared" si="5"/>
        <v>71.4729483</v>
      </c>
      <c r="N2016" s="52">
        <f t="shared" si="6"/>
        <v>0.9270516978</v>
      </c>
      <c r="O2016" s="53"/>
      <c r="P2016" s="54">
        <v>72.4</v>
      </c>
      <c r="Q2016" s="54">
        <v>0.1</v>
      </c>
      <c r="R2016" s="55">
        <f t="shared" si="7"/>
        <v>70.84370993</v>
      </c>
      <c r="S2016" s="55">
        <f t="shared" si="8"/>
        <v>1.556290075</v>
      </c>
      <c r="T2016" s="55"/>
    </row>
    <row r="2017">
      <c r="A2017" s="45">
        <v>76.3</v>
      </c>
      <c r="B2017" s="45">
        <v>12.6</v>
      </c>
      <c r="C2017" s="46">
        <f t="shared" si="1"/>
        <v>70.61239825</v>
      </c>
      <c r="D2017" s="35">
        <f t="shared" si="2"/>
        <v>5.687601745</v>
      </c>
      <c r="E2017" s="47"/>
      <c r="F2017" s="48">
        <v>71.4</v>
      </c>
      <c r="G2017" s="48">
        <v>154.0</v>
      </c>
      <c r="H2017" s="49">
        <f t="shared" si="3"/>
        <v>69.80101353</v>
      </c>
      <c r="I2017" s="49">
        <f t="shared" si="4"/>
        <v>1.598986471</v>
      </c>
      <c r="J2017" s="49"/>
      <c r="K2017" s="50">
        <v>71.4</v>
      </c>
      <c r="L2017" s="51">
        <v>45.4</v>
      </c>
      <c r="M2017" s="52">
        <f t="shared" si="5"/>
        <v>71.28404772</v>
      </c>
      <c r="N2017" s="52">
        <f t="shared" si="6"/>
        <v>0.1159522813</v>
      </c>
      <c r="O2017" s="53"/>
      <c r="P2017" s="54">
        <v>71.4</v>
      </c>
      <c r="Q2017" s="54">
        <v>0.1</v>
      </c>
      <c r="R2017" s="55">
        <f t="shared" si="7"/>
        <v>70.84370993</v>
      </c>
      <c r="S2017" s="55">
        <f t="shared" si="8"/>
        <v>0.556290075</v>
      </c>
      <c r="T2017" s="55"/>
    </row>
    <row r="2018">
      <c r="A2018" s="45">
        <v>76.2</v>
      </c>
      <c r="B2018" s="45">
        <v>13.0</v>
      </c>
      <c r="C2018" s="46">
        <f t="shared" si="1"/>
        <v>71.4537795</v>
      </c>
      <c r="D2018" s="35">
        <f t="shared" si="2"/>
        <v>4.746220503</v>
      </c>
      <c r="E2018" s="47"/>
      <c r="F2018" s="48">
        <v>68.5</v>
      </c>
      <c r="G2018" s="48">
        <v>211.0</v>
      </c>
      <c r="H2018" s="49">
        <f t="shared" si="3"/>
        <v>66.75958135</v>
      </c>
      <c r="I2018" s="49">
        <f t="shared" si="4"/>
        <v>1.740418646</v>
      </c>
      <c r="J2018" s="49"/>
      <c r="K2018" s="50">
        <v>68.5</v>
      </c>
      <c r="L2018" s="51">
        <v>25.4</v>
      </c>
      <c r="M2018" s="52">
        <f t="shared" si="5"/>
        <v>65.88688819</v>
      </c>
      <c r="N2018" s="52">
        <f t="shared" si="6"/>
        <v>2.613111808</v>
      </c>
      <c r="O2018" s="53"/>
      <c r="P2018" s="54">
        <v>68.5</v>
      </c>
      <c r="Q2018" s="54">
        <v>0.1</v>
      </c>
      <c r="R2018" s="55">
        <f t="shared" si="7"/>
        <v>70.84370993</v>
      </c>
      <c r="S2018" s="55">
        <f t="shared" si="8"/>
        <v>2.343709925</v>
      </c>
      <c r="T2018" s="55"/>
    </row>
    <row r="2019">
      <c r="A2019" s="45">
        <v>75.0</v>
      </c>
      <c r="B2019" s="45">
        <v>14.7</v>
      </c>
      <c r="C2019" s="46">
        <f t="shared" si="1"/>
        <v>75.02964978</v>
      </c>
      <c r="D2019" s="35">
        <f t="shared" si="2"/>
        <v>0.02964977532</v>
      </c>
      <c r="E2019" s="47"/>
      <c r="F2019" s="48">
        <v>68.4</v>
      </c>
      <c r="G2019" s="48">
        <v>214.0</v>
      </c>
      <c r="H2019" s="49">
        <f t="shared" si="3"/>
        <v>66.59950598</v>
      </c>
      <c r="I2019" s="49">
        <f t="shared" si="4"/>
        <v>1.800494024</v>
      </c>
      <c r="J2019" s="49"/>
      <c r="K2019" s="50">
        <v>68.4</v>
      </c>
      <c r="L2019" s="51">
        <v>24.8</v>
      </c>
      <c r="M2019" s="52">
        <f t="shared" si="5"/>
        <v>65.72497341</v>
      </c>
      <c r="N2019" s="52">
        <f t="shared" si="6"/>
        <v>2.675026594</v>
      </c>
      <c r="O2019" s="53"/>
      <c r="P2019" s="54">
        <v>68.4</v>
      </c>
      <c r="Q2019" s="54">
        <v>0.1</v>
      </c>
      <c r="R2019" s="55">
        <f t="shared" si="7"/>
        <v>70.84370993</v>
      </c>
      <c r="S2019" s="55">
        <f t="shared" si="8"/>
        <v>2.443709925</v>
      </c>
      <c r="T2019" s="55"/>
    </row>
    <row r="2020">
      <c r="A2020" s="45">
        <v>74.8</v>
      </c>
      <c r="B2020" s="45">
        <v>14.7</v>
      </c>
      <c r="C2020" s="46">
        <f t="shared" si="1"/>
        <v>75.02964978</v>
      </c>
      <c r="D2020" s="35">
        <f t="shared" si="2"/>
        <v>0.2296497753</v>
      </c>
      <c r="E2020" s="47"/>
      <c r="F2020" s="48">
        <v>68.1</v>
      </c>
      <c r="G2020" s="48">
        <v>219.0</v>
      </c>
      <c r="H2020" s="49">
        <f t="shared" si="3"/>
        <v>66.33271368</v>
      </c>
      <c r="I2020" s="49">
        <f t="shared" si="4"/>
        <v>1.76728632</v>
      </c>
      <c r="J2020" s="49"/>
      <c r="K2020" s="50">
        <v>68.1</v>
      </c>
      <c r="L2020" s="51">
        <v>24.3</v>
      </c>
      <c r="M2020" s="52">
        <f t="shared" si="5"/>
        <v>65.59004442</v>
      </c>
      <c r="N2020" s="52">
        <f t="shared" si="6"/>
        <v>2.509955582</v>
      </c>
      <c r="O2020" s="53"/>
      <c r="P2020" s="54">
        <v>68.1</v>
      </c>
      <c r="Q2020" s="54">
        <v>0.1</v>
      </c>
      <c r="R2020" s="55">
        <f t="shared" si="7"/>
        <v>70.84370993</v>
      </c>
      <c r="S2020" s="55">
        <f t="shared" si="8"/>
        <v>2.743709925</v>
      </c>
      <c r="T2020" s="55"/>
    </row>
    <row r="2021">
      <c r="A2021" s="45">
        <v>74.6</v>
      </c>
      <c r="B2021" s="45">
        <v>14.7</v>
      </c>
      <c r="C2021" s="46">
        <f t="shared" si="1"/>
        <v>75.02964978</v>
      </c>
      <c r="D2021" s="35">
        <f t="shared" si="2"/>
        <v>0.4296497753</v>
      </c>
      <c r="E2021" s="47"/>
      <c r="F2021" s="48">
        <v>68.1</v>
      </c>
      <c r="G2021" s="48">
        <v>217.0</v>
      </c>
      <c r="H2021" s="49">
        <f t="shared" si="3"/>
        <v>66.4394306</v>
      </c>
      <c r="I2021" s="49">
        <f t="shared" si="4"/>
        <v>1.660569402</v>
      </c>
      <c r="J2021" s="49"/>
      <c r="K2021" s="50">
        <v>68.1</v>
      </c>
      <c r="L2021" s="51">
        <v>23.7</v>
      </c>
      <c r="M2021" s="52">
        <f t="shared" si="5"/>
        <v>65.42812963</v>
      </c>
      <c r="N2021" s="52">
        <f t="shared" si="6"/>
        <v>2.671870368</v>
      </c>
      <c r="O2021" s="53"/>
      <c r="P2021" s="54">
        <v>68.1</v>
      </c>
      <c r="Q2021" s="54">
        <v>0.1</v>
      </c>
      <c r="R2021" s="55">
        <f t="shared" si="7"/>
        <v>70.84370993</v>
      </c>
      <c r="S2021" s="55">
        <f t="shared" si="8"/>
        <v>2.743709925</v>
      </c>
      <c r="T2021" s="55"/>
    </row>
    <row r="2022">
      <c r="A2022" s="45">
        <v>74.4</v>
      </c>
      <c r="B2022" s="45">
        <v>15.3</v>
      </c>
      <c r="C2022" s="46">
        <f t="shared" si="1"/>
        <v>76.29172164</v>
      </c>
      <c r="D2022" s="35">
        <f t="shared" si="2"/>
        <v>1.891721638</v>
      </c>
      <c r="E2022" s="47"/>
      <c r="F2022" s="48">
        <v>68.0</v>
      </c>
      <c r="G2022" s="48">
        <v>218.0</v>
      </c>
      <c r="H2022" s="49">
        <f t="shared" si="3"/>
        <v>66.38607214</v>
      </c>
      <c r="I2022" s="49">
        <f t="shared" si="4"/>
        <v>1.613927861</v>
      </c>
      <c r="J2022" s="49"/>
      <c r="K2022" s="50">
        <v>68.0</v>
      </c>
      <c r="L2022" s="51">
        <v>23.1</v>
      </c>
      <c r="M2022" s="52">
        <f t="shared" si="5"/>
        <v>65.26621485</v>
      </c>
      <c r="N2022" s="52">
        <f t="shared" si="6"/>
        <v>2.733785153</v>
      </c>
      <c r="O2022" s="53"/>
      <c r="P2022" s="54">
        <v>68.0</v>
      </c>
      <c r="Q2022" s="54">
        <v>0.1</v>
      </c>
      <c r="R2022" s="55">
        <f t="shared" si="7"/>
        <v>70.84370993</v>
      </c>
      <c r="S2022" s="55">
        <f t="shared" si="8"/>
        <v>2.843709925</v>
      </c>
      <c r="T2022" s="55"/>
    </row>
    <row r="2023">
      <c r="A2023" s="45">
        <v>74.3</v>
      </c>
      <c r="B2023" s="45">
        <v>15.7</v>
      </c>
      <c r="C2023" s="46">
        <f t="shared" si="1"/>
        <v>77.13310288</v>
      </c>
      <c r="D2023" s="35">
        <f t="shared" si="2"/>
        <v>2.83310288</v>
      </c>
      <c r="E2023" s="47"/>
      <c r="F2023" s="48">
        <v>67.9</v>
      </c>
      <c r="G2023" s="48">
        <v>218.0</v>
      </c>
      <c r="H2023" s="49">
        <f t="shared" si="3"/>
        <v>66.38607214</v>
      </c>
      <c r="I2023" s="49">
        <f t="shared" si="4"/>
        <v>1.513927861</v>
      </c>
      <c r="J2023" s="49"/>
      <c r="K2023" s="50">
        <v>67.9</v>
      </c>
      <c r="L2023" s="51">
        <v>22.6</v>
      </c>
      <c r="M2023" s="52">
        <f t="shared" si="5"/>
        <v>65.13128586</v>
      </c>
      <c r="N2023" s="52">
        <f t="shared" si="6"/>
        <v>2.768714142</v>
      </c>
      <c r="O2023" s="53"/>
      <c r="P2023" s="54">
        <v>67.9</v>
      </c>
      <c r="Q2023" s="54">
        <v>0.1</v>
      </c>
      <c r="R2023" s="55">
        <f t="shared" si="7"/>
        <v>70.84370993</v>
      </c>
      <c r="S2023" s="55">
        <f t="shared" si="8"/>
        <v>2.943709925</v>
      </c>
      <c r="T2023" s="55"/>
    </row>
    <row r="2024">
      <c r="A2024" s="45">
        <v>73.4</v>
      </c>
      <c r="B2024" s="45">
        <v>15.8</v>
      </c>
      <c r="C2024" s="46">
        <f t="shared" si="1"/>
        <v>77.34344819</v>
      </c>
      <c r="D2024" s="35">
        <f t="shared" si="2"/>
        <v>3.943448191</v>
      </c>
      <c r="E2024" s="47"/>
      <c r="F2024" s="48">
        <v>68.0</v>
      </c>
      <c r="G2024" s="48">
        <v>219.0</v>
      </c>
      <c r="H2024" s="49">
        <f t="shared" si="3"/>
        <v>66.33271368</v>
      </c>
      <c r="I2024" s="49">
        <f t="shared" si="4"/>
        <v>1.66728632</v>
      </c>
      <c r="J2024" s="49"/>
      <c r="K2024" s="50">
        <v>68.0</v>
      </c>
      <c r="L2024" s="51">
        <v>22.1</v>
      </c>
      <c r="M2024" s="52">
        <f t="shared" si="5"/>
        <v>64.99635687</v>
      </c>
      <c r="N2024" s="52">
        <f t="shared" si="6"/>
        <v>3.00364313</v>
      </c>
      <c r="O2024" s="53"/>
      <c r="P2024" s="54">
        <v>68.0</v>
      </c>
      <c r="Q2024" s="54">
        <v>0.1</v>
      </c>
      <c r="R2024" s="55">
        <f t="shared" si="7"/>
        <v>70.84370993</v>
      </c>
      <c r="S2024" s="55">
        <f t="shared" si="8"/>
        <v>2.843709925</v>
      </c>
      <c r="T2024" s="55"/>
    </row>
    <row r="2025">
      <c r="A2025" s="45">
        <v>73.1</v>
      </c>
      <c r="B2025" s="45">
        <v>15.4</v>
      </c>
      <c r="C2025" s="46">
        <f t="shared" si="1"/>
        <v>76.50206695</v>
      </c>
      <c r="D2025" s="35">
        <f t="shared" si="2"/>
        <v>3.402066949</v>
      </c>
      <c r="E2025" s="47"/>
      <c r="F2025" s="48">
        <v>67.5</v>
      </c>
      <c r="G2025" s="48">
        <v>217.0</v>
      </c>
      <c r="H2025" s="49">
        <f t="shared" si="3"/>
        <v>66.4394306</v>
      </c>
      <c r="I2025" s="49">
        <f t="shared" si="4"/>
        <v>1.060569402</v>
      </c>
      <c r="J2025" s="49"/>
      <c r="K2025" s="50">
        <v>67.5</v>
      </c>
      <c r="L2025" s="51">
        <v>21.6</v>
      </c>
      <c r="M2025" s="52">
        <f t="shared" si="5"/>
        <v>64.86142788</v>
      </c>
      <c r="N2025" s="52">
        <f t="shared" si="6"/>
        <v>2.638572118</v>
      </c>
      <c r="O2025" s="53"/>
      <c r="P2025" s="54">
        <v>67.5</v>
      </c>
      <c r="Q2025" s="54">
        <v>0.1</v>
      </c>
      <c r="R2025" s="55">
        <f t="shared" si="7"/>
        <v>70.84370993</v>
      </c>
      <c r="S2025" s="55">
        <f t="shared" si="8"/>
        <v>3.343709925</v>
      </c>
      <c r="T2025" s="55"/>
    </row>
    <row r="2026">
      <c r="A2026" s="45">
        <v>73.1</v>
      </c>
      <c r="B2026" s="45">
        <v>14.7</v>
      </c>
      <c r="C2026" s="46">
        <f t="shared" si="1"/>
        <v>75.02964978</v>
      </c>
      <c r="D2026" s="35">
        <f t="shared" si="2"/>
        <v>1.929649775</v>
      </c>
      <c r="E2026" s="47"/>
      <c r="F2026" s="48">
        <v>67.5</v>
      </c>
      <c r="G2026" s="48">
        <v>216.0</v>
      </c>
      <c r="H2026" s="49">
        <f t="shared" si="3"/>
        <v>66.49278906</v>
      </c>
      <c r="I2026" s="49">
        <f t="shared" si="4"/>
        <v>1.007210942</v>
      </c>
      <c r="J2026" s="49"/>
      <c r="K2026" s="50">
        <v>67.5</v>
      </c>
      <c r="L2026" s="51">
        <v>21.1</v>
      </c>
      <c r="M2026" s="52">
        <f t="shared" si="5"/>
        <v>64.72649889</v>
      </c>
      <c r="N2026" s="52">
        <f t="shared" si="6"/>
        <v>2.773501106</v>
      </c>
      <c r="O2026" s="53"/>
      <c r="P2026" s="54">
        <v>67.5</v>
      </c>
      <c r="Q2026" s="54">
        <v>0.1</v>
      </c>
      <c r="R2026" s="55">
        <f t="shared" si="7"/>
        <v>70.84370993</v>
      </c>
      <c r="S2026" s="55">
        <f t="shared" si="8"/>
        <v>3.343709925</v>
      </c>
      <c r="T2026" s="55"/>
    </row>
    <row r="2027">
      <c r="A2027" s="45">
        <v>72.9</v>
      </c>
      <c r="B2027" s="45">
        <v>14.1</v>
      </c>
      <c r="C2027" s="46">
        <f t="shared" si="1"/>
        <v>73.76757791</v>
      </c>
      <c r="D2027" s="35">
        <f t="shared" si="2"/>
        <v>0.8675779124</v>
      </c>
      <c r="E2027" s="47"/>
      <c r="F2027" s="48">
        <v>67.3</v>
      </c>
      <c r="G2027" s="48">
        <v>219.0</v>
      </c>
      <c r="H2027" s="49">
        <f t="shared" si="3"/>
        <v>66.33271368</v>
      </c>
      <c r="I2027" s="49">
        <f t="shared" si="4"/>
        <v>0.96728632</v>
      </c>
      <c r="J2027" s="49"/>
      <c r="K2027" s="50">
        <v>67.3</v>
      </c>
      <c r="L2027" s="51">
        <v>2.6</v>
      </c>
      <c r="M2027" s="52">
        <f t="shared" si="5"/>
        <v>59.73412633</v>
      </c>
      <c r="N2027" s="52">
        <f t="shared" si="6"/>
        <v>7.565873668</v>
      </c>
      <c r="O2027" s="53"/>
      <c r="P2027" s="54">
        <v>67.3</v>
      </c>
      <c r="Q2027" s="54">
        <v>0.1</v>
      </c>
      <c r="R2027" s="55">
        <f t="shared" si="7"/>
        <v>70.84370993</v>
      </c>
      <c r="S2027" s="55">
        <f t="shared" si="8"/>
        <v>3.543709925</v>
      </c>
      <c r="T2027" s="55"/>
    </row>
    <row r="2028">
      <c r="A2028" s="45">
        <v>72.5</v>
      </c>
      <c r="B2028" s="45">
        <v>13.7</v>
      </c>
      <c r="C2028" s="46">
        <f t="shared" si="1"/>
        <v>72.92619667</v>
      </c>
      <c r="D2028" s="35">
        <f t="shared" si="2"/>
        <v>0.4261966704</v>
      </c>
      <c r="E2028" s="47"/>
      <c r="F2028" s="48">
        <v>67.0</v>
      </c>
      <c r="G2028" s="48">
        <v>223.0</v>
      </c>
      <c r="H2028" s="49">
        <f t="shared" si="3"/>
        <v>66.11927984</v>
      </c>
      <c r="I2028" s="49">
        <f t="shared" si="4"/>
        <v>0.8807201569</v>
      </c>
      <c r="J2028" s="49"/>
      <c r="K2028" s="50">
        <v>67.0</v>
      </c>
      <c r="L2028" s="51">
        <v>2.1</v>
      </c>
      <c r="M2028" s="52">
        <f t="shared" si="5"/>
        <v>59.59919734</v>
      </c>
      <c r="N2028" s="52">
        <f t="shared" si="6"/>
        <v>7.400802656</v>
      </c>
      <c r="O2028" s="53"/>
      <c r="P2028" s="54">
        <v>67.0</v>
      </c>
      <c r="Q2028" s="54">
        <v>0.1</v>
      </c>
      <c r="R2028" s="55">
        <f t="shared" si="7"/>
        <v>70.84370993</v>
      </c>
      <c r="S2028" s="55">
        <f t="shared" si="8"/>
        <v>3.843709925</v>
      </c>
      <c r="T2028" s="55"/>
    </row>
    <row r="2029">
      <c r="A2029" s="45">
        <v>71.9</v>
      </c>
      <c r="B2029" s="45">
        <v>13.4</v>
      </c>
      <c r="C2029" s="46">
        <f t="shared" si="1"/>
        <v>72.29516074</v>
      </c>
      <c r="D2029" s="35">
        <f t="shared" si="2"/>
        <v>0.3951607389</v>
      </c>
      <c r="E2029" s="47"/>
      <c r="F2029" s="48">
        <v>67.3</v>
      </c>
      <c r="G2029" s="48">
        <v>218.0</v>
      </c>
      <c r="H2029" s="49">
        <f t="shared" si="3"/>
        <v>66.38607214</v>
      </c>
      <c r="I2029" s="49">
        <f t="shared" si="4"/>
        <v>0.9139278608</v>
      </c>
      <c r="J2029" s="49"/>
      <c r="K2029" s="50">
        <v>67.3</v>
      </c>
      <c r="L2029" s="51">
        <v>19.6</v>
      </c>
      <c r="M2029" s="52">
        <f t="shared" si="5"/>
        <v>64.32171193</v>
      </c>
      <c r="N2029" s="52">
        <f t="shared" si="6"/>
        <v>2.978288071</v>
      </c>
      <c r="O2029" s="53"/>
      <c r="P2029" s="54">
        <v>67.3</v>
      </c>
      <c r="Q2029" s="54">
        <v>0.1</v>
      </c>
      <c r="R2029" s="55">
        <f t="shared" si="7"/>
        <v>70.84370993</v>
      </c>
      <c r="S2029" s="55">
        <f t="shared" si="8"/>
        <v>3.543709925</v>
      </c>
      <c r="T2029" s="55"/>
    </row>
    <row r="2030">
      <c r="A2030" s="45">
        <v>71.7</v>
      </c>
      <c r="B2030" s="45">
        <v>12.9</v>
      </c>
      <c r="C2030" s="46">
        <f t="shared" si="1"/>
        <v>71.24343419</v>
      </c>
      <c r="D2030" s="35">
        <f t="shared" si="2"/>
        <v>0.4565658135</v>
      </c>
      <c r="E2030" s="47"/>
      <c r="F2030" s="48">
        <v>67.2</v>
      </c>
      <c r="G2030" s="48">
        <v>217.0</v>
      </c>
      <c r="H2030" s="49">
        <f t="shared" si="3"/>
        <v>66.4394306</v>
      </c>
      <c r="I2030" s="49">
        <f t="shared" si="4"/>
        <v>0.7605694016</v>
      </c>
      <c r="J2030" s="49"/>
      <c r="K2030" s="50">
        <v>67.2</v>
      </c>
      <c r="L2030" s="51">
        <v>19.2</v>
      </c>
      <c r="M2030" s="52">
        <f t="shared" si="5"/>
        <v>64.21376874</v>
      </c>
      <c r="N2030" s="52">
        <f t="shared" si="6"/>
        <v>2.986231261</v>
      </c>
      <c r="O2030" s="53"/>
      <c r="P2030" s="54">
        <v>67.2</v>
      </c>
      <c r="Q2030" s="54">
        <v>0.1</v>
      </c>
      <c r="R2030" s="55">
        <f t="shared" si="7"/>
        <v>70.84370993</v>
      </c>
      <c r="S2030" s="55">
        <f t="shared" si="8"/>
        <v>3.643709925</v>
      </c>
      <c r="T2030" s="55"/>
    </row>
    <row r="2031">
      <c r="A2031" s="45">
        <v>71.1</v>
      </c>
      <c r="B2031" s="45">
        <v>12.5</v>
      </c>
      <c r="C2031" s="46">
        <f t="shared" si="1"/>
        <v>70.40205294</v>
      </c>
      <c r="D2031" s="35">
        <f t="shared" si="2"/>
        <v>0.6979470555</v>
      </c>
      <c r="E2031" s="47"/>
      <c r="F2031" s="48">
        <v>66.8</v>
      </c>
      <c r="G2031" s="48">
        <v>221.0</v>
      </c>
      <c r="H2031" s="49">
        <f t="shared" si="3"/>
        <v>66.22599676</v>
      </c>
      <c r="I2031" s="49">
        <f t="shared" si="4"/>
        <v>0.5740032385</v>
      </c>
      <c r="J2031" s="49"/>
      <c r="K2031" s="50">
        <v>66.8</v>
      </c>
      <c r="L2031" s="51">
        <v>18.7</v>
      </c>
      <c r="M2031" s="52">
        <f t="shared" si="5"/>
        <v>64.07883975</v>
      </c>
      <c r="N2031" s="52">
        <f t="shared" si="6"/>
        <v>2.721160249</v>
      </c>
      <c r="O2031" s="53"/>
      <c r="P2031" s="54">
        <v>66.8</v>
      </c>
      <c r="Q2031" s="54">
        <v>0.1</v>
      </c>
      <c r="R2031" s="55">
        <f t="shared" si="7"/>
        <v>70.84370993</v>
      </c>
      <c r="S2031" s="55">
        <f t="shared" si="8"/>
        <v>4.043709925</v>
      </c>
      <c r="T2031" s="55"/>
    </row>
    <row r="2032">
      <c r="A2032" s="45">
        <v>77.0</v>
      </c>
      <c r="B2032" s="45">
        <v>12.0</v>
      </c>
      <c r="C2032" s="46">
        <f t="shared" si="1"/>
        <v>69.35032639</v>
      </c>
      <c r="D2032" s="35">
        <f t="shared" si="2"/>
        <v>7.649673608</v>
      </c>
      <c r="E2032" s="47"/>
      <c r="F2032" s="48">
        <v>66.8</v>
      </c>
      <c r="G2032" s="48">
        <v>221.0</v>
      </c>
      <c r="H2032" s="49">
        <f t="shared" si="3"/>
        <v>66.22599676</v>
      </c>
      <c r="I2032" s="49">
        <f t="shared" si="4"/>
        <v>0.5740032385</v>
      </c>
      <c r="J2032" s="49"/>
      <c r="K2032" s="50">
        <v>66.8</v>
      </c>
      <c r="L2032" s="51">
        <v>18.3</v>
      </c>
      <c r="M2032" s="52">
        <f t="shared" si="5"/>
        <v>63.97089656</v>
      </c>
      <c r="N2032" s="52">
        <f t="shared" si="6"/>
        <v>2.82910344</v>
      </c>
      <c r="O2032" s="53"/>
      <c r="P2032" s="54">
        <v>66.8</v>
      </c>
      <c r="Q2032" s="54">
        <v>0.1</v>
      </c>
      <c r="R2032" s="55">
        <f t="shared" si="7"/>
        <v>70.84370993</v>
      </c>
      <c r="S2032" s="55">
        <f t="shared" si="8"/>
        <v>4.043709925</v>
      </c>
      <c r="T2032" s="55"/>
    </row>
    <row r="2033">
      <c r="A2033" s="45">
        <v>78.0</v>
      </c>
      <c r="B2033" s="45">
        <v>11.7</v>
      </c>
      <c r="C2033" s="46">
        <f t="shared" si="1"/>
        <v>68.71929046</v>
      </c>
      <c r="D2033" s="35">
        <f t="shared" si="2"/>
        <v>9.280709539</v>
      </c>
      <c r="E2033" s="47"/>
      <c r="F2033" s="48">
        <v>66.8</v>
      </c>
      <c r="G2033" s="48">
        <v>219.0</v>
      </c>
      <c r="H2033" s="49">
        <f t="shared" si="3"/>
        <v>66.33271368</v>
      </c>
      <c r="I2033" s="49">
        <f t="shared" si="4"/>
        <v>0.46728632</v>
      </c>
      <c r="J2033" s="49"/>
      <c r="K2033" s="50">
        <v>66.8</v>
      </c>
      <c r="L2033" s="51">
        <v>17.8</v>
      </c>
      <c r="M2033" s="52">
        <f t="shared" si="5"/>
        <v>63.83596757</v>
      </c>
      <c r="N2033" s="52">
        <f t="shared" si="6"/>
        <v>2.964032428</v>
      </c>
      <c r="O2033" s="53"/>
      <c r="P2033" s="54">
        <v>66.8</v>
      </c>
      <c r="Q2033" s="54">
        <v>0.1</v>
      </c>
      <c r="R2033" s="55">
        <f t="shared" si="7"/>
        <v>70.84370993</v>
      </c>
      <c r="S2033" s="55">
        <f t="shared" si="8"/>
        <v>4.043709925</v>
      </c>
      <c r="T2033" s="55"/>
    </row>
    <row r="2034">
      <c r="A2034" s="45">
        <v>77.0</v>
      </c>
      <c r="B2034" s="45">
        <v>11.5</v>
      </c>
      <c r="C2034" s="46">
        <f t="shared" si="1"/>
        <v>68.29859984</v>
      </c>
      <c r="D2034" s="35">
        <f t="shared" si="2"/>
        <v>8.70140016</v>
      </c>
      <c r="E2034" s="47"/>
      <c r="F2034" s="48">
        <v>77.5</v>
      </c>
      <c r="G2034" s="48">
        <v>117.0</v>
      </c>
      <c r="H2034" s="49">
        <f t="shared" si="3"/>
        <v>71.77527652</v>
      </c>
      <c r="I2034" s="49">
        <f t="shared" si="4"/>
        <v>5.72472348</v>
      </c>
      <c r="J2034" s="49"/>
      <c r="K2034" s="50">
        <v>77.5</v>
      </c>
      <c r="L2034" s="51">
        <v>61.7</v>
      </c>
      <c r="M2034" s="52">
        <f t="shared" si="5"/>
        <v>75.68273273</v>
      </c>
      <c r="N2034" s="52">
        <f t="shared" si="6"/>
        <v>1.817267267</v>
      </c>
      <c r="O2034" s="53"/>
      <c r="P2034" s="54">
        <v>77.5</v>
      </c>
      <c r="Q2034" s="54">
        <v>0.1</v>
      </c>
      <c r="R2034" s="55">
        <f t="shared" si="7"/>
        <v>70.84370993</v>
      </c>
      <c r="S2034" s="55">
        <f t="shared" si="8"/>
        <v>6.656290075</v>
      </c>
      <c r="T2034" s="55"/>
    </row>
    <row r="2035">
      <c r="A2035" s="45">
        <v>75.0</v>
      </c>
      <c r="B2035" s="45">
        <v>15.0</v>
      </c>
      <c r="C2035" s="46">
        <f t="shared" si="1"/>
        <v>75.66068571</v>
      </c>
      <c r="D2035" s="35">
        <f t="shared" si="2"/>
        <v>0.6606857068</v>
      </c>
      <c r="E2035" s="47"/>
      <c r="F2035" s="48">
        <v>77.3</v>
      </c>
      <c r="G2035" s="48">
        <v>12.0</v>
      </c>
      <c r="H2035" s="49">
        <f t="shared" si="3"/>
        <v>77.37791474</v>
      </c>
      <c r="I2035" s="49">
        <f t="shared" si="4"/>
        <v>0.07791473747</v>
      </c>
      <c r="J2035" s="49"/>
      <c r="K2035" s="50">
        <v>77.3</v>
      </c>
      <c r="L2035" s="51">
        <v>61.1</v>
      </c>
      <c r="M2035" s="52">
        <f t="shared" si="5"/>
        <v>75.52081795</v>
      </c>
      <c r="N2035" s="52">
        <f t="shared" si="6"/>
        <v>1.779182053</v>
      </c>
      <c r="O2035" s="53"/>
      <c r="P2035" s="54">
        <v>77.3</v>
      </c>
      <c r="Q2035" s="54">
        <v>0.1</v>
      </c>
      <c r="R2035" s="55">
        <f t="shared" si="7"/>
        <v>70.84370993</v>
      </c>
      <c r="S2035" s="55">
        <f t="shared" si="8"/>
        <v>6.456290075</v>
      </c>
      <c r="T2035" s="55"/>
    </row>
    <row r="2036">
      <c r="A2036" s="45">
        <v>73.0</v>
      </c>
      <c r="B2036" s="45">
        <v>14.9</v>
      </c>
      <c r="C2036" s="46">
        <f t="shared" si="1"/>
        <v>75.4503404</v>
      </c>
      <c r="D2036" s="35">
        <f t="shared" si="2"/>
        <v>2.450340396</v>
      </c>
      <c r="E2036" s="47"/>
      <c r="F2036" s="48">
        <v>77.1</v>
      </c>
      <c r="G2036" s="48">
        <v>12.0</v>
      </c>
      <c r="H2036" s="49">
        <f t="shared" si="3"/>
        <v>77.37791474</v>
      </c>
      <c r="I2036" s="49">
        <f t="shared" si="4"/>
        <v>0.2779147375</v>
      </c>
      <c r="J2036" s="49"/>
      <c r="K2036" s="50">
        <v>77.1</v>
      </c>
      <c r="L2036" s="51">
        <v>6.4</v>
      </c>
      <c r="M2036" s="52">
        <f t="shared" si="5"/>
        <v>60.75958664</v>
      </c>
      <c r="N2036" s="52">
        <f t="shared" si="6"/>
        <v>16.34041336</v>
      </c>
      <c r="O2036" s="53"/>
      <c r="P2036" s="54">
        <v>77.1</v>
      </c>
      <c r="Q2036" s="54">
        <v>0.1</v>
      </c>
      <c r="R2036" s="55">
        <f t="shared" si="7"/>
        <v>70.84370993</v>
      </c>
      <c r="S2036" s="55">
        <f t="shared" si="8"/>
        <v>6.256290075</v>
      </c>
      <c r="T2036" s="55"/>
    </row>
    <row r="2037">
      <c r="A2037" s="45">
        <v>70.0</v>
      </c>
      <c r="B2037" s="45">
        <v>14.6</v>
      </c>
      <c r="C2037" s="46">
        <f t="shared" si="1"/>
        <v>74.81930446</v>
      </c>
      <c r="D2037" s="35">
        <f t="shared" si="2"/>
        <v>4.819304465</v>
      </c>
      <c r="E2037" s="47"/>
      <c r="F2037" s="48">
        <v>76.8</v>
      </c>
      <c r="G2037" s="48">
        <v>125.0</v>
      </c>
      <c r="H2037" s="49">
        <f t="shared" si="3"/>
        <v>71.34840885</v>
      </c>
      <c r="I2037" s="49">
        <f t="shared" si="4"/>
        <v>5.451591154</v>
      </c>
      <c r="J2037" s="49"/>
      <c r="K2037" s="50">
        <v>76.8</v>
      </c>
      <c r="L2037" s="51">
        <v>59.7</v>
      </c>
      <c r="M2037" s="52">
        <f t="shared" si="5"/>
        <v>75.14301678</v>
      </c>
      <c r="N2037" s="52">
        <f t="shared" si="6"/>
        <v>1.65698322</v>
      </c>
      <c r="O2037" s="53"/>
      <c r="P2037" s="54">
        <v>76.8</v>
      </c>
      <c r="Q2037" s="54">
        <v>0.1</v>
      </c>
      <c r="R2037" s="55">
        <f t="shared" si="7"/>
        <v>70.84370993</v>
      </c>
      <c r="S2037" s="55">
        <f t="shared" si="8"/>
        <v>5.956290075</v>
      </c>
      <c r="T2037" s="55"/>
    </row>
    <row r="2038">
      <c r="A2038" s="45">
        <v>69.6</v>
      </c>
      <c r="B2038" s="45">
        <v>14.3</v>
      </c>
      <c r="C2038" s="46">
        <f t="shared" si="1"/>
        <v>74.18826853</v>
      </c>
      <c r="D2038" s="35">
        <f t="shared" si="2"/>
        <v>4.588268533</v>
      </c>
      <c r="E2038" s="47"/>
      <c r="F2038" s="48">
        <v>76.7</v>
      </c>
      <c r="G2038" s="48">
        <v>128.0</v>
      </c>
      <c r="H2038" s="49">
        <f t="shared" si="3"/>
        <v>71.18833347</v>
      </c>
      <c r="I2038" s="49">
        <f t="shared" si="4"/>
        <v>5.511666531</v>
      </c>
      <c r="J2038" s="49"/>
      <c r="K2038" s="50">
        <v>76.7</v>
      </c>
      <c r="L2038" s="51">
        <v>59.1</v>
      </c>
      <c r="M2038" s="52">
        <f t="shared" si="5"/>
        <v>74.98110199</v>
      </c>
      <c r="N2038" s="52">
        <f t="shared" si="6"/>
        <v>1.718898006</v>
      </c>
      <c r="O2038" s="53"/>
      <c r="P2038" s="54">
        <v>76.7</v>
      </c>
      <c r="Q2038" s="54">
        <v>0.1</v>
      </c>
      <c r="R2038" s="55">
        <f t="shared" si="7"/>
        <v>70.84370993</v>
      </c>
      <c r="S2038" s="55">
        <f t="shared" si="8"/>
        <v>5.856290075</v>
      </c>
      <c r="T2038" s="55"/>
    </row>
    <row r="2039">
      <c r="A2039" s="45">
        <v>69.4</v>
      </c>
      <c r="B2039" s="45">
        <v>14.0</v>
      </c>
      <c r="C2039" s="46">
        <f t="shared" si="1"/>
        <v>73.5572326</v>
      </c>
      <c r="D2039" s="35">
        <f t="shared" si="2"/>
        <v>4.157232602</v>
      </c>
      <c r="E2039" s="47"/>
      <c r="F2039" s="48">
        <v>76.3</v>
      </c>
      <c r="G2039" s="48">
        <v>13.0</v>
      </c>
      <c r="H2039" s="49">
        <f t="shared" si="3"/>
        <v>77.32455628</v>
      </c>
      <c r="I2039" s="49">
        <f t="shared" si="4"/>
        <v>1.024556278</v>
      </c>
      <c r="J2039" s="49"/>
      <c r="K2039" s="50">
        <v>76.3</v>
      </c>
      <c r="L2039" s="51">
        <v>58.4</v>
      </c>
      <c r="M2039" s="52">
        <f t="shared" si="5"/>
        <v>74.79220141</v>
      </c>
      <c r="N2039" s="52">
        <f t="shared" si="6"/>
        <v>1.507798589</v>
      </c>
      <c r="O2039" s="53"/>
      <c r="P2039" s="54">
        <v>76.3</v>
      </c>
      <c r="Q2039" s="54">
        <v>0.1</v>
      </c>
      <c r="R2039" s="55">
        <f t="shared" si="7"/>
        <v>70.84370993</v>
      </c>
      <c r="S2039" s="55">
        <f t="shared" si="8"/>
        <v>5.456290075</v>
      </c>
      <c r="T2039" s="55"/>
    </row>
    <row r="2040">
      <c r="A2040" s="45">
        <v>68.4</v>
      </c>
      <c r="B2040" s="45">
        <v>13.7</v>
      </c>
      <c r="C2040" s="46">
        <f t="shared" si="1"/>
        <v>72.92619667</v>
      </c>
      <c r="D2040" s="35">
        <f t="shared" si="2"/>
        <v>4.52619667</v>
      </c>
      <c r="E2040" s="47"/>
      <c r="F2040" s="48">
        <v>75.7</v>
      </c>
      <c r="G2040" s="48">
        <v>136.0</v>
      </c>
      <c r="H2040" s="49">
        <f t="shared" si="3"/>
        <v>70.76146579</v>
      </c>
      <c r="I2040" s="49">
        <f t="shared" si="4"/>
        <v>4.938534205</v>
      </c>
      <c r="J2040" s="49"/>
      <c r="K2040" s="50">
        <v>75.7</v>
      </c>
      <c r="L2040" s="51">
        <v>57.8</v>
      </c>
      <c r="M2040" s="52">
        <f t="shared" si="5"/>
        <v>74.63028663</v>
      </c>
      <c r="N2040" s="52">
        <f t="shared" si="6"/>
        <v>1.069713375</v>
      </c>
      <c r="O2040" s="53"/>
      <c r="P2040" s="54">
        <v>75.7</v>
      </c>
      <c r="Q2040" s="54">
        <v>0.1</v>
      </c>
      <c r="R2040" s="55">
        <f t="shared" si="7"/>
        <v>70.84370993</v>
      </c>
      <c r="S2040" s="55">
        <f t="shared" si="8"/>
        <v>4.856290075</v>
      </c>
      <c r="T2040" s="55"/>
    </row>
    <row r="2041">
      <c r="A2041" s="45">
        <v>68.2</v>
      </c>
      <c r="B2041" s="45">
        <v>14.0</v>
      </c>
      <c r="C2041" s="46">
        <f t="shared" si="1"/>
        <v>73.5572326</v>
      </c>
      <c r="D2041" s="35">
        <f t="shared" si="2"/>
        <v>5.357232602</v>
      </c>
      <c r="E2041" s="47"/>
      <c r="F2041" s="48">
        <v>75.5</v>
      </c>
      <c r="G2041" s="48">
        <v>14.0</v>
      </c>
      <c r="H2041" s="49">
        <f t="shared" si="3"/>
        <v>77.27119782</v>
      </c>
      <c r="I2041" s="49">
        <f t="shared" si="4"/>
        <v>1.771197819</v>
      </c>
      <c r="J2041" s="49"/>
      <c r="K2041" s="50">
        <v>75.5</v>
      </c>
      <c r="L2041" s="51">
        <v>57.2</v>
      </c>
      <c r="M2041" s="52">
        <f t="shared" si="5"/>
        <v>74.46837184</v>
      </c>
      <c r="N2041" s="52">
        <f t="shared" si="6"/>
        <v>1.031628161</v>
      </c>
      <c r="O2041" s="53"/>
      <c r="P2041" s="54">
        <v>75.5</v>
      </c>
      <c r="Q2041" s="54">
        <v>0.1</v>
      </c>
      <c r="R2041" s="55">
        <f t="shared" si="7"/>
        <v>70.84370993</v>
      </c>
      <c r="S2041" s="55">
        <f t="shared" si="8"/>
        <v>4.656290075</v>
      </c>
      <c r="T2041" s="55"/>
    </row>
    <row r="2042">
      <c r="A2042" s="45">
        <v>67.5</v>
      </c>
      <c r="B2042" s="45">
        <v>13.9</v>
      </c>
      <c r="C2042" s="46">
        <f t="shared" si="1"/>
        <v>73.34688729</v>
      </c>
      <c r="D2042" s="35">
        <f t="shared" si="2"/>
        <v>5.846887291</v>
      </c>
      <c r="E2042" s="47"/>
      <c r="F2042" s="48">
        <v>75.3</v>
      </c>
      <c r="G2042" s="48">
        <v>144.0</v>
      </c>
      <c r="H2042" s="49">
        <f t="shared" si="3"/>
        <v>70.33459812</v>
      </c>
      <c r="I2042" s="49">
        <f t="shared" si="4"/>
        <v>4.965401879</v>
      </c>
      <c r="J2042" s="49"/>
      <c r="K2042" s="50">
        <v>75.3</v>
      </c>
      <c r="L2042" s="51">
        <v>56.6</v>
      </c>
      <c r="M2042" s="52">
        <f t="shared" si="5"/>
        <v>74.30645705</v>
      </c>
      <c r="N2042" s="52">
        <f t="shared" si="6"/>
        <v>0.9935429464</v>
      </c>
      <c r="O2042" s="53"/>
      <c r="P2042" s="54">
        <v>75.3</v>
      </c>
      <c r="Q2042" s="54">
        <v>0.1</v>
      </c>
      <c r="R2042" s="55">
        <f t="shared" si="7"/>
        <v>70.84370993</v>
      </c>
      <c r="S2042" s="55">
        <f t="shared" si="8"/>
        <v>4.456290075</v>
      </c>
      <c r="T2042" s="55"/>
    </row>
    <row r="2043">
      <c r="A2043" s="45">
        <v>67.3</v>
      </c>
      <c r="B2043" s="45">
        <v>13.8</v>
      </c>
      <c r="C2043" s="46">
        <f t="shared" si="1"/>
        <v>73.13654198</v>
      </c>
      <c r="D2043" s="35">
        <f t="shared" si="2"/>
        <v>5.836541981</v>
      </c>
      <c r="E2043" s="47"/>
      <c r="F2043" s="48">
        <v>75.2</v>
      </c>
      <c r="G2043" s="48">
        <v>144.0</v>
      </c>
      <c r="H2043" s="49">
        <f t="shared" si="3"/>
        <v>70.33459812</v>
      </c>
      <c r="I2043" s="49">
        <f t="shared" si="4"/>
        <v>4.865401879</v>
      </c>
      <c r="J2043" s="49"/>
      <c r="K2043" s="50">
        <v>75.2</v>
      </c>
      <c r="L2043" s="51">
        <v>56.0</v>
      </c>
      <c r="M2043" s="52">
        <f t="shared" si="5"/>
        <v>74.14454227</v>
      </c>
      <c r="N2043" s="52">
        <f t="shared" si="6"/>
        <v>1.055457732</v>
      </c>
      <c r="O2043" s="53"/>
      <c r="P2043" s="54">
        <v>75.2</v>
      </c>
      <c r="Q2043" s="54">
        <v>0.1</v>
      </c>
      <c r="R2043" s="55">
        <f t="shared" si="7"/>
        <v>70.84370993</v>
      </c>
      <c r="S2043" s="55">
        <f t="shared" si="8"/>
        <v>4.356290075</v>
      </c>
      <c r="T2043" s="55"/>
    </row>
    <row r="2044">
      <c r="A2044" s="45">
        <v>66.4</v>
      </c>
      <c r="B2044" s="45">
        <v>13.8</v>
      </c>
      <c r="C2044" s="46">
        <f t="shared" si="1"/>
        <v>73.13654198</v>
      </c>
      <c r="D2044" s="35">
        <f t="shared" si="2"/>
        <v>6.736541981</v>
      </c>
      <c r="E2044" s="47"/>
      <c r="F2044" s="48">
        <v>75.0</v>
      </c>
      <c r="G2044" s="48">
        <v>144.0</v>
      </c>
      <c r="H2044" s="49">
        <f t="shared" si="3"/>
        <v>70.33459812</v>
      </c>
      <c r="I2044" s="49">
        <f t="shared" si="4"/>
        <v>4.665401879</v>
      </c>
      <c r="J2044" s="49"/>
      <c r="K2044" s="50">
        <v>75.0</v>
      </c>
      <c r="L2044" s="51">
        <v>55.5</v>
      </c>
      <c r="M2044" s="52">
        <f t="shared" si="5"/>
        <v>74.00961328</v>
      </c>
      <c r="N2044" s="52">
        <f t="shared" si="6"/>
        <v>0.9903867204</v>
      </c>
      <c r="O2044" s="53"/>
      <c r="P2044" s="54">
        <v>75.0</v>
      </c>
      <c r="Q2044" s="54">
        <v>0.1</v>
      </c>
      <c r="R2044" s="55">
        <f t="shared" si="7"/>
        <v>70.84370993</v>
      </c>
      <c r="S2044" s="55">
        <f t="shared" si="8"/>
        <v>4.156290075</v>
      </c>
      <c r="T2044" s="55"/>
    </row>
    <row r="2045">
      <c r="A2045" s="45">
        <v>65.0</v>
      </c>
      <c r="B2045" s="45">
        <v>13.7</v>
      </c>
      <c r="C2045" s="46">
        <f t="shared" si="1"/>
        <v>72.92619667</v>
      </c>
      <c r="D2045" s="35">
        <f t="shared" si="2"/>
        <v>7.92619667</v>
      </c>
      <c r="E2045" s="47"/>
      <c r="F2045" s="48">
        <v>74.9</v>
      </c>
      <c r="G2045" s="48">
        <v>143.0</v>
      </c>
      <c r="H2045" s="49">
        <f t="shared" si="3"/>
        <v>70.38795658</v>
      </c>
      <c r="I2045" s="49">
        <f t="shared" si="4"/>
        <v>4.51204342</v>
      </c>
      <c r="J2045" s="49"/>
      <c r="K2045" s="50">
        <v>74.9</v>
      </c>
      <c r="L2045" s="51">
        <v>55.0</v>
      </c>
      <c r="M2045" s="52">
        <f t="shared" si="5"/>
        <v>73.87468429</v>
      </c>
      <c r="N2045" s="52">
        <f t="shared" si="6"/>
        <v>1.025315709</v>
      </c>
      <c r="O2045" s="53"/>
      <c r="P2045" s="54">
        <v>74.9</v>
      </c>
      <c r="Q2045" s="54">
        <v>0.1</v>
      </c>
      <c r="R2045" s="55">
        <f t="shared" si="7"/>
        <v>70.84370993</v>
      </c>
      <c r="S2045" s="55">
        <f t="shared" si="8"/>
        <v>4.056290075</v>
      </c>
      <c r="T2045" s="55"/>
    </row>
    <row r="2046">
      <c r="A2046" s="45">
        <v>64.9</v>
      </c>
      <c r="B2046" s="45">
        <v>13.6</v>
      </c>
      <c r="C2046" s="46">
        <f t="shared" si="1"/>
        <v>72.71585136</v>
      </c>
      <c r="D2046" s="35">
        <f t="shared" si="2"/>
        <v>7.81585136</v>
      </c>
      <c r="E2046" s="47"/>
      <c r="F2046" s="48">
        <v>74.7</v>
      </c>
      <c r="G2046" s="48">
        <v>142.0</v>
      </c>
      <c r="H2046" s="49">
        <f t="shared" si="3"/>
        <v>70.44131504</v>
      </c>
      <c r="I2046" s="49">
        <f t="shared" si="4"/>
        <v>4.25868496</v>
      </c>
      <c r="J2046" s="49"/>
      <c r="K2046" s="50">
        <v>74.7</v>
      </c>
      <c r="L2046" s="51">
        <v>54.5</v>
      </c>
      <c r="M2046" s="52">
        <f t="shared" si="5"/>
        <v>73.7397553</v>
      </c>
      <c r="N2046" s="52">
        <f t="shared" si="6"/>
        <v>0.9602446967</v>
      </c>
      <c r="O2046" s="53"/>
      <c r="P2046" s="54">
        <v>74.7</v>
      </c>
      <c r="Q2046" s="54">
        <v>0.1</v>
      </c>
      <c r="R2046" s="55">
        <f t="shared" si="7"/>
        <v>70.84370993</v>
      </c>
      <c r="S2046" s="55">
        <f t="shared" si="8"/>
        <v>3.856290075</v>
      </c>
      <c r="T2046" s="55"/>
    </row>
    <row r="2047">
      <c r="A2047" s="45">
        <v>64.6</v>
      </c>
      <c r="B2047" s="45">
        <v>13.2</v>
      </c>
      <c r="C2047" s="46">
        <f t="shared" si="1"/>
        <v>71.87447012</v>
      </c>
      <c r="D2047" s="35">
        <f t="shared" si="2"/>
        <v>7.274470118</v>
      </c>
      <c r="E2047" s="47"/>
      <c r="F2047" s="48">
        <v>74.5</v>
      </c>
      <c r="G2047" s="48">
        <v>145.0</v>
      </c>
      <c r="H2047" s="49">
        <f t="shared" si="3"/>
        <v>70.28123966</v>
      </c>
      <c r="I2047" s="49">
        <f t="shared" si="4"/>
        <v>4.218760338</v>
      </c>
      <c r="J2047" s="49"/>
      <c r="K2047" s="50">
        <v>74.5</v>
      </c>
      <c r="L2047" s="51">
        <v>54.0</v>
      </c>
      <c r="M2047" s="52">
        <f t="shared" si="5"/>
        <v>73.60482632</v>
      </c>
      <c r="N2047" s="52">
        <f t="shared" si="6"/>
        <v>0.8951736849</v>
      </c>
      <c r="O2047" s="53"/>
      <c r="P2047" s="54">
        <v>74.5</v>
      </c>
      <c r="Q2047" s="54">
        <v>0.1</v>
      </c>
      <c r="R2047" s="55">
        <f t="shared" si="7"/>
        <v>70.84370993</v>
      </c>
      <c r="S2047" s="55">
        <f t="shared" si="8"/>
        <v>3.656290075</v>
      </c>
      <c r="T2047" s="55"/>
    </row>
    <row r="2048">
      <c r="A2048" s="45">
        <v>64.8</v>
      </c>
      <c r="B2048" s="45">
        <v>12.8</v>
      </c>
      <c r="C2048" s="46">
        <f t="shared" si="1"/>
        <v>71.03308888</v>
      </c>
      <c r="D2048" s="35">
        <f t="shared" si="2"/>
        <v>6.233088876</v>
      </c>
      <c r="E2048" s="47"/>
      <c r="F2048" s="48">
        <v>74.2</v>
      </c>
      <c r="G2048" s="48">
        <v>149.0</v>
      </c>
      <c r="H2048" s="49">
        <f t="shared" si="3"/>
        <v>70.06780583</v>
      </c>
      <c r="I2048" s="49">
        <f t="shared" si="4"/>
        <v>4.132194175</v>
      </c>
      <c r="J2048" s="49"/>
      <c r="K2048" s="50">
        <v>74.2</v>
      </c>
      <c r="L2048" s="51">
        <v>53.6</v>
      </c>
      <c r="M2048" s="52">
        <f t="shared" si="5"/>
        <v>73.49688312</v>
      </c>
      <c r="N2048" s="52">
        <f t="shared" si="6"/>
        <v>0.7031168754</v>
      </c>
      <c r="O2048" s="53"/>
      <c r="P2048" s="54">
        <v>74.2</v>
      </c>
      <c r="Q2048" s="54">
        <v>0.1</v>
      </c>
      <c r="R2048" s="55">
        <f t="shared" si="7"/>
        <v>70.84370993</v>
      </c>
      <c r="S2048" s="55">
        <f t="shared" si="8"/>
        <v>3.356290075</v>
      </c>
      <c r="T2048" s="55"/>
    </row>
    <row r="2049">
      <c r="A2049" s="45">
        <v>65.1</v>
      </c>
      <c r="B2049" s="45">
        <v>12.5</v>
      </c>
      <c r="C2049" s="46">
        <f t="shared" si="1"/>
        <v>70.40205294</v>
      </c>
      <c r="D2049" s="35">
        <f t="shared" si="2"/>
        <v>5.302052944</v>
      </c>
      <c r="E2049" s="47"/>
      <c r="F2049" s="48">
        <v>73.7</v>
      </c>
      <c r="G2049" s="48">
        <v>153.0</v>
      </c>
      <c r="H2049" s="49">
        <f t="shared" si="3"/>
        <v>69.85437199</v>
      </c>
      <c r="I2049" s="49">
        <f t="shared" si="4"/>
        <v>3.845628012</v>
      </c>
      <c r="J2049" s="49"/>
      <c r="K2049" s="50">
        <v>73.7</v>
      </c>
      <c r="L2049" s="51">
        <v>53.1</v>
      </c>
      <c r="M2049" s="52">
        <f t="shared" si="5"/>
        <v>73.36195414</v>
      </c>
      <c r="N2049" s="52">
        <f t="shared" si="6"/>
        <v>0.3380458636</v>
      </c>
      <c r="O2049" s="53"/>
      <c r="P2049" s="54">
        <v>73.7</v>
      </c>
      <c r="Q2049" s="54">
        <v>0.1</v>
      </c>
      <c r="R2049" s="55">
        <f t="shared" si="7"/>
        <v>70.84370993</v>
      </c>
      <c r="S2049" s="55">
        <f t="shared" si="8"/>
        <v>2.856290075</v>
      </c>
      <c r="T2049" s="55"/>
    </row>
    <row r="2050">
      <c r="A2050" s="45">
        <v>65.0</v>
      </c>
      <c r="B2050" s="45">
        <v>12.1</v>
      </c>
      <c r="C2050" s="46">
        <f t="shared" si="1"/>
        <v>69.5606717</v>
      </c>
      <c r="D2050" s="35">
        <f t="shared" si="2"/>
        <v>4.560671703</v>
      </c>
      <c r="E2050" s="47"/>
      <c r="F2050" s="48">
        <v>81.1</v>
      </c>
      <c r="G2050" s="48">
        <v>76.0</v>
      </c>
      <c r="H2050" s="49">
        <f t="shared" si="3"/>
        <v>73.96297335</v>
      </c>
      <c r="I2050" s="49">
        <f t="shared" si="4"/>
        <v>7.137026652</v>
      </c>
      <c r="J2050" s="49"/>
      <c r="K2050" s="50">
        <v>81.1</v>
      </c>
      <c r="L2050" s="51">
        <v>61.6</v>
      </c>
      <c r="M2050" s="52">
        <f t="shared" si="5"/>
        <v>75.65574694</v>
      </c>
      <c r="N2050" s="52">
        <f t="shared" si="6"/>
        <v>5.444253065</v>
      </c>
      <c r="O2050" s="53"/>
      <c r="P2050" s="54">
        <v>81.1</v>
      </c>
      <c r="Q2050" s="54">
        <v>0.1</v>
      </c>
      <c r="R2050" s="55">
        <f t="shared" si="7"/>
        <v>70.84370993</v>
      </c>
      <c r="S2050" s="55">
        <f t="shared" si="8"/>
        <v>10.25629007</v>
      </c>
      <c r="T2050" s="55"/>
    </row>
    <row r="2051">
      <c r="A2051" s="45">
        <v>66.1</v>
      </c>
      <c r="B2051" s="45">
        <v>10.8</v>
      </c>
      <c r="C2051" s="46">
        <f t="shared" si="1"/>
        <v>66.82618267</v>
      </c>
      <c r="D2051" s="35">
        <f t="shared" si="2"/>
        <v>0.7261826661</v>
      </c>
      <c r="E2051" s="47"/>
      <c r="F2051" s="48">
        <v>89.0</v>
      </c>
      <c r="G2051" s="48">
        <v>78.0</v>
      </c>
      <c r="H2051" s="49">
        <f t="shared" si="3"/>
        <v>73.85625643</v>
      </c>
      <c r="I2051" s="49">
        <f t="shared" si="4"/>
        <v>15.14374357</v>
      </c>
      <c r="J2051" s="49"/>
      <c r="K2051" s="50">
        <v>89.0</v>
      </c>
      <c r="L2051" s="51">
        <v>6.9</v>
      </c>
      <c r="M2051" s="52">
        <f t="shared" si="5"/>
        <v>60.89451563</v>
      </c>
      <c r="N2051" s="52">
        <f t="shared" si="6"/>
        <v>28.10548437</v>
      </c>
      <c r="O2051" s="53"/>
      <c r="P2051" s="54">
        <v>89.0</v>
      </c>
      <c r="Q2051" s="54">
        <v>0.1</v>
      </c>
      <c r="R2051" s="55">
        <f t="shared" si="7"/>
        <v>70.84370993</v>
      </c>
      <c r="S2051" s="55">
        <f t="shared" si="8"/>
        <v>18.15629007</v>
      </c>
      <c r="T2051" s="55"/>
    </row>
    <row r="2052">
      <c r="A2052" s="45">
        <v>65.7</v>
      </c>
      <c r="B2052" s="45">
        <v>10.8</v>
      </c>
      <c r="C2052" s="46">
        <f t="shared" si="1"/>
        <v>66.82618267</v>
      </c>
      <c r="D2052" s="35">
        <f t="shared" si="2"/>
        <v>1.126182666</v>
      </c>
      <c r="E2052" s="47"/>
      <c r="F2052" s="48">
        <v>86.0</v>
      </c>
      <c r="G2052" s="48">
        <v>79.0</v>
      </c>
      <c r="H2052" s="49">
        <f t="shared" si="3"/>
        <v>73.80289797</v>
      </c>
      <c r="I2052" s="49">
        <f t="shared" si="4"/>
        <v>12.19710203</v>
      </c>
      <c r="J2052" s="49"/>
      <c r="K2052" s="50">
        <v>86.0</v>
      </c>
      <c r="L2052" s="51">
        <v>6.2</v>
      </c>
      <c r="M2052" s="52">
        <f t="shared" si="5"/>
        <v>60.70561505</v>
      </c>
      <c r="N2052" s="52">
        <f t="shared" si="6"/>
        <v>25.29438495</v>
      </c>
      <c r="O2052" s="53"/>
      <c r="P2052" s="54">
        <v>86.0</v>
      </c>
      <c r="Q2052" s="54">
        <v>0.1</v>
      </c>
      <c r="R2052" s="55">
        <f t="shared" si="7"/>
        <v>70.84370993</v>
      </c>
      <c r="S2052" s="55">
        <f t="shared" si="8"/>
        <v>15.15629007</v>
      </c>
      <c r="T2052" s="55"/>
    </row>
    <row r="2053">
      <c r="A2053" s="45">
        <v>65.2</v>
      </c>
      <c r="B2053" s="45">
        <v>10.8</v>
      </c>
      <c r="C2053" s="46">
        <f t="shared" si="1"/>
        <v>66.82618267</v>
      </c>
      <c r="D2053" s="35">
        <f t="shared" si="2"/>
        <v>1.626182666</v>
      </c>
      <c r="E2053" s="47"/>
      <c r="F2053" s="48">
        <v>83.0</v>
      </c>
      <c r="G2053" s="48">
        <v>81.0</v>
      </c>
      <c r="H2053" s="49">
        <f t="shared" si="3"/>
        <v>73.69618105</v>
      </c>
      <c r="I2053" s="49">
        <f t="shared" si="4"/>
        <v>9.303818948</v>
      </c>
      <c r="J2053" s="49"/>
      <c r="K2053" s="50">
        <v>83.0</v>
      </c>
      <c r="L2053" s="51">
        <v>59.5</v>
      </c>
      <c r="M2053" s="52">
        <f t="shared" si="5"/>
        <v>75.08904518</v>
      </c>
      <c r="N2053" s="52">
        <f t="shared" si="6"/>
        <v>7.910954815</v>
      </c>
      <c r="O2053" s="53"/>
      <c r="P2053" s="54">
        <v>83.0</v>
      </c>
      <c r="Q2053" s="54">
        <v>0.1</v>
      </c>
      <c r="R2053" s="55">
        <f t="shared" si="7"/>
        <v>70.84370993</v>
      </c>
      <c r="S2053" s="55">
        <f t="shared" si="8"/>
        <v>12.15629007</v>
      </c>
      <c r="T2053" s="55"/>
    </row>
    <row r="2054">
      <c r="A2054" s="45">
        <v>64.6</v>
      </c>
      <c r="B2054" s="45">
        <v>10.5</v>
      </c>
      <c r="C2054" s="46">
        <f t="shared" si="1"/>
        <v>66.19514673</v>
      </c>
      <c r="D2054" s="35">
        <f t="shared" si="2"/>
        <v>1.595146735</v>
      </c>
      <c r="E2054" s="47"/>
      <c r="F2054" s="48">
        <v>82.0</v>
      </c>
      <c r="G2054" s="48">
        <v>85.0</v>
      </c>
      <c r="H2054" s="49">
        <f t="shared" si="3"/>
        <v>73.48274721</v>
      </c>
      <c r="I2054" s="49">
        <f t="shared" si="4"/>
        <v>8.517252785</v>
      </c>
      <c r="J2054" s="49"/>
      <c r="K2054" s="50">
        <v>82.0</v>
      </c>
      <c r="L2054" s="51">
        <v>58.8</v>
      </c>
      <c r="M2054" s="52">
        <f t="shared" si="5"/>
        <v>74.9001446</v>
      </c>
      <c r="N2054" s="52">
        <f t="shared" si="6"/>
        <v>7.099855398</v>
      </c>
      <c r="O2054" s="53"/>
      <c r="P2054" s="54">
        <v>82.0</v>
      </c>
      <c r="Q2054" s="54">
        <v>0.1</v>
      </c>
      <c r="R2054" s="55">
        <f t="shared" si="7"/>
        <v>70.84370993</v>
      </c>
      <c r="S2054" s="55">
        <f t="shared" si="8"/>
        <v>11.15629007</v>
      </c>
      <c r="T2054" s="55"/>
    </row>
    <row r="2055">
      <c r="A2055" s="45">
        <v>63.8</v>
      </c>
      <c r="B2055" s="45">
        <v>10.2</v>
      </c>
      <c r="C2055" s="46">
        <f t="shared" si="1"/>
        <v>65.5641108</v>
      </c>
      <c r="D2055" s="35">
        <f t="shared" si="2"/>
        <v>1.764110803</v>
      </c>
      <c r="E2055" s="47"/>
      <c r="F2055" s="48">
        <v>79.6</v>
      </c>
      <c r="G2055" s="48">
        <v>88.0</v>
      </c>
      <c r="H2055" s="49">
        <f t="shared" si="3"/>
        <v>73.32267184</v>
      </c>
      <c r="I2055" s="49">
        <f t="shared" si="4"/>
        <v>6.277328163</v>
      </c>
      <c r="J2055" s="49"/>
      <c r="K2055" s="50">
        <v>79.6</v>
      </c>
      <c r="L2055" s="51">
        <v>58.1</v>
      </c>
      <c r="M2055" s="52">
        <f t="shared" si="5"/>
        <v>74.71124402</v>
      </c>
      <c r="N2055" s="52">
        <f t="shared" si="6"/>
        <v>4.888755982</v>
      </c>
      <c r="O2055" s="53"/>
      <c r="P2055" s="54">
        <v>79.6</v>
      </c>
      <c r="Q2055" s="54">
        <v>0.1</v>
      </c>
      <c r="R2055" s="55">
        <f t="shared" si="7"/>
        <v>70.84370993</v>
      </c>
      <c r="S2055" s="55">
        <f t="shared" si="8"/>
        <v>8.756290075</v>
      </c>
      <c r="T2055" s="55"/>
    </row>
    <row r="2056">
      <c r="A2056" s="45">
        <v>62.8</v>
      </c>
      <c r="B2056" s="45">
        <v>10.0</v>
      </c>
      <c r="C2056" s="46">
        <f t="shared" si="1"/>
        <v>65.14342018</v>
      </c>
      <c r="D2056" s="35">
        <f t="shared" si="2"/>
        <v>2.343420182</v>
      </c>
      <c r="E2056" s="47"/>
      <c r="F2056" s="48">
        <v>79.3</v>
      </c>
      <c r="G2056" s="48">
        <v>9.0</v>
      </c>
      <c r="H2056" s="49">
        <f t="shared" si="3"/>
        <v>77.53799012</v>
      </c>
      <c r="I2056" s="49">
        <f t="shared" si="4"/>
        <v>1.762009885</v>
      </c>
      <c r="J2056" s="49"/>
      <c r="K2056" s="50">
        <v>79.3</v>
      </c>
      <c r="L2056" s="51">
        <v>57.3</v>
      </c>
      <c r="M2056" s="52">
        <f t="shared" si="5"/>
        <v>74.49535764</v>
      </c>
      <c r="N2056" s="52">
        <f t="shared" si="6"/>
        <v>4.804642363</v>
      </c>
      <c r="O2056" s="53"/>
      <c r="P2056" s="54">
        <v>79.3</v>
      </c>
      <c r="Q2056" s="54">
        <v>0.1</v>
      </c>
      <c r="R2056" s="55">
        <f t="shared" si="7"/>
        <v>70.84370993</v>
      </c>
      <c r="S2056" s="55">
        <f t="shared" si="8"/>
        <v>8.456290075</v>
      </c>
      <c r="T2056" s="55"/>
    </row>
    <row r="2057">
      <c r="A2057" s="45">
        <v>61.0</v>
      </c>
      <c r="B2057" s="45">
        <v>10.2</v>
      </c>
      <c r="C2057" s="46">
        <f t="shared" si="1"/>
        <v>65.5641108</v>
      </c>
      <c r="D2057" s="35">
        <f t="shared" si="2"/>
        <v>4.564110803</v>
      </c>
      <c r="E2057" s="47"/>
      <c r="F2057" s="48">
        <v>79.0</v>
      </c>
      <c r="G2057" s="48">
        <v>92.0</v>
      </c>
      <c r="H2057" s="49">
        <f t="shared" si="3"/>
        <v>73.109238</v>
      </c>
      <c r="I2057" s="49">
        <f t="shared" si="4"/>
        <v>5.890762</v>
      </c>
      <c r="J2057" s="49"/>
      <c r="K2057" s="50">
        <v>79.0</v>
      </c>
      <c r="L2057" s="51">
        <v>56.5</v>
      </c>
      <c r="M2057" s="52">
        <f t="shared" si="5"/>
        <v>74.27947126</v>
      </c>
      <c r="N2057" s="52">
        <f t="shared" si="6"/>
        <v>4.720528744</v>
      </c>
      <c r="O2057" s="53"/>
      <c r="P2057" s="54">
        <v>79.0</v>
      </c>
      <c r="Q2057" s="54">
        <v>0.1</v>
      </c>
      <c r="R2057" s="55">
        <f t="shared" si="7"/>
        <v>70.84370993</v>
      </c>
      <c r="S2057" s="55">
        <f t="shared" si="8"/>
        <v>8.156290075</v>
      </c>
      <c r="T2057" s="55"/>
    </row>
    <row r="2058">
      <c r="A2058" s="45">
        <v>68.0</v>
      </c>
      <c r="B2058" s="45">
        <v>10.4</v>
      </c>
      <c r="C2058" s="46">
        <f t="shared" si="1"/>
        <v>65.98480142</v>
      </c>
      <c r="D2058" s="35">
        <f t="shared" si="2"/>
        <v>2.015198576</v>
      </c>
      <c r="E2058" s="47"/>
      <c r="F2058" s="48">
        <v>78.7</v>
      </c>
      <c r="G2058" s="48">
        <v>94.0</v>
      </c>
      <c r="H2058" s="49">
        <f t="shared" si="3"/>
        <v>73.00252108</v>
      </c>
      <c r="I2058" s="49">
        <f t="shared" si="4"/>
        <v>5.697478918</v>
      </c>
      <c r="J2058" s="49"/>
      <c r="K2058" s="50">
        <v>78.7</v>
      </c>
      <c r="L2058" s="51">
        <v>55.7</v>
      </c>
      <c r="M2058" s="52">
        <f t="shared" si="5"/>
        <v>74.06358487</v>
      </c>
      <c r="N2058" s="52">
        <f t="shared" si="6"/>
        <v>4.636415125</v>
      </c>
      <c r="O2058" s="53"/>
      <c r="P2058" s="54">
        <v>78.7</v>
      </c>
      <c r="Q2058" s="54">
        <v>0.1</v>
      </c>
      <c r="R2058" s="55">
        <f t="shared" si="7"/>
        <v>70.84370993</v>
      </c>
      <c r="S2058" s="55">
        <f t="shared" si="8"/>
        <v>7.856290075</v>
      </c>
      <c r="T2058" s="55"/>
    </row>
    <row r="2059">
      <c r="A2059" s="45">
        <v>59.6</v>
      </c>
      <c r="B2059" s="45">
        <v>10.1</v>
      </c>
      <c r="C2059" s="46">
        <f t="shared" si="1"/>
        <v>65.35376549</v>
      </c>
      <c r="D2059" s="35">
        <f t="shared" si="2"/>
        <v>5.753765493</v>
      </c>
      <c r="E2059" s="47"/>
      <c r="F2059" s="48">
        <v>78.5</v>
      </c>
      <c r="G2059" s="48">
        <v>96.0</v>
      </c>
      <c r="H2059" s="49">
        <f t="shared" si="3"/>
        <v>72.89580416</v>
      </c>
      <c r="I2059" s="49">
        <f t="shared" si="4"/>
        <v>5.604195837</v>
      </c>
      <c r="J2059" s="49"/>
      <c r="K2059" s="50">
        <v>78.5</v>
      </c>
      <c r="L2059" s="51">
        <v>54.9</v>
      </c>
      <c r="M2059" s="52">
        <f t="shared" si="5"/>
        <v>73.84769849</v>
      </c>
      <c r="N2059" s="52">
        <f t="shared" si="6"/>
        <v>4.652301506</v>
      </c>
      <c r="O2059" s="53"/>
      <c r="P2059" s="54">
        <v>78.5</v>
      </c>
      <c r="Q2059" s="54">
        <v>0.1</v>
      </c>
      <c r="R2059" s="55">
        <f t="shared" si="7"/>
        <v>70.84370993</v>
      </c>
      <c r="S2059" s="55">
        <f t="shared" si="8"/>
        <v>7.656290075</v>
      </c>
      <c r="T2059" s="55"/>
    </row>
    <row r="2060">
      <c r="A2060" s="45">
        <v>57.6</v>
      </c>
      <c r="B2060" s="45">
        <v>9.3</v>
      </c>
      <c r="C2060" s="46">
        <f t="shared" si="1"/>
        <v>63.67100301</v>
      </c>
      <c r="D2060" s="35">
        <f t="shared" si="2"/>
        <v>6.071003009</v>
      </c>
      <c r="E2060" s="47"/>
      <c r="F2060" s="48">
        <v>77.7</v>
      </c>
      <c r="G2060" s="48">
        <v>11.0</v>
      </c>
      <c r="H2060" s="49">
        <f t="shared" si="3"/>
        <v>77.4312732</v>
      </c>
      <c r="I2060" s="49">
        <f t="shared" si="4"/>
        <v>0.2687268033</v>
      </c>
      <c r="J2060" s="49"/>
      <c r="K2060" s="50">
        <v>77.7</v>
      </c>
      <c r="L2060" s="51">
        <v>54.1</v>
      </c>
      <c r="M2060" s="52">
        <f t="shared" si="5"/>
        <v>73.63181211</v>
      </c>
      <c r="N2060" s="52">
        <f t="shared" si="6"/>
        <v>4.068187887</v>
      </c>
      <c r="O2060" s="53"/>
      <c r="P2060" s="54">
        <v>77.7</v>
      </c>
      <c r="Q2060" s="54">
        <v>0.1</v>
      </c>
      <c r="R2060" s="55">
        <f t="shared" si="7"/>
        <v>70.84370993</v>
      </c>
      <c r="S2060" s="55">
        <f t="shared" si="8"/>
        <v>6.856290075</v>
      </c>
      <c r="T2060" s="55"/>
    </row>
    <row r="2061">
      <c r="A2061" s="45">
        <v>55.3</v>
      </c>
      <c r="B2061" s="45">
        <v>8.8</v>
      </c>
      <c r="C2061" s="46">
        <f t="shared" si="1"/>
        <v>62.61927646</v>
      </c>
      <c r="D2061" s="35">
        <f t="shared" si="2"/>
        <v>7.319276456</v>
      </c>
      <c r="E2061" s="47"/>
      <c r="F2061" s="48">
        <v>78.0</v>
      </c>
      <c r="G2061" s="48">
        <v>99.0</v>
      </c>
      <c r="H2061" s="49">
        <f t="shared" si="3"/>
        <v>72.73572879</v>
      </c>
      <c r="I2061" s="49">
        <f t="shared" si="4"/>
        <v>5.264271214</v>
      </c>
      <c r="J2061" s="49"/>
      <c r="K2061" s="50">
        <v>78.0</v>
      </c>
      <c r="L2061" s="51">
        <v>53.3</v>
      </c>
      <c r="M2061" s="52">
        <f t="shared" si="5"/>
        <v>73.41592573</v>
      </c>
      <c r="N2061" s="52">
        <f t="shared" si="6"/>
        <v>4.584074268</v>
      </c>
      <c r="O2061" s="53"/>
      <c r="P2061" s="54">
        <v>78.0</v>
      </c>
      <c r="Q2061" s="54">
        <v>0.1</v>
      </c>
      <c r="R2061" s="55">
        <f t="shared" si="7"/>
        <v>70.84370993</v>
      </c>
      <c r="S2061" s="55">
        <f t="shared" si="8"/>
        <v>7.156290075</v>
      </c>
      <c r="T2061" s="55"/>
    </row>
    <row r="2062">
      <c r="A2062" s="45">
        <v>53.4</v>
      </c>
      <c r="B2062" s="45">
        <v>8.2</v>
      </c>
      <c r="C2062" s="46">
        <f t="shared" si="1"/>
        <v>61.35720459</v>
      </c>
      <c r="D2062" s="35">
        <f t="shared" si="2"/>
        <v>7.957204593</v>
      </c>
      <c r="E2062" s="47"/>
      <c r="F2062" s="48">
        <v>77.3</v>
      </c>
      <c r="G2062" s="48">
        <v>15.0</v>
      </c>
      <c r="H2062" s="49">
        <f t="shared" si="3"/>
        <v>77.21783936</v>
      </c>
      <c r="I2062" s="49">
        <f t="shared" si="4"/>
        <v>0.08216064018</v>
      </c>
      <c r="J2062" s="49"/>
      <c r="K2062" s="50">
        <v>77.3</v>
      </c>
      <c r="L2062" s="51">
        <v>52.5</v>
      </c>
      <c r="M2062" s="52">
        <f t="shared" si="5"/>
        <v>73.20003935</v>
      </c>
      <c r="N2062" s="52">
        <f t="shared" si="6"/>
        <v>4.099960649</v>
      </c>
      <c r="O2062" s="53"/>
      <c r="P2062" s="54">
        <v>77.3</v>
      </c>
      <c r="Q2062" s="54">
        <v>0.1</v>
      </c>
      <c r="R2062" s="55">
        <f t="shared" si="7"/>
        <v>70.84370993</v>
      </c>
      <c r="S2062" s="55">
        <f t="shared" si="8"/>
        <v>6.456290075</v>
      </c>
      <c r="T2062" s="55"/>
    </row>
    <row r="2063">
      <c r="A2063" s="45">
        <v>52.0</v>
      </c>
      <c r="B2063" s="45">
        <v>7.6</v>
      </c>
      <c r="C2063" s="46">
        <f t="shared" si="1"/>
        <v>60.09513273</v>
      </c>
      <c r="D2063" s="35">
        <f t="shared" si="2"/>
        <v>8.09513273</v>
      </c>
      <c r="E2063" s="47"/>
      <c r="F2063" s="48">
        <v>77.2</v>
      </c>
      <c r="G2063" s="48">
        <v>17.0</v>
      </c>
      <c r="H2063" s="49">
        <f t="shared" si="3"/>
        <v>77.11112244</v>
      </c>
      <c r="I2063" s="49">
        <f t="shared" si="4"/>
        <v>0.08887755861</v>
      </c>
      <c r="J2063" s="49"/>
      <c r="K2063" s="50">
        <v>77.2</v>
      </c>
      <c r="L2063" s="51">
        <v>51.7</v>
      </c>
      <c r="M2063" s="52">
        <f t="shared" si="5"/>
        <v>72.98415297</v>
      </c>
      <c r="N2063" s="52">
        <f t="shared" si="6"/>
        <v>4.21584703</v>
      </c>
      <c r="O2063" s="53"/>
      <c r="P2063" s="54">
        <v>77.2</v>
      </c>
      <c r="Q2063" s="54">
        <v>0.1</v>
      </c>
      <c r="R2063" s="55">
        <f t="shared" si="7"/>
        <v>70.84370993</v>
      </c>
      <c r="S2063" s="55">
        <f t="shared" si="8"/>
        <v>6.356290075</v>
      </c>
      <c r="T2063" s="55"/>
    </row>
    <row r="2064">
      <c r="A2064" s="45">
        <v>57.0</v>
      </c>
      <c r="B2064" s="45">
        <v>7.2</v>
      </c>
      <c r="C2064" s="46">
        <f t="shared" si="1"/>
        <v>59.25375149</v>
      </c>
      <c r="D2064" s="35">
        <f t="shared" si="2"/>
        <v>2.253751488</v>
      </c>
      <c r="E2064" s="47"/>
      <c r="F2064" s="48">
        <v>76.9</v>
      </c>
      <c r="G2064" s="48">
        <v>11.0</v>
      </c>
      <c r="H2064" s="49">
        <f t="shared" si="3"/>
        <v>77.4312732</v>
      </c>
      <c r="I2064" s="49">
        <f t="shared" si="4"/>
        <v>0.5312731967</v>
      </c>
      <c r="J2064" s="49"/>
      <c r="K2064" s="50">
        <v>76.9</v>
      </c>
      <c r="L2064" s="51">
        <v>5.9</v>
      </c>
      <c r="M2064" s="52">
        <f t="shared" si="5"/>
        <v>60.62465765</v>
      </c>
      <c r="N2064" s="52">
        <f t="shared" si="6"/>
        <v>16.27534235</v>
      </c>
      <c r="O2064" s="53"/>
      <c r="P2064" s="54">
        <v>76.9</v>
      </c>
      <c r="Q2064" s="54">
        <v>0.1</v>
      </c>
      <c r="R2064" s="55">
        <f t="shared" si="7"/>
        <v>70.84370993</v>
      </c>
      <c r="S2064" s="55">
        <f t="shared" si="8"/>
        <v>6.056290075</v>
      </c>
      <c r="T2064" s="55"/>
    </row>
    <row r="2065">
      <c r="A2065" s="45">
        <v>48.6</v>
      </c>
      <c r="B2065" s="45">
        <v>7.1</v>
      </c>
      <c r="C2065" s="46">
        <f t="shared" si="1"/>
        <v>59.04340618</v>
      </c>
      <c r="D2065" s="35">
        <f t="shared" si="2"/>
        <v>10.44340618</v>
      </c>
      <c r="E2065" s="47"/>
      <c r="F2065" s="48">
        <v>76.6</v>
      </c>
      <c r="G2065" s="48">
        <v>11.0</v>
      </c>
      <c r="H2065" s="49">
        <f t="shared" si="3"/>
        <v>77.4312732</v>
      </c>
      <c r="I2065" s="49">
        <f t="shared" si="4"/>
        <v>0.8312731967</v>
      </c>
      <c r="J2065" s="49"/>
      <c r="K2065" s="50">
        <v>76.6</v>
      </c>
      <c r="L2065" s="51">
        <v>5.1</v>
      </c>
      <c r="M2065" s="52">
        <f t="shared" si="5"/>
        <v>60.40877127</v>
      </c>
      <c r="N2065" s="52">
        <f t="shared" si="6"/>
        <v>16.19122873</v>
      </c>
      <c r="O2065" s="53"/>
      <c r="P2065" s="54">
        <v>76.6</v>
      </c>
      <c r="Q2065" s="54">
        <v>0.1</v>
      </c>
      <c r="R2065" s="55">
        <f t="shared" si="7"/>
        <v>70.84370993</v>
      </c>
      <c r="S2065" s="55">
        <f t="shared" si="8"/>
        <v>5.756290075</v>
      </c>
      <c r="T2065" s="55"/>
    </row>
    <row r="2066">
      <c r="A2066" s="45">
        <v>48.3</v>
      </c>
      <c r="B2066" s="45">
        <v>6.6</v>
      </c>
      <c r="C2066" s="46">
        <f t="shared" si="1"/>
        <v>57.99167963</v>
      </c>
      <c r="D2066" s="35">
        <f t="shared" si="2"/>
        <v>9.691679625</v>
      </c>
      <c r="E2066" s="47"/>
      <c r="F2066" s="48">
        <v>78.2</v>
      </c>
      <c r="G2066" s="48">
        <v>68.0</v>
      </c>
      <c r="H2066" s="49">
        <f t="shared" si="3"/>
        <v>74.38984102</v>
      </c>
      <c r="I2066" s="49">
        <f t="shared" si="4"/>
        <v>3.810158979</v>
      </c>
      <c r="J2066" s="49"/>
      <c r="K2066" s="50">
        <v>78.2</v>
      </c>
      <c r="L2066" s="51">
        <v>69.3</v>
      </c>
      <c r="M2066" s="52">
        <f t="shared" si="5"/>
        <v>77.73365335</v>
      </c>
      <c r="N2066" s="52">
        <f t="shared" si="6"/>
        <v>0.4663466471</v>
      </c>
      <c r="O2066" s="53"/>
      <c r="P2066" s="54">
        <v>78.2</v>
      </c>
      <c r="Q2066" s="54">
        <v>0.1</v>
      </c>
      <c r="R2066" s="55">
        <f t="shared" si="7"/>
        <v>70.84370993</v>
      </c>
      <c r="S2066" s="55">
        <f t="shared" si="8"/>
        <v>7.356290075</v>
      </c>
      <c r="T2066" s="55"/>
    </row>
    <row r="2067">
      <c r="A2067" s="45">
        <v>75.2</v>
      </c>
      <c r="B2067" s="45">
        <v>13.1</v>
      </c>
      <c r="C2067" s="46">
        <f t="shared" si="1"/>
        <v>71.66412481</v>
      </c>
      <c r="D2067" s="35">
        <f t="shared" si="2"/>
        <v>3.535875193</v>
      </c>
      <c r="E2067" s="47"/>
      <c r="F2067" s="48">
        <v>78.1</v>
      </c>
      <c r="G2067" s="48">
        <v>69.0</v>
      </c>
      <c r="H2067" s="49">
        <f t="shared" si="3"/>
        <v>74.33648256</v>
      </c>
      <c r="I2067" s="49">
        <f t="shared" si="4"/>
        <v>3.763517438</v>
      </c>
      <c r="J2067" s="49"/>
      <c r="K2067" s="50">
        <v>78.1</v>
      </c>
      <c r="L2067" s="51">
        <v>68.4</v>
      </c>
      <c r="M2067" s="52">
        <f t="shared" si="5"/>
        <v>77.49078117</v>
      </c>
      <c r="N2067" s="52">
        <f t="shared" si="6"/>
        <v>0.6092188257</v>
      </c>
      <c r="O2067" s="53"/>
      <c r="P2067" s="54">
        <v>78.1</v>
      </c>
      <c r="Q2067" s="54">
        <v>0.1</v>
      </c>
      <c r="R2067" s="55">
        <f t="shared" si="7"/>
        <v>70.84370993</v>
      </c>
      <c r="S2067" s="55">
        <f t="shared" si="8"/>
        <v>7.256290075</v>
      </c>
      <c r="T2067" s="55"/>
    </row>
    <row r="2068">
      <c r="A2068" s="45">
        <v>75.0</v>
      </c>
      <c r="B2068" s="45">
        <v>13.1</v>
      </c>
      <c r="C2068" s="46">
        <f t="shared" si="1"/>
        <v>71.66412481</v>
      </c>
      <c r="D2068" s="35">
        <f t="shared" si="2"/>
        <v>3.335875193</v>
      </c>
      <c r="E2068" s="47"/>
      <c r="F2068" s="48">
        <v>77.9</v>
      </c>
      <c r="G2068" s="48">
        <v>7.0</v>
      </c>
      <c r="H2068" s="49">
        <f t="shared" si="3"/>
        <v>77.64470703</v>
      </c>
      <c r="I2068" s="49">
        <f t="shared" si="4"/>
        <v>0.2552929665</v>
      </c>
      <c r="J2068" s="49"/>
      <c r="K2068" s="50">
        <v>77.9</v>
      </c>
      <c r="L2068" s="51">
        <v>67.7</v>
      </c>
      <c r="M2068" s="52">
        <f t="shared" si="5"/>
        <v>77.30188059</v>
      </c>
      <c r="N2068" s="52">
        <f t="shared" si="6"/>
        <v>0.5981194092</v>
      </c>
      <c r="O2068" s="53"/>
      <c r="P2068" s="54">
        <v>77.9</v>
      </c>
      <c r="Q2068" s="54">
        <v>0.1</v>
      </c>
      <c r="R2068" s="55">
        <f t="shared" si="7"/>
        <v>70.84370993</v>
      </c>
      <c r="S2068" s="55">
        <f t="shared" si="8"/>
        <v>7.056290075</v>
      </c>
      <c r="T2068" s="55"/>
    </row>
    <row r="2069">
      <c r="A2069" s="45">
        <v>74.8</v>
      </c>
      <c r="B2069" s="45">
        <v>13.1</v>
      </c>
      <c r="C2069" s="46">
        <f t="shared" si="1"/>
        <v>71.66412481</v>
      </c>
      <c r="D2069" s="35">
        <f t="shared" si="2"/>
        <v>3.135875193</v>
      </c>
      <c r="E2069" s="47"/>
      <c r="F2069" s="48">
        <v>77.8</v>
      </c>
      <c r="G2069" s="48">
        <v>72.0</v>
      </c>
      <c r="H2069" s="49">
        <f t="shared" si="3"/>
        <v>74.17640718</v>
      </c>
      <c r="I2069" s="49">
        <f t="shared" si="4"/>
        <v>3.623592815</v>
      </c>
      <c r="J2069" s="49"/>
      <c r="K2069" s="50">
        <v>77.8</v>
      </c>
      <c r="L2069" s="51">
        <v>67.0</v>
      </c>
      <c r="M2069" s="52">
        <f t="shared" si="5"/>
        <v>77.11298001</v>
      </c>
      <c r="N2069" s="52">
        <f t="shared" si="6"/>
        <v>0.6870199926</v>
      </c>
      <c r="O2069" s="53"/>
      <c r="P2069" s="54">
        <v>77.8</v>
      </c>
      <c r="Q2069" s="54">
        <v>0.1</v>
      </c>
      <c r="R2069" s="55">
        <f t="shared" si="7"/>
        <v>70.84370993</v>
      </c>
      <c r="S2069" s="55">
        <f t="shared" si="8"/>
        <v>6.956290075</v>
      </c>
      <c r="T2069" s="55"/>
    </row>
    <row r="2070">
      <c r="A2070" s="45">
        <v>74.7</v>
      </c>
      <c r="B2070" s="45">
        <v>13.0</v>
      </c>
      <c r="C2070" s="46">
        <f t="shared" si="1"/>
        <v>71.4537795</v>
      </c>
      <c r="D2070" s="35">
        <f t="shared" si="2"/>
        <v>3.246220503</v>
      </c>
      <c r="E2070" s="47"/>
      <c r="F2070" s="48">
        <v>77.5</v>
      </c>
      <c r="G2070" s="48">
        <v>74.0</v>
      </c>
      <c r="H2070" s="49">
        <f t="shared" si="3"/>
        <v>74.06969027</v>
      </c>
      <c r="I2070" s="49">
        <f t="shared" si="4"/>
        <v>3.430309734</v>
      </c>
      <c r="J2070" s="49"/>
      <c r="K2070" s="50">
        <v>77.5</v>
      </c>
      <c r="L2070" s="51">
        <v>66.5</v>
      </c>
      <c r="M2070" s="52">
        <f t="shared" si="5"/>
        <v>76.97805102</v>
      </c>
      <c r="N2070" s="52">
        <f t="shared" si="6"/>
        <v>0.5219489808</v>
      </c>
      <c r="O2070" s="53"/>
      <c r="P2070" s="54">
        <v>77.5</v>
      </c>
      <c r="Q2070" s="54">
        <v>0.1</v>
      </c>
      <c r="R2070" s="55">
        <f t="shared" si="7"/>
        <v>70.84370993</v>
      </c>
      <c r="S2070" s="55">
        <f t="shared" si="8"/>
        <v>6.656290075</v>
      </c>
      <c r="T2070" s="55"/>
    </row>
    <row r="2071">
      <c r="A2071" s="45">
        <v>74.6</v>
      </c>
      <c r="B2071" s="45">
        <v>12.9</v>
      </c>
      <c r="C2071" s="46">
        <f t="shared" si="1"/>
        <v>71.24343419</v>
      </c>
      <c r="D2071" s="35">
        <f t="shared" si="2"/>
        <v>3.356565814</v>
      </c>
      <c r="E2071" s="47"/>
      <c r="F2071" s="48">
        <v>77.3</v>
      </c>
      <c r="G2071" s="48">
        <v>76.0</v>
      </c>
      <c r="H2071" s="49">
        <f t="shared" si="3"/>
        <v>73.96297335</v>
      </c>
      <c r="I2071" s="49">
        <f t="shared" si="4"/>
        <v>3.337026652</v>
      </c>
      <c r="J2071" s="49"/>
      <c r="K2071" s="50">
        <v>77.3</v>
      </c>
      <c r="L2071" s="51">
        <v>66.0</v>
      </c>
      <c r="M2071" s="52">
        <f t="shared" si="5"/>
        <v>76.84312203</v>
      </c>
      <c r="N2071" s="52">
        <f t="shared" si="6"/>
        <v>0.4568779689</v>
      </c>
      <c r="O2071" s="53"/>
      <c r="P2071" s="54">
        <v>77.3</v>
      </c>
      <c r="Q2071" s="54">
        <v>0.1</v>
      </c>
      <c r="R2071" s="55">
        <f t="shared" si="7"/>
        <v>70.84370993</v>
      </c>
      <c r="S2071" s="55">
        <f t="shared" si="8"/>
        <v>6.456290075</v>
      </c>
      <c r="T2071" s="55"/>
    </row>
    <row r="2072">
      <c r="A2072" s="45">
        <v>74.2</v>
      </c>
      <c r="B2072" s="45">
        <v>12.8</v>
      </c>
      <c r="C2072" s="46">
        <f t="shared" si="1"/>
        <v>71.03308888</v>
      </c>
      <c r="D2072" s="35">
        <f t="shared" si="2"/>
        <v>3.166911124</v>
      </c>
      <c r="E2072" s="47"/>
      <c r="F2072" s="48">
        <v>77.0</v>
      </c>
      <c r="G2072" s="48">
        <v>79.0</v>
      </c>
      <c r="H2072" s="49">
        <f t="shared" si="3"/>
        <v>73.80289797</v>
      </c>
      <c r="I2072" s="49">
        <f t="shared" si="4"/>
        <v>3.19710203</v>
      </c>
      <c r="J2072" s="49"/>
      <c r="K2072" s="50">
        <v>77.0</v>
      </c>
      <c r="L2072" s="51">
        <v>65.6</v>
      </c>
      <c r="M2072" s="52">
        <f t="shared" si="5"/>
        <v>76.73517884</v>
      </c>
      <c r="N2072" s="52">
        <f t="shared" si="6"/>
        <v>0.2648211595</v>
      </c>
      <c r="O2072" s="53"/>
      <c r="P2072" s="54">
        <v>77.0</v>
      </c>
      <c r="Q2072" s="54">
        <v>0.1</v>
      </c>
      <c r="R2072" s="55">
        <f t="shared" si="7"/>
        <v>70.84370993</v>
      </c>
      <c r="S2072" s="55">
        <f t="shared" si="8"/>
        <v>6.156290075</v>
      </c>
      <c r="T2072" s="55"/>
    </row>
    <row r="2073">
      <c r="A2073" s="45">
        <v>74.3</v>
      </c>
      <c r="B2073" s="45">
        <v>12.7</v>
      </c>
      <c r="C2073" s="46">
        <f t="shared" si="1"/>
        <v>70.82274357</v>
      </c>
      <c r="D2073" s="35">
        <f t="shared" si="2"/>
        <v>3.477256435</v>
      </c>
      <c r="E2073" s="47"/>
      <c r="F2073" s="48">
        <v>76.8</v>
      </c>
      <c r="G2073" s="48">
        <v>82.0</v>
      </c>
      <c r="H2073" s="49">
        <f t="shared" si="3"/>
        <v>73.64282259</v>
      </c>
      <c r="I2073" s="49">
        <f t="shared" si="4"/>
        <v>3.157177408</v>
      </c>
      <c r="J2073" s="49"/>
      <c r="K2073" s="50">
        <v>76.8</v>
      </c>
      <c r="L2073" s="51">
        <v>65.2</v>
      </c>
      <c r="M2073" s="52">
        <f t="shared" si="5"/>
        <v>76.62723565</v>
      </c>
      <c r="N2073" s="52">
        <f t="shared" si="6"/>
        <v>0.17276435</v>
      </c>
      <c r="O2073" s="53"/>
      <c r="P2073" s="54">
        <v>76.8</v>
      </c>
      <c r="Q2073" s="54">
        <v>0.1</v>
      </c>
      <c r="R2073" s="55">
        <f t="shared" si="7"/>
        <v>70.84370993</v>
      </c>
      <c r="S2073" s="55">
        <f t="shared" si="8"/>
        <v>5.956290075</v>
      </c>
      <c r="T2073" s="55"/>
    </row>
    <row r="2074">
      <c r="A2074" s="45">
        <v>74.1</v>
      </c>
      <c r="B2074" s="45">
        <v>12.6</v>
      </c>
      <c r="C2074" s="46">
        <f t="shared" si="1"/>
        <v>70.61239825</v>
      </c>
      <c r="D2074" s="35">
        <f t="shared" si="2"/>
        <v>3.487601745</v>
      </c>
      <c r="E2074" s="47"/>
      <c r="F2074" s="48">
        <v>76.7</v>
      </c>
      <c r="G2074" s="48">
        <v>83.0</v>
      </c>
      <c r="H2074" s="49">
        <f t="shared" si="3"/>
        <v>73.58946413</v>
      </c>
      <c r="I2074" s="49">
        <f t="shared" si="4"/>
        <v>3.110535867</v>
      </c>
      <c r="J2074" s="49"/>
      <c r="K2074" s="50">
        <v>76.7</v>
      </c>
      <c r="L2074" s="51">
        <v>65.1</v>
      </c>
      <c r="M2074" s="52">
        <f t="shared" si="5"/>
        <v>76.60024985</v>
      </c>
      <c r="N2074" s="52">
        <f t="shared" si="6"/>
        <v>0.09975014763</v>
      </c>
      <c r="O2074" s="53"/>
      <c r="P2074" s="54">
        <v>76.7</v>
      </c>
      <c r="Q2074" s="54">
        <v>0.1</v>
      </c>
      <c r="R2074" s="55">
        <f t="shared" si="7"/>
        <v>70.84370993</v>
      </c>
      <c r="S2074" s="55">
        <f t="shared" si="8"/>
        <v>5.856290075</v>
      </c>
      <c r="T2074" s="55"/>
    </row>
    <row r="2075">
      <c r="A2075" s="45">
        <v>73.9</v>
      </c>
      <c r="B2075" s="45">
        <v>12.8</v>
      </c>
      <c r="C2075" s="46">
        <f t="shared" si="1"/>
        <v>71.03308888</v>
      </c>
      <c r="D2075" s="35">
        <f t="shared" si="2"/>
        <v>2.866911124</v>
      </c>
      <c r="E2075" s="47"/>
      <c r="F2075" s="48">
        <v>76.6</v>
      </c>
      <c r="G2075" s="48">
        <v>83.0</v>
      </c>
      <c r="H2075" s="49">
        <f t="shared" si="3"/>
        <v>73.58946413</v>
      </c>
      <c r="I2075" s="49">
        <f t="shared" si="4"/>
        <v>3.010535867</v>
      </c>
      <c r="J2075" s="49"/>
      <c r="K2075" s="50">
        <v>76.6</v>
      </c>
      <c r="L2075" s="51">
        <v>65.0</v>
      </c>
      <c r="M2075" s="52">
        <f t="shared" si="5"/>
        <v>76.57326405</v>
      </c>
      <c r="N2075" s="52">
        <f t="shared" si="6"/>
        <v>0.02673594526</v>
      </c>
      <c r="O2075" s="53"/>
      <c r="P2075" s="54">
        <v>76.6</v>
      </c>
      <c r="Q2075" s="54">
        <v>0.1</v>
      </c>
      <c r="R2075" s="55">
        <f t="shared" si="7"/>
        <v>70.84370993</v>
      </c>
      <c r="S2075" s="55">
        <f t="shared" si="8"/>
        <v>5.756290075</v>
      </c>
      <c r="T2075" s="55"/>
    </row>
    <row r="2076">
      <c r="A2076" s="45">
        <v>73.5</v>
      </c>
      <c r="B2076" s="45">
        <v>12.4</v>
      </c>
      <c r="C2076" s="46">
        <f t="shared" si="1"/>
        <v>70.19170763</v>
      </c>
      <c r="D2076" s="35">
        <f t="shared" si="2"/>
        <v>3.308292366</v>
      </c>
      <c r="E2076" s="47"/>
      <c r="F2076" s="48">
        <v>76.6</v>
      </c>
      <c r="G2076" s="48">
        <v>84.0</v>
      </c>
      <c r="H2076" s="49">
        <f t="shared" si="3"/>
        <v>73.53610567</v>
      </c>
      <c r="I2076" s="49">
        <f t="shared" si="4"/>
        <v>3.063894326</v>
      </c>
      <c r="J2076" s="49"/>
      <c r="K2076" s="50">
        <v>76.6</v>
      </c>
      <c r="L2076" s="51">
        <v>65.1</v>
      </c>
      <c r="M2076" s="52">
        <f t="shared" si="5"/>
        <v>76.60024985</v>
      </c>
      <c r="N2076" s="52">
        <f t="shared" si="6"/>
        <v>0.0002498523743</v>
      </c>
      <c r="O2076" s="53"/>
      <c r="P2076" s="54">
        <v>76.6</v>
      </c>
      <c r="Q2076" s="54">
        <v>0.1</v>
      </c>
      <c r="R2076" s="55">
        <f t="shared" si="7"/>
        <v>70.84370993</v>
      </c>
      <c r="S2076" s="55">
        <f t="shared" si="8"/>
        <v>5.756290075</v>
      </c>
      <c r="T2076" s="55"/>
    </row>
    <row r="2077">
      <c r="A2077" s="45">
        <v>73.1</v>
      </c>
      <c r="B2077" s="45">
        <v>12.2</v>
      </c>
      <c r="C2077" s="46">
        <f t="shared" si="1"/>
        <v>69.77101701</v>
      </c>
      <c r="D2077" s="35">
        <f t="shared" si="2"/>
        <v>3.328982987</v>
      </c>
      <c r="E2077" s="47"/>
      <c r="F2077" s="48">
        <v>76.6</v>
      </c>
      <c r="G2077" s="48">
        <v>84.0</v>
      </c>
      <c r="H2077" s="49">
        <f t="shared" si="3"/>
        <v>73.53610567</v>
      </c>
      <c r="I2077" s="49">
        <f t="shared" si="4"/>
        <v>3.063894326</v>
      </c>
      <c r="J2077" s="49"/>
      <c r="K2077" s="50">
        <v>76.6</v>
      </c>
      <c r="L2077" s="51">
        <v>65.0</v>
      </c>
      <c r="M2077" s="52">
        <f t="shared" si="5"/>
        <v>76.57326405</v>
      </c>
      <c r="N2077" s="52">
        <f t="shared" si="6"/>
        <v>0.02673594526</v>
      </c>
      <c r="O2077" s="53"/>
      <c r="P2077" s="54">
        <v>76.6</v>
      </c>
      <c r="Q2077" s="54">
        <v>0.1</v>
      </c>
      <c r="R2077" s="55">
        <f t="shared" si="7"/>
        <v>70.84370993</v>
      </c>
      <c r="S2077" s="55">
        <f t="shared" si="8"/>
        <v>5.756290075</v>
      </c>
      <c r="T2077" s="55"/>
    </row>
    <row r="2078">
      <c r="A2078" s="45">
        <v>72.6</v>
      </c>
      <c r="B2078" s="45">
        <v>12.3</v>
      </c>
      <c r="C2078" s="46">
        <f t="shared" si="1"/>
        <v>69.98136232</v>
      </c>
      <c r="D2078" s="35">
        <f t="shared" si="2"/>
        <v>2.618637677</v>
      </c>
      <c r="E2078" s="47"/>
      <c r="F2078" s="48">
        <v>76.5</v>
      </c>
      <c r="G2078" s="48">
        <v>85.0</v>
      </c>
      <c r="H2078" s="49">
        <f t="shared" si="3"/>
        <v>73.48274721</v>
      </c>
      <c r="I2078" s="49">
        <f t="shared" si="4"/>
        <v>3.017252785</v>
      </c>
      <c r="J2078" s="49"/>
      <c r="K2078" s="50">
        <v>76.5</v>
      </c>
      <c r="L2078" s="51">
        <v>64.7</v>
      </c>
      <c r="M2078" s="52">
        <f t="shared" si="5"/>
        <v>76.49230666</v>
      </c>
      <c r="N2078" s="52">
        <f t="shared" si="6"/>
        <v>0.007693338157</v>
      </c>
      <c r="O2078" s="53"/>
      <c r="P2078" s="54">
        <v>76.5</v>
      </c>
      <c r="Q2078" s="54">
        <v>0.1</v>
      </c>
      <c r="R2078" s="55">
        <f t="shared" si="7"/>
        <v>70.84370993</v>
      </c>
      <c r="S2078" s="55">
        <f t="shared" si="8"/>
        <v>5.656290075</v>
      </c>
      <c r="T2078" s="55"/>
    </row>
    <row r="2079">
      <c r="A2079" s="45">
        <v>72.2</v>
      </c>
      <c r="B2079" s="45">
        <v>12.4</v>
      </c>
      <c r="C2079" s="46">
        <f t="shared" si="1"/>
        <v>70.19170763</v>
      </c>
      <c r="D2079" s="35">
        <f t="shared" si="2"/>
        <v>2.008292366</v>
      </c>
      <c r="E2079" s="47"/>
      <c r="F2079" s="48">
        <v>76.4</v>
      </c>
      <c r="G2079" s="48">
        <v>85.0</v>
      </c>
      <c r="H2079" s="49">
        <f t="shared" si="3"/>
        <v>73.48274721</v>
      </c>
      <c r="I2079" s="49">
        <f t="shared" si="4"/>
        <v>2.917252785</v>
      </c>
      <c r="J2079" s="49"/>
      <c r="K2079" s="50">
        <v>76.4</v>
      </c>
      <c r="L2079" s="51">
        <v>64.1</v>
      </c>
      <c r="M2079" s="52">
        <f t="shared" si="5"/>
        <v>76.33039188</v>
      </c>
      <c r="N2079" s="52">
        <f t="shared" si="6"/>
        <v>0.06960812395</v>
      </c>
      <c r="O2079" s="53"/>
      <c r="P2079" s="54">
        <v>76.4</v>
      </c>
      <c r="Q2079" s="54">
        <v>0.1</v>
      </c>
      <c r="R2079" s="55">
        <f t="shared" si="7"/>
        <v>70.84370993</v>
      </c>
      <c r="S2079" s="55">
        <f t="shared" si="8"/>
        <v>5.556290075</v>
      </c>
      <c r="T2079" s="55"/>
    </row>
    <row r="2080">
      <c r="A2080" s="45">
        <v>72.0</v>
      </c>
      <c r="B2080" s="45">
        <v>12.5</v>
      </c>
      <c r="C2080" s="46">
        <f t="shared" si="1"/>
        <v>70.40205294</v>
      </c>
      <c r="D2080" s="35">
        <f t="shared" si="2"/>
        <v>1.597947056</v>
      </c>
      <c r="E2080" s="47"/>
      <c r="F2080" s="48">
        <v>76.3</v>
      </c>
      <c r="G2080" s="48">
        <v>87.0</v>
      </c>
      <c r="H2080" s="49">
        <f t="shared" si="3"/>
        <v>73.3760303</v>
      </c>
      <c r="I2080" s="49">
        <f t="shared" si="4"/>
        <v>2.923969704</v>
      </c>
      <c r="J2080" s="49"/>
      <c r="K2080" s="50">
        <v>76.3</v>
      </c>
      <c r="L2080" s="51">
        <v>63.3</v>
      </c>
      <c r="M2080" s="52">
        <f t="shared" si="5"/>
        <v>76.11450549</v>
      </c>
      <c r="N2080" s="52">
        <f t="shared" si="6"/>
        <v>0.185494505</v>
      </c>
      <c r="O2080" s="53"/>
      <c r="P2080" s="54">
        <v>76.3</v>
      </c>
      <c r="Q2080" s="54">
        <v>0.1</v>
      </c>
      <c r="R2080" s="55">
        <f t="shared" si="7"/>
        <v>70.84370993</v>
      </c>
      <c r="S2080" s="55">
        <f t="shared" si="8"/>
        <v>5.456290075</v>
      </c>
      <c r="T2080" s="55"/>
    </row>
    <row r="2081">
      <c r="A2081" s="45">
        <v>71.8</v>
      </c>
      <c r="B2081" s="45">
        <v>12.6</v>
      </c>
      <c r="C2081" s="46">
        <f t="shared" si="1"/>
        <v>70.61239825</v>
      </c>
      <c r="D2081" s="35">
        <f t="shared" si="2"/>
        <v>1.187601745</v>
      </c>
      <c r="E2081" s="47"/>
      <c r="F2081" s="48">
        <v>76.2</v>
      </c>
      <c r="G2081" s="48">
        <v>88.0</v>
      </c>
      <c r="H2081" s="49">
        <f t="shared" si="3"/>
        <v>73.32267184</v>
      </c>
      <c r="I2081" s="49">
        <f t="shared" si="4"/>
        <v>2.877328163</v>
      </c>
      <c r="J2081" s="49"/>
      <c r="K2081" s="50">
        <v>76.2</v>
      </c>
      <c r="L2081" s="51">
        <v>62.4</v>
      </c>
      <c r="M2081" s="52">
        <f t="shared" si="5"/>
        <v>75.87163332</v>
      </c>
      <c r="N2081" s="52">
        <f t="shared" si="6"/>
        <v>0.3283666837</v>
      </c>
      <c r="O2081" s="53"/>
      <c r="P2081" s="54">
        <v>76.2</v>
      </c>
      <c r="Q2081" s="54">
        <v>0.1</v>
      </c>
      <c r="R2081" s="55">
        <f t="shared" si="7"/>
        <v>70.84370993</v>
      </c>
      <c r="S2081" s="55">
        <f t="shared" si="8"/>
        <v>5.356290075</v>
      </c>
      <c r="T2081" s="55"/>
    </row>
    <row r="2082">
      <c r="A2082" s="45">
        <v>71.6</v>
      </c>
      <c r="B2082" s="45">
        <v>12.8</v>
      </c>
      <c r="C2082" s="46">
        <f t="shared" si="1"/>
        <v>71.03308888</v>
      </c>
      <c r="D2082" s="35">
        <f t="shared" si="2"/>
        <v>0.566911124</v>
      </c>
      <c r="E2082" s="47"/>
      <c r="F2082" s="48">
        <v>82.3</v>
      </c>
      <c r="G2082" s="48">
        <v>64.0</v>
      </c>
      <c r="H2082" s="49">
        <f t="shared" si="3"/>
        <v>74.60327486</v>
      </c>
      <c r="I2082" s="49">
        <f t="shared" si="4"/>
        <v>7.696725142</v>
      </c>
      <c r="J2082" s="49"/>
      <c r="K2082" s="50">
        <v>82.3</v>
      </c>
      <c r="L2082" s="51">
        <v>31.7</v>
      </c>
      <c r="M2082" s="52">
        <f t="shared" si="5"/>
        <v>67.58699344</v>
      </c>
      <c r="N2082" s="52">
        <f t="shared" si="6"/>
        <v>14.71300656</v>
      </c>
      <c r="O2082" s="53"/>
      <c r="P2082" s="54">
        <v>82.3</v>
      </c>
      <c r="Q2082" s="54">
        <v>0.1</v>
      </c>
      <c r="R2082" s="55">
        <f t="shared" si="7"/>
        <v>70.84370993</v>
      </c>
      <c r="S2082" s="55">
        <f t="shared" si="8"/>
        <v>11.45629007</v>
      </c>
      <c r="T2082" s="55"/>
    </row>
    <row r="2083">
      <c r="A2083" s="45">
        <v>73.2</v>
      </c>
      <c r="B2083" s="45">
        <v>13.3</v>
      </c>
      <c r="C2083" s="46">
        <f t="shared" si="1"/>
        <v>72.08481543</v>
      </c>
      <c r="D2083" s="35">
        <f t="shared" si="2"/>
        <v>1.115184572</v>
      </c>
      <c r="E2083" s="47"/>
      <c r="F2083" s="48">
        <v>82.0</v>
      </c>
      <c r="G2083" s="48">
        <v>66.0</v>
      </c>
      <c r="H2083" s="49">
        <f t="shared" si="3"/>
        <v>74.49655794</v>
      </c>
      <c r="I2083" s="49">
        <f t="shared" si="4"/>
        <v>7.50344206</v>
      </c>
      <c r="J2083" s="49"/>
      <c r="K2083" s="50">
        <v>82.0</v>
      </c>
      <c r="L2083" s="51">
        <v>31.2</v>
      </c>
      <c r="M2083" s="52">
        <f t="shared" si="5"/>
        <v>67.45206445</v>
      </c>
      <c r="N2083" s="52">
        <f t="shared" si="6"/>
        <v>14.54793555</v>
      </c>
      <c r="O2083" s="53"/>
      <c r="P2083" s="54">
        <v>82.0</v>
      </c>
      <c r="Q2083" s="54">
        <v>0.1</v>
      </c>
      <c r="R2083" s="55">
        <f t="shared" si="7"/>
        <v>70.84370993</v>
      </c>
      <c r="S2083" s="55">
        <f t="shared" si="8"/>
        <v>11.15629007</v>
      </c>
      <c r="T2083" s="55"/>
    </row>
    <row r="2084">
      <c r="A2084" s="45">
        <v>73.1</v>
      </c>
      <c r="B2084" s="45">
        <v>13.3</v>
      </c>
      <c r="C2084" s="46">
        <f t="shared" si="1"/>
        <v>72.08481543</v>
      </c>
      <c r="D2084" s="35">
        <f t="shared" si="2"/>
        <v>1.015184572</v>
      </c>
      <c r="E2084" s="47"/>
      <c r="F2084" s="48">
        <v>81.7</v>
      </c>
      <c r="G2084" s="48">
        <v>68.0</v>
      </c>
      <c r="H2084" s="49">
        <f t="shared" si="3"/>
        <v>74.38984102</v>
      </c>
      <c r="I2084" s="49">
        <f t="shared" si="4"/>
        <v>7.310158979</v>
      </c>
      <c r="J2084" s="49"/>
      <c r="K2084" s="50">
        <v>81.7</v>
      </c>
      <c r="L2084" s="51">
        <v>3.8</v>
      </c>
      <c r="M2084" s="52">
        <f t="shared" si="5"/>
        <v>60.0579559</v>
      </c>
      <c r="N2084" s="52">
        <f t="shared" si="6"/>
        <v>21.6420441</v>
      </c>
      <c r="O2084" s="53"/>
      <c r="P2084" s="54">
        <v>81.7</v>
      </c>
      <c r="Q2084" s="54">
        <v>0.1</v>
      </c>
      <c r="R2084" s="55">
        <f t="shared" si="7"/>
        <v>70.84370993</v>
      </c>
      <c r="S2084" s="55">
        <f t="shared" si="8"/>
        <v>10.85629007</v>
      </c>
      <c r="T2084" s="55"/>
    </row>
    <row r="2085">
      <c r="A2085" s="45">
        <v>72.7</v>
      </c>
      <c r="B2085" s="45">
        <v>13.3</v>
      </c>
      <c r="C2085" s="46">
        <f t="shared" si="1"/>
        <v>72.08481543</v>
      </c>
      <c r="D2085" s="35">
        <f t="shared" si="2"/>
        <v>0.6151845716</v>
      </c>
      <c r="E2085" s="47"/>
      <c r="F2085" s="48">
        <v>81.2</v>
      </c>
      <c r="G2085" s="48">
        <v>69.0</v>
      </c>
      <c r="H2085" s="49">
        <f t="shared" si="3"/>
        <v>74.33648256</v>
      </c>
      <c r="I2085" s="49">
        <f t="shared" si="4"/>
        <v>6.863517438</v>
      </c>
      <c r="J2085" s="49"/>
      <c r="K2085" s="50">
        <v>81.2</v>
      </c>
      <c r="L2085" s="51">
        <v>3.4</v>
      </c>
      <c r="M2085" s="52">
        <f t="shared" si="5"/>
        <v>59.95001271</v>
      </c>
      <c r="N2085" s="52">
        <f t="shared" si="6"/>
        <v>21.24998729</v>
      </c>
      <c r="O2085" s="53"/>
      <c r="P2085" s="54">
        <v>81.2</v>
      </c>
      <c r="Q2085" s="54">
        <v>0.1</v>
      </c>
      <c r="R2085" s="55">
        <f t="shared" si="7"/>
        <v>70.84370993</v>
      </c>
      <c r="S2085" s="55">
        <f t="shared" si="8"/>
        <v>10.35629007</v>
      </c>
      <c r="T2085" s="55"/>
    </row>
    <row r="2086">
      <c r="A2086" s="45">
        <v>72.8</v>
      </c>
      <c r="B2086" s="45">
        <v>13.3</v>
      </c>
      <c r="C2086" s="46">
        <f t="shared" si="1"/>
        <v>72.08481543</v>
      </c>
      <c r="D2086" s="35">
        <f t="shared" si="2"/>
        <v>0.7151845716</v>
      </c>
      <c r="E2086" s="47"/>
      <c r="F2086" s="48">
        <v>81.1</v>
      </c>
      <c r="G2086" s="48">
        <v>72.0</v>
      </c>
      <c r="H2086" s="49">
        <f t="shared" si="3"/>
        <v>74.17640718</v>
      </c>
      <c r="I2086" s="49">
        <f t="shared" si="4"/>
        <v>6.923592815</v>
      </c>
      <c r="J2086" s="49"/>
      <c r="K2086" s="50">
        <v>81.1</v>
      </c>
      <c r="L2086" s="51">
        <v>3.0</v>
      </c>
      <c r="M2086" s="52">
        <f t="shared" si="5"/>
        <v>59.84206952</v>
      </c>
      <c r="N2086" s="52">
        <f t="shared" si="6"/>
        <v>21.25793048</v>
      </c>
      <c r="O2086" s="53"/>
      <c r="P2086" s="54">
        <v>81.1</v>
      </c>
      <c r="Q2086" s="54">
        <v>0.1</v>
      </c>
      <c r="R2086" s="55">
        <f t="shared" si="7"/>
        <v>70.84370993</v>
      </c>
      <c r="S2086" s="55">
        <f t="shared" si="8"/>
        <v>10.25629007</v>
      </c>
      <c r="T2086" s="55"/>
    </row>
    <row r="2087">
      <c r="A2087" s="45">
        <v>72.7</v>
      </c>
      <c r="B2087" s="45">
        <v>13.3</v>
      </c>
      <c r="C2087" s="46">
        <f t="shared" si="1"/>
        <v>72.08481543</v>
      </c>
      <c r="D2087" s="35">
        <f t="shared" si="2"/>
        <v>0.6151845716</v>
      </c>
      <c r="E2087" s="47"/>
      <c r="F2087" s="48">
        <v>87.0</v>
      </c>
      <c r="G2087" s="48">
        <v>74.0</v>
      </c>
      <c r="H2087" s="49">
        <f t="shared" si="3"/>
        <v>74.06969027</v>
      </c>
      <c r="I2087" s="49">
        <f t="shared" si="4"/>
        <v>12.93030973</v>
      </c>
      <c r="J2087" s="49"/>
      <c r="K2087" s="50">
        <v>87.0</v>
      </c>
      <c r="L2087" s="51">
        <v>29.5</v>
      </c>
      <c r="M2087" s="52">
        <f t="shared" si="5"/>
        <v>66.9933059</v>
      </c>
      <c r="N2087" s="52">
        <f t="shared" si="6"/>
        <v>20.0066941</v>
      </c>
      <c r="O2087" s="53"/>
      <c r="P2087" s="54">
        <v>87.0</v>
      </c>
      <c r="Q2087" s="54">
        <v>0.1</v>
      </c>
      <c r="R2087" s="55">
        <f t="shared" si="7"/>
        <v>70.84370993</v>
      </c>
      <c r="S2087" s="55">
        <f t="shared" si="8"/>
        <v>16.15629007</v>
      </c>
      <c r="T2087" s="55"/>
    </row>
    <row r="2088">
      <c r="A2088" s="45">
        <v>72.5</v>
      </c>
      <c r="B2088" s="45">
        <v>13.3</v>
      </c>
      <c r="C2088" s="46">
        <f t="shared" si="1"/>
        <v>72.08481543</v>
      </c>
      <c r="D2088" s="35">
        <f t="shared" si="2"/>
        <v>0.4151845716</v>
      </c>
      <c r="E2088" s="47"/>
      <c r="F2088" s="48">
        <v>86.0</v>
      </c>
      <c r="G2088" s="48">
        <v>75.0</v>
      </c>
      <c r="H2088" s="49">
        <f t="shared" si="3"/>
        <v>74.01633181</v>
      </c>
      <c r="I2088" s="49">
        <f t="shared" si="4"/>
        <v>11.98366819</v>
      </c>
      <c r="J2088" s="49"/>
      <c r="K2088" s="50">
        <v>86.0</v>
      </c>
      <c r="L2088" s="51">
        <v>29.1</v>
      </c>
      <c r="M2088" s="52">
        <f t="shared" si="5"/>
        <v>66.8853627</v>
      </c>
      <c r="N2088" s="52">
        <f t="shared" si="6"/>
        <v>19.1146373</v>
      </c>
      <c r="O2088" s="53"/>
      <c r="P2088" s="54">
        <v>86.0</v>
      </c>
      <c r="Q2088" s="54">
        <v>0.1</v>
      </c>
      <c r="R2088" s="55">
        <f t="shared" si="7"/>
        <v>70.84370993</v>
      </c>
      <c r="S2088" s="55">
        <f t="shared" si="8"/>
        <v>15.15629007</v>
      </c>
      <c r="T2088" s="55"/>
    </row>
    <row r="2089">
      <c r="A2089" s="45">
        <v>72.3</v>
      </c>
      <c r="B2089" s="45">
        <v>13.3</v>
      </c>
      <c r="C2089" s="46">
        <f t="shared" si="1"/>
        <v>72.08481543</v>
      </c>
      <c r="D2089" s="35">
        <f t="shared" si="2"/>
        <v>0.2151845716</v>
      </c>
      <c r="E2089" s="47"/>
      <c r="F2089" s="48">
        <v>83.0</v>
      </c>
      <c r="G2089" s="48">
        <v>75.0</v>
      </c>
      <c r="H2089" s="49">
        <f t="shared" si="3"/>
        <v>74.01633181</v>
      </c>
      <c r="I2089" s="49">
        <f t="shared" si="4"/>
        <v>8.983668193</v>
      </c>
      <c r="J2089" s="49"/>
      <c r="K2089" s="50">
        <v>83.0</v>
      </c>
      <c r="L2089" s="51">
        <v>28.6</v>
      </c>
      <c r="M2089" s="52">
        <f t="shared" si="5"/>
        <v>66.75043372</v>
      </c>
      <c r="N2089" s="52">
        <f t="shared" si="6"/>
        <v>16.24956628</v>
      </c>
      <c r="O2089" s="53"/>
      <c r="P2089" s="54">
        <v>83.0</v>
      </c>
      <c r="Q2089" s="54">
        <v>0.1</v>
      </c>
      <c r="R2089" s="55">
        <f t="shared" si="7"/>
        <v>70.84370993</v>
      </c>
      <c r="S2089" s="55">
        <f t="shared" si="8"/>
        <v>12.15629007</v>
      </c>
      <c r="T2089" s="55"/>
    </row>
    <row r="2090">
      <c r="A2090" s="45">
        <v>72.1</v>
      </c>
      <c r="B2090" s="45">
        <v>13.3</v>
      </c>
      <c r="C2090" s="46">
        <f t="shared" si="1"/>
        <v>72.08481543</v>
      </c>
      <c r="D2090" s="35">
        <f t="shared" si="2"/>
        <v>0.01518457158</v>
      </c>
      <c r="E2090" s="47"/>
      <c r="F2090" s="48">
        <v>79.8</v>
      </c>
      <c r="G2090" s="48">
        <v>77.0</v>
      </c>
      <c r="H2090" s="49">
        <f t="shared" si="3"/>
        <v>73.90961489</v>
      </c>
      <c r="I2090" s="49">
        <f t="shared" si="4"/>
        <v>5.890385112</v>
      </c>
      <c r="J2090" s="49"/>
      <c r="K2090" s="50">
        <v>79.8</v>
      </c>
      <c r="L2090" s="51">
        <v>28.2</v>
      </c>
      <c r="M2090" s="52">
        <f t="shared" si="5"/>
        <v>66.64249053</v>
      </c>
      <c r="N2090" s="52">
        <f t="shared" si="6"/>
        <v>13.15750947</v>
      </c>
      <c r="O2090" s="53"/>
      <c r="P2090" s="54">
        <v>79.8</v>
      </c>
      <c r="Q2090" s="54">
        <v>0.1</v>
      </c>
      <c r="R2090" s="55">
        <f t="shared" si="7"/>
        <v>70.84370993</v>
      </c>
      <c r="S2090" s="55">
        <f t="shared" si="8"/>
        <v>8.956290075</v>
      </c>
      <c r="T2090" s="55"/>
    </row>
    <row r="2091">
      <c r="A2091" s="45">
        <v>71.9</v>
      </c>
      <c r="B2091" s="45">
        <v>13.3</v>
      </c>
      <c r="C2091" s="46">
        <f t="shared" si="1"/>
        <v>72.08481543</v>
      </c>
      <c r="D2091" s="35">
        <f t="shared" si="2"/>
        <v>0.1848154284</v>
      </c>
      <c r="E2091" s="47"/>
      <c r="F2091" s="48">
        <v>79.4</v>
      </c>
      <c r="G2091" s="48">
        <v>79.0</v>
      </c>
      <c r="H2091" s="49">
        <f t="shared" si="3"/>
        <v>73.80289797</v>
      </c>
      <c r="I2091" s="49">
        <f t="shared" si="4"/>
        <v>5.59710203</v>
      </c>
      <c r="J2091" s="49"/>
      <c r="K2091" s="50">
        <v>79.4</v>
      </c>
      <c r="L2091" s="51">
        <v>27.7</v>
      </c>
      <c r="M2091" s="52">
        <f t="shared" si="5"/>
        <v>66.50756154</v>
      </c>
      <c r="N2091" s="52">
        <f t="shared" si="6"/>
        <v>12.89243846</v>
      </c>
      <c r="O2091" s="53"/>
      <c r="P2091" s="54">
        <v>79.4</v>
      </c>
      <c r="Q2091" s="54">
        <v>0.1</v>
      </c>
      <c r="R2091" s="55">
        <f t="shared" si="7"/>
        <v>70.84370993</v>
      </c>
      <c r="S2091" s="55">
        <f t="shared" si="8"/>
        <v>8.556290075</v>
      </c>
      <c r="T2091" s="55"/>
    </row>
    <row r="2092">
      <c r="A2092" s="45">
        <v>71.7</v>
      </c>
      <c r="B2092" s="45">
        <v>13.3</v>
      </c>
      <c r="C2092" s="46">
        <f t="shared" si="1"/>
        <v>72.08481543</v>
      </c>
      <c r="D2092" s="35">
        <f t="shared" si="2"/>
        <v>0.3848154284</v>
      </c>
      <c r="E2092" s="47"/>
      <c r="F2092" s="48">
        <v>78.7</v>
      </c>
      <c r="G2092" s="48">
        <v>84.0</v>
      </c>
      <c r="H2092" s="49">
        <f t="shared" si="3"/>
        <v>73.53610567</v>
      </c>
      <c r="I2092" s="49">
        <f t="shared" si="4"/>
        <v>5.163894326</v>
      </c>
      <c r="J2092" s="49"/>
      <c r="K2092" s="50">
        <v>78.7</v>
      </c>
      <c r="L2092" s="51">
        <v>27.2</v>
      </c>
      <c r="M2092" s="52">
        <f t="shared" si="5"/>
        <v>66.37263255</v>
      </c>
      <c r="N2092" s="52">
        <f t="shared" si="6"/>
        <v>12.32736745</v>
      </c>
      <c r="O2092" s="53"/>
      <c r="P2092" s="54">
        <v>78.7</v>
      </c>
      <c r="Q2092" s="54">
        <v>0.1</v>
      </c>
      <c r="R2092" s="55">
        <f t="shared" si="7"/>
        <v>70.84370993</v>
      </c>
      <c r="S2092" s="55">
        <f t="shared" si="8"/>
        <v>7.856290075</v>
      </c>
      <c r="T2092" s="55"/>
    </row>
    <row r="2093">
      <c r="A2093" s="45">
        <v>71.4</v>
      </c>
      <c r="B2093" s="45">
        <v>13.3</v>
      </c>
      <c r="C2093" s="46">
        <f t="shared" si="1"/>
        <v>72.08481543</v>
      </c>
      <c r="D2093" s="35">
        <f t="shared" si="2"/>
        <v>0.6848154284</v>
      </c>
      <c r="E2093" s="47"/>
      <c r="F2093" s="48">
        <v>78.2</v>
      </c>
      <c r="G2093" s="48">
        <v>89.0</v>
      </c>
      <c r="H2093" s="49">
        <f t="shared" si="3"/>
        <v>73.26931338</v>
      </c>
      <c r="I2093" s="49">
        <f t="shared" si="4"/>
        <v>4.930686622</v>
      </c>
      <c r="J2093" s="49"/>
      <c r="K2093" s="50">
        <v>78.2</v>
      </c>
      <c r="L2093" s="51">
        <v>26.7</v>
      </c>
      <c r="M2093" s="52">
        <f t="shared" si="5"/>
        <v>66.23770356</v>
      </c>
      <c r="N2093" s="52">
        <f t="shared" si="6"/>
        <v>11.96229644</v>
      </c>
      <c r="O2093" s="53"/>
      <c r="P2093" s="54">
        <v>78.2</v>
      </c>
      <c r="Q2093" s="54">
        <v>0.1</v>
      </c>
      <c r="R2093" s="55">
        <f t="shared" si="7"/>
        <v>70.84370993</v>
      </c>
      <c r="S2093" s="55">
        <f t="shared" si="8"/>
        <v>7.356290075</v>
      </c>
      <c r="T2093" s="55"/>
    </row>
    <row r="2094">
      <c r="A2094" s="45">
        <v>71.2</v>
      </c>
      <c r="B2094" s="45">
        <v>13.2</v>
      </c>
      <c r="C2094" s="46">
        <f t="shared" si="1"/>
        <v>71.87447012</v>
      </c>
      <c r="D2094" s="35">
        <f t="shared" si="2"/>
        <v>0.6744701179</v>
      </c>
      <c r="E2094" s="47"/>
      <c r="F2094" s="48">
        <v>77.6</v>
      </c>
      <c r="G2094" s="48">
        <v>95.0</v>
      </c>
      <c r="H2094" s="49">
        <f t="shared" si="3"/>
        <v>72.94916262</v>
      </c>
      <c r="I2094" s="49">
        <f t="shared" si="4"/>
        <v>4.650837377</v>
      </c>
      <c r="J2094" s="49"/>
      <c r="K2094" s="50">
        <v>77.6</v>
      </c>
      <c r="L2094" s="51">
        <v>26.2</v>
      </c>
      <c r="M2094" s="52">
        <f t="shared" si="5"/>
        <v>66.10277457</v>
      </c>
      <c r="N2094" s="52">
        <f t="shared" si="6"/>
        <v>11.49722543</v>
      </c>
      <c r="O2094" s="53"/>
      <c r="P2094" s="54">
        <v>77.6</v>
      </c>
      <c r="Q2094" s="54">
        <v>0.1</v>
      </c>
      <c r="R2094" s="55">
        <f t="shared" si="7"/>
        <v>70.84370993</v>
      </c>
      <c r="S2094" s="55">
        <f t="shared" si="8"/>
        <v>6.756290075</v>
      </c>
      <c r="T2094" s="55"/>
    </row>
    <row r="2095">
      <c r="A2095" s="45">
        <v>71.0</v>
      </c>
      <c r="B2095" s="45">
        <v>13.0</v>
      </c>
      <c r="C2095" s="46">
        <f t="shared" si="1"/>
        <v>71.4537795</v>
      </c>
      <c r="D2095" s="35">
        <f t="shared" si="2"/>
        <v>0.4537794969</v>
      </c>
      <c r="E2095" s="47"/>
      <c r="F2095" s="48">
        <v>77.1</v>
      </c>
      <c r="G2095" s="48">
        <v>99.0</v>
      </c>
      <c r="H2095" s="49">
        <f t="shared" si="3"/>
        <v>72.73572879</v>
      </c>
      <c r="I2095" s="49">
        <f t="shared" si="4"/>
        <v>4.364271214</v>
      </c>
      <c r="J2095" s="49"/>
      <c r="K2095" s="50">
        <v>77.1</v>
      </c>
      <c r="L2095" s="51">
        <v>25.7</v>
      </c>
      <c r="M2095" s="52">
        <f t="shared" si="5"/>
        <v>65.96784559</v>
      </c>
      <c r="N2095" s="52">
        <f t="shared" si="6"/>
        <v>11.13215441</v>
      </c>
      <c r="O2095" s="53"/>
      <c r="P2095" s="54">
        <v>77.1</v>
      </c>
      <c r="Q2095" s="54">
        <v>0.1</v>
      </c>
      <c r="R2095" s="55">
        <f t="shared" si="7"/>
        <v>70.84370993</v>
      </c>
      <c r="S2095" s="55">
        <f t="shared" si="8"/>
        <v>6.256290075</v>
      </c>
      <c r="T2095" s="55"/>
    </row>
    <row r="2096">
      <c r="A2096" s="45">
        <v>79.0</v>
      </c>
      <c r="B2096" s="45">
        <v>12.9</v>
      </c>
      <c r="C2096" s="46">
        <f t="shared" si="1"/>
        <v>71.24343419</v>
      </c>
      <c r="D2096" s="35">
        <f t="shared" si="2"/>
        <v>7.756565814</v>
      </c>
      <c r="E2096" s="47"/>
      <c r="F2096" s="48">
        <v>76.7</v>
      </c>
      <c r="G2096" s="48">
        <v>17.0</v>
      </c>
      <c r="H2096" s="49">
        <f t="shared" si="3"/>
        <v>77.11112244</v>
      </c>
      <c r="I2096" s="49">
        <f t="shared" si="4"/>
        <v>0.4111224414</v>
      </c>
      <c r="J2096" s="49"/>
      <c r="K2096" s="50">
        <v>76.7</v>
      </c>
      <c r="L2096" s="51">
        <v>25.2</v>
      </c>
      <c r="M2096" s="52">
        <f t="shared" si="5"/>
        <v>65.8329166</v>
      </c>
      <c r="N2096" s="52">
        <f t="shared" si="6"/>
        <v>10.8670834</v>
      </c>
      <c r="O2096" s="53"/>
      <c r="P2096" s="54">
        <v>76.7</v>
      </c>
      <c r="Q2096" s="54">
        <v>0.1</v>
      </c>
      <c r="R2096" s="55">
        <f t="shared" si="7"/>
        <v>70.84370993</v>
      </c>
      <c r="S2096" s="55">
        <f t="shared" si="8"/>
        <v>5.856290075</v>
      </c>
      <c r="T2096" s="55"/>
    </row>
    <row r="2097">
      <c r="A2097" s="45">
        <v>79.0</v>
      </c>
      <c r="B2097" s="45">
        <v>12.8</v>
      </c>
      <c r="C2097" s="46">
        <f t="shared" si="1"/>
        <v>71.03308888</v>
      </c>
      <c r="D2097" s="35">
        <f t="shared" si="2"/>
        <v>7.966911124</v>
      </c>
      <c r="E2097" s="47"/>
      <c r="F2097" s="48">
        <v>76.0</v>
      </c>
      <c r="G2097" s="48">
        <v>116.0</v>
      </c>
      <c r="H2097" s="49">
        <f t="shared" si="3"/>
        <v>71.82863498</v>
      </c>
      <c r="I2097" s="49">
        <f t="shared" si="4"/>
        <v>4.171365021</v>
      </c>
      <c r="J2097" s="49"/>
      <c r="K2097" s="50">
        <v>76.0</v>
      </c>
      <c r="L2097" s="51">
        <v>24.7</v>
      </c>
      <c r="M2097" s="52">
        <f t="shared" si="5"/>
        <v>65.69798761</v>
      </c>
      <c r="N2097" s="52">
        <f t="shared" si="6"/>
        <v>10.30201239</v>
      </c>
      <c r="O2097" s="53"/>
      <c r="P2097" s="54">
        <v>76.0</v>
      </c>
      <c r="Q2097" s="54">
        <v>0.1</v>
      </c>
      <c r="R2097" s="55">
        <f t="shared" si="7"/>
        <v>70.84370993</v>
      </c>
      <c r="S2097" s="55">
        <f t="shared" si="8"/>
        <v>5.156290075</v>
      </c>
      <c r="T2097" s="55"/>
    </row>
    <row r="2098">
      <c r="A2098" s="45">
        <v>79.0</v>
      </c>
      <c r="B2098" s="45">
        <v>12.7</v>
      </c>
      <c r="C2098" s="46">
        <f t="shared" si="1"/>
        <v>70.82274357</v>
      </c>
      <c r="D2098" s="35">
        <f t="shared" si="2"/>
        <v>8.177256435</v>
      </c>
      <c r="E2098" s="47"/>
      <c r="F2098" s="48">
        <v>72.1</v>
      </c>
      <c r="G2098" s="48">
        <v>157.0</v>
      </c>
      <c r="H2098" s="49">
        <f t="shared" si="3"/>
        <v>69.64093815</v>
      </c>
      <c r="I2098" s="49">
        <f t="shared" si="4"/>
        <v>2.459061849</v>
      </c>
      <c r="J2098" s="49"/>
      <c r="K2098" s="50">
        <v>72.1</v>
      </c>
      <c r="L2098" s="51">
        <v>53.4</v>
      </c>
      <c r="M2098" s="52">
        <f t="shared" si="5"/>
        <v>73.44291153</v>
      </c>
      <c r="N2098" s="52">
        <f t="shared" si="6"/>
        <v>1.342911529</v>
      </c>
      <c r="O2098" s="53"/>
      <c r="P2098" s="54">
        <v>72.1</v>
      </c>
      <c r="Q2098" s="54">
        <v>0.1</v>
      </c>
      <c r="R2098" s="55">
        <f t="shared" si="7"/>
        <v>70.84370993</v>
      </c>
      <c r="S2098" s="55">
        <f t="shared" si="8"/>
        <v>1.256290075</v>
      </c>
      <c r="T2098" s="55"/>
    </row>
    <row r="2099">
      <c r="A2099" s="45">
        <v>74.0</v>
      </c>
      <c r="B2099" s="45">
        <v>12.9</v>
      </c>
      <c r="C2099" s="46">
        <f t="shared" si="1"/>
        <v>71.24343419</v>
      </c>
      <c r="D2099" s="35">
        <f t="shared" si="2"/>
        <v>2.756565814</v>
      </c>
      <c r="E2099" s="47"/>
      <c r="F2099" s="48">
        <v>71.8</v>
      </c>
      <c r="G2099" s="48">
        <v>162.0</v>
      </c>
      <c r="H2099" s="49">
        <f t="shared" si="3"/>
        <v>69.37414586</v>
      </c>
      <c r="I2099" s="49">
        <f t="shared" si="4"/>
        <v>2.425854145</v>
      </c>
      <c r="J2099" s="49"/>
      <c r="K2099" s="50">
        <v>71.8</v>
      </c>
      <c r="L2099" s="51">
        <v>52.7</v>
      </c>
      <c r="M2099" s="52">
        <f t="shared" si="5"/>
        <v>73.25401095</v>
      </c>
      <c r="N2099" s="52">
        <f t="shared" si="6"/>
        <v>1.454010946</v>
      </c>
      <c r="O2099" s="53"/>
      <c r="P2099" s="54">
        <v>71.8</v>
      </c>
      <c r="Q2099" s="54">
        <v>0.1</v>
      </c>
      <c r="R2099" s="55">
        <f t="shared" si="7"/>
        <v>70.84370993</v>
      </c>
      <c r="S2099" s="55">
        <f t="shared" si="8"/>
        <v>0.956290075</v>
      </c>
      <c r="T2099" s="55"/>
    </row>
    <row r="2100">
      <c r="A2100" s="45">
        <v>73.8</v>
      </c>
      <c r="B2100" s="45">
        <v>12.9</v>
      </c>
      <c r="C2100" s="46">
        <f t="shared" si="1"/>
        <v>71.24343419</v>
      </c>
      <c r="D2100" s="35">
        <f t="shared" si="2"/>
        <v>2.556565814</v>
      </c>
      <c r="E2100" s="47"/>
      <c r="F2100" s="48">
        <v>71.7</v>
      </c>
      <c r="G2100" s="48">
        <v>163.0</v>
      </c>
      <c r="H2100" s="49">
        <f t="shared" si="3"/>
        <v>69.3207874</v>
      </c>
      <c r="I2100" s="49">
        <f t="shared" si="4"/>
        <v>2.379212604</v>
      </c>
      <c r="J2100" s="49"/>
      <c r="K2100" s="50">
        <v>71.7</v>
      </c>
      <c r="L2100" s="51">
        <v>52.1</v>
      </c>
      <c r="M2100" s="52">
        <f t="shared" si="5"/>
        <v>73.09209616</v>
      </c>
      <c r="N2100" s="52">
        <f t="shared" si="6"/>
        <v>1.39209616</v>
      </c>
      <c r="O2100" s="53"/>
      <c r="P2100" s="54">
        <v>71.7</v>
      </c>
      <c r="Q2100" s="54">
        <v>0.1</v>
      </c>
      <c r="R2100" s="55">
        <f t="shared" si="7"/>
        <v>70.84370993</v>
      </c>
      <c r="S2100" s="55">
        <f t="shared" si="8"/>
        <v>0.856290075</v>
      </c>
      <c r="T2100" s="55"/>
    </row>
    <row r="2101">
      <c r="A2101" s="45">
        <v>73.6</v>
      </c>
      <c r="B2101" s="45">
        <v>12.9</v>
      </c>
      <c r="C2101" s="46">
        <f t="shared" si="1"/>
        <v>71.24343419</v>
      </c>
      <c r="D2101" s="35">
        <f t="shared" si="2"/>
        <v>2.356565814</v>
      </c>
      <c r="E2101" s="47"/>
      <c r="F2101" s="48">
        <v>79.0</v>
      </c>
      <c r="G2101" s="48">
        <v>175.0</v>
      </c>
      <c r="H2101" s="49">
        <f t="shared" si="3"/>
        <v>68.68048589</v>
      </c>
      <c r="I2101" s="49">
        <f t="shared" si="4"/>
        <v>10.31951411</v>
      </c>
      <c r="J2101" s="49"/>
      <c r="K2101" s="50">
        <v>79.0</v>
      </c>
      <c r="L2101" s="51">
        <v>51.5</v>
      </c>
      <c r="M2101" s="52">
        <f t="shared" si="5"/>
        <v>72.93018137</v>
      </c>
      <c r="N2101" s="52">
        <f t="shared" si="6"/>
        <v>6.069818626</v>
      </c>
      <c r="O2101" s="53"/>
      <c r="P2101" s="54">
        <v>79.0</v>
      </c>
      <c r="Q2101" s="54">
        <v>0.1</v>
      </c>
      <c r="R2101" s="55">
        <f t="shared" si="7"/>
        <v>70.84370993</v>
      </c>
      <c r="S2101" s="55">
        <f t="shared" si="8"/>
        <v>8.156290075</v>
      </c>
      <c r="T2101" s="55"/>
    </row>
    <row r="2102">
      <c r="A2102" s="45">
        <v>73.2</v>
      </c>
      <c r="B2102" s="45">
        <v>12.9</v>
      </c>
      <c r="C2102" s="46">
        <f t="shared" si="1"/>
        <v>71.24343419</v>
      </c>
      <c r="D2102" s="35">
        <f t="shared" si="2"/>
        <v>1.956565814</v>
      </c>
      <c r="E2102" s="47"/>
      <c r="F2102" s="48">
        <v>77.0</v>
      </c>
      <c r="G2102" s="48">
        <v>177.0</v>
      </c>
      <c r="H2102" s="49">
        <f t="shared" si="3"/>
        <v>68.57376897</v>
      </c>
      <c r="I2102" s="49">
        <f t="shared" si="4"/>
        <v>8.426231033</v>
      </c>
      <c r="J2102" s="49"/>
      <c r="K2102" s="50">
        <v>77.0</v>
      </c>
      <c r="L2102" s="51">
        <v>5.9</v>
      </c>
      <c r="M2102" s="52">
        <f t="shared" si="5"/>
        <v>60.62465765</v>
      </c>
      <c r="N2102" s="52">
        <f t="shared" si="6"/>
        <v>16.37534235</v>
      </c>
      <c r="O2102" s="53"/>
      <c r="P2102" s="54">
        <v>77.0</v>
      </c>
      <c r="Q2102" s="54">
        <v>0.1</v>
      </c>
      <c r="R2102" s="55">
        <f t="shared" si="7"/>
        <v>70.84370993</v>
      </c>
      <c r="S2102" s="55">
        <f t="shared" si="8"/>
        <v>6.156290075</v>
      </c>
      <c r="T2102" s="55"/>
    </row>
    <row r="2103">
      <c r="A2103" s="45">
        <v>73.0</v>
      </c>
      <c r="B2103" s="45">
        <v>12.9</v>
      </c>
      <c r="C2103" s="46">
        <f t="shared" si="1"/>
        <v>71.24343419</v>
      </c>
      <c r="D2103" s="35">
        <f t="shared" si="2"/>
        <v>1.756565814</v>
      </c>
      <c r="E2103" s="47"/>
      <c r="F2103" s="48">
        <v>68.8</v>
      </c>
      <c r="G2103" s="48">
        <v>219.0</v>
      </c>
      <c r="H2103" s="49">
        <f t="shared" si="3"/>
        <v>66.33271368</v>
      </c>
      <c r="I2103" s="49">
        <f t="shared" si="4"/>
        <v>2.46728632</v>
      </c>
      <c r="J2103" s="49"/>
      <c r="K2103" s="50">
        <v>68.8</v>
      </c>
      <c r="L2103" s="51">
        <v>5.4</v>
      </c>
      <c r="M2103" s="52">
        <f t="shared" si="5"/>
        <v>60.48972867</v>
      </c>
      <c r="N2103" s="52">
        <f t="shared" si="6"/>
        <v>8.310271334</v>
      </c>
      <c r="O2103" s="53"/>
      <c r="P2103" s="54">
        <v>68.8</v>
      </c>
      <c r="Q2103" s="54">
        <v>0.1</v>
      </c>
      <c r="R2103" s="55">
        <f t="shared" si="7"/>
        <v>70.84370993</v>
      </c>
      <c r="S2103" s="55">
        <f t="shared" si="8"/>
        <v>2.043709925</v>
      </c>
      <c r="T2103" s="55"/>
    </row>
    <row r="2104">
      <c r="A2104" s="45">
        <v>72.6</v>
      </c>
      <c r="B2104" s="45">
        <v>12.9</v>
      </c>
      <c r="C2104" s="46">
        <f t="shared" si="1"/>
        <v>71.24343419</v>
      </c>
      <c r="D2104" s="35">
        <f t="shared" si="2"/>
        <v>1.356565814</v>
      </c>
      <c r="E2104" s="47"/>
      <c r="F2104" s="48">
        <v>69.0</v>
      </c>
      <c r="G2104" s="48">
        <v>218.0</v>
      </c>
      <c r="H2104" s="49">
        <f t="shared" si="3"/>
        <v>66.38607214</v>
      </c>
      <c r="I2104" s="49">
        <f t="shared" si="4"/>
        <v>2.613927861</v>
      </c>
      <c r="J2104" s="49"/>
      <c r="K2104" s="50">
        <v>69.0</v>
      </c>
      <c r="L2104" s="51">
        <v>49.9</v>
      </c>
      <c r="M2104" s="52">
        <f t="shared" si="5"/>
        <v>72.49840861</v>
      </c>
      <c r="N2104" s="52">
        <f t="shared" si="6"/>
        <v>3.498408612</v>
      </c>
      <c r="O2104" s="53"/>
      <c r="P2104" s="54">
        <v>69.0</v>
      </c>
      <c r="Q2104" s="54">
        <v>0.1</v>
      </c>
      <c r="R2104" s="55">
        <f t="shared" si="7"/>
        <v>70.84370993</v>
      </c>
      <c r="S2104" s="55">
        <f t="shared" si="8"/>
        <v>1.843709925</v>
      </c>
      <c r="T2104" s="55"/>
    </row>
    <row r="2105">
      <c r="A2105" s="45">
        <v>76.0</v>
      </c>
      <c r="B2105" s="45">
        <v>12.9</v>
      </c>
      <c r="C2105" s="46">
        <f t="shared" si="1"/>
        <v>71.24343419</v>
      </c>
      <c r="D2105" s="35">
        <f t="shared" si="2"/>
        <v>4.756565814</v>
      </c>
      <c r="E2105" s="47"/>
      <c r="F2105" s="48">
        <v>68.9</v>
      </c>
      <c r="G2105" s="48">
        <v>228.0</v>
      </c>
      <c r="H2105" s="49">
        <f t="shared" si="3"/>
        <v>65.85248755</v>
      </c>
      <c r="I2105" s="49">
        <f t="shared" si="4"/>
        <v>3.047512453</v>
      </c>
      <c r="J2105" s="49"/>
      <c r="K2105" s="50">
        <v>68.9</v>
      </c>
      <c r="L2105" s="51">
        <v>49.5</v>
      </c>
      <c r="M2105" s="52">
        <f t="shared" si="5"/>
        <v>72.39046542</v>
      </c>
      <c r="N2105" s="52">
        <f t="shared" si="6"/>
        <v>3.490465422</v>
      </c>
      <c r="O2105" s="53"/>
      <c r="P2105" s="54">
        <v>68.9</v>
      </c>
      <c r="Q2105" s="54">
        <v>0.1</v>
      </c>
      <c r="R2105" s="55">
        <f t="shared" si="7"/>
        <v>70.84370993</v>
      </c>
      <c r="S2105" s="55">
        <f t="shared" si="8"/>
        <v>1.943709925</v>
      </c>
      <c r="T2105" s="55"/>
    </row>
    <row r="2106">
      <c r="A2106" s="45">
        <v>72.5</v>
      </c>
      <c r="B2106" s="45">
        <v>12.9</v>
      </c>
      <c r="C2106" s="46">
        <f t="shared" si="1"/>
        <v>71.24343419</v>
      </c>
      <c r="D2106" s="35">
        <f t="shared" si="2"/>
        <v>1.256565814</v>
      </c>
      <c r="E2106" s="47"/>
      <c r="F2106" s="48">
        <v>68.3</v>
      </c>
      <c r="G2106" s="48">
        <v>237.0</v>
      </c>
      <c r="H2106" s="49">
        <f t="shared" si="3"/>
        <v>65.37226141</v>
      </c>
      <c r="I2106" s="49">
        <f t="shared" si="4"/>
        <v>2.927738586</v>
      </c>
      <c r="J2106" s="49"/>
      <c r="K2106" s="50">
        <v>68.3</v>
      </c>
      <c r="L2106" s="51">
        <v>49.1</v>
      </c>
      <c r="M2106" s="52">
        <f t="shared" si="5"/>
        <v>72.28252223</v>
      </c>
      <c r="N2106" s="52">
        <f t="shared" si="6"/>
        <v>3.982522231</v>
      </c>
      <c r="O2106" s="53"/>
      <c r="P2106" s="54">
        <v>68.3</v>
      </c>
      <c r="Q2106" s="54">
        <v>0.1</v>
      </c>
      <c r="R2106" s="55">
        <f t="shared" si="7"/>
        <v>70.84370993</v>
      </c>
      <c r="S2106" s="55">
        <f t="shared" si="8"/>
        <v>2.543709925</v>
      </c>
      <c r="T2106" s="55"/>
    </row>
    <row r="2107">
      <c r="A2107" s="45">
        <v>72.2</v>
      </c>
      <c r="B2107" s="45">
        <v>12.9</v>
      </c>
      <c r="C2107" s="46">
        <f t="shared" si="1"/>
        <v>71.24343419</v>
      </c>
      <c r="D2107" s="35">
        <f t="shared" si="2"/>
        <v>0.9565658135</v>
      </c>
      <c r="E2107" s="47"/>
      <c r="F2107" s="48">
        <v>68.0</v>
      </c>
      <c r="G2107" s="48">
        <v>242.0</v>
      </c>
      <c r="H2107" s="49">
        <f t="shared" si="3"/>
        <v>65.10546912</v>
      </c>
      <c r="I2107" s="49">
        <f t="shared" si="4"/>
        <v>2.894530882</v>
      </c>
      <c r="J2107" s="49"/>
      <c r="K2107" s="50">
        <v>68.0</v>
      </c>
      <c r="L2107" s="51">
        <v>48.7</v>
      </c>
      <c r="M2107" s="52">
        <f t="shared" si="5"/>
        <v>72.17457904</v>
      </c>
      <c r="N2107" s="52">
        <f t="shared" si="6"/>
        <v>4.174579041</v>
      </c>
      <c r="O2107" s="53"/>
      <c r="P2107" s="54">
        <v>68.0</v>
      </c>
      <c r="Q2107" s="54">
        <v>0.1</v>
      </c>
      <c r="R2107" s="55">
        <f t="shared" si="7"/>
        <v>70.84370993</v>
      </c>
      <c r="S2107" s="55">
        <f t="shared" si="8"/>
        <v>2.843709925</v>
      </c>
      <c r="T2107" s="55"/>
    </row>
    <row r="2108">
      <c r="A2108" s="45">
        <v>72.0</v>
      </c>
      <c r="B2108" s="45">
        <v>12.7</v>
      </c>
      <c r="C2108" s="46">
        <f t="shared" si="1"/>
        <v>70.82274357</v>
      </c>
      <c r="D2108" s="35">
        <f t="shared" si="2"/>
        <v>1.177256435</v>
      </c>
      <c r="E2108" s="47"/>
      <c r="F2108" s="48">
        <v>67.3</v>
      </c>
      <c r="G2108" s="48">
        <v>248.0</v>
      </c>
      <c r="H2108" s="49">
        <f t="shared" si="3"/>
        <v>64.78531836</v>
      </c>
      <c r="I2108" s="49">
        <f t="shared" si="4"/>
        <v>2.514681637</v>
      </c>
      <c r="J2108" s="49"/>
      <c r="K2108" s="50">
        <v>67.3</v>
      </c>
      <c r="L2108" s="51">
        <v>48.3</v>
      </c>
      <c r="M2108" s="52">
        <f t="shared" si="5"/>
        <v>72.06663585</v>
      </c>
      <c r="N2108" s="52">
        <f t="shared" si="6"/>
        <v>4.76663585</v>
      </c>
      <c r="O2108" s="53"/>
      <c r="P2108" s="54">
        <v>67.3</v>
      </c>
      <c r="Q2108" s="54">
        <v>0.1</v>
      </c>
      <c r="R2108" s="55">
        <f t="shared" si="7"/>
        <v>70.84370993</v>
      </c>
      <c r="S2108" s="55">
        <f t="shared" si="8"/>
        <v>3.543709925</v>
      </c>
      <c r="T2108" s="55"/>
    </row>
    <row r="2109">
      <c r="A2109" s="45">
        <v>71.6</v>
      </c>
      <c r="B2109" s="45">
        <v>12.6</v>
      </c>
      <c r="C2109" s="46">
        <f t="shared" si="1"/>
        <v>70.61239825</v>
      </c>
      <c r="D2109" s="35">
        <f t="shared" si="2"/>
        <v>0.987601745</v>
      </c>
      <c r="E2109" s="47"/>
      <c r="F2109" s="48">
        <v>68.0</v>
      </c>
      <c r="G2109" s="48">
        <v>225.0</v>
      </c>
      <c r="H2109" s="49">
        <f t="shared" si="3"/>
        <v>66.01256292</v>
      </c>
      <c r="I2109" s="49">
        <f t="shared" si="4"/>
        <v>1.987437075</v>
      </c>
      <c r="J2109" s="49"/>
      <c r="K2109" s="50">
        <v>68.0</v>
      </c>
      <c r="L2109" s="51">
        <v>47.9</v>
      </c>
      <c r="M2109" s="52">
        <f t="shared" si="5"/>
        <v>71.95869266</v>
      </c>
      <c r="N2109" s="52">
        <f t="shared" si="6"/>
        <v>3.95869266</v>
      </c>
      <c r="O2109" s="53"/>
      <c r="P2109" s="54">
        <v>68.0</v>
      </c>
      <c r="Q2109" s="54">
        <v>0.1</v>
      </c>
      <c r="R2109" s="55">
        <f t="shared" si="7"/>
        <v>70.84370993</v>
      </c>
      <c r="S2109" s="55">
        <f t="shared" si="8"/>
        <v>2.843709925</v>
      </c>
      <c r="T2109" s="55"/>
    </row>
    <row r="2110">
      <c r="A2110" s="45">
        <v>71.4</v>
      </c>
      <c r="B2110" s="45">
        <v>12.4</v>
      </c>
      <c r="C2110" s="46">
        <f t="shared" si="1"/>
        <v>70.19170763</v>
      </c>
      <c r="D2110" s="35">
        <f t="shared" si="2"/>
        <v>1.208292366</v>
      </c>
      <c r="E2110" s="47"/>
      <c r="F2110" s="48">
        <v>67.6</v>
      </c>
      <c r="G2110" s="48">
        <v>226.0</v>
      </c>
      <c r="H2110" s="49">
        <f t="shared" si="3"/>
        <v>65.95920447</v>
      </c>
      <c r="I2110" s="49">
        <f t="shared" si="4"/>
        <v>1.640795535</v>
      </c>
      <c r="J2110" s="49"/>
      <c r="K2110" s="50">
        <v>67.6</v>
      </c>
      <c r="L2110" s="51">
        <v>47.6</v>
      </c>
      <c r="M2110" s="52">
        <f t="shared" si="5"/>
        <v>71.87773527</v>
      </c>
      <c r="N2110" s="52">
        <f t="shared" si="6"/>
        <v>4.277735267</v>
      </c>
      <c r="O2110" s="53"/>
      <c r="P2110" s="54">
        <v>67.6</v>
      </c>
      <c r="Q2110" s="54">
        <v>0.1</v>
      </c>
      <c r="R2110" s="55">
        <f t="shared" si="7"/>
        <v>70.84370993</v>
      </c>
      <c r="S2110" s="55">
        <f t="shared" si="8"/>
        <v>3.243709925</v>
      </c>
      <c r="T2110" s="55"/>
    </row>
    <row r="2111">
      <c r="A2111" s="45">
        <v>79.0</v>
      </c>
      <c r="B2111" s="45">
        <v>12.3</v>
      </c>
      <c r="C2111" s="46">
        <f t="shared" si="1"/>
        <v>69.98136232</v>
      </c>
      <c r="D2111" s="35">
        <f t="shared" si="2"/>
        <v>9.018637677</v>
      </c>
      <c r="E2111" s="47"/>
      <c r="F2111" s="48">
        <v>67.5</v>
      </c>
      <c r="G2111" s="48">
        <v>225.0</v>
      </c>
      <c r="H2111" s="49">
        <f t="shared" si="3"/>
        <v>66.01256292</v>
      </c>
      <c r="I2111" s="49">
        <f t="shared" si="4"/>
        <v>1.487437075</v>
      </c>
      <c r="J2111" s="49"/>
      <c r="K2111" s="50">
        <v>67.5</v>
      </c>
      <c r="L2111" s="51">
        <v>47.2</v>
      </c>
      <c r="M2111" s="52">
        <f t="shared" si="5"/>
        <v>71.76979208</v>
      </c>
      <c r="N2111" s="52">
        <f t="shared" si="6"/>
        <v>4.269792076</v>
      </c>
      <c r="O2111" s="53"/>
      <c r="P2111" s="54">
        <v>67.5</v>
      </c>
      <c r="Q2111" s="54">
        <v>0.1</v>
      </c>
      <c r="R2111" s="55">
        <f t="shared" si="7"/>
        <v>70.84370993</v>
      </c>
      <c r="S2111" s="55">
        <f t="shared" si="8"/>
        <v>3.343709925</v>
      </c>
      <c r="T2111" s="55"/>
    </row>
    <row r="2112">
      <c r="A2112" s="45">
        <v>76.0</v>
      </c>
      <c r="B2112" s="45">
        <v>12.1</v>
      </c>
      <c r="C2112" s="46">
        <f t="shared" si="1"/>
        <v>69.5606717</v>
      </c>
      <c r="D2112" s="35">
        <f t="shared" si="2"/>
        <v>6.439328297</v>
      </c>
      <c r="E2112" s="47"/>
      <c r="F2112" s="48">
        <v>67.6</v>
      </c>
      <c r="G2112" s="48">
        <v>228.0</v>
      </c>
      <c r="H2112" s="49">
        <f t="shared" si="3"/>
        <v>65.85248755</v>
      </c>
      <c r="I2112" s="49">
        <f t="shared" si="4"/>
        <v>1.747512453</v>
      </c>
      <c r="J2112" s="49"/>
      <c r="K2112" s="50">
        <v>67.6</v>
      </c>
      <c r="L2112" s="51">
        <v>46.8</v>
      </c>
      <c r="M2112" s="52">
        <f t="shared" si="5"/>
        <v>71.66184889</v>
      </c>
      <c r="N2112" s="52">
        <f t="shared" si="6"/>
        <v>4.061848886</v>
      </c>
      <c r="O2112" s="53"/>
      <c r="P2112" s="54">
        <v>67.6</v>
      </c>
      <c r="Q2112" s="54">
        <v>0.1</v>
      </c>
      <c r="R2112" s="55">
        <f t="shared" si="7"/>
        <v>70.84370993</v>
      </c>
      <c r="S2112" s="55">
        <f t="shared" si="8"/>
        <v>3.243709925</v>
      </c>
      <c r="T2112" s="55"/>
    </row>
    <row r="2113">
      <c r="A2113" s="45">
        <v>75.0</v>
      </c>
      <c r="B2113" s="45">
        <v>12.0</v>
      </c>
      <c r="C2113" s="46">
        <f t="shared" si="1"/>
        <v>69.35032639</v>
      </c>
      <c r="D2113" s="35">
        <f t="shared" si="2"/>
        <v>5.649673608</v>
      </c>
      <c r="E2113" s="47"/>
      <c r="F2113" s="48">
        <v>67.1</v>
      </c>
      <c r="G2113" s="48">
        <v>235.0</v>
      </c>
      <c r="H2113" s="49">
        <f t="shared" si="3"/>
        <v>65.47897833</v>
      </c>
      <c r="I2113" s="49">
        <f t="shared" si="4"/>
        <v>1.621021667</v>
      </c>
      <c r="J2113" s="49"/>
      <c r="K2113" s="50">
        <v>67.1</v>
      </c>
      <c r="L2113" s="51">
        <v>46.5</v>
      </c>
      <c r="M2113" s="52">
        <f t="shared" si="5"/>
        <v>71.58089149</v>
      </c>
      <c r="N2113" s="52">
        <f t="shared" si="6"/>
        <v>4.480891493</v>
      </c>
      <c r="O2113" s="53"/>
      <c r="P2113" s="54">
        <v>67.1</v>
      </c>
      <c r="Q2113" s="54">
        <v>0.1</v>
      </c>
      <c r="R2113" s="55">
        <f t="shared" si="7"/>
        <v>70.84370993</v>
      </c>
      <c r="S2113" s="55">
        <f t="shared" si="8"/>
        <v>3.743709925</v>
      </c>
      <c r="T2113" s="55"/>
    </row>
    <row r="2114">
      <c r="A2114" s="45">
        <v>72.0</v>
      </c>
      <c r="B2114" s="45">
        <v>12.1</v>
      </c>
      <c r="C2114" s="46">
        <f t="shared" si="1"/>
        <v>69.5606717</v>
      </c>
      <c r="D2114" s="35">
        <f t="shared" si="2"/>
        <v>2.439328297</v>
      </c>
      <c r="E2114" s="47"/>
      <c r="F2114" s="48">
        <v>75.0</v>
      </c>
      <c r="G2114" s="48">
        <v>133.0</v>
      </c>
      <c r="H2114" s="49">
        <f t="shared" si="3"/>
        <v>70.92154117</v>
      </c>
      <c r="I2114" s="49">
        <f t="shared" si="4"/>
        <v>4.078458828</v>
      </c>
      <c r="J2114" s="49"/>
      <c r="K2114" s="50">
        <v>75.0</v>
      </c>
      <c r="L2114" s="51">
        <v>6.7</v>
      </c>
      <c r="M2114" s="52">
        <f t="shared" si="5"/>
        <v>60.84054403</v>
      </c>
      <c r="N2114" s="52">
        <f t="shared" si="6"/>
        <v>14.15945597</v>
      </c>
      <c r="O2114" s="53"/>
      <c r="P2114" s="54">
        <v>75.0</v>
      </c>
      <c r="Q2114" s="54">
        <v>0.1</v>
      </c>
      <c r="R2114" s="55">
        <f t="shared" si="7"/>
        <v>70.84370993</v>
      </c>
      <c r="S2114" s="55">
        <f t="shared" si="8"/>
        <v>4.156290075</v>
      </c>
      <c r="T2114" s="55"/>
    </row>
    <row r="2115">
      <c r="A2115" s="45">
        <v>67.5</v>
      </c>
      <c r="B2115" s="45">
        <v>11.2</v>
      </c>
      <c r="C2115" s="46">
        <f t="shared" si="1"/>
        <v>67.66756391</v>
      </c>
      <c r="D2115" s="35">
        <f t="shared" si="2"/>
        <v>0.1675639081</v>
      </c>
      <c r="E2115" s="47"/>
      <c r="F2115" s="48">
        <v>74.8</v>
      </c>
      <c r="G2115" s="48">
        <v>135.0</v>
      </c>
      <c r="H2115" s="49">
        <f t="shared" si="3"/>
        <v>70.81482425</v>
      </c>
      <c r="I2115" s="49">
        <f t="shared" si="4"/>
        <v>3.985175746</v>
      </c>
      <c r="J2115" s="49"/>
      <c r="K2115" s="50">
        <v>74.8</v>
      </c>
      <c r="L2115" s="51">
        <v>59.9</v>
      </c>
      <c r="M2115" s="52">
        <f t="shared" si="5"/>
        <v>75.19698838</v>
      </c>
      <c r="N2115" s="52">
        <f t="shared" si="6"/>
        <v>0.3969883755</v>
      </c>
      <c r="O2115" s="53"/>
      <c r="P2115" s="54">
        <v>74.8</v>
      </c>
      <c r="Q2115" s="54">
        <v>0.1</v>
      </c>
      <c r="R2115" s="55">
        <f t="shared" si="7"/>
        <v>70.84370993</v>
      </c>
      <c r="S2115" s="55">
        <f t="shared" si="8"/>
        <v>3.956290075</v>
      </c>
      <c r="T2115" s="55"/>
    </row>
    <row r="2116">
      <c r="A2116" s="45">
        <v>67.3</v>
      </c>
      <c r="B2116" s="45">
        <v>11.1</v>
      </c>
      <c r="C2116" s="46">
        <f t="shared" si="1"/>
        <v>67.4572186</v>
      </c>
      <c r="D2116" s="35">
        <f t="shared" si="2"/>
        <v>0.1572185976</v>
      </c>
      <c r="E2116" s="47"/>
      <c r="F2116" s="48">
        <v>74.6</v>
      </c>
      <c r="G2116" s="48">
        <v>138.0</v>
      </c>
      <c r="H2116" s="49">
        <f t="shared" si="3"/>
        <v>70.65474888</v>
      </c>
      <c r="I2116" s="49">
        <f t="shared" si="4"/>
        <v>3.945251124</v>
      </c>
      <c r="J2116" s="49"/>
      <c r="K2116" s="50">
        <v>74.6</v>
      </c>
      <c r="L2116" s="51">
        <v>59.2</v>
      </c>
      <c r="M2116" s="52">
        <f t="shared" si="5"/>
        <v>75.00808779</v>
      </c>
      <c r="N2116" s="52">
        <f t="shared" si="6"/>
        <v>0.408087792</v>
      </c>
      <c r="O2116" s="53"/>
      <c r="P2116" s="54">
        <v>74.6</v>
      </c>
      <c r="Q2116" s="54">
        <v>0.1</v>
      </c>
      <c r="R2116" s="55">
        <f t="shared" si="7"/>
        <v>70.84370993</v>
      </c>
      <c r="S2116" s="55">
        <f t="shared" si="8"/>
        <v>3.756290075</v>
      </c>
      <c r="T2116" s="55"/>
    </row>
    <row r="2117">
      <c r="A2117" s="45">
        <v>67.1</v>
      </c>
      <c r="B2117" s="45">
        <v>11.0</v>
      </c>
      <c r="C2117" s="46">
        <f t="shared" si="1"/>
        <v>67.24687329</v>
      </c>
      <c r="D2117" s="35">
        <f t="shared" si="2"/>
        <v>0.1468732871</v>
      </c>
      <c r="E2117" s="47"/>
      <c r="F2117" s="48">
        <v>74.4</v>
      </c>
      <c r="G2117" s="48">
        <v>138.0</v>
      </c>
      <c r="H2117" s="49">
        <f t="shared" si="3"/>
        <v>70.65474888</v>
      </c>
      <c r="I2117" s="49">
        <f t="shared" si="4"/>
        <v>3.745251124</v>
      </c>
      <c r="J2117" s="49"/>
      <c r="K2117" s="50">
        <v>74.4</v>
      </c>
      <c r="L2117" s="51">
        <v>58.4</v>
      </c>
      <c r="M2117" s="52">
        <f t="shared" si="5"/>
        <v>74.79220141</v>
      </c>
      <c r="N2117" s="52">
        <f t="shared" si="6"/>
        <v>0.392201411</v>
      </c>
      <c r="O2117" s="53"/>
      <c r="P2117" s="54">
        <v>74.4</v>
      </c>
      <c r="Q2117" s="54">
        <v>0.1</v>
      </c>
      <c r="R2117" s="55">
        <f t="shared" si="7"/>
        <v>70.84370993</v>
      </c>
      <c r="S2117" s="55">
        <f t="shared" si="8"/>
        <v>3.556290075</v>
      </c>
      <c r="T2117" s="55"/>
    </row>
    <row r="2118">
      <c r="A2118" s="45">
        <v>66.9</v>
      </c>
      <c r="B2118" s="45">
        <v>10.8</v>
      </c>
      <c r="C2118" s="46">
        <f t="shared" si="1"/>
        <v>66.82618267</v>
      </c>
      <c r="D2118" s="35">
        <f t="shared" si="2"/>
        <v>0.07381733389</v>
      </c>
      <c r="E2118" s="47"/>
      <c r="F2118" s="48">
        <v>74.3</v>
      </c>
      <c r="G2118" s="48">
        <v>139.0</v>
      </c>
      <c r="H2118" s="49">
        <f t="shared" si="3"/>
        <v>70.60139042</v>
      </c>
      <c r="I2118" s="49">
        <f t="shared" si="4"/>
        <v>3.698609583</v>
      </c>
      <c r="J2118" s="49"/>
      <c r="K2118" s="50">
        <v>74.3</v>
      </c>
      <c r="L2118" s="51">
        <v>57.7</v>
      </c>
      <c r="M2118" s="52">
        <f t="shared" si="5"/>
        <v>74.60330083</v>
      </c>
      <c r="N2118" s="52">
        <f t="shared" si="6"/>
        <v>0.3033008276</v>
      </c>
      <c r="O2118" s="53"/>
      <c r="P2118" s="54">
        <v>74.3</v>
      </c>
      <c r="Q2118" s="54">
        <v>0.1</v>
      </c>
      <c r="R2118" s="55">
        <f t="shared" si="7"/>
        <v>70.84370993</v>
      </c>
      <c r="S2118" s="55">
        <f t="shared" si="8"/>
        <v>3.456290075</v>
      </c>
      <c r="T2118" s="55"/>
    </row>
    <row r="2119">
      <c r="A2119" s="45">
        <v>66.6</v>
      </c>
      <c r="B2119" s="45">
        <v>10.6</v>
      </c>
      <c r="C2119" s="46">
        <f t="shared" si="1"/>
        <v>66.40549205</v>
      </c>
      <c r="D2119" s="35">
        <f t="shared" si="2"/>
        <v>0.1945079549</v>
      </c>
      <c r="E2119" s="47"/>
      <c r="F2119" s="48">
        <v>73.4</v>
      </c>
      <c r="G2119" s="48">
        <v>153.0</v>
      </c>
      <c r="H2119" s="49">
        <f t="shared" si="3"/>
        <v>69.85437199</v>
      </c>
      <c r="I2119" s="49">
        <f t="shared" si="4"/>
        <v>3.545628012</v>
      </c>
      <c r="J2119" s="49"/>
      <c r="K2119" s="50">
        <v>73.4</v>
      </c>
      <c r="L2119" s="51">
        <v>56.9</v>
      </c>
      <c r="M2119" s="52">
        <f t="shared" si="5"/>
        <v>74.38741445</v>
      </c>
      <c r="N2119" s="52">
        <f t="shared" si="6"/>
        <v>0.9874144465</v>
      </c>
      <c r="O2119" s="53"/>
      <c r="P2119" s="54">
        <v>73.4</v>
      </c>
      <c r="Q2119" s="54">
        <v>0.1</v>
      </c>
      <c r="R2119" s="55">
        <f t="shared" si="7"/>
        <v>70.84370993</v>
      </c>
      <c r="S2119" s="55">
        <f t="shared" si="8"/>
        <v>2.556290075</v>
      </c>
      <c r="T2119" s="55"/>
    </row>
    <row r="2120">
      <c r="A2120" s="45">
        <v>66.2</v>
      </c>
      <c r="B2120" s="45">
        <v>10.6</v>
      </c>
      <c r="C2120" s="46">
        <f t="shared" si="1"/>
        <v>66.40549205</v>
      </c>
      <c r="D2120" s="35">
        <f t="shared" si="2"/>
        <v>0.2054920451</v>
      </c>
      <c r="E2120" s="47"/>
      <c r="F2120" s="48">
        <v>73.1</v>
      </c>
      <c r="G2120" s="48">
        <v>158.0</v>
      </c>
      <c r="H2120" s="49">
        <f t="shared" si="3"/>
        <v>69.58757969</v>
      </c>
      <c r="I2120" s="49">
        <f t="shared" si="4"/>
        <v>3.512420308</v>
      </c>
      <c r="J2120" s="49"/>
      <c r="K2120" s="50">
        <v>73.1</v>
      </c>
      <c r="L2120" s="51">
        <v>56.3</v>
      </c>
      <c r="M2120" s="52">
        <f t="shared" si="5"/>
        <v>74.22549966</v>
      </c>
      <c r="N2120" s="52">
        <f t="shared" si="6"/>
        <v>1.125499661</v>
      </c>
      <c r="O2120" s="53"/>
      <c r="P2120" s="54">
        <v>73.1</v>
      </c>
      <c r="Q2120" s="54">
        <v>0.1</v>
      </c>
      <c r="R2120" s="55">
        <f t="shared" si="7"/>
        <v>70.84370993</v>
      </c>
      <c r="S2120" s="55">
        <f t="shared" si="8"/>
        <v>2.256290075</v>
      </c>
      <c r="T2120" s="55"/>
    </row>
    <row r="2121">
      <c r="A2121" s="45">
        <v>65.8</v>
      </c>
      <c r="B2121" s="45">
        <v>10.1</v>
      </c>
      <c r="C2121" s="46">
        <f t="shared" si="1"/>
        <v>65.35376549</v>
      </c>
      <c r="D2121" s="35">
        <f t="shared" si="2"/>
        <v>0.4462345073</v>
      </c>
      <c r="E2121" s="47"/>
      <c r="F2121" s="48">
        <v>73.1</v>
      </c>
      <c r="G2121" s="48">
        <v>159.0</v>
      </c>
      <c r="H2121" s="49">
        <f t="shared" si="3"/>
        <v>69.53422123</v>
      </c>
      <c r="I2121" s="49">
        <f t="shared" si="4"/>
        <v>3.565778767</v>
      </c>
      <c r="J2121" s="49"/>
      <c r="K2121" s="50">
        <v>73.1</v>
      </c>
      <c r="L2121" s="51">
        <v>55.6</v>
      </c>
      <c r="M2121" s="52">
        <f t="shared" si="5"/>
        <v>74.03659908</v>
      </c>
      <c r="N2121" s="52">
        <f t="shared" si="6"/>
        <v>0.9365990773</v>
      </c>
      <c r="O2121" s="53"/>
      <c r="P2121" s="54">
        <v>73.1</v>
      </c>
      <c r="Q2121" s="54">
        <v>0.1</v>
      </c>
      <c r="R2121" s="55">
        <f t="shared" si="7"/>
        <v>70.84370993</v>
      </c>
      <c r="S2121" s="55">
        <f t="shared" si="8"/>
        <v>2.256290075</v>
      </c>
      <c r="T2121" s="55"/>
    </row>
    <row r="2122">
      <c r="A2122" s="45">
        <v>65.4</v>
      </c>
      <c r="B2122" s="45">
        <v>10.4</v>
      </c>
      <c r="C2122" s="46">
        <f t="shared" si="1"/>
        <v>65.98480142</v>
      </c>
      <c r="D2122" s="35">
        <f t="shared" si="2"/>
        <v>0.5848014241</v>
      </c>
      <c r="E2122" s="47"/>
      <c r="F2122" s="48">
        <v>72.9</v>
      </c>
      <c r="G2122" s="48">
        <v>154.0</v>
      </c>
      <c r="H2122" s="49">
        <f t="shared" si="3"/>
        <v>69.80101353</v>
      </c>
      <c r="I2122" s="49">
        <f t="shared" si="4"/>
        <v>3.098986471</v>
      </c>
      <c r="J2122" s="49"/>
      <c r="K2122" s="50">
        <v>72.9</v>
      </c>
      <c r="L2122" s="51">
        <v>55.0</v>
      </c>
      <c r="M2122" s="52">
        <f t="shared" si="5"/>
        <v>73.87468429</v>
      </c>
      <c r="N2122" s="52">
        <f t="shared" si="6"/>
        <v>0.9746842915</v>
      </c>
      <c r="O2122" s="53"/>
      <c r="P2122" s="54">
        <v>72.9</v>
      </c>
      <c r="Q2122" s="54">
        <v>0.1</v>
      </c>
      <c r="R2122" s="55">
        <f t="shared" si="7"/>
        <v>70.84370993</v>
      </c>
      <c r="S2122" s="55">
        <f t="shared" si="8"/>
        <v>2.056290075</v>
      </c>
      <c r="T2122" s="55"/>
    </row>
    <row r="2123">
      <c r="A2123" s="45">
        <v>65.1</v>
      </c>
      <c r="B2123" s="45">
        <v>10.3</v>
      </c>
      <c r="C2123" s="46">
        <f t="shared" si="1"/>
        <v>65.77445611</v>
      </c>
      <c r="D2123" s="35">
        <f t="shared" si="2"/>
        <v>0.6744561136</v>
      </c>
      <c r="E2123" s="47"/>
      <c r="F2123" s="48">
        <v>72.5</v>
      </c>
      <c r="G2123" s="48">
        <v>157.0</v>
      </c>
      <c r="H2123" s="49">
        <f t="shared" si="3"/>
        <v>69.64093815</v>
      </c>
      <c r="I2123" s="49">
        <f t="shared" si="4"/>
        <v>2.859061849</v>
      </c>
      <c r="J2123" s="49"/>
      <c r="K2123" s="50">
        <v>72.5</v>
      </c>
      <c r="L2123" s="51">
        <v>54.4</v>
      </c>
      <c r="M2123" s="52">
        <f t="shared" si="5"/>
        <v>73.71276951</v>
      </c>
      <c r="N2123" s="52">
        <f t="shared" si="6"/>
        <v>1.212769506</v>
      </c>
      <c r="O2123" s="53"/>
      <c r="P2123" s="54">
        <v>72.5</v>
      </c>
      <c r="Q2123" s="54">
        <v>0.1</v>
      </c>
      <c r="R2123" s="55">
        <f t="shared" si="7"/>
        <v>70.84370993</v>
      </c>
      <c r="S2123" s="55">
        <f t="shared" si="8"/>
        <v>1.656290075</v>
      </c>
      <c r="T2123" s="55"/>
    </row>
    <row r="2124">
      <c r="A2124" s="45">
        <v>64.7</v>
      </c>
      <c r="B2124" s="45">
        <v>10.2</v>
      </c>
      <c r="C2124" s="46">
        <f t="shared" si="1"/>
        <v>65.5641108</v>
      </c>
      <c r="D2124" s="35">
        <f t="shared" si="2"/>
        <v>0.8641108032</v>
      </c>
      <c r="E2124" s="47"/>
      <c r="F2124" s="48">
        <v>71.9</v>
      </c>
      <c r="G2124" s="48">
        <v>162.0</v>
      </c>
      <c r="H2124" s="49">
        <f t="shared" si="3"/>
        <v>69.37414586</v>
      </c>
      <c r="I2124" s="49">
        <f t="shared" si="4"/>
        <v>2.525854145</v>
      </c>
      <c r="J2124" s="49"/>
      <c r="K2124" s="50">
        <v>71.9</v>
      </c>
      <c r="L2124" s="51">
        <v>53.9</v>
      </c>
      <c r="M2124" s="52">
        <f t="shared" si="5"/>
        <v>73.57784052</v>
      </c>
      <c r="N2124" s="52">
        <f t="shared" si="6"/>
        <v>1.677840518</v>
      </c>
      <c r="O2124" s="53"/>
      <c r="P2124" s="54">
        <v>71.9</v>
      </c>
      <c r="Q2124" s="54">
        <v>0.1</v>
      </c>
      <c r="R2124" s="55">
        <f t="shared" si="7"/>
        <v>70.84370993</v>
      </c>
      <c r="S2124" s="55">
        <f t="shared" si="8"/>
        <v>1.056290075</v>
      </c>
      <c r="T2124" s="55"/>
    </row>
    <row r="2125">
      <c r="A2125" s="45">
        <v>64.3</v>
      </c>
      <c r="B2125" s="45">
        <v>10.0</v>
      </c>
      <c r="C2125" s="46">
        <f t="shared" si="1"/>
        <v>65.14342018</v>
      </c>
      <c r="D2125" s="35">
        <f t="shared" si="2"/>
        <v>0.8434201822</v>
      </c>
      <c r="E2125" s="47"/>
      <c r="F2125" s="48">
        <v>71.7</v>
      </c>
      <c r="G2125" s="48">
        <v>165.0</v>
      </c>
      <c r="H2125" s="49">
        <f t="shared" si="3"/>
        <v>69.21407048</v>
      </c>
      <c r="I2125" s="49">
        <f t="shared" si="4"/>
        <v>2.485929522</v>
      </c>
      <c r="J2125" s="49"/>
      <c r="K2125" s="50">
        <v>71.7</v>
      </c>
      <c r="L2125" s="51">
        <v>53.4</v>
      </c>
      <c r="M2125" s="52">
        <f t="shared" si="5"/>
        <v>73.44291153</v>
      </c>
      <c r="N2125" s="52">
        <f t="shared" si="6"/>
        <v>1.742911529</v>
      </c>
      <c r="O2125" s="53"/>
      <c r="P2125" s="54">
        <v>71.7</v>
      </c>
      <c r="Q2125" s="54">
        <v>0.1</v>
      </c>
      <c r="R2125" s="55">
        <f t="shared" si="7"/>
        <v>70.84370993</v>
      </c>
      <c r="S2125" s="55">
        <f t="shared" si="8"/>
        <v>0.856290075</v>
      </c>
      <c r="T2125" s="55"/>
    </row>
    <row r="2126">
      <c r="A2126" s="45">
        <v>63.8</v>
      </c>
      <c r="B2126" s="45">
        <v>9.8</v>
      </c>
      <c r="C2126" s="46">
        <f t="shared" si="1"/>
        <v>64.72272956</v>
      </c>
      <c r="D2126" s="35">
        <f t="shared" si="2"/>
        <v>0.9227295612</v>
      </c>
      <c r="E2126" s="47"/>
      <c r="F2126" s="48">
        <v>71.1</v>
      </c>
      <c r="G2126" s="48">
        <v>174.0</v>
      </c>
      <c r="H2126" s="49">
        <f t="shared" si="3"/>
        <v>68.73384434</v>
      </c>
      <c r="I2126" s="49">
        <f t="shared" si="4"/>
        <v>2.366155655</v>
      </c>
      <c r="J2126" s="49"/>
      <c r="K2126" s="50">
        <v>71.1</v>
      </c>
      <c r="L2126" s="51">
        <v>52.9</v>
      </c>
      <c r="M2126" s="52">
        <f t="shared" si="5"/>
        <v>73.30798254</v>
      </c>
      <c r="N2126" s="52">
        <f t="shared" si="6"/>
        <v>2.207982541</v>
      </c>
      <c r="O2126" s="53"/>
      <c r="P2126" s="54">
        <v>71.1</v>
      </c>
      <c r="Q2126" s="54">
        <v>0.1</v>
      </c>
      <c r="R2126" s="55">
        <f t="shared" si="7"/>
        <v>70.84370993</v>
      </c>
      <c r="S2126" s="55">
        <f t="shared" si="8"/>
        <v>0.256290075</v>
      </c>
      <c r="T2126" s="55"/>
    </row>
    <row r="2127">
      <c r="A2127" s="45">
        <v>63.4</v>
      </c>
      <c r="B2127" s="45">
        <v>9.7</v>
      </c>
      <c r="C2127" s="46">
        <f t="shared" si="1"/>
        <v>64.51238425</v>
      </c>
      <c r="D2127" s="35">
        <f t="shared" si="2"/>
        <v>1.112384251</v>
      </c>
      <c r="E2127" s="47"/>
      <c r="F2127" s="48">
        <v>77.0</v>
      </c>
      <c r="G2127" s="48">
        <v>178.0</v>
      </c>
      <c r="H2127" s="49">
        <f t="shared" si="3"/>
        <v>68.52041051</v>
      </c>
      <c r="I2127" s="49">
        <f t="shared" si="4"/>
        <v>8.479589492</v>
      </c>
      <c r="J2127" s="49"/>
      <c r="K2127" s="50">
        <v>77.0</v>
      </c>
      <c r="L2127" s="51">
        <v>52.4</v>
      </c>
      <c r="M2127" s="52">
        <f t="shared" si="5"/>
        <v>73.17305355</v>
      </c>
      <c r="N2127" s="52">
        <f t="shared" si="6"/>
        <v>3.826946447</v>
      </c>
      <c r="O2127" s="53"/>
      <c r="P2127" s="54">
        <v>77.0</v>
      </c>
      <c r="Q2127" s="54">
        <v>0.1</v>
      </c>
      <c r="R2127" s="55">
        <f t="shared" si="7"/>
        <v>70.84370993</v>
      </c>
      <c r="S2127" s="55">
        <f t="shared" si="8"/>
        <v>6.156290075</v>
      </c>
      <c r="T2127" s="55"/>
    </row>
    <row r="2128">
      <c r="A2128" s="45">
        <v>63.1</v>
      </c>
      <c r="B2128" s="45">
        <v>9.6</v>
      </c>
      <c r="C2128" s="46">
        <f t="shared" si="1"/>
        <v>64.30203894</v>
      </c>
      <c r="D2128" s="35">
        <f t="shared" si="2"/>
        <v>1.20203894</v>
      </c>
      <c r="E2128" s="47"/>
      <c r="F2128" s="48">
        <v>78.0</v>
      </c>
      <c r="G2128" s="48">
        <v>179.0</v>
      </c>
      <c r="H2128" s="49">
        <f t="shared" si="3"/>
        <v>68.46705205</v>
      </c>
      <c r="I2128" s="49">
        <f t="shared" si="4"/>
        <v>9.532947951</v>
      </c>
      <c r="J2128" s="49"/>
      <c r="K2128" s="50">
        <v>78.0</v>
      </c>
      <c r="L2128" s="51">
        <v>51.9</v>
      </c>
      <c r="M2128" s="52">
        <f t="shared" si="5"/>
        <v>73.03812456</v>
      </c>
      <c r="N2128" s="52">
        <f t="shared" si="6"/>
        <v>4.961875435</v>
      </c>
      <c r="O2128" s="53"/>
      <c r="P2128" s="54">
        <v>78.0</v>
      </c>
      <c r="Q2128" s="54">
        <v>0.1</v>
      </c>
      <c r="R2128" s="55">
        <f t="shared" si="7"/>
        <v>70.84370993</v>
      </c>
      <c r="S2128" s="55">
        <f t="shared" si="8"/>
        <v>7.156290075</v>
      </c>
      <c r="T2128" s="55"/>
    </row>
    <row r="2129">
      <c r="A2129" s="45">
        <v>62.8</v>
      </c>
      <c r="B2129" s="45">
        <v>9.4</v>
      </c>
      <c r="C2129" s="46">
        <f t="shared" si="1"/>
        <v>63.88134832</v>
      </c>
      <c r="D2129" s="35">
        <f t="shared" si="2"/>
        <v>1.081348319</v>
      </c>
      <c r="E2129" s="47"/>
      <c r="F2129" s="48">
        <v>77.0</v>
      </c>
      <c r="G2129" s="48">
        <v>175.0</v>
      </c>
      <c r="H2129" s="49">
        <f t="shared" si="3"/>
        <v>68.68048589</v>
      </c>
      <c r="I2129" s="49">
        <f t="shared" si="4"/>
        <v>8.319514115</v>
      </c>
      <c r="J2129" s="49"/>
      <c r="K2129" s="50">
        <v>77.0</v>
      </c>
      <c r="L2129" s="51">
        <v>51.4</v>
      </c>
      <c r="M2129" s="52">
        <f t="shared" si="5"/>
        <v>72.90319558</v>
      </c>
      <c r="N2129" s="52">
        <f t="shared" si="6"/>
        <v>4.096804423</v>
      </c>
      <c r="O2129" s="53"/>
      <c r="P2129" s="54">
        <v>77.0</v>
      </c>
      <c r="Q2129" s="54">
        <v>0.1</v>
      </c>
      <c r="R2129" s="55">
        <f t="shared" si="7"/>
        <v>70.84370993</v>
      </c>
      <c r="S2129" s="55">
        <f t="shared" si="8"/>
        <v>6.156290075</v>
      </c>
      <c r="T2129" s="55"/>
    </row>
    <row r="2130">
      <c r="A2130" s="45">
        <v>62.6</v>
      </c>
      <c r="B2130" s="45">
        <v>9.3</v>
      </c>
      <c r="C2130" s="46">
        <f t="shared" si="1"/>
        <v>63.67100301</v>
      </c>
      <c r="D2130" s="35">
        <f t="shared" si="2"/>
        <v>1.071003009</v>
      </c>
      <c r="E2130" s="47"/>
      <c r="F2130" s="48">
        <v>75.0</v>
      </c>
      <c r="G2130" s="48">
        <v>222.0</v>
      </c>
      <c r="H2130" s="49">
        <f t="shared" si="3"/>
        <v>66.1726383</v>
      </c>
      <c r="I2130" s="49">
        <f t="shared" si="4"/>
        <v>8.827361698</v>
      </c>
      <c r="J2130" s="49"/>
      <c r="K2130" s="50">
        <v>75.0</v>
      </c>
      <c r="L2130" s="51">
        <v>6.5</v>
      </c>
      <c r="M2130" s="52">
        <f t="shared" si="5"/>
        <v>60.78657244</v>
      </c>
      <c r="N2130" s="52">
        <f t="shared" si="6"/>
        <v>14.21342756</v>
      </c>
      <c r="O2130" s="53"/>
      <c r="P2130" s="54">
        <v>75.0</v>
      </c>
      <c r="Q2130" s="54">
        <v>0.2</v>
      </c>
      <c r="R2130" s="55">
        <f t="shared" si="7"/>
        <v>70.74642159</v>
      </c>
      <c r="S2130" s="55">
        <f t="shared" si="8"/>
        <v>4.253578414</v>
      </c>
      <c r="T2130" s="55"/>
    </row>
    <row r="2131">
      <c r="A2131" s="45">
        <v>74.5</v>
      </c>
      <c r="B2131" s="45">
        <v>16.1</v>
      </c>
      <c r="C2131" s="46">
        <f t="shared" si="1"/>
        <v>77.97448412</v>
      </c>
      <c r="D2131" s="35">
        <f t="shared" si="2"/>
        <v>3.474484122</v>
      </c>
      <c r="E2131" s="47"/>
      <c r="F2131" s="48">
        <v>73.0</v>
      </c>
      <c r="G2131" s="48">
        <v>225.0</v>
      </c>
      <c r="H2131" s="49">
        <f t="shared" si="3"/>
        <v>66.01256292</v>
      </c>
      <c r="I2131" s="49">
        <f t="shared" si="4"/>
        <v>6.987437075</v>
      </c>
      <c r="J2131" s="49"/>
      <c r="K2131" s="50">
        <v>73.0</v>
      </c>
      <c r="L2131" s="51">
        <v>59.9</v>
      </c>
      <c r="M2131" s="52">
        <f t="shared" si="5"/>
        <v>75.19698838</v>
      </c>
      <c r="N2131" s="52">
        <f t="shared" si="6"/>
        <v>2.196988375</v>
      </c>
      <c r="O2131" s="53"/>
      <c r="P2131" s="54">
        <v>73.0</v>
      </c>
      <c r="Q2131" s="54">
        <v>0.3</v>
      </c>
      <c r="R2131" s="55">
        <f t="shared" si="7"/>
        <v>70.64913325</v>
      </c>
      <c r="S2131" s="55">
        <f t="shared" si="8"/>
        <v>2.350866753</v>
      </c>
      <c r="T2131" s="55"/>
    </row>
    <row r="2132">
      <c r="A2132" s="45">
        <v>74.4</v>
      </c>
      <c r="B2132" s="45">
        <v>15.8</v>
      </c>
      <c r="C2132" s="46">
        <f t="shared" si="1"/>
        <v>77.34344819</v>
      </c>
      <c r="D2132" s="35">
        <f t="shared" si="2"/>
        <v>2.943448191</v>
      </c>
      <c r="E2132" s="47"/>
      <c r="F2132" s="48">
        <v>70.0</v>
      </c>
      <c r="G2132" s="48">
        <v>229.0</v>
      </c>
      <c r="H2132" s="49">
        <f t="shared" si="3"/>
        <v>65.79912909</v>
      </c>
      <c r="I2132" s="49">
        <f t="shared" si="4"/>
        <v>4.200870912</v>
      </c>
      <c r="J2132" s="49"/>
      <c r="K2132" s="50">
        <v>70.0</v>
      </c>
      <c r="L2132" s="51">
        <v>59.3</v>
      </c>
      <c r="M2132" s="52">
        <f t="shared" si="5"/>
        <v>75.03507359</v>
      </c>
      <c r="N2132" s="52">
        <f t="shared" si="6"/>
        <v>5.03507359</v>
      </c>
      <c r="O2132" s="53"/>
      <c r="P2132" s="54">
        <v>70.0</v>
      </c>
      <c r="Q2132" s="54">
        <v>0.3</v>
      </c>
      <c r="R2132" s="55">
        <f t="shared" si="7"/>
        <v>70.64913325</v>
      </c>
      <c r="S2132" s="55">
        <f t="shared" si="8"/>
        <v>0.6491332465</v>
      </c>
      <c r="T2132" s="55"/>
    </row>
    <row r="2133">
      <c r="A2133" s="45">
        <v>74.3</v>
      </c>
      <c r="B2133" s="45">
        <v>15.2</v>
      </c>
      <c r="C2133" s="46">
        <f t="shared" si="1"/>
        <v>76.08137633</v>
      </c>
      <c r="D2133" s="35">
        <f t="shared" si="2"/>
        <v>1.781376328</v>
      </c>
      <c r="E2133" s="47"/>
      <c r="F2133" s="48">
        <v>69.6</v>
      </c>
      <c r="G2133" s="48">
        <v>237.0</v>
      </c>
      <c r="H2133" s="49">
        <f t="shared" si="3"/>
        <v>65.37226141</v>
      </c>
      <c r="I2133" s="49">
        <f t="shared" si="4"/>
        <v>4.227738586</v>
      </c>
      <c r="J2133" s="49"/>
      <c r="K2133" s="50">
        <v>69.6</v>
      </c>
      <c r="L2133" s="51">
        <v>58.7</v>
      </c>
      <c r="M2133" s="52">
        <f t="shared" si="5"/>
        <v>74.8731588</v>
      </c>
      <c r="N2133" s="52">
        <f t="shared" si="6"/>
        <v>5.273158804</v>
      </c>
      <c r="O2133" s="53"/>
      <c r="P2133" s="54">
        <v>69.6</v>
      </c>
      <c r="Q2133" s="54">
        <v>0.2</v>
      </c>
      <c r="R2133" s="55">
        <f t="shared" si="7"/>
        <v>70.74642159</v>
      </c>
      <c r="S2133" s="55">
        <f t="shared" si="8"/>
        <v>1.146421586</v>
      </c>
      <c r="T2133" s="55"/>
    </row>
    <row r="2134">
      <c r="A2134" s="45">
        <v>74.1</v>
      </c>
      <c r="B2134" s="45">
        <v>14.5</v>
      </c>
      <c r="C2134" s="46">
        <f t="shared" si="1"/>
        <v>74.60895915</v>
      </c>
      <c r="D2134" s="35">
        <f t="shared" si="2"/>
        <v>0.5089591543</v>
      </c>
      <c r="E2134" s="47"/>
      <c r="F2134" s="48">
        <v>69.4</v>
      </c>
      <c r="G2134" s="48">
        <v>242.0</v>
      </c>
      <c r="H2134" s="49">
        <f t="shared" si="3"/>
        <v>65.10546912</v>
      </c>
      <c r="I2134" s="49">
        <f t="shared" si="4"/>
        <v>4.294530882</v>
      </c>
      <c r="J2134" s="49"/>
      <c r="K2134" s="50">
        <v>69.4</v>
      </c>
      <c r="L2134" s="51">
        <v>58.1</v>
      </c>
      <c r="M2134" s="52">
        <f t="shared" si="5"/>
        <v>74.71124402</v>
      </c>
      <c r="N2134" s="52">
        <f t="shared" si="6"/>
        <v>5.311244018</v>
      </c>
      <c r="O2134" s="53"/>
      <c r="P2134" s="54">
        <v>69.4</v>
      </c>
      <c r="Q2134" s="54">
        <v>0.3</v>
      </c>
      <c r="R2134" s="55">
        <f t="shared" si="7"/>
        <v>70.64913325</v>
      </c>
      <c r="S2134" s="55">
        <f t="shared" si="8"/>
        <v>1.249133247</v>
      </c>
      <c r="T2134" s="55"/>
    </row>
    <row r="2135">
      <c r="A2135" s="45">
        <v>73.9</v>
      </c>
      <c r="B2135" s="45">
        <v>13.9</v>
      </c>
      <c r="C2135" s="46">
        <f t="shared" si="1"/>
        <v>73.34688729</v>
      </c>
      <c r="D2135" s="35">
        <f t="shared" si="2"/>
        <v>0.5531127086</v>
      </c>
      <c r="E2135" s="47"/>
      <c r="F2135" s="48">
        <v>68.4</v>
      </c>
      <c r="G2135" s="48">
        <v>256.0</v>
      </c>
      <c r="H2135" s="49">
        <f t="shared" si="3"/>
        <v>64.35845069</v>
      </c>
      <c r="I2135" s="49">
        <f t="shared" si="4"/>
        <v>4.041549311</v>
      </c>
      <c r="J2135" s="49"/>
      <c r="K2135" s="50">
        <v>68.4</v>
      </c>
      <c r="L2135" s="51">
        <v>57.5</v>
      </c>
      <c r="M2135" s="52">
        <f t="shared" si="5"/>
        <v>74.54932923</v>
      </c>
      <c r="N2135" s="52">
        <f t="shared" si="6"/>
        <v>6.149329232</v>
      </c>
      <c r="O2135" s="53"/>
      <c r="P2135" s="54">
        <v>68.4</v>
      </c>
      <c r="Q2135" s="54">
        <v>0.3</v>
      </c>
      <c r="R2135" s="55">
        <f t="shared" si="7"/>
        <v>70.64913325</v>
      </c>
      <c r="S2135" s="55">
        <f t="shared" si="8"/>
        <v>2.249133247</v>
      </c>
      <c r="T2135" s="55"/>
    </row>
    <row r="2136">
      <c r="A2136" s="45">
        <v>73.7</v>
      </c>
      <c r="B2136" s="45">
        <v>13.3</v>
      </c>
      <c r="C2136" s="46">
        <f t="shared" si="1"/>
        <v>72.08481543</v>
      </c>
      <c r="D2136" s="35">
        <f t="shared" si="2"/>
        <v>1.615184572</v>
      </c>
      <c r="E2136" s="47"/>
      <c r="F2136" s="48">
        <v>68.2</v>
      </c>
      <c r="G2136" s="48">
        <v>261.0</v>
      </c>
      <c r="H2136" s="49">
        <f t="shared" si="3"/>
        <v>64.09165839</v>
      </c>
      <c r="I2136" s="49">
        <f t="shared" si="4"/>
        <v>4.108341607</v>
      </c>
      <c r="J2136" s="49"/>
      <c r="K2136" s="50">
        <v>68.2</v>
      </c>
      <c r="L2136" s="51">
        <v>57.0</v>
      </c>
      <c r="M2136" s="52">
        <f t="shared" si="5"/>
        <v>74.41440024</v>
      </c>
      <c r="N2136" s="52">
        <f t="shared" si="6"/>
        <v>6.214400244</v>
      </c>
      <c r="O2136" s="53"/>
      <c r="P2136" s="54">
        <v>68.2</v>
      </c>
      <c r="Q2136" s="54">
        <v>0.3</v>
      </c>
      <c r="R2136" s="55">
        <f t="shared" si="7"/>
        <v>70.64913325</v>
      </c>
      <c r="S2136" s="55">
        <f t="shared" si="8"/>
        <v>2.449133247</v>
      </c>
      <c r="T2136" s="55"/>
    </row>
    <row r="2137">
      <c r="A2137" s="45">
        <v>73.4</v>
      </c>
      <c r="B2137" s="45">
        <v>13.0</v>
      </c>
      <c r="C2137" s="46">
        <f t="shared" si="1"/>
        <v>71.4537795</v>
      </c>
      <c r="D2137" s="35">
        <f t="shared" si="2"/>
        <v>1.946220503</v>
      </c>
      <c r="E2137" s="47"/>
      <c r="F2137" s="48">
        <v>67.5</v>
      </c>
      <c r="G2137" s="48">
        <v>278.0</v>
      </c>
      <c r="H2137" s="49">
        <f t="shared" si="3"/>
        <v>63.18456459</v>
      </c>
      <c r="I2137" s="49">
        <f t="shared" si="4"/>
        <v>4.315435414</v>
      </c>
      <c r="J2137" s="49"/>
      <c r="K2137" s="50">
        <v>67.5</v>
      </c>
      <c r="L2137" s="51">
        <v>56.6</v>
      </c>
      <c r="M2137" s="52">
        <f t="shared" si="5"/>
        <v>74.30645705</v>
      </c>
      <c r="N2137" s="52">
        <f t="shared" si="6"/>
        <v>6.806457054</v>
      </c>
      <c r="O2137" s="53"/>
      <c r="P2137" s="54">
        <v>67.5</v>
      </c>
      <c r="Q2137" s="54">
        <v>0.3</v>
      </c>
      <c r="R2137" s="55">
        <f t="shared" si="7"/>
        <v>70.64913325</v>
      </c>
      <c r="S2137" s="55">
        <f t="shared" si="8"/>
        <v>3.149133247</v>
      </c>
      <c r="T2137" s="55"/>
    </row>
    <row r="2138">
      <c r="A2138" s="45">
        <v>73.3</v>
      </c>
      <c r="B2138" s="45">
        <v>12.8</v>
      </c>
      <c r="C2138" s="46">
        <f t="shared" si="1"/>
        <v>71.03308888</v>
      </c>
      <c r="D2138" s="35">
        <f t="shared" si="2"/>
        <v>2.266911124</v>
      </c>
      <c r="E2138" s="47"/>
      <c r="F2138" s="48">
        <v>67.3</v>
      </c>
      <c r="G2138" s="48">
        <v>282.0</v>
      </c>
      <c r="H2138" s="49">
        <f t="shared" si="3"/>
        <v>62.97113075</v>
      </c>
      <c r="I2138" s="49">
        <f t="shared" si="4"/>
        <v>4.328869251</v>
      </c>
      <c r="J2138" s="49"/>
      <c r="K2138" s="50">
        <v>67.3</v>
      </c>
      <c r="L2138" s="51">
        <v>56.1</v>
      </c>
      <c r="M2138" s="52">
        <f t="shared" si="5"/>
        <v>74.17152807</v>
      </c>
      <c r="N2138" s="52">
        <f t="shared" si="6"/>
        <v>6.871528065</v>
      </c>
      <c r="O2138" s="53"/>
      <c r="P2138" s="54">
        <v>67.3</v>
      </c>
      <c r="Q2138" s="54">
        <v>0.3</v>
      </c>
      <c r="R2138" s="55">
        <f t="shared" si="7"/>
        <v>70.64913325</v>
      </c>
      <c r="S2138" s="55">
        <f t="shared" si="8"/>
        <v>3.349133247</v>
      </c>
      <c r="T2138" s="55"/>
    </row>
    <row r="2139">
      <c r="A2139" s="45">
        <v>73.2</v>
      </c>
      <c r="B2139" s="45">
        <v>12.7</v>
      </c>
      <c r="C2139" s="46">
        <f t="shared" si="1"/>
        <v>70.82274357</v>
      </c>
      <c r="D2139" s="35">
        <f t="shared" si="2"/>
        <v>2.377256435</v>
      </c>
      <c r="E2139" s="47"/>
      <c r="F2139" s="48">
        <v>66.4</v>
      </c>
      <c r="G2139" s="48">
        <v>3.0</v>
      </c>
      <c r="H2139" s="49">
        <f t="shared" si="3"/>
        <v>77.85814087</v>
      </c>
      <c r="I2139" s="49">
        <f t="shared" si="4"/>
        <v>11.45814087</v>
      </c>
      <c r="J2139" s="49"/>
      <c r="K2139" s="50">
        <v>66.4</v>
      </c>
      <c r="L2139" s="51">
        <v>55.7</v>
      </c>
      <c r="M2139" s="52">
        <f t="shared" si="5"/>
        <v>74.06358487</v>
      </c>
      <c r="N2139" s="52">
        <f t="shared" si="6"/>
        <v>7.663584875</v>
      </c>
      <c r="O2139" s="53"/>
      <c r="P2139" s="54">
        <v>66.4</v>
      </c>
      <c r="Q2139" s="54">
        <v>0.3</v>
      </c>
      <c r="R2139" s="55">
        <f t="shared" si="7"/>
        <v>70.64913325</v>
      </c>
      <c r="S2139" s="55">
        <f t="shared" si="8"/>
        <v>4.249133247</v>
      </c>
      <c r="T2139" s="55"/>
    </row>
    <row r="2140">
      <c r="A2140" s="45">
        <v>73.2</v>
      </c>
      <c r="B2140" s="45">
        <v>12.5</v>
      </c>
      <c r="C2140" s="46">
        <f t="shared" si="1"/>
        <v>70.40205294</v>
      </c>
      <c r="D2140" s="35">
        <f t="shared" si="2"/>
        <v>2.797947056</v>
      </c>
      <c r="E2140" s="47"/>
      <c r="F2140" s="48">
        <v>65.0</v>
      </c>
      <c r="G2140" s="48">
        <v>327.0</v>
      </c>
      <c r="H2140" s="49">
        <f t="shared" si="3"/>
        <v>60.57000008</v>
      </c>
      <c r="I2140" s="49">
        <f t="shared" si="4"/>
        <v>4.429999915</v>
      </c>
      <c r="J2140" s="49"/>
      <c r="K2140" s="50">
        <v>65.0</v>
      </c>
      <c r="L2140" s="51">
        <v>55.3</v>
      </c>
      <c r="M2140" s="52">
        <f t="shared" si="5"/>
        <v>73.95564168</v>
      </c>
      <c r="N2140" s="52">
        <f t="shared" si="6"/>
        <v>8.955641684</v>
      </c>
      <c r="O2140" s="53"/>
      <c r="P2140" s="54">
        <v>65.0</v>
      </c>
      <c r="Q2140" s="54">
        <v>0.4</v>
      </c>
      <c r="R2140" s="55">
        <f t="shared" si="7"/>
        <v>70.55184491</v>
      </c>
      <c r="S2140" s="55">
        <f t="shared" si="8"/>
        <v>5.551844907</v>
      </c>
      <c r="T2140" s="55"/>
    </row>
    <row r="2141">
      <c r="A2141" s="45">
        <v>73.1</v>
      </c>
      <c r="B2141" s="45">
        <v>12.4</v>
      </c>
      <c r="C2141" s="46">
        <f t="shared" si="1"/>
        <v>70.19170763</v>
      </c>
      <c r="D2141" s="35">
        <f t="shared" si="2"/>
        <v>2.908292366</v>
      </c>
      <c r="E2141" s="47"/>
      <c r="F2141" s="48">
        <v>64.9</v>
      </c>
      <c r="G2141" s="48">
        <v>321.0</v>
      </c>
      <c r="H2141" s="49">
        <f t="shared" si="3"/>
        <v>60.89015084</v>
      </c>
      <c r="I2141" s="49">
        <f t="shared" si="4"/>
        <v>4.00984916</v>
      </c>
      <c r="J2141" s="49"/>
      <c r="K2141" s="50">
        <v>64.9</v>
      </c>
      <c r="L2141" s="51">
        <v>55.0</v>
      </c>
      <c r="M2141" s="52">
        <f t="shared" si="5"/>
        <v>73.87468429</v>
      </c>
      <c r="N2141" s="52">
        <f t="shared" si="6"/>
        <v>8.974684291</v>
      </c>
      <c r="O2141" s="53"/>
      <c r="P2141" s="54">
        <v>64.9</v>
      </c>
      <c r="Q2141" s="54">
        <v>0.3</v>
      </c>
      <c r="R2141" s="55">
        <f t="shared" si="7"/>
        <v>70.64913325</v>
      </c>
      <c r="S2141" s="55">
        <f t="shared" si="8"/>
        <v>5.749133247</v>
      </c>
      <c r="T2141" s="55"/>
    </row>
    <row r="2142">
      <c r="A2142" s="45">
        <v>73.1</v>
      </c>
      <c r="B2142" s="45">
        <v>12.3</v>
      </c>
      <c r="C2142" s="46">
        <f t="shared" si="1"/>
        <v>69.98136232</v>
      </c>
      <c r="D2142" s="35">
        <f t="shared" si="2"/>
        <v>3.118637677</v>
      </c>
      <c r="E2142" s="47"/>
      <c r="F2142" s="48">
        <v>64.6</v>
      </c>
      <c r="G2142" s="48">
        <v>322.0</v>
      </c>
      <c r="H2142" s="49">
        <f t="shared" si="3"/>
        <v>60.83679238</v>
      </c>
      <c r="I2142" s="49">
        <f t="shared" si="4"/>
        <v>3.763207619</v>
      </c>
      <c r="J2142" s="49"/>
      <c r="K2142" s="50">
        <v>64.6</v>
      </c>
      <c r="L2142" s="51">
        <v>54.7</v>
      </c>
      <c r="M2142" s="52">
        <f t="shared" si="5"/>
        <v>73.7937269</v>
      </c>
      <c r="N2142" s="52">
        <f t="shared" si="6"/>
        <v>9.193726899</v>
      </c>
      <c r="O2142" s="53"/>
      <c r="P2142" s="54">
        <v>64.6</v>
      </c>
      <c r="Q2142" s="54">
        <v>0.3</v>
      </c>
      <c r="R2142" s="55">
        <f t="shared" si="7"/>
        <v>70.64913325</v>
      </c>
      <c r="S2142" s="55">
        <f t="shared" si="8"/>
        <v>6.049133247</v>
      </c>
      <c r="T2142" s="55"/>
    </row>
    <row r="2143">
      <c r="A2143" s="45">
        <v>73.0</v>
      </c>
      <c r="B2143" s="45">
        <v>12.2</v>
      </c>
      <c r="C2143" s="46">
        <f t="shared" si="1"/>
        <v>69.77101701</v>
      </c>
      <c r="D2143" s="35">
        <f t="shared" si="2"/>
        <v>3.228982987</v>
      </c>
      <c r="E2143" s="47"/>
      <c r="F2143" s="48">
        <v>64.8</v>
      </c>
      <c r="G2143" s="48">
        <v>313.0</v>
      </c>
      <c r="H2143" s="49">
        <f t="shared" si="3"/>
        <v>61.31701851</v>
      </c>
      <c r="I2143" s="49">
        <f t="shared" si="4"/>
        <v>3.482981486</v>
      </c>
      <c r="J2143" s="49"/>
      <c r="K2143" s="50">
        <v>64.8</v>
      </c>
      <c r="L2143" s="51">
        <v>54.5</v>
      </c>
      <c r="M2143" s="52">
        <f t="shared" si="5"/>
        <v>73.7397553</v>
      </c>
      <c r="N2143" s="52">
        <f t="shared" si="6"/>
        <v>8.939755303</v>
      </c>
      <c r="O2143" s="53"/>
      <c r="P2143" s="54">
        <v>64.8</v>
      </c>
      <c r="Q2143" s="54">
        <v>0.2</v>
      </c>
      <c r="R2143" s="55">
        <f t="shared" si="7"/>
        <v>70.74642159</v>
      </c>
      <c r="S2143" s="55">
        <f t="shared" si="8"/>
        <v>5.946421586</v>
      </c>
      <c r="T2143" s="55"/>
    </row>
    <row r="2144">
      <c r="A2144" s="45">
        <v>72.9</v>
      </c>
      <c r="B2144" s="45">
        <v>12.1</v>
      </c>
      <c r="C2144" s="46">
        <f t="shared" si="1"/>
        <v>69.5606717</v>
      </c>
      <c r="D2144" s="35">
        <f t="shared" si="2"/>
        <v>3.339328297</v>
      </c>
      <c r="E2144" s="47"/>
      <c r="F2144" s="48">
        <v>65.1</v>
      </c>
      <c r="G2144" s="48">
        <v>38.0</v>
      </c>
      <c r="H2144" s="49">
        <f t="shared" si="3"/>
        <v>75.9905948</v>
      </c>
      <c r="I2144" s="49">
        <f t="shared" si="4"/>
        <v>10.8905948</v>
      </c>
      <c r="J2144" s="49"/>
      <c r="K2144" s="50">
        <v>65.1</v>
      </c>
      <c r="L2144" s="51">
        <v>54.2</v>
      </c>
      <c r="M2144" s="52">
        <f t="shared" si="5"/>
        <v>73.65879791</v>
      </c>
      <c r="N2144" s="52">
        <f t="shared" si="6"/>
        <v>8.55879791</v>
      </c>
      <c r="O2144" s="53"/>
      <c r="P2144" s="54">
        <v>65.1</v>
      </c>
      <c r="Q2144" s="54">
        <v>0.4</v>
      </c>
      <c r="R2144" s="55">
        <f t="shared" si="7"/>
        <v>70.55184491</v>
      </c>
      <c r="S2144" s="55">
        <f t="shared" si="8"/>
        <v>5.451844907</v>
      </c>
      <c r="T2144" s="55"/>
    </row>
    <row r="2145">
      <c r="A2145" s="45">
        <v>72.8</v>
      </c>
      <c r="B2145" s="45">
        <v>12.0</v>
      </c>
      <c r="C2145" s="46">
        <f t="shared" si="1"/>
        <v>69.35032639</v>
      </c>
      <c r="D2145" s="35">
        <f t="shared" si="2"/>
        <v>3.449673608</v>
      </c>
      <c r="E2145" s="47"/>
      <c r="F2145" s="48">
        <v>65.0</v>
      </c>
      <c r="G2145" s="48">
        <v>37.0</v>
      </c>
      <c r="H2145" s="49">
        <f t="shared" si="3"/>
        <v>76.04395326</v>
      </c>
      <c r="I2145" s="49">
        <f t="shared" si="4"/>
        <v>11.04395326</v>
      </c>
      <c r="J2145" s="49"/>
      <c r="K2145" s="50">
        <v>65.0</v>
      </c>
      <c r="L2145" s="51">
        <v>54.0</v>
      </c>
      <c r="M2145" s="52">
        <f t="shared" si="5"/>
        <v>73.60482632</v>
      </c>
      <c r="N2145" s="52">
        <f t="shared" si="6"/>
        <v>8.604826315</v>
      </c>
      <c r="O2145" s="53"/>
      <c r="P2145" s="54">
        <v>65.0</v>
      </c>
      <c r="Q2145" s="54">
        <v>0.4</v>
      </c>
      <c r="R2145" s="55">
        <f t="shared" si="7"/>
        <v>70.55184491</v>
      </c>
      <c r="S2145" s="55">
        <f t="shared" si="8"/>
        <v>5.551844907</v>
      </c>
      <c r="T2145" s="55"/>
    </row>
    <row r="2146">
      <c r="A2146" s="45">
        <v>72.6</v>
      </c>
      <c r="B2146" s="45">
        <v>11.8</v>
      </c>
      <c r="C2146" s="46">
        <f t="shared" si="1"/>
        <v>68.92963577</v>
      </c>
      <c r="D2146" s="35">
        <f t="shared" si="2"/>
        <v>3.670364229</v>
      </c>
      <c r="E2146" s="47"/>
      <c r="F2146" s="48">
        <v>66.1</v>
      </c>
      <c r="G2146" s="48">
        <v>227.0</v>
      </c>
      <c r="H2146" s="49">
        <f t="shared" si="3"/>
        <v>65.90584601</v>
      </c>
      <c r="I2146" s="49">
        <f t="shared" si="4"/>
        <v>0.1941539938</v>
      </c>
      <c r="J2146" s="49"/>
      <c r="K2146" s="50">
        <v>66.1</v>
      </c>
      <c r="L2146" s="51">
        <v>21.4</v>
      </c>
      <c r="M2146" s="52">
        <f t="shared" si="5"/>
        <v>64.80745629</v>
      </c>
      <c r="N2146" s="52">
        <f t="shared" si="6"/>
        <v>1.292543713</v>
      </c>
      <c r="O2146" s="53"/>
      <c r="P2146" s="54">
        <v>66.1</v>
      </c>
      <c r="Q2146" s="54">
        <v>0.5</v>
      </c>
      <c r="R2146" s="55">
        <f t="shared" si="7"/>
        <v>70.45455657</v>
      </c>
      <c r="S2146" s="55">
        <f t="shared" si="8"/>
        <v>4.354556568</v>
      </c>
      <c r="T2146" s="55"/>
    </row>
    <row r="2147">
      <c r="A2147" s="45">
        <v>66.7</v>
      </c>
      <c r="B2147" s="45">
        <v>9.5</v>
      </c>
      <c r="C2147" s="46">
        <f t="shared" si="1"/>
        <v>64.09169363</v>
      </c>
      <c r="D2147" s="35">
        <f t="shared" si="2"/>
        <v>2.60830637</v>
      </c>
      <c r="E2147" s="47"/>
      <c r="F2147" s="48">
        <v>65.7</v>
      </c>
      <c r="G2147" s="48">
        <v>23.0</v>
      </c>
      <c r="H2147" s="49">
        <f t="shared" si="3"/>
        <v>76.79097169</v>
      </c>
      <c r="I2147" s="49">
        <f t="shared" si="4"/>
        <v>11.09097169</v>
      </c>
      <c r="J2147" s="49"/>
      <c r="K2147" s="50">
        <v>65.7</v>
      </c>
      <c r="L2147" s="51">
        <v>2.8</v>
      </c>
      <c r="M2147" s="52">
        <f t="shared" si="5"/>
        <v>59.78809793</v>
      </c>
      <c r="N2147" s="52">
        <f t="shared" si="6"/>
        <v>5.911902073</v>
      </c>
      <c r="O2147" s="53"/>
      <c r="P2147" s="54">
        <v>65.7</v>
      </c>
      <c r="Q2147" s="54">
        <v>0.7</v>
      </c>
      <c r="R2147" s="55">
        <f t="shared" si="7"/>
        <v>70.25997989</v>
      </c>
      <c r="S2147" s="55">
        <f t="shared" si="8"/>
        <v>4.559979889</v>
      </c>
      <c r="T2147" s="55"/>
    </row>
    <row r="2148">
      <c r="A2148" s="45">
        <v>66.4</v>
      </c>
      <c r="B2148" s="45">
        <v>9.1</v>
      </c>
      <c r="C2148" s="46">
        <f t="shared" si="1"/>
        <v>63.25031239</v>
      </c>
      <c r="D2148" s="35">
        <f t="shared" si="2"/>
        <v>3.149687612</v>
      </c>
      <c r="E2148" s="47"/>
      <c r="F2148" s="48">
        <v>65.2</v>
      </c>
      <c r="G2148" s="48">
        <v>233.0</v>
      </c>
      <c r="H2148" s="49">
        <f t="shared" si="3"/>
        <v>65.58569525</v>
      </c>
      <c r="I2148" s="49">
        <f t="shared" si="4"/>
        <v>0.3856952509</v>
      </c>
      <c r="J2148" s="49"/>
      <c r="K2148" s="50">
        <v>65.2</v>
      </c>
      <c r="L2148" s="51">
        <v>2.1</v>
      </c>
      <c r="M2148" s="52">
        <f t="shared" si="5"/>
        <v>59.59919734</v>
      </c>
      <c r="N2148" s="52">
        <f t="shared" si="6"/>
        <v>5.600802656</v>
      </c>
      <c r="O2148" s="53"/>
      <c r="P2148" s="54">
        <v>65.2</v>
      </c>
      <c r="Q2148" s="54">
        <v>1.3</v>
      </c>
      <c r="R2148" s="55">
        <f t="shared" si="7"/>
        <v>69.67624985</v>
      </c>
      <c r="S2148" s="55">
        <f t="shared" si="8"/>
        <v>4.476249854</v>
      </c>
      <c r="T2148" s="55"/>
    </row>
    <row r="2149">
      <c r="A2149" s="45">
        <v>66.0</v>
      </c>
      <c r="B2149" s="45">
        <v>8.7</v>
      </c>
      <c r="C2149" s="46">
        <f t="shared" si="1"/>
        <v>62.40893115</v>
      </c>
      <c r="D2149" s="35">
        <f t="shared" si="2"/>
        <v>3.591068854</v>
      </c>
      <c r="E2149" s="47"/>
      <c r="F2149" s="48">
        <v>64.6</v>
      </c>
      <c r="G2149" s="48">
        <v>239.0</v>
      </c>
      <c r="H2149" s="49">
        <f t="shared" si="3"/>
        <v>65.2655445</v>
      </c>
      <c r="I2149" s="49">
        <f t="shared" si="4"/>
        <v>0.6655444957</v>
      </c>
      <c r="J2149" s="49"/>
      <c r="K2149" s="50">
        <v>64.6</v>
      </c>
      <c r="L2149" s="51">
        <v>19.5</v>
      </c>
      <c r="M2149" s="52">
        <f t="shared" si="5"/>
        <v>64.29472613</v>
      </c>
      <c r="N2149" s="52">
        <f t="shared" si="6"/>
        <v>0.3052738682</v>
      </c>
      <c r="O2149" s="53"/>
      <c r="P2149" s="54">
        <v>64.6</v>
      </c>
      <c r="Q2149" s="54">
        <v>2.3</v>
      </c>
      <c r="R2149" s="55">
        <f t="shared" si="7"/>
        <v>68.70336646</v>
      </c>
      <c r="S2149" s="55">
        <f t="shared" si="8"/>
        <v>4.103366461</v>
      </c>
      <c r="T2149" s="55"/>
    </row>
    <row r="2150">
      <c r="A2150" s="45">
        <v>65.6</v>
      </c>
      <c r="B2150" s="45">
        <v>8.3</v>
      </c>
      <c r="C2150" s="46">
        <f t="shared" si="1"/>
        <v>61.5675499</v>
      </c>
      <c r="D2150" s="35">
        <f t="shared" si="2"/>
        <v>4.032450096</v>
      </c>
      <c r="E2150" s="47"/>
      <c r="F2150" s="48">
        <v>63.8</v>
      </c>
      <c r="G2150" s="48">
        <v>247.0</v>
      </c>
      <c r="H2150" s="49">
        <f t="shared" si="3"/>
        <v>64.83867682</v>
      </c>
      <c r="I2150" s="49">
        <f t="shared" si="4"/>
        <v>1.038676822</v>
      </c>
      <c r="J2150" s="49"/>
      <c r="K2150" s="50">
        <v>63.8</v>
      </c>
      <c r="L2150" s="51">
        <v>18.9</v>
      </c>
      <c r="M2150" s="52">
        <f t="shared" si="5"/>
        <v>64.13281135</v>
      </c>
      <c r="N2150" s="52">
        <f t="shared" si="6"/>
        <v>0.332811346</v>
      </c>
      <c r="O2150" s="53"/>
      <c r="P2150" s="54">
        <v>63.8</v>
      </c>
      <c r="Q2150" s="54">
        <v>2.8</v>
      </c>
      <c r="R2150" s="55">
        <f t="shared" si="7"/>
        <v>68.21692477</v>
      </c>
      <c r="S2150" s="55">
        <f t="shared" si="8"/>
        <v>4.416924765</v>
      </c>
      <c r="T2150" s="55"/>
    </row>
    <row r="2151">
      <c r="A2151" s="45">
        <v>64.9</v>
      </c>
      <c r="B2151" s="45">
        <v>7.9</v>
      </c>
      <c r="C2151" s="46">
        <f t="shared" si="1"/>
        <v>60.72616866</v>
      </c>
      <c r="D2151" s="35">
        <f t="shared" si="2"/>
        <v>4.173831338</v>
      </c>
      <c r="E2151" s="47"/>
      <c r="F2151" s="48">
        <v>62.8</v>
      </c>
      <c r="G2151" s="48">
        <v>26.0</v>
      </c>
      <c r="H2151" s="49">
        <f t="shared" si="3"/>
        <v>76.63089631</v>
      </c>
      <c r="I2151" s="49">
        <f t="shared" si="4"/>
        <v>13.83089631</v>
      </c>
      <c r="J2151" s="49"/>
      <c r="K2151" s="50">
        <v>62.8</v>
      </c>
      <c r="L2151" s="51">
        <v>18.3</v>
      </c>
      <c r="M2151" s="52">
        <f t="shared" si="5"/>
        <v>63.97089656</v>
      </c>
      <c r="N2151" s="52">
        <f t="shared" si="6"/>
        <v>1.17089656</v>
      </c>
      <c r="O2151" s="53"/>
      <c r="P2151" s="54">
        <v>62.8</v>
      </c>
      <c r="Q2151" s="54">
        <v>3.7</v>
      </c>
      <c r="R2151" s="55">
        <f t="shared" si="7"/>
        <v>67.34132971</v>
      </c>
      <c r="S2151" s="55">
        <f t="shared" si="8"/>
        <v>4.541329712</v>
      </c>
      <c r="T2151" s="55"/>
    </row>
    <row r="2152">
      <c r="A2152" s="45">
        <v>64.3</v>
      </c>
      <c r="B2152" s="45">
        <v>7.7</v>
      </c>
      <c r="C2152" s="46">
        <f t="shared" si="1"/>
        <v>60.30547804</v>
      </c>
      <c r="D2152" s="35">
        <f t="shared" si="2"/>
        <v>3.994521959</v>
      </c>
      <c r="E2152" s="47"/>
      <c r="F2152" s="48">
        <v>61.0</v>
      </c>
      <c r="G2152" s="48">
        <v>288.0</v>
      </c>
      <c r="H2152" s="49">
        <f t="shared" si="3"/>
        <v>62.65097999</v>
      </c>
      <c r="I2152" s="49">
        <f t="shared" si="4"/>
        <v>1.650979994</v>
      </c>
      <c r="J2152" s="49"/>
      <c r="K2152" s="50">
        <v>61.0</v>
      </c>
      <c r="L2152" s="51">
        <v>17.7</v>
      </c>
      <c r="M2152" s="52">
        <f t="shared" si="5"/>
        <v>63.80898177</v>
      </c>
      <c r="N2152" s="52">
        <f t="shared" si="6"/>
        <v>2.808981774</v>
      </c>
      <c r="O2152" s="53"/>
      <c r="P2152" s="54">
        <v>61.0</v>
      </c>
      <c r="Q2152" s="54">
        <v>5.0</v>
      </c>
      <c r="R2152" s="55">
        <f t="shared" si="7"/>
        <v>66.0765813</v>
      </c>
      <c r="S2152" s="55">
        <f t="shared" si="8"/>
        <v>5.076581301</v>
      </c>
      <c r="T2152" s="55"/>
    </row>
    <row r="2153">
      <c r="A2153" s="45">
        <v>63.5</v>
      </c>
      <c r="B2153" s="45">
        <v>7.5</v>
      </c>
      <c r="C2153" s="46">
        <f t="shared" si="1"/>
        <v>59.88478742</v>
      </c>
      <c r="D2153" s="35">
        <f t="shared" si="2"/>
        <v>3.61521258</v>
      </c>
      <c r="E2153" s="47"/>
      <c r="F2153" s="48">
        <v>68.0</v>
      </c>
      <c r="G2153" s="48">
        <v>282.0</v>
      </c>
      <c r="H2153" s="49">
        <f t="shared" si="3"/>
        <v>62.97113075</v>
      </c>
      <c r="I2153" s="49">
        <f t="shared" si="4"/>
        <v>5.028869251</v>
      </c>
      <c r="J2153" s="49"/>
      <c r="K2153" s="50">
        <v>68.0</v>
      </c>
      <c r="L2153" s="51">
        <v>17.1</v>
      </c>
      <c r="M2153" s="52">
        <f t="shared" si="5"/>
        <v>63.64706699</v>
      </c>
      <c r="N2153" s="52">
        <f t="shared" si="6"/>
        <v>4.352933011</v>
      </c>
      <c r="O2153" s="53"/>
      <c r="P2153" s="54">
        <v>68.0</v>
      </c>
      <c r="Q2153" s="54">
        <v>6.2</v>
      </c>
      <c r="R2153" s="55">
        <f t="shared" si="7"/>
        <v>64.90912123</v>
      </c>
      <c r="S2153" s="55">
        <f t="shared" si="8"/>
        <v>3.09087877</v>
      </c>
      <c r="T2153" s="55"/>
    </row>
    <row r="2154">
      <c r="A2154" s="45">
        <v>62.8</v>
      </c>
      <c r="B2154" s="45">
        <v>7.1</v>
      </c>
      <c r="C2154" s="46">
        <f t="shared" si="1"/>
        <v>59.04340618</v>
      </c>
      <c r="D2154" s="35">
        <f t="shared" si="2"/>
        <v>3.756593822</v>
      </c>
      <c r="E2154" s="47"/>
      <c r="F2154" s="48">
        <v>59.6</v>
      </c>
      <c r="G2154" s="48">
        <v>295.0</v>
      </c>
      <c r="H2154" s="49">
        <f t="shared" si="3"/>
        <v>62.27747078</v>
      </c>
      <c r="I2154" s="49">
        <f t="shared" si="4"/>
        <v>2.67747078</v>
      </c>
      <c r="J2154" s="49"/>
      <c r="K2154" s="50">
        <v>59.6</v>
      </c>
      <c r="L2154" s="51">
        <v>16.5</v>
      </c>
      <c r="M2154" s="52">
        <f t="shared" si="5"/>
        <v>63.4851522</v>
      </c>
      <c r="N2154" s="52">
        <f t="shared" si="6"/>
        <v>3.885152203</v>
      </c>
      <c r="O2154" s="53"/>
      <c r="P2154" s="54">
        <v>59.6</v>
      </c>
      <c r="Q2154" s="54">
        <v>7.1</v>
      </c>
      <c r="R2154" s="55">
        <f t="shared" si="7"/>
        <v>64.03352618</v>
      </c>
      <c r="S2154" s="55">
        <f t="shared" si="8"/>
        <v>4.433526177</v>
      </c>
      <c r="T2154" s="55"/>
    </row>
    <row r="2155">
      <c r="A2155" s="45">
        <v>62.1</v>
      </c>
      <c r="B2155" s="45">
        <v>6.8</v>
      </c>
      <c r="C2155" s="46">
        <f t="shared" si="1"/>
        <v>58.41237025</v>
      </c>
      <c r="D2155" s="35">
        <f t="shared" si="2"/>
        <v>3.687629754</v>
      </c>
      <c r="E2155" s="47"/>
      <c r="F2155" s="48">
        <v>57.6</v>
      </c>
      <c r="G2155" s="48">
        <v>328.0</v>
      </c>
      <c r="H2155" s="49">
        <f t="shared" si="3"/>
        <v>60.51664163</v>
      </c>
      <c r="I2155" s="49">
        <f t="shared" si="4"/>
        <v>2.916641626</v>
      </c>
      <c r="J2155" s="49"/>
      <c r="K2155" s="50">
        <v>57.6</v>
      </c>
      <c r="L2155" s="51">
        <v>15.9</v>
      </c>
      <c r="M2155" s="52">
        <f t="shared" si="5"/>
        <v>63.32323742</v>
      </c>
      <c r="N2155" s="52">
        <f t="shared" si="6"/>
        <v>5.723237417</v>
      </c>
      <c r="O2155" s="53"/>
      <c r="P2155" s="54">
        <v>57.6</v>
      </c>
      <c r="Q2155" s="54">
        <v>7.7</v>
      </c>
      <c r="R2155" s="55">
        <f t="shared" si="7"/>
        <v>63.44979614</v>
      </c>
      <c r="S2155" s="55">
        <f t="shared" si="8"/>
        <v>5.849796141</v>
      </c>
      <c r="T2155" s="55"/>
    </row>
    <row r="2156">
      <c r="A2156" s="45">
        <v>61.3</v>
      </c>
      <c r="B2156" s="45">
        <v>6.6</v>
      </c>
      <c r="C2156" s="46">
        <f t="shared" si="1"/>
        <v>57.99167963</v>
      </c>
      <c r="D2156" s="35">
        <f t="shared" si="2"/>
        <v>3.308320375</v>
      </c>
      <c r="E2156" s="47"/>
      <c r="F2156" s="48">
        <v>55.3</v>
      </c>
      <c r="G2156" s="48">
        <v>37.0</v>
      </c>
      <c r="H2156" s="49">
        <f t="shared" si="3"/>
        <v>76.04395326</v>
      </c>
      <c r="I2156" s="49">
        <f t="shared" si="4"/>
        <v>20.74395326</v>
      </c>
      <c r="J2156" s="49"/>
      <c r="K2156" s="50">
        <v>55.3</v>
      </c>
      <c r="L2156" s="51">
        <v>15.4</v>
      </c>
      <c r="M2156" s="52">
        <f t="shared" si="5"/>
        <v>63.18830843</v>
      </c>
      <c r="N2156" s="52">
        <f t="shared" si="6"/>
        <v>7.888308429</v>
      </c>
      <c r="O2156" s="53"/>
      <c r="P2156" s="54">
        <v>55.3</v>
      </c>
      <c r="Q2156" s="54">
        <v>8.1</v>
      </c>
      <c r="R2156" s="55">
        <f t="shared" si="7"/>
        <v>63.06064278</v>
      </c>
      <c r="S2156" s="55">
        <f t="shared" si="8"/>
        <v>7.760642784</v>
      </c>
      <c r="T2156" s="55"/>
    </row>
    <row r="2157">
      <c r="A2157" s="45">
        <v>65.0</v>
      </c>
      <c r="B2157" s="45">
        <v>6.4</v>
      </c>
      <c r="C2157" s="46">
        <f t="shared" si="1"/>
        <v>57.570989</v>
      </c>
      <c r="D2157" s="35">
        <f t="shared" si="2"/>
        <v>7.429010996</v>
      </c>
      <c r="E2157" s="47"/>
      <c r="F2157" s="48">
        <v>53.4</v>
      </c>
      <c r="G2157" s="48">
        <v>397.0</v>
      </c>
      <c r="H2157" s="49">
        <f t="shared" si="3"/>
        <v>56.83490794</v>
      </c>
      <c r="I2157" s="49">
        <f t="shared" si="4"/>
        <v>3.43490794</v>
      </c>
      <c r="J2157" s="49"/>
      <c r="K2157" s="50">
        <v>53.4</v>
      </c>
      <c r="L2157" s="51">
        <v>14.9</v>
      </c>
      <c r="M2157" s="52">
        <f t="shared" si="5"/>
        <v>63.05337944</v>
      </c>
      <c r="N2157" s="52">
        <f t="shared" si="6"/>
        <v>9.653379441</v>
      </c>
      <c r="O2157" s="53"/>
      <c r="P2157" s="54">
        <v>53.4</v>
      </c>
      <c r="Q2157" s="54">
        <v>8.0</v>
      </c>
      <c r="R2157" s="55">
        <f t="shared" si="7"/>
        <v>63.15793112</v>
      </c>
      <c r="S2157" s="55">
        <f t="shared" si="8"/>
        <v>9.757931124</v>
      </c>
      <c r="T2157" s="55"/>
    </row>
    <row r="2158">
      <c r="A2158" s="45">
        <v>59.7</v>
      </c>
      <c r="B2158" s="45">
        <v>6.2</v>
      </c>
      <c r="C2158" s="46">
        <f t="shared" si="1"/>
        <v>57.15029838</v>
      </c>
      <c r="D2158" s="35">
        <f t="shared" si="2"/>
        <v>2.549701617</v>
      </c>
      <c r="E2158" s="47"/>
      <c r="F2158" s="48">
        <v>52.0</v>
      </c>
      <c r="G2158" s="48">
        <v>48.0</v>
      </c>
      <c r="H2158" s="49">
        <f t="shared" si="3"/>
        <v>75.45701021</v>
      </c>
      <c r="I2158" s="49">
        <f t="shared" si="4"/>
        <v>23.45701021</v>
      </c>
      <c r="J2158" s="49"/>
      <c r="K2158" s="50">
        <v>52.0</v>
      </c>
      <c r="L2158" s="51">
        <v>14.5</v>
      </c>
      <c r="M2158" s="52">
        <f t="shared" si="5"/>
        <v>62.94543625</v>
      </c>
      <c r="N2158" s="52">
        <f t="shared" si="6"/>
        <v>10.94543625</v>
      </c>
      <c r="O2158" s="53"/>
      <c r="P2158" s="54">
        <v>52.0</v>
      </c>
      <c r="Q2158" s="54">
        <v>8.1</v>
      </c>
      <c r="R2158" s="55">
        <f t="shared" si="7"/>
        <v>63.06064278</v>
      </c>
      <c r="S2158" s="55">
        <f t="shared" si="8"/>
        <v>11.06064278</v>
      </c>
      <c r="T2158" s="55"/>
    </row>
    <row r="2159">
      <c r="A2159" s="45">
        <v>59.0</v>
      </c>
      <c r="B2159" s="45">
        <v>5.9</v>
      </c>
      <c r="C2159" s="46">
        <f t="shared" si="1"/>
        <v>56.51926245</v>
      </c>
      <c r="D2159" s="35">
        <f t="shared" si="2"/>
        <v>2.480737548</v>
      </c>
      <c r="E2159" s="47"/>
      <c r="F2159" s="48">
        <v>57.0</v>
      </c>
      <c r="G2159" s="48">
        <v>415.0</v>
      </c>
      <c r="H2159" s="49">
        <f t="shared" si="3"/>
        <v>55.87445567</v>
      </c>
      <c r="I2159" s="49">
        <f t="shared" si="4"/>
        <v>1.125544326</v>
      </c>
      <c r="J2159" s="49"/>
      <c r="K2159" s="50">
        <v>57.0</v>
      </c>
      <c r="L2159" s="51">
        <v>14.1</v>
      </c>
      <c r="M2159" s="52">
        <f t="shared" si="5"/>
        <v>62.83749306</v>
      </c>
      <c r="N2159" s="52">
        <f t="shared" si="6"/>
        <v>5.83749306</v>
      </c>
      <c r="O2159" s="53"/>
      <c r="P2159" s="54">
        <v>57.0</v>
      </c>
      <c r="Q2159" s="54">
        <v>8.5</v>
      </c>
      <c r="R2159" s="55">
        <f t="shared" si="7"/>
        <v>62.67148943</v>
      </c>
      <c r="S2159" s="55">
        <f t="shared" si="8"/>
        <v>5.671489427</v>
      </c>
      <c r="T2159" s="55"/>
    </row>
    <row r="2160">
      <c r="A2160" s="45">
        <v>58.4</v>
      </c>
      <c r="B2160" s="45">
        <v>5.7</v>
      </c>
      <c r="C2160" s="46">
        <f t="shared" si="1"/>
        <v>56.09857183</v>
      </c>
      <c r="D2160" s="35">
        <f t="shared" si="2"/>
        <v>2.301428169</v>
      </c>
      <c r="E2160" s="47"/>
      <c r="F2160" s="48">
        <v>48.6</v>
      </c>
      <c r="G2160" s="48">
        <v>438.0</v>
      </c>
      <c r="H2160" s="49">
        <f t="shared" si="3"/>
        <v>54.64721111</v>
      </c>
      <c r="I2160" s="49">
        <f t="shared" si="4"/>
        <v>6.047211112</v>
      </c>
      <c r="J2160" s="49"/>
      <c r="K2160" s="50">
        <v>48.6</v>
      </c>
      <c r="L2160" s="51">
        <v>13.7</v>
      </c>
      <c r="M2160" s="52">
        <f t="shared" si="5"/>
        <v>62.72954987</v>
      </c>
      <c r="N2160" s="52">
        <f t="shared" si="6"/>
        <v>14.12954987</v>
      </c>
      <c r="O2160" s="53"/>
      <c r="P2160" s="54">
        <v>48.6</v>
      </c>
      <c r="Q2160" s="54">
        <v>0.1</v>
      </c>
      <c r="R2160" s="55">
        <f t="shared" si="7"/>
        <v>70.84370993</v>
      </c>
      <c r="S2160" s="55">
        <f t="shared" si="8"/>
        <v>22.24370993</v>
      </c>
      <c r="T2160" s="55"/>
    </row>
    <row r="2161">
      <c r="A2161" s="45">
        <v>57.9</v>
      </c>
      <c r="B2161" s="45">
        <v>5.4</v>
      </c>
      <c r="C2161" s="46">
        <f t="shared" si="1"/>
        <v>55.4675359</v>
      </c>
      <c r="D2161" s="35">
        <f t="shared" si="2"/>
        <v>2.4324641</v>
      </c>
      <c r="E2161" s="47"/>
      <c r="F2161" s="48">
        <v>48.3</v>
      </c>
      <c r="G2161" s="48">
        <v>426.0</v>
      </c>
      <c r="H2161" s="49">
        <f t="shared" si="3"/>
        <v>55.28751262</v>
      </c>
      <c r="I2161" s="49">
        <f t="shared" si="4"/>
        <v>6.987512622</v>
      </c>
      <c r="J2161" s="49"/>
      <c r="K2161" s="50">
        <v>48.3</v>
      </c>
      <c r="L2161" s="51">
        <v>13.2</v>
      </c>
      <c r="M2161" s="52">
        <f t="shared" si="5"/>
        <v>62.59462088</v>
      </c>
      <c r="N2161" s="52">
        <f t="shared" si="6"/>
        <v>14.29462088</v>
      </c>
      <c r="O2161" s="53"/>
      <c r="P2161" s="54">
        <v>48.3</v>
      </c>
      <c r="Q2161" s="54">
        <v>0.1</v>
      </c>
      <c r="R2161" s="55">
        <f t="shared" si="7"/>
        <v>70.84370993</v>
      </c>
      <c r="S2161" s="55">
        <f t="shared" si="8"/>
        <v>22.54370993</v>
      </c>
      <c r="T2161" s="55"/>
    </row>
    <row r="2162">
      <c r="A2162" s="45">
        <v>57.5</v>
      </c>
      <c r="B2162" s="45">
        <v>5.2</v>
      </c>
      <c r="C2162" s="46">
        <f t="shared" si="1"/>
        <v>55.04684528</v>
      </c>
      <c r="D2162" s="35">
        <f t="shared" si="2"/>
        <v>2.453154721</v>
      </c>
      <c r="E2162" s="47"/>
      <c r="F2162" s="48">
        <v>75.2</v>
      </c>
      <c r="G2162" s="48">
        <v>138.0</v>
      </c>
      <c r="H2162" s="49">
        <f t="shared" si="3"/>
        <v>70.65474888</v>
      </c>
      <c r="I2162" s="49">
        <f t="shared" si="4"/>
        <v>4.545251124</v>
      </c>
      <c r="J2162" s="49"/>
      <c r="K2162" s="50">
        <v>75.2</v>
      </c>
      <c r="L2162" s="51">
        <v>47.5</v>
      </c>
      <c r="M2162" s="52">
        <f t="shared" si="5"/>
        <v>71.85074947</v>
      </c>
      <c r="N2162" s="52">
        <f t="shared" si="6"/>
        <v>3.349250531</v>
      </c>
      <c r="O2162" s="53"/>
      <c r="P2162" s="54">
        <v>75.2</v>
      </c>
      <c r="Q2162" s="54">
        <v>0.1</v>
      </c>
      <c r="R2162" s="55">
        <f t="shared" si="7"/>
        <v>70.84370993</v>
      </c>
      <c r="S2162" s="55">
        <f t="shared" si="8"/>
        <v>4.356290075</v>
      </c>
      <c r="T2162" s="55"/>
    </row>
    <row r="2163">
      <c r="A2163" s="45">
        <v>75.6</v>
      </c>
      <c r="B2163" s="45">
        <v>14.4</v>
      </c>
      <c r="C2163" s="46">
        <f t="shared" si="1"/>
        <v>74.39861384</v>
      </c>
      <c r="D2163" s="35">
        <f t="shared" si="2"/>
        <v>1.201386156</v>
      </c>
      <c r="E2163" s="47"/>
      <c r="F2163" s="48">
        <v>75.0</v>
      </c>
      <c r="G2163" s="48">
        <v>139.0</v>
      </c>
      <c r="H2163" s="49">
        <f t="shared" si="3"/>
        <v>70.60139042</v>
      </c>
      <c r="I2163" s="49">
        <f t="shared" si="4"/>
        <v>4.398609583</v>
      </c>
      <c r="J2163" s="49"/>
      <c r="K2163" s="50">
        <v>75.0</v>
      </c>
      <c r="L2163" s="51">
        <v>46.7</v>
      </c>
      <c r="M2163" s="52">
        <f t="shared" si="5"/>
        <v>71.63486309</v>
      </c>
      <c r="N2163" s="52">
        <f t="shared" si="6"/>
        <v>3.365136912</v>
      </c>
      <c r="O2163" s="53"/>
      <c r="P2163" s="54">
        <v>75.0</v>
      </c>
      <c r="Q2163" s="54">
        <v>0.1</v>
      </c>
      <c r="R2163" s="55">
        <f t="shared" si="7"/>
        <v>70.84370993</v>
      </c>
      <c r="S2163" s="55">
        <f t="shared" si="8"/>
        <v>4.156290075</v>
      </c>
      <c r="T2163" s="55"/>
    </row>
    <row r="2164">
      <c r="A2164" s="45">
        <v>75.4</v>
      </c>
      <c r="B2164" s="45">
        <v>14.3</v>
      </c>
      <c r="C2164" s="46">
        <f t="shared" si="1"/>
        <v>74.18826853</v>
      </c>
      <c r="D2164" s="35">
        <f t="shared" si="2"/>
        <v>1.211731467</v>
      </c>
      <c r="E2164" s="47"/>
      <c r="F2164" s="48">
        <v>74.8</v>
      </c>
      <c r="G2164" s="48">
        <v>141.0</v>
      </c>
      <c r="H2164" s="49">
        <f t="shared" si="3"/>
        <v>70.4946735</v>
      </c>
      <c r="I2164" s="49">
        <f t="shared" si="4"/>
        <v>4.305326501</v>
      </c>
      <c r="J2164" s="49"/>
      <c r="K2164" s="50">
        <v>74.8</v>
      </c>
      <c r="L2164" s="51">
        <v>45.9</v>
      </c>
      <c r="M2164" s="52">
        <f t="shared" si="5"/>
        <v>71.41897671</v>
      </c>
      <c r="N2164" s="52">
        <f t="shared" si="6"/>
        <v>3.381023293</v>
      </c>
      <c r="O2164" s="53"/>
      <c r="P2164" s="54">
        <v>74.8</v>
      </c>
      <c r="Q2164" s="54">
        <v>0.1</v>
      </c>
      <c r="R2164" s="55">
        <f t="shared" si="7"/>
        <v>70.84370993</v>
      </c>
      <c r="S2164" s="55">
        <f t="shared" si="8"/>
        <v>3.956290075</v>
      </c>
      <c r="T2164" s="55"/>
    </row>
    <row r="2165">
      <c r="A2165" s="45">
        <v>75.3</v>
      </c>
      <c r="B2165" s="45">
        <v>14.1</v>
      </c>
      <c r="C2165" s="46">
        <f t="shared" si="1"/>
        <v>73.76757791</v>
      </c>
      <c r="D2165" s="35">
        <f t="shared" si="2"/>
        <v>1.532422088</v>
      </c>
      <c r="E2165" s="47"/>
      <c r="F2165" s="48">
        <v>74.7</v>
      </c>
      <c r="G2165" s="48">
        <v>142.0</v>
      </c>
      <c r="H2165" s="49">
        <f t="shared" si="3"/>
        <v>70.44131504</v>
      </c>
      <c r="I2165" s="49">
        <f t="shared" si="4"/>
        <v>4.25868496</v>
      </c>
      <c r="J2165" s="49"/>
      <c r="K2165" s="50">
        <v>74.7</v>
      </c>
      <c r="L2165" s="51">
        <v>45.2</v>
      </c>
      <c r="M2165" s="52">
        <f t="shared" si="5"/>
        <v>71.23007612</v>
      </c>
      <c r="N2165" s="52">
        <f t="shared" si="6"/>
        <v>3.469923877</v>
      </c>
      <c r="O2165" s="53"/>
      <c r="P2165" s="54">
        <v>74.7</v>
      </c>
      <c r="Q2165" s="54">
        <v>0.1</v>
      </c>
      <c r="R2165" s="55">
        <f t="shared" si="7"/>
        <v>70.84370993</v>
      </c>
      <c r="S2165" s="55">
        <f t="shared" si="8"/>
        <v>3.856290075</v>
      </c>
      <c r="T2165" s="55"/>
    </row>
    <row r="2166">
      <c r="A2166" s="45">
        <v>74.9</v>
      </c>
      <c r="B2166" s="45">
        <v>14.0</v>
      </c>
      <c r="C2166" s="46">
        <f t="shared" si="1"/>
        <v>73.5572326</v>
      </c>
      <c r="D2166" s="35">
        <f t="shared" si="2"/>
        <v>1.342767398</v>
      </c>
      <c r="E2166" s="47"/>
      <c r="F2166" s="48">
        <v>74.6</v>
      </c>
      <c r="G2166" s="48">
        <v>143.0</v>
      </c>
      <c r="H2166" s="49">
        <f t="shared" si="3"/>
        <v>70.38795658</v>
      </c>
      <c r="I2166" s="49">
        <f t="shared" si="4"/>
        <v>4.21204342</v>
      </c>
      <c r="J2166" s="49"/>
      <c r="K2166" s="50">
        <v>74.6</v>
      </c>
      <c r="L2166" s="51">
        <v>44.5</v>
      </c>
      <c r="M2166" s="52">
        <f t="shared" si="5"/>
        <v>71.04117554</v>
      </c>
      <c r="N2166" s="52">
        <f t="shared" si="6"/>
        <v>3.55882446</v>
      </c>
      <c r="O2166" s="53"/>
      <c r="P2166" s="54">
        <v>74.6</v>
      </c>
      <c r="Q2166" s="54">
        <v>0.1</v>
      </c>
      <c r="R2166" s="55">
        <f t="shared" si="7"/>
        <v>70.84370993</v>
      </c>
      <c r="S2166" s="55">
        <f t="shared" si="8"/>
        <v>3.756290075</v>
      </c>
      <c r="T2166" s="55"/>
    </row>
    <row r="2167">
      <c r="A2167" s="45">
        <v>74.6</v>
      </c>
      <c r="B2167" s="45">
        <v>13.5</v>
      </c>
      <c r="C2167" s="46">
        <f t="shared" si="1"/>
        <v>72.50550605</v>
      </c>
      <c r="D2167" s="35">
        <f t="shared" si="2"/>
        <v>2.094493951</v>
      </c>
      <c r="E2167" s="47"/>
      <c r="F2167" s="48">
        <v>74.2</v>
      </c>
      <c r="G2167" s="48">
        <v>147.0</v>
      </c>
      <c r="H2167" s="49">
        <f t="shared" si="3"/>
        <v>70.17452274</v>
      </c>
      <c r="I2167" s="49">
        <f t="shared" si="4"/>
        <v>4.025477257</v>
      </c>
      <c r="J2167" s="49"/>
      <c r="K2167" s="50">
        <v>74.2</v>
      </c>
      <c r="L2167" s="51">
        <v>43.8</v>
      </c>
      <c r="M2167" s="52">
        <f t="shared" si="5"/>
        <v>70.85227496</v>
      </c>
      <c r="N2167" s="52">
        <f t="shared" si="6"/>
        <v>3.347725043</v>
      </c>
      <c r="O2167" s="53"/>
      <c r="P2167" s="54">
        <v>74.2</v>
      </c>
      <c r="Q2167" s="54">
        <v>0.1</v>
      </c>
      <c r="R2167" s="55">
        <f t="shared" si="7"/>
        <v>70.84370993</v>
      </c>
      <c r="S2167" s="55">
        <f t="shared" si="8"/>
        <v>3.356290075</v>
      </c>
      <c r="T2167" s="55"/>
    </row>
    <row r="2168">
      <c r="A2168" s="45">
        <v>74.4</v>
      </c>
      <c r="B2168" s="45">
        <v>13.6</v>
      </c>
      <c r="C2168" s="46">
        <f t="shared" si="1"/>
        <v>72.71585136</v>
      </c>
      <c r="D2168" s="35">
        <f t="shared" si="2"/>
        <v>1.68414864</v>
      </c>
      <c r="E2168" s="47"/>
      <c r="F2168" s="48">
        <v>74.3</v>
      </c>
      <c r="G2168" s="48">
        <v>147.0</v>
      </c>
      <c r="H2168" s="49">
        <f t="shared" si="3"/>
        <v>70.17452274</v>
      </c>
      <c r="I2168" s="49">
        <f t="shared" si="4"/>
        <v>4.125477257</v>
      </c>
      <c r="J2168" s="49"/>
      <c r="K2168" s="50">
        <v>74.3</v>
      </c>
      <c r="L2168" s="51">
        <v>43.0</v>
      </c>
      <c r="M2168" s="52">
        <f t="shared" si="5"/>
        <v>70.63638858</v>
      </c>
      <c r="N2168" s="52">
        <f t="shared" si="6"/>
        <v>3.663611424</v>
      </c>
      <c r="O2168" s="53"/>
      <c r="P2168" s="54">
        <v>74.3</v>
      </c>
      <c r="Q2168" s="54">
        <v>0.1</v>
      </c>
      <c r="R2168" s="55">
        <f t="shared" si="7"/>
        <v>70.84370993</v>
      </c>
      <c r="S2168" s="55">
        <f t="shared" si="8"/>
        <v>3.456290075</v>
      </c>
      <c r="T2168" s="55"/>
    </row>
    <row r="2169">
      <c r="A2169" s="45">
        <v>74.1</v>
      </c>
      <c r="B2169" s="45">
        <v>13.6</v>
      </c>
      <c r="C2169" s="46">
        <f t="shared" si="1"/>
        <v>72.71585136</v>
      </c>
      <c r="D2169" s="35">
        <f t="shared" si="2"/>
        <v>1.38414864</v>
      </c>
      <c r="E2169" s="47"/>
      <c r="F2169" s="48">
        <v>74.1</v>
      </c>
      <c r="G2169" s="48">
        <v>149.0</v>
      </c>
      <c r="H2169" s="49">
        <f t="shared" si="3"/>
        <v>70.06780583</v>
      </c>
      <c r="I2169" s="49">
        <f t="shared" si="4"/>
        <v>4.032194175</v>
      </c>
      <c r="J2169" s="49"/>
      <c r="K2169" s="50">
        <v>74.1</v>
      </c>
      <c r="L2169" s="51">
        <v>42.2</v>
      </c>
      <c r="M2169" s="52">
        <f t="shared" si="5"/>
        <v>70.42050219</v>
      </c>
      <c r="N2169" s="52">
        <f t="shared" si="6"/>
        <v>3.679497806</v>
      </c>
      <c r="O2169" s="53"/>
      <c r="P2169" s="54">
        <v>74.1</v>
      </c>
      <c r="Q2169" s="54">
        <v>0.1</v>
      </c>
      <c r="R2169" s="55">
        <f t="shared" si="7"/>
        <v>70.84370993</v>
      </c>
      <c r="S2169" s="55">
        <f t="shared" si="8"/>
        <v>3.256290075</v>
      </c>
      <c r="T2169" s="55"/>
    </row>
    <row r="2170">
      <c r="A2170" s="45">
        <v>74.0</v>
      </c>
      <c r="B2170" s="45">
        <v>13.5</v>
      </c>
      <c r="C2170" s="46">
        <f t="shared" si="1"/>
        <v>72.50550605</v>
      </c>
      <c r="D2170" s="35">
        <f t="shared" si="2"/>
        <v>1.494493951</v>
      </c>
      <c r="E2170" s="47"/>
      <c r="F2170" s="48">
        <v>73.9</v>
      </c>
      <c r="G2170" s="48">
        <v>151.0</v>
      </c>
      <c r="H2170" s="49">
        <f t="shared" si="3"/>
        <v>69.96108891</v>
      </c>
      <c r="I2170" s="49">
        <f t="shared" si="4"/>
        <v>3.938911093</v>
      </c>
      <c r="J2170" s="49"/>
      <c r="K2170" s="50">
        <v>73.9</v>
      </c>
      <c r="L2170" s="51">
        <v>41.3</v>
      </c>
      <c r="M2170" s="52">
        <f t="shared" si="5"/>
        <v>70.17763002</v>
      </c>
      <c r="N2170" s="52">
        <f t="shared" si="6"/>
        <v>3.722369984</v>
      </c>
      <c r="O2170" s="53"/>
      <c r="P2170" s="54">
        <v>73.9</v>
      </c>
      <c r="Q2170" s="54">
        <v>0.2</v>
      </c>
      <c r="R2170" s="55">
        <f t="shared" si="7"/>
        <v>70.74642159</v>
      </c>
      <c r="S2170" s="55">
        <f t="shared" si="8"/>
        <v>3.153578414</v>
      </c>
      <c r="T2170" s="55"/>
    </row>
    <row r="2171">
      <c r="A2171" s="45">
        <v>73.8</v>
      </c>
      <c r="B2171" s="45">
        <v>13.5</v>
      </c>
      <c r="C2171" s="46">
        <f t="shared" si="1"/>
        <v>72.50550605</v>
      </c>
      <c r="D2171" s="35">
        <f t="shared" si="2"/>
        <v>1.294493951</v>
      </c>
      <c r="E2171" s="47"/>
      <c r="F2171" s="48">
        <v>73.5</v>
      </c>
      <c r="G2171" s="48">
        <v>155.0</v>
      </c>
      <c r="H2171" s="49">
        <f t="shared" si="3"/>
        <v>69.74765507</v>
      </c>
      <c r="I2171" s="49">
        <f t="shared" si="4"/>
        <v>3.75234493</v>
      </c>
      <c r="J2171" s="49"/>
      <c r="K2171" s="50">
        <v>73.5</v>
      </c>
      <c r="L2171" s="51">
        <v>4.4</v>
      </c>
      <c r="M2171" s="52">
        <f t="shared" si="5"/>
        <v>60.21987069</v>
      </c>
      <c r="N2171" s="52">
        <f t="shared" si="6"/>
        <v>13.28012931</v>
      </c>
      <c r="O2171" s="53"/>
      <c r="P2171" s="54">
        <v>73.5</v>
      </c>
      <c r="Q2171" s="54">
        <v>0.2</v>
      </c>
      <c r="R2171" s="55">
        <f t="shared" si="7"/>
        <v>70.74642159</v>
      </c>
      <c r="S2171" s="55">
        <f t="shared" si="8"/>
        <v>2.753578414</v>
      </c>
      <c r="T2171" s="55"/>
    </row>
    <row r="2172">
      <c r="A2172" s="45">
        <v>73.6</v>
      </c>
      <c r="B2172" s="45">
        <v>13.4</v>
      </c>
      <c r="C2172" s="46">
        <f t="shared" si="1"/>
        <v>72.29516074</v>
      </c>
      <c r="D2172" s="35">
        <f t="shared" si="2"/>
        <v>1.304839261</v>
      </c>
      <c r="E2172" s="47"/>
      <c r="F2172" s="48">
        <v>73.1</v>
      </c>
      <c r="G2172" s="48">
        <v>16.0</v>
      </c>
      <c r="H2172" s="49">
        <f t="shared" si="3"/>
        <v>77.1644809</v>
      </c>
      <c r="I2172" s="49">
        <f t="shared" si="4"/>
        <v>4.064480901</v>
      </c>
      <c r="J2172" s="49"/>
      <c r="K2172" s="50">
        <v>73.1</v>
      </c>
      <c r="L2172" s="51">
        <v>39.6</v>
      </c>
      <c r="M2172" s="52">
        <f t="shared" si="5"/>
        <v>69.71887146</v>
      </c>
      <c r="N2172" s="52">
        <f t="shared" si="6"/>
        <v>3.381128544</v>
      </c>
      <c r="O2172" s="53"/>
      <c r="P2172" s="54">
        <v>73.1</v>
      </c>
      <c r="Q2172" s="54">
        <v>0.2</v>
      </c>
      <c r="R2172" s="55">
        <f t="shared" si="7"/>
        <v>70.74642159</v>
      </c>
      <c r="S2172" s="55">
        <f t="shared" si="8"/>
        <v>2.353578414</v>
      </c>
      <c r="T2172" s="55"/>
    </row>
    <row r="2173">
      <c r="A2173" s="45">
        <v>73.0</v>
      </c>
      <c r="B2173" s="45">
        <v>13.2</v>
      </c>
      <c r="C2173" s="46">
        <f t="shared" si="1"/>
        <v>71.87447012</v>
      </c>
      <c r="D2173" s="35">
        <f t="shared" si="2"/>
        <v>1.125529882</v>
      </c>
      <c r="E2173" s="47"/>
      <c r="F2173" s="48">
        <v>72.6</v>
      </c>
      <c r="G2173" s="48">
        <v>166.0</v>
      </c>
      <c r="H2173" s="49">
        <f t="shared" si="3"/>
        <v>69.16071202</v>
      </c>
      <c r="I2173" s="49">
        <f t="shared" si="4"/>
        <v>3.439287982</v>
      </c>
      <c r="J2173" s="49"/>
      <c r="K2173" s="50">
        <v>72.6</v>
      </c>
      <c r="L2173" s="51">
        <v>39.0</v>
      </c>
      <c r="M2173" s="52">
        <f t="shared" si="5"/>
        <v>69.55695667</v>
      </c>
      <c r="N2173" s="52">
        <f t="shared" si="6"/>
        <v>3.04304333</v>
      </c>
      <c r="O2173" s="53"/>
      <c r="P2173" s="54">
        <v>72.6</v>
      </c>
      <c r="Q2173" s="54">
        <v>0.1</v>
      </c>
      <c r="R2173" s="55">
        <f t="shared" si="7"/>
        <v>70.84370993</v>
      </c>
      <c r="S2173" s="55">
        <f t="shared" si="8"/>
        <v>1.756290075</v>
      </c>
      <c r="T2173" s="55"/>
    </row>
    <row r="2174">
      <c r="A2174" s="45">
        <v>73.0</v>
      </c>
      <c r="B2174" s="45">
        <v>13.1</v>
      </c>
      <c r="C2174" s="46">
        <f t="shared" si="1"/>
        <v>71.66412481</v>
      </c>
      <c r="D2174" s="35">
        <f t="shared" si="2"/>
        <v>1.335875193</v>
      </c>
      <c r="E2174" s="47"/>
      <c r="F2174" s="48">
        <v>72.2</v>
      </c>
      <c r="G2174" s="48">
        <v>171.0</v>
      </c>
      <c r="H2174" s="49">
        <f t="shared" si="3"/>
        <v>68.89391972</v>
      </c>
      <c r="I2174" s="49">
        <f t="shared" si="4"/>
        <v>3.306080278</v>
      </c>
      <c r="J2174" s="49"/>
      <c r="K2174" s="50">
        <v>72.2</v>
      </c>
      <c r="L2174" s="51">
        <v>38.4</v>
      </c>
      <c r="M2174" s="52">
        <f t="shared" si="5"/>
        <v>69.39504188</v>
      </c>
      <c r="N2174" s="52">
        <f t="shared" si="6"/>
        <v>2.804958116</v>
      </c>
      <c r="O2174" s="53"/>
      <c r="P2174" s="54">
        <v>72.2</v>
      </c>
      <c r="Q2174" s="54">
        <v>0.3</v>
      </c>
      <c r="R2174" s="55">
        <f t="shared" si="7"/>
        <v>70.64913325</v>
      </c>
      <c r="S2174" s="55">
        <f t="shared" si="8"/>
        <v>1.550866753</v>
      </c>
      <c r="T2174" s="55"/>
    </row>
    <row r="2175">
      <c r="A2175" s="45">
        <v>73.0</v>
      </c>
      <c r="B2175" s="45">
        <v>13.0</v>
      </c>
      <c r="C2175" s="46">
        <f t="shared" si="1"/>
        <v>71.4537795</v>
      </c>
      <c r="D2175" s="35">
        <f t="shared" si="2"/>
        <v>1.546220503</v>
      </c>
      <c r="E2175" s="47"/>
      <c r="F2175" s="48">
        <v>72.0</v>
      </c>
      <c r="G2175" s="48">
        <v>174.0</v>
      </c>
      <c r="H2175" s="49">
        <f t="shared" si="3"/>
        <v>68.73384434</v>
      </c>
      <c r="I2175" s="49">
        <f t="shared" si="4"/>
        <v>3.266155655</v>
      </c>
      <c r="J2175" s="49"/>
      <c r="K2175" s="50">
        <v>72.0</v>
      </c>
      <c r="L2175" s="51">
        <v>37.9</v>
      </c>
      <c r="M2175" s="52">
        <f t="shared" si="5"/>
        <v>69.2601129</v>
      </c>
      <c r="N2175" s="52">
        <f t="shared" si="6"/>
        <v>2.739887104</v>
      </c>
      <c r="O2175" s="53"/>
      <c r="P2175" s="54">
        <v>72.0</v>
      </c>
      <c r="Q2175" s="54">
        <v>0.4</v>
      </c>
      <c r="R2175" s="55">
        <f t="shared" si="7"/>
        <v>70.55184491</v>
      </c>
      <c r="S2175" s="55">
        <f t="shared" si="8"/>
        <v>1.448155093</v>
      </c>
      <c r="T2175" s="55"/>
    </row>
    <row r="2176">
      <c r="A2176" s="45">
        <v>72.9</v>
      </c>
      <c r="B2176" s="45">
        <v>13.2</v>
      </c>
      <c r="C2176" s="46">
        <f t="shared" si="1"/>
        <v>71.87447012</v>
      </c>
      <c r="D2176" s="35">
        <f t="shared" si="2"/>
        <v>1.025529882</v>
      </c>
      <c r="E2176" s="47"/>
      <c r="F2176" s="48">
        <v>71.8</v>
      </c>
      <c r="G2176" s="48">
        <v>178.0</v>
      </c>
      <c r="H2176" s="49">
        <f t="shared" si="3"/>
        <v>68.52041051</v>
      </c>
      <c r="I2176" s="49">
        <f t="shared" si="4"/>
        <v>3.279589492</v>
      </c>
      <c r="J2176" s="49"/>
      <c r="K2176" s="50">
        <v>71.8</v>
      </c>
      <c r="L2176" s="51">
        <v>37.3</v>
      </c>
      <c r="M2176" s="52">
        <f t="shared" si="5"/>
        <v>69.09819811</v>
      </c>
      <c r="N2176" s="52">
        <f t="shared" si="6"/>
        <v>2.70180189</v>
      </c>
      <c r="O2176" s="53"/>
      <c r="P2176" s="54">
        <v>71.8</v>
      </c>
      <c r="Q2176" s="54">
        <v>0.1</v>
      </c>
      <c r="R2176" s="55">
        <f t="shared" si="7"/>
        <v>70.84370993</v>
      </c>
      <c r="S2176" s="55">
        <f t="shared" si="8"/>
        <v>0.956290075</v>
      </c>
      <c r="T2176" s="55"/>
    </row>
    <row r="2177">
      <c r="A2177" s="45">
        <v>73.1</v>
      </c>
      <c r="B2177" s="45">
        <v>13.1</v>
      </c>
      <c r="C2177" s="46">
        <f t="shared" si="1"/>
        <v>71.66412481</v>
      </c>
      <c r="D2177" s="35">
        <f t="shared" si="2"/>
        <v>1.435875193</v>
      </c>
      <c r="E2177" s="47"/>
      <c r="F2177" s="48">
        <v>71.6</v>
      </c>
      <c r="G2177" s="48">
        <v>183.0</v>
      </c>
      <c r="H2177" s="49">
        <f t="shared" si="3"/>
        <v>68.25361821</v>
      </c>
      <c r="I2177" s="49">
        <f t="shared" si="4"/>
        <v>3.346381788</v>
      </c>
      <c r="J2177" s="49"/>
      <c r="K2177" s="50">
        <v>71.6</v>
      </c>
      <c r="L2177" s="51">
        <v>36.8</v>
      </c>
      <c r="M2177" s="52">
        <f t="shared" si="5"/>
        <v>68.96326912</v>
      </c>
      <c r="N2177" s="52">
        <f t="shared" si="6"/>
        <v>2.636730878</v>
      </c>
      <c r="O2177" s="53"/>
      <c r="P2177" s="54">
        <v>71.6</v>
      </c>
      <c r="Q2177" s="54">
        <v>0.1</v>
      </c>
      <c r="R2177" s="55">
        <f t="shared" si="7"/>
        <v>70.84370993</v>
      </c>
      <c r="S2177" s="55">
        <f t="shared" si="8"/>
        <v>0.756290075</v>
      </c>
      <c r="T2177" s="55"/>
    </row>
    <row r="2178">
      <c r="A2178" s="45">
        <v>72.6</v>
      </c>
      <c r="B2178" s="45">
        <v>13.0</v>
      </c>
      <c r="C2178" s="46">
        <f t="shared" si="1"/>
        <v>71.4537795</v>
      </c>
      <c r="D2178" s="35">
        <f t="shared" si="2"/>
        <v>1.146220503</v>
      </c>
      <c r="E2178" s="47"/>
      <c r="F2178" s="48">
        <v>73.2</v>
      </c>
      <c r="G2178" s="48">
        <v>156.0</v>
      </c>
      <c r="H2178" s="49">
        <f t="shared" si="3"/>
        <v>69.69429661</v>
      </c>
      <c r="I2178" s="49">
        <f t="shared" si="4"/>
        <v>3.50570339</v>
      </c>
      <c r="J2178" s="49"/>
      <c r="K2178" s="50">
        <v>73.2</v>
      </c>
      <c r="L2178" s="51">
        <v>54.1</v>
      </c>
      <c r="M2178" s="52">
        <f t="shared" si="5"/>
        <v>73.63181211</v>
      </c>
      <c r="N2178" s="52">
        <f t="shared" si="6"/>
        <v>0.4318121128</v>
      </c>
      <c r="O2178" s="53"/>
      <c r="P2178" s="54">
        <v>73.2</v>
      </c>
      <c r="Q2178" s="54">
        <v>0.1</v>
      </c>
      <c r="R2178" s="55">
        <f t="shared" si="7"/>
        <v>70.84370993</v>
      </c>
      <c r="S2178" s="55">
        <f t="shared" si="8"/>
        <v>2.356290075</v>
      </c>
      <c r="T2178" s="55"/>
    </row>
    <row r="2179">
      <c r="A2179" s="45">
        <v>73.2</v>
      </c>
      <c r="B2179" s="45">
        <v>14.1</v>
      </c>
      <c r="C2179" s="46">
        <f t="shared" si="1"/>
        <v>73.76757791</v>
      </c>
      <c r="D2179" s="35">
        <f t="shared" si="2"/>
        <v>0.5675779124</v>
      </c>
      <c r="E2179" s="47"/>
      <c r="F2179" s="48">
        <v>73.1</v>
      </c>
      <c r="G2179" s="48">
        <v>157.0</v>
      </c>
      <c r="H2179" s="49">
        <f t="shared" si="3"/>
        <v>69.64093815</v>
      </c>
      <c r="I2179" s="49">
        <f t="shared" si="4"/>
        <v>3.459061849</v>
      </c>
      <c r="J2179" s="49"/>
      <c r="K2179" s="50">
        <v>73.1</v>
      </c>
      <c r="L2179" s="51">
        <v>53.1</v>
      </c>
      <c r="M2179" s="52">
        <f t="shared" si="5"/>
        <v>73.36195414</v>
      </c>
      <c r="N2179" s="52">
        <f t="shared" si="6"/>
        <v>0.2619541364</v>
      </c>
      <c r="O2179" s="53"/>
      <c r="P2179" s="54">
        <v>73.1</v>
      </c>
      <c r="Q2179" s="54">
        <v>0.1</v>
      </c>
      <c r="R2179" s="55">
        <f t="shared" si="7"/>
        <v>70.84370993</v>
      </c>
      <c r="S2179" s="55">
        <f t="shared" si="8"/>
        <v>2.256290075</v>
      </c>
      <c r="T2179" s="55"/>
    </row>
    <row r="2180">
      <c r="A2180" s="45">
        <v>73.0</v>
      </c>
      <c r="B2180" s="45">
        <v>13.2</v>
      </c>
      <c r="C2180" s="46">
        <f t="shared" si="1"/>
        <v>71.87447012</v>
      </c>
      <c r="D2180" s="35">
        <f t="shared" si="2"/>
        <v>1.125529882</v>
      </c>
      <c r="E2180" s="47"/>
      <c r="F2180" s="48">
        <v>72.7</v>
      </c>
      <c r="G2180" s="48">
        <v>161.0</v>
      </c>
      <c r="H2180" s="49">
        <f t="shared" si="3"/>
        <v>69.42750431</v>
      </c>
      <c r="I2180" s="49">
        <f t="shared" si="4"/>
        <v>3.272495686</v>
      </c>
      <c r="J2180" s="49"/>
      <c r="K2180" s="50">
        <v>72.7</v>
      </c>
      <c r="L2180" s="51">
        <v>52.2</v>
      </c>
      <c r="M2180" s="52">
        <f t="shared" si="5"/>
        <v>73.11908196</v>
      </c>
      <c r="N2180" s="52">
        <f t="shared" si="6"/>
        <v>0.4190819578</v>
      </c>
      <c r="O2180" s="53"/>
      <c r="P2180" s="54">
        <v>72.7</v>
      </c>
      <c r="Q2180" s="54">
        <v>0.1</v>
      </c>
      <c r="R2180" s="55">
        <f t="shared" si="7"/>
        <v>70.84370993</v>
      </c>
      <c r="S2180" s="55">
        <f t="shared" si="8"/>
        <v>1.856290075</v>
      </c>
      <c r="T2180" s="55"/>
    </row>
    <row r="2181">
      <c r="A2181" s="45">
        <v>72.9</v>
      </c>
      <c r="B2181" s="45">
        <v>13.5</v>
      </c>
      <c r="C2181" s="46">
        <f t="shared" si="1"/>
        <v>72.50550605</v>
      </c>
      <c r="D2181" s="35">
        <f t="shared" si="2"/>
        <v>0.3944939506</v>
      </c>
      <c r="E2181" s="47"/>
      <c r="F2181" s="48">
        <v>72.8</v>
      </c>
      <c r="G2181" s="48">
        <v>159.0</v>
      </c>
      <c r="H2181" s="49">
        <f t="shared" si="3"/>
        <v>69.53422123</v>
      </c>
      <c r="I2181" s="49">
        <f t="shared" si="4"/>
        <v>3.265778767</v>
      </c>
      <c r="J2181" s="49"/>
      <c r="K2181" s="50">
        <v>72.8</v>
      </c>
      <c r="L2181" s="51">
        <v>51.2</v>
      </c>
      <c r="M2181" s="52">
        <f t="shared" si="5"/>
        <v>72.84922398</v>
      </c>
      <c r="N2181" s="52">
        <f t="shared" si="6"/>
        <v>0.04922398142</v>
      </c>
      <c r="O2181" s="53"/>
      <c r="P2181" s="54">
        <v>72.8</v>
      </c>
      <c r="Q2181" s="54">
        <v>0.1</v>
      </c>
      <c r="R2181" s="55">
        <f t="shared" si="7"/>
        <v>70.84370993</v>
      </c>
      <c r="S2181" s="55">
        <f t="shared" si="8"/>
        <v>1.956290075</v>
      </c>
      <c r="T2181" s="55"/>
    </row>
    <row r="2182">
      <c r="A2182" s="45">
        <v>72.7</v>
      </c>
      <c r="B2182" s="45">
        <v>13.5</v>
      </c>
      <c r="C2182" s="46">
        <f t="shared" si="1"/>
        <v>72.50550605</v>
      </c>
      <c r="D2182" s="35">
        <f t="shared" si="2"/>
        <v>0.1944939506</v>
      </c>
      <c r="E2182" s="47"/>
      <c r="F2182" s="48">
        <v>72.7</v>
      </c>
      <c r="G2182" s="48">
        <v>16.0</v>
      </c>
      <c r="H2182" s="49">
        <f t="shared" si="3"/>
        <v>77.1644809</v>
      </c>
      <c r="I2182" s="49">
        <f t="shared" si="4"/>
        <v>4.464480901</v>
      </c>
      <c r="J2182" s="49"/>
      <c r="K2182" s="50">
        <v>72.7</v>
      </c>
      <c r="L2182" s="51">
        <v>5.3</v>
      </c>
      <c r="M2182" s="52">
        <f t="shared" si="5"/>
        <v>60.46274287</v>
      </c>
      <c r="N2182" s="52">
        <f t="shared" si="6"/>
        <v>12.23725713</v>
      </c>
      <c r="O2182" s="53"/>
      <c r="P2182" s="54">
        <v>72.7</v>
      </c>
      <c r="Q2182" s="54">
        <v>0.2</v>
      </c>
      <c r="R2182" s="55">
        <f t="shared" si="7"/>
        <v>70.74642159</v>
      </c>
      <c r="S2182" s="55">
        <f t="shared" si="8"/>
        <v>1.953578414</v>
      </c>
      <c r="T2182" s="55"/>
    </row>
    <row r="2183">
      <c r="A2183" s="45">
        <v>72.6</v>
      </c>
      <c r="B2183" s="45">
        <v>13.3</v>
      </c>
      <c r="C2183" s="46">
        <f t="shared" si="1"/>
        <v>72.08481543</v>
      </c>
      <c r="D2183" s="35">
        <f t="shared" si="2"/>
        <v>0.5151845716</v>
      </c>
      <c r="E2183" s="47"/>
      <c r="F2183" s="48">
        <v>72.5</v>
      </c>
      <c r="G2183" s="48">
        <v>162.0</v>
      </c>
      <c r="H2183" s="49">
        <f t="shared" si="3"/>
        <v>69.37414586</v>
      </c>
      <c r="I2183" s="49">
        <f t="shared" si="4"/>
        <v>3.125854145</v>
      </c>
      <c r="J2183" s="49"/>
      <c r="K2183" s="50">
        <v>72.5</v>
      </c>
      <c r="L2183" s="51">
        <v>49.3</v>
      </c>
      <c r="M2183" s="52">
        <f t="shared" si="5"/>
        <v>72.33649383</v>
      </c>
      <c r="N2183" s="52">
        <f t="shared" si="6"/>
        <v>0.1635061736</v>
      </c>
      <c r="O2183" s="53"/>
      <c r="P2183" s="54">
        <v>72.5</v>
      </c>
      <c r="Q2183" s="54">
        <v>0.3</v>
      </c>
      <c r="R2183" s="55">
        <f t="shared" si="7"/>
        <v>70.64913325</v>
      </c>
      <c r="S2183" s="55">
        <f t="shared" si="8"/>
        <v>1.850866753</v>
      </c>
      <c r="T2183" s="55"/>
    </row>
    <row r="2184">
      <c r="A2184" s="45">
        <v>72.4</v>
      </c>
      <c r="B2184" s="45">
        <v>13.2</v>
      </c>
      <c r="C2184" s="46">
        <f t="shared" si="1"/>
        <v>71.87447012</v>
      </c>
      <c r="D2184" s="35">
        <f t="shared" si="2"/>
        <v>0.5255298821</v>
      </c>
      <c r="E2184" s="47"/>
      <c r="F2184" s="48">
        <v>72.3</v>
      </c>
      <c r="G2184" s="48">
        <v>165.0</v>
      </c>
      <c r="H2184" s="49">
        <f t="shared" si="3"/>
        <v>69.21407048</v>
      </c>
      <c r="I2184" s="49">
        <f t="shared" si="4"/>
        <v>3.085929522</v>
      </c>
      <c r="J2184" s="49"/>
      <c r="K2184" s="50">
        <v>72.3</v>
      </c>
      <c r="L2184" s="51">
        <v>48.4</v>
      </c>
      <c r="M2184" s="52">
        <f t="shared" si="5"/>
        <v>72.09362165</v>
      </c>
      <c r="N2184" s="52">
        <f t="shared" si="6"/>
        <v>0.2063783523</v>
      </c>
      <c r="O2184" s="53"/>
      <c r="P2184" s="54">
        <v>72.3</v>
      </c>
      <c r="Q2184" s="54">
        <v>0.3</v>
      </c>
      <c r="R2184" s="55">
        <f t="shared" si="7"/>
        <v>70.64913325</v>
      </c>
      <c r="S2184" s="55">
        <f t="shared" si="8"/>
        <v>1.650866753</v>
      </c>
      <c r="T2184" s="55"/>
    </row>
    <row r="2185">
      <c r="A2185" s="45">
        <v>72.3</v>
      </c>
      <c r="B2185" s="45">
        <v>13.2</v>
      </c>
      <c r="C2185" s="46">
        <f t="shared" si="1"/>
        <v>71.87447012</v>
      </c>
      <c r="D2185" s="35">
        <f t="shared" si="2"/>
        <v>0.4255298821</v>
      </c>
      <c r="E2185" s="47"/>
      <c r="F2185" s="48">
        <v>72.1</v>
      </c>
      <c r="G2185" s="48">
        <v>167.0</v>
      </c>
      <c r="H2185" s="49">
        <f t="shared" si="3"/>
        <v>69.10735356</v>
      </c>
      <c r="I2185" s="49">
        <f t="shared" si="4"/>
        <v>2.992646441</v>
      </c>
      <c r="J2185" s="49"/>
      <c r="K2185" s="50">
        <v>72.1</v>
      </c>
      <c r="L2185" s="51">
        <v>47.5</v>
      </c>
      <c r="M2185" s="52">
        <f t="shared" si="5"/>
        <v>71.85074947</v>
      </c>
      <c r="N2185" s="52">
        <f t="shared" si="6"/>
        <v>0.249250531</v>
      </c>
      <c r="O2185" s="53"/>
      <c r="P2185" s="54">
        <v>72.1</v>
      </c>
      <c r="Q2185" s="54">
        <v>0.3</v>
      </c>
      <c r="R2185" s="55">
        <f t="shared" si="7"/>
        <v>70.64913325</v>
      </c>
      <c r="S2185" s="55">
        <f t="shared" si="8"/>
        <v>1.450866753</v>
      </c>
      <c r="T2185" s="55"/>
    </row>
    <row r="2186">
      <c r="A2186" s="45">
        <v>72.2</v>
      </c>
      <c r="B2186" s="45">
        <v>13.2</v>
      </c>
      <c r="C2186" s="46">
        <f t="shared" si="1"/>
        <v>71.87447012</v>
      </c>
      <c r="D2186" s="35">
        <f t="shared" si="2"/>
        <v>0.3255298821</v>
      </c>
      <c r="E2186" s="47"/>
      <c r="F2186" s="48">
        <v>71.9</v>
      </c>
      <c r="G2186" s="48">
        <v>17.0</v>
      </c>
      <c r="H2186" s="49">
        <f t="shared" si="3"/>
        <v>77.11112244</v>
      </c>
      <c r="I2186" s="49">
        <f t="shared" si="4"/>
        <v>5.211122441</v>
      </c>
      <c r="J2186" s="49"/>
      <c r="K2186" s="50">
        <v>71.9</v>
      </c>
      <c r="L2186" s="51">
        <v>46.6</v>
      </c>
      <c r="M2186" s="52">
        <f t="shared" si="5"/>
        <v>71.60787729</v>
      </c>
      <c r="N2186" s="52">
        <f t="shared" si="6"/>
        <v>0.2921227097</v>
      </c>
      <c r="O2186" s="53"/>
      <c r="P2186" s="54">
        <v>71.9</v>
      </c>
      <c r="Q2186" s="54">
        <v>0.2</v>
      </c>
      <c r="R2186" s="55">
        <f t="shared" si="7"/>
        <v>70.74642159</v>
      </c>
      <c r="S2186" s="55">
        <f t="shared" si="8"/>
        <v>1.153578414</v>
      </c>
      <c r="T2186" s="55"/>
    </row>
    <row r="2187">
      <c r="A2187" s="45">
        <v>72.2</v>
      </c>
      <c r="B2187" s="45">
        <v>13.1</v>
      </c>
      <c r="C2187" s="46">
        <f t="shared" si="1"/>
        <v>71.66412481</v>
      </c>
      <c r="D2187" s="35">
        <f t="shared" si="2"/>
        <v>0.5358751926</v>
      </c>
      <c r="E2187" s="47"/>
      <c r="F2187" s="48">
        <v>71.7</v>
      </c>
      <c r="G2187" s="48">
        <v>173.0</v>
      </c>
      <c r="H2187" s="49">
        <f t="shared" si="3"/>
        <v>68.7872028</v>
      </c>
      <c r="I2187" s="49">
        <f t="shared" si="4"/>
        <v>2.912797196</v>
      </c>
      <c r="J2187" s="49"/>
      <c r="K2187" s="50">
        <v>71.7</v>
      </c>
      <c r="L2187" s="51">
        <v>45.7</v>
      </c>
      <c r="M2187" s="52">
        <f t="shared" si="5"/>
        <v>71.36500511</v>
      </c>
      <c r="N2187" s="52">
        <f t="shared" si="6"/>
        <v>0.3349948884</v>
      </c>
      <c r="O2187" s="53"/>
      <c r="P2187" s="54">
        <v>71.7</v>
      </c>
      <c r="Q2187" s="54">
        <v>0.4</v>
      </c>
      <c r="R2187" s="55">
        <f t="shared" si="7"/>
        <v>70.55184491</v>
      </c>
      <c r="S2187" s="55">
        <f t="shared" si="8"/>
        <v>1.148155093</v>
      </c>
      <c r="T2187" s="55"/>
    </row>
    <row r="2188">
      <c r="A2188" s="45">
        <v>72.2</v>
      </c>
      <c r="B2188" s="45">
        <v>13.1</v>
      </c>
      <c r="C2188" s="46">
        <f t="shared" si="1"/>
        <v>71.66412481</v>
      </c>
      <c r="D2188" s="35">
        <f t="shared" si="2"/>
        <v>0.5358751926</v>
      </c>
      <c r="E2188" s="47"/>
      <c r="F2188" s="48">
        <v>71.4</v>
      </c>
      <c r="G2188" s="48">
        <v>177.0</v>
      </c>
      <c r="H2188" s="49">
        <f t="shared" si="3"/>
        <v>68.57376897</v>
      </c>
      <c r="I2188" s="49">
        <f t="shared" si="4"/>
        <v>2.826231033</v>
      </c>
      <c r="J2188" s="49"/>
      <c r="K2188" s="50">
        <v>71.4</v>
      </c>
      <c r="L2188" s="51">
        <v>44.7</v>
      </c>
      <c r="M2188" s="52">
        <f t="shared" si="5"/>
        <v>71.09514714</v>
      </c>
      <c r="N2188" s="52">
        <f t="shared" si="6"/>
        <v>0.3048528647</v>
      </c>
      <c r="O2188" s="53"/>
      <c r="P2188" s="54">
        <v>71.4</v>
      </c>
      <c r="Q2188" s="54">
        <v>0.4</v>
      </c>
      <c r="R2188" s="55">
        <f t="shared" si="7"/>
        <v>70.55184491</v>
      </c>
      <c r="S2188" s="55">
        <f t="shared" si="8"/>
        <v>0.8481550927</v>
      </c>
      <c r="T2188" s="55"/>
    </row>
    <row r="2189">
      <c r="A2189" s="45">
        <v>72.2</v>
      </c>
      <c r="B2189" s="45">
        <v>12.1</v>
      </c>
      <c r="C2189" s="46">
        <f t="shared" si="1"/>
        <v>69.5606717</v>
      </c>
      <c r="D2189" s="35">
        <f t="shared" si="2"/>
        <v>2.639328297</v>
      </c>
      <c r="E2189" s="47"/>
      <c r="F2189" s="48">
        <v>71.2</v>
      </c>
      <c r="G2189" s="48">
        <v>181.0</v>
      </c>
      <c r="H2189" s="49">
        <f t="shared" si="3"/>
        <v>68.36033513</v>
      </c>
      <c r="I2189" s="49">
        <f t="shared" si="4"/>
        <v>2.83966487</v>
      </c>
      <c r="J2189" s="49"/>
      <c r="K2189" s="50">
        <v>71.2</v>
      </c>
      <c r="L2189" s="51">
        <v>43.8</v>
      </c>
      <c r="M2189" s="52">
        <f t="shared" si="5"/>
        <v>70.85227496</v>
      </c>
      <c r="N2189" s="52">
        <f t="shared" si="6"/>
        <v>0.3477250434</v>
      </c>
      <c r="O2189" s="53"/>
      <c r="P2189" s="54">
        <v>71.2</v>
      </c>
      <c r="Q2189" s="54">
        <v>0.4</v>
      </c>
      <c r="R2189" s="55">
        <f t="shared" si="7"/>
        <v>70.55184491</v>
      </c>
      <c r="S2189" s="55">
        <f t="shared" si="8"/>
        <v>0.6481550927</v>
      </c>
      <c r="T2189" s="55"/>
    </row>
    <row r="2190">
      <c r="A2190" s="45">
        <v>72.1</v>
      </c>
      <c r="B2190" s="45">
        <v>12.3</v>
      </c>
      <c r="C2190" s="46">
        <f t="shared" si="1"/>
        <v>69.98136232</v>
      </c>
      <c r="D2190" s="35">
        <f t="shared" si="2"/>
        <v>2.118637677</v>
      </c>
      <c r="E2190" s="47"/>
      <c r="F2190" s="48">
        <v>71.0</v>
      </c>
      <c r="G2190" s="48">
        <v>184.0</v>
      </c>
      <c r="H2190" s="49">
        <f t="shared" si="3"/>
        <v>68.20025975</v>
      </c>
      <c r="I2190" s="49">
        <f t="shared" si="4"/>
        <v>2.799740248</v>
      </c>
      <c r="J2190" s="49"/>
      <c r="K2190" s="50">
        <v>71.0</v>
      </c>
      <c r="L2190" s="51">
        <v>42.9</v>
      </c>
      <c r="M2190" s="52">
        <f t="shared" si="5"/>
        <v>70.60940278</v>
      </c>
      <c r="N2190" s="52">
        <f t="shared" si="6"/>
        <v>0.3905972221</v>
      </c>
      <c r="O2190" s="53"/>
      <c r="P2190" s="54">
        <v>71.0</v>
      </c>
      <c r="Q2190" s="54">
        <v>0.7</v>
      </c>
      <c r="R2190" s="55">
        <f t="shared" si="7"/>
        <v>70.25997989</v>
      </c>
      <c r="S2190" s="55">
        <f t="shared" si="8"/>
        <v>0.7400201105</v>
      </c>
      <c r="T2190" s="55"/>
    </row>
    <row r="2191">
      <c r="A2191" s="45">
        <v>72.1</v>
      </c>
      <c r="B2191" s="45">
        <v>12.1</v>
      </c>
      <c r="C2191" s="46">
        <f t="shared" si="1"/>
        <v>69.5606717</v>
      </c>
      <c r="D2191" s="35">
        <f t="shared" si="2"/>
        <v>2.539328297</v>
      </c>
      <c r="E2191" s="47"/>
      <c r="F2191" s="48">
        <v>79.0</v>
      </c>
      <c r="G2191" s="48">
        <v>186.0</v>
      </c>
      <c r="H2191" s="49">
        <f t="shared" si="3"/>
        <v>68.09354283</v>
      </c>
      <c r="I2191" s="49">
        <f t="shared" si="4"/>
        <v>10.90645717</v>
      </c>
      <c r="J2191" s="49"/>
      <c r="K2191" s="50">
        <v>79.0</v>
      </c>
      <c r="L2191" s="51">
        <v>42.0</v>
      </c>
      <c r="M2191" s="52">
        <f t="shared" si="5"/>
        <v>70.3665306</v>
      </c>
      <c r="N2191" s="52">
        <f t="shared" si="6"/>
        <v>8.633469401</v>
      </c>
      <c r="O2191" s="53"/>
      <c r="P2191" s="54">
        <v>79.0</v>
      </c>
      <c r="Q2191" s="54">
        <v>0.7</v>
      </c>
      <c r="R2191" s="55">
        <f t="shared" si="7"/>
        <v>70.25997989</v>
      </c>
      <c r="S2191" s="55">
        <f t="shared" si="8"/>
        <v>8.740020111</v>
      </c>
      <c r="T2191" s="55"/>
    </row>
    <row r="2192">
      <c r="A2192" s="45">
        <v>72.1</v>
      </c>
      <c r="B2192" s="45">
        <v>12.1</v>
      </c>
      <c r="C2192" s="46">
        <f t="shared" si="1"/>
        <v>69.5606717</v>
      </c>
      <c r="D2192" s="35">
        <f t="shared" si="2"/>
        <v>2.539328297</v>
      </c>
      <c r="E2192" s="47"/>
      <c r="F2192" s="48">
        <v>79.0</v>
      </c>
      <c r="G2192" s="48">
        <v>186.0</v>
      </c>
      <c r="H2192" s="49">
        <f t="shared" si="3"/>
        <v>68.09354283</v>
      </c>
      <c r="I2192" s="49">
        <f t="shared" si="4"/>
        <v>10.90645717</v>
      </c>
      <c r="J2192" s="49"/>
      <c r="K2192" s="50">
        <v>79.0</v>
      </c>
      <c r="L2192" s="51">
        <v>41.0</v>
      </c>
      <c r="M2192" s="52">
        <f t="shared" si="5"/>
        <v>70.09667262</v>
      </c>
      <c r="N2192" s="52">
        <f t="shared" si="6"/>
        <v>8.903327377</v>
      </c>
      <c r="O2192" s="53"/>
      <c r="P2192" s="54">
        <v>79.0</v>
      </c>
      <c r="Q2192" s="54">
        <v>0.1</v>
      </c>
      <c r="R2192" s="55">
        <f t="shared" si="7"/>
        <v>70.84370993</v>
      </c>
      <c r="S2192" s="55">
        <f t="shared" si="8"/>
        <v>8.156290075</v>
      </c>
      <c r="T2192" s="55"/>
    </row>
    <row r="2193">
      <c r="A2193" s="45">
        <v>72.0</v>
      </c>
      <c r="B2193" s="45">
        <v>12.2</v>
      </c>
      <c r="C2193" s="46">
        <f t="shared" si="1"/>
        <v>69.77101701</v>
      </c>
      <c r="D2193" s="35">
        <f t="shared" si="2"/>
        <v>2.228982987</v>
      </c>
      <c r="E2193" s="47"/>
      <c r="F2193" s="48">
        <v>79.0</v>
      </c>
      <c r="G2193" s="48">
        <v>186.0</v>
      </c>
      <c r="H2193" s="49">
        <f t="shared" si="3"/>
        <v>68.09354283</v>
      </c>
      <c r="I2193" s="49">
        <f t="shared" si="4"/>
        <v>10.90645717</v>
      </c>
      <c r="J2193" s="49"/>
      <c r="K2193" s="50">
        <v>79.0</v>
      </c>
      <c r="L2193" s="51">
        <v>4.1</v>
      </c>
      <c r="M2193" s="52">
        <f t="shared" si="5"/>
        <v>60.1389133</v>
      </c>
      <c r="N2193" s="52">
        <f t="shared" si="6"/>
        <v>18.8610867</v>
      </c>
      <c r="O2193" s="53"/>
      <c r="P2193" s="54">
        <v>79.0</v>
      </c>
      <c r="Q2193" s="54">
        <v>0.1</v>
      </c>
      <c r="R2193" s="55">
        <f t="shared" si="7"/>
        <v>70.84370993</v>
      </c>
      <c r="S2193" s="55">
        <f t="shared" si="8"/>
        <v>8.156290075</v>
      </c>
      <c r="T2193" s="55"/>
    </row>
    <row r="2194">
      <c r="A2194" s="45">
        <v>71.8</v>
      </c>
      <c r="B2194" s="45">
        <v>12.3</v>
      </c>
      <c r="C2194" s="46">
        <f t="shared" si="1"/>
        <v>69.98136232</v>
      </c>
      <c r="D2194" s="35">
        <f t="shared" si="2"/>
        <v>1.818637677</v>
      </c>
      <c r="E2194" s="47"/>
      <c r="F2194" s="48">
        <v>74.0</v>
      </c>
      <c r="G2194" s="48">
        <v>125.0</v>
      </c>
      <c r="H2194" s="49">
        <f t="shared" si="3"/>
        <v>71.34840885</v>
      </c>
      <c r="I2194" s="49">
        <f t="shared" si="4"/>
        <v>2.651591154</v>
      </c>
      <c r="J2194" s="49"/>
      <c r="K2194" s="50">
        <v>74.0</v>
      </c>
      <c r="L2194" s="51">
        <v>74.7</v>
      </c>
      <c r="M2194" s="52">
        <f t="shared" si="5"/>
        <v>79.19088643</v>
      </c>
      <c r="N2194" s="52">
        <f t="shared" si="6"/>
        <v>5.190886425</v>
      </c>
      <c r="O2194" s="53"/>
      <c r="P2194" s="54">
        <v>74.0</v>
      </c>
      <c r="Q2194" s="54">
        <v>0.1</v>
      </c>
      <c r="R2194" s="55">
        <f t="shared" si="7"/>
        <v>70.84370993</v>
      </c>
      <c r="S2194" s="55">
        <f t="shared" si="8"/>
        <v>3.156290075</v>
      </c>
      <c r="T2194" s="55"/>
    </row>
    <row r="2195">
      <c r="A2195" s="45">
        <v>51.0</v>
      </c>
      <c r="B2195" s="45">
        <v>9.5</v>
      </c>
      <c r="C2195" s="46">
        <f t="shared" si="1"/>
        <v>64.09169363</v>
      </c>
      <c r="D2195" s="35">
        <f t="shared" si="2"/>
        <v>13.09169363</v>
      </c>
      <c r="E2195" s="47"/>
      <c r="F2195" s="48">
        <v>73.8</v>
      </c>
      <c r="G2195" s="48">
        <v>128.0</v>
      </c>
      <c r="H2195" s="49">
        <f t="shared" si="3"/>
        <v>71.18833347</v>
      </c>
      <c r="I2195" s="49">
        <f t="shared" si="4"/>
        <v>2.611666531</v>
      </c>
      <c r="J2195" s="49"/>
      <c r="K2195" s="50">
        <v>73.8</v>
      </c>
      <c r="L2195" s="51">
        <v>74.3</v>
      </c>
      <c r="M2195" s="52">
        <f t="shared" si="5"/>
        <v>79.08294323</v>
      </c>
      <c r="N2195" s="52">
        <f t="shared" si="6"/>
        <v>5.282943235</v>
      </c>
      <c r="O2195" s="53"/>
      <c r="P2195" s="54">
        <v>73.8</v>
      </c>
      <c r="Q2195" s="54">
        <v>0.1</v>
      </c>
      <c r="R2195" s="55">
        <f t="shared" si="7"/>
        <v>70.84370993</v>
      </c>
      <c r="S2195" s="55">
        <f t="shared" si="8"/>
        <v>2.956290075</v>
      </c>
      <c r="T2195" s="55"/>
    </row>
    <row r="2196">
      <c r="A2196" s="45">
        <v>48.1</v>
      </c>
      <c r="B2196" s="45">
        <v>9.5</v>
      </c>
      <c r="C2196" s="46">
        <f t="shared" si="1"/>
        <v>64.09169363</v>
      </c>
      <c r="D2196" s="35">
        <f t="shared" si="2"/>
        <v>15.99169363</v>
      </c>
      <c r="E2196" s="47"/>
      <c r="F2196" s="48">
        <v>73.6</v>
      </c>
      <c r="G2196" s="48">
        <v>131.0</v>
      </c>
      <c r="H2196" s="49">
        <f t="shared" si="3"/>
        <v>71.02825809</v>
      </c>
      <c r="I2196" s="49">
        <f t="shared" si="4"/>
        <v>2.571741909</v>
      </c>
      <c r="J2196" s="49"/>
      <c r="K2196" s="50">
        <v>73.6</v>
      </c>
      <c r="L2196" s="51">
        <v>73.8</v>
      </c>
      <c r="M2196" s="52">
        <f t="shared" si="5"/>
        <v>78.94801425</v>
      </c>
      <c r="N2196" s="52">
        <f t="shared" si="6"/>
        <v>5.348014246</v>
      </c>
      <c r="O2196" s="53"/>
      <c r="P2196" s="54">
        <v>73.6</v>
      </c>
      <c r="Q2196" s="54">
        <v>0.1</v>
      </c>
      <c r="R2196" s="55">
        <f t="shared" si="7"/>
        <v>70.84370993</v>
      </c>
      <c r="S2196" s="55">
        <f t="shared" si="8"/>
        <v>2.756290075</v>
      </c>
      <c r="T2196" s="55"/>
    </row>
    <row r="2197">
      <c r="A2197" s="45">
        <v>54.0</v>
      </c>
      <c r="B2197" s="45">
        <v>9.3</v>
      </c>
      <c r="C2197" s="46">
        <f t="shared" si="1"/>
        <v>63.67100301</v>
      </c>
      <c r="D2197" s="35">
        <f t="shared" si="2"/>
        <v>9.671003009</v>
      </c>
      <c r="E2197" s="47"/>
      <c r="F2197" s="48">
        <v>73.2</v>
      </c>
      <c r="G2197" s="48">
        <v>136.0</v>
      </c>
      <c r="H2197" s="49">
        <f t="shared" si="3"/>
        <v>70.76146579</v>
      </c>
      <c r="I2197" s="49">
        <f t="shared" si="4"/>
        <v>2.438534205</v>
      </c>
      <c r="J2197" s="49"/>
      <c r="K2197" s="50">
        <v>73.2</v>
      </c>
      <c r="L2197" s="51">
        <v>73.4</v>
      </c>
      <c r="M2197" s="52">
        <f t="shared" si="5"/>
        <v>78.84007106</v>
      </c>
      <c r="N2197" s="52">
        <f t="shared" si="6"/>
        <v>5.640071056</v>
      </c>
      <c r="O2197" s="53"/>
      <c r="P2197" s="54">
        <v>73.2</v>
      </c>
      <c r="Q2197" s="54">
        <v>0.1</v>
      </c>
      <c r="R2197" s="55">
        <f t="shared" si="7"/>
        <v>70.84370993</v>
      </c>
      <c r="S2197" s="55">
        <f t="shared" si="8"/>
        <v>2.356290075</v>
      </c>
      <c r="T2197" s="55"/>
    </row>
    <row r="2198">
      <c r="A2198" s="45">
        <v>49.7</v>
      </c>
      <c r="B2198" s="45">
        <v>9.1</v>
      </c>
      <c r="C2198" s="46">
        <f t="shared" si="1"/>
        <v>63.25031239</v>
      </c>
      <c r="D2198" s="35">
        <f t="shared" si="2"/>
        <v>13.55031239</v>
      </c>
      <c r="E2198" s="47"/>
      <c r="F2198" s="48">
        <v>73.0</v>
      </c>
      <c r="G2198" s="48">
        <v>139.0</v>
      </c>
      <c r="H2198" s="49">
        <f t="shared" si="3"/>
        <v>70.60139042</v>
      </c>
      <c r="I2198" s="49">
        <f t="shared" si="4"/>
        <v>2.398609583</v>
      </c>
      <c r="J2198" s="49"/>
      <c r="K2198" s="50">
        <v>73.0</v>
      </c>
      <c r="L2198" s="51">
        <v>72.9</v>
      </c>
      <c r="M2198" s="52">
        <f t="shared" si="5"/>
        <v>78.70514207</v>
      </c>
      <c r="N2198" s="52">
        <f t="shared" si="6"/>
        <v>5.705142068</v>
      </c>
      <c r="O2198" s="53"/>
      <c r="P2198" s="54">
        <v>73.0</v>
      </c>
      <c r="Q2198" s="54">
        <v>0.1</v>
      </c>
      <c r="R2198" s="55">
        <f t="shared" si="7"/>
        <v>70.84370993</v>
      </c>
      <c r="S2198" s="55">
        <f t="shared" si="8"/>
        <v>2.156290075</v>
      </c>
      <c r="T2198" s="55"/>
    </row>
    <row r="2199">
      <c r="A2199" s="45">
        <v>48.9</v>
      </c>
      <c r="B2199" s="45">
        <v>8.9</v>
      </c>
      <c r="C2199" s="46">
        <f t="shared" si="1"/>
        <v>62.82962177</v>
      </c>
      <c r="D2199" s="35">
        <f t="shared" si="2"/>
        <v>13.92962177</v>
      </c>
      <c r="E2199" s="47"/>
      <c r="F2199" s="48">
        <v>72.6</v>
      </c>
      <c r="G2199" s="48">
        <v>144.0</v>
      </c>
      <c r="H2199" s="49">
        <f t="shared" si="3"/>
        <v>70.33459812</v>
      </c>
      <c r="I2199" s="49">
        <f t="shared" si="4"/>
        <v>2.265401879</v>
      </c>
      <c r="J2199" s="49"/>
      <c r="K2199" s="50">
        <v>72.6</v>
      </c>
      <c r="L2199" s="51">
        <v>72.5</v>
      </c>
      <c r="M2199" s="52">
        <f t="shared" si="5"/>
        <v>78.59719888</v>
      </c>
      <c r="N2199" s="52">
        <f t="shared" si="6"/>
        <v>5.997198877</v>
      </c>
      <c r="O2199" s="53"/>
      <c r="P2199" s="54">
        <v>72.6</v>
      </c>
      <c r="Q2199" s="54">
        <v>0.1</v>
      </c>
      <c r="R2199" s="55">
        <f t="shared" si="7"/>
        <v>70.84370993</v>
      </c>
      <c r="S2199" s="55">
        <f t="shared" si="8"/>
        <v>1.756290075</v>
      </c>
      <c r="T2199" s="55"/>
    </row>
    <row r="2200">
      <c r="A2200" s="45">
        <v>48.1</v>
      </c>
      <c r="B2200" s="45">
        <v>8.7</v>
      </c>
      <c r="C2200" s="46">
        <f t="shared" si="1"/>
        <v>62.40893115</v>
      </c>
      <c r="D2200" s="35">
        <f t="shared" si="2"/>
        <v>14.30893115</v>
      </c>
      <c r="E2200" s="47"/>
      <c r="F2200" s="48">
        <v>76.0</v>
      </c>
      <c r="G2200" s="48">
        <v>172.0</v>
      </c>
      <c r="H2200" s="49">
        <f t="shared" si="3"/>
        <v>68.84056126</v>
      </c>
      <c r="I2200" s="49">
        <f t="shared" si="4"/>
        <v>7.159438737</v>
      </c>
      <c r="J2200" s="49"/>
      <c r="K2200" s="50">
        <v>76.0</v>
      </c>
      <c r="L2200" s="51">
        <v>72.0</v>
      </c>
      <c r="M2200" s="52">
        <f t="shared" si="5"/>
        <v>78.46226989</v>
      </c>
      <c r="N2200" s="52">
        <f t="shared" si="6"/>
        <v>2.462269889</v>
      </c>
      <c r="O2200" s="53"/>
      <c r="P2200" s="54">
        <v>76.0</v>
      </c>
      <c r="Q2200" s="54">
        <v>0.1</v>
      </c>
      <c r="R2200" s="55">
        <f t="shared" si="7"/>
        <v>70.84370993</v>
      </c>
      <c r="S2200" s="55">
        <f t="shared" si="8"/>
        <v>5.156290075</v>
      </c>
      <c r="T2200" s="55"/>
    </row>
    <row r="2201">
      <c r="A2201" s="45">
        <v>47.1</v>
      </c>
      <c r="B2201" s="45">
        <v>8.5</v>
      </c>
      <c r="C2201" s="46">
        <f t="shared" si="1"/>
        <v>61.98824052</v>
      </c>
      <c r="D2201" s="35">
        <f t="shared" si="2"/>
        <v>14.88824052</v>
      </c>
      <c r="E2201" s="47"/>
      <c r="F2201" s="48">
        <v>72.5</v>
      </c>
      <c r="G2201" s="48">
        <v>146.0</v>
      </c>
      <c r="H2201" s="49">
        <f t="shared" si="3"/>
        <v>70.2278812</v>
      </c>
      <c r="I2201" s="49">
        <f t="shared" si="4"/>
        <v>2.272118797</v>
      </c>
      <c r="J2201" s="49"/>
      <c r="K2201" s="50">
        <v>72.5</v>
      </c>
      <c r="L2201" s="51">
        <v>71.4</v>
      </c>
      <c r="M2201" s="52">
        <f t="shared" si="5"/>
        <v>78.3003551</v>
      </c>
      <c r="N2201" s="52">
        <f t="shared" si="6"/>
        <v>5.800355103</v>
      </c>
      <c r="O2201" s="53"/>
      <c r="P2201" s="54">
        <v>72.5</v>
      </c>
      <c r="Q2201" s="54">
        <v>0.1</v>
      </c>
      <c r="R2201" s="55">
        <f t="shared" si="7"/>
        <v>70.84370993</v>
      </c>
      <c r="S2201" s="55">
        <f t="shared" si="8"/>
        <v>1.656290075</v>
      </c>
      <c r="T2201" s="55"/>
    </row>
    <row r="2202">
      <c r="A2202" s="45">
        <v>46.2</v>
      </c>
      <c r="B2202" s="45">
        <v>8.3</v>
      </c>
      <c r="C2202" s="46">
        <f t="shared" si="1"/>
        <v>61.5675499</v>
      </c>
      <c r="D2202" s="35">
        <f t="shared" si="2"/>
        <v>15.3675499</v>
      </c>
      <c r="E2202" s="47"/>
      <c r="F2202" s="48">
        <v>72.2</v>
      </c>
      <c r="G2202" s="48">
        <v>149.0</v>
      </c>
      <c r="H2202" s="49">
        <f t="shared" si="3"/>
        <v>70.06780583</v>
      </c>
      <c r="I2202" s="49">
        <f t="shared" si="4"/>
        <v>2.132194175</v>
      </c>
      <c r="J2202" s="49"/>
      <c r="K2202" s="50">
        <v>72.2</v>
      </c>
      <c r="L2202" s="51">
        <v>7.9</v>
      </c>
      <c r="M2202" s="52">
        <f t="shared" si="5"/>
        <v>61.16437361</v>
      </c>
      <c r="N2202" s="52">
        <f t="shared" si="6"/>
        <v>11.03562639</v>
      </c>
      <c r="O2202" s="53"/>
      <c r="P2202" s="54">
        <v>72.2</v>
      </c>
      <c r="Q2202" s="54">
        <v>0.1</v>
      </c>
      <c r="R2202" s="55">
        <f t="shared" si="7"/>
        <v>70.84370993</v>
      </c>
      <c r="S2202" s="55">
        <f t="shared" si="8"/>
        <v>1.356290075</v>
      </c>
      <c r="T2202" s="55"/>
    </row>
    <row r="2203">
      <c r="A2203" s="45">
        <v>45.3</v>
      </c>
      <c r="B2203" s="45">
        <v>8.2</v>
      </c>
      <c r="C2203" s="46">
        <f t="shared" si="1"/>
        <v>61.35720459</v>
      </c>
      <c r="D2203" s="35">
        <f t="shared" si="2"/>
        <v>16.05720459</v>
      </c>
      <c r="E2203" s="47"/>
      <c r="F2203" s="48">
        <v>72.0</v>
      </c>
      <c r="G2203" s="48">
        <v>153.0</v>
      </c>
      <c r="H2203" s="49">
        <f t="shared" si="3"/>
        <v>69.85437199</v>
      </c>
      <c r="I2203" s="49">
        <f t="shared" si="4"/>
        <v>2.145628012</v>
      </c>
      <c r="J2203" s="49"/>
      <c r="K2203" s="50">
        <v>72.0</v>
      </c>
      <c r="L2203" s="51">
        <v>7.3</v>
      </c>
      <c r="M2203" s="52">
        <f t="shared" si="5"/>
        <v>61.00245882</v>
      </c>
      <c r="N2203" s="52">
        <f t="shared" si="6"/>
        <v>10.99754118</v>
      </c>
      <c r="O2203" s="53"/>
      <c r="P2203" s="54">
        <v>72.0</v>
      </c>
      <c r="Q2203" s="54">
        <v>0.1</v>
      </c>
      <c r="R2203" s="55">
        <f t="shared" si="7"/>
        <v>70.84370993</v>
      </c>
      <c r="S2203" s="55">
        <f t="shared" si="8"/>
        <v>1.156290075</v>
      </c>
      <c r="T2203" s="55"/>
    </row>
    <row r="2204">
      <c r="A2204" s="45">
        <v>44.3</v>
      </c>
      <c r="B2204" s="45">
        <v>8.0</v>
      </c>
      <c r="C2204" s="46">
        <f t="shared" si="1"/>
        <v>60.93651397</v>
      </c>
      <c r="D2204" s="35">
        <f t="shared" si="2"/>
        <v>16.63651397</v>
      </c>
      <c r="E2204" s="47"/>
      <c r="F2204" s="48">
        <v>71.6</v>
      </c>
      <c r="G2204" s="48">
        <v>16.0</v>
      </c>
      <c r="H2204" s="49">
        <f t="shared" si="3"/>
        <v>77.1644809</v>
      </c>
      <c r="I2204" s="49">
        <f t="shared" si="4"/>
        <v>5.564480901</v>
      </c>
      <c r="J2204" s="49"/>
      <c r="K2204" s="50">
        <v>71.6</v>
      </c>
      <c r="L2204" s="51">
        <v>69.7</v>
      </c>
      <c r="M2204" s="52">
        <f t="shared" si="5"/>
        <v>77.84159654</v>
      </c>
      <c r="N2204" s="52">
        <f t="shared" si="6"/>
        <v>6.241596543</v>
      </c>
      <c r="O2204" s="53"/>
      <c r="P2204" s="54">
        <v>71.6</v>
      </c>
      <c r="Q2204" s="54">
        <v>0.1</v>
      </c>
      <c r="R2204" s="55">
        <f t="shared" si="7"/>
        <v>70.84370993</v>
      </c>
      <c r="S2204" s="55">
        <f t="shared" si="8"/>
        <v>0.756290075</v>
      </c>
      <c r="T2204" s="55"/>
    </row>
    <row r="2205">
      <c r="A2205" s="45">
        <v>43.3</v>
      </c>
      <c r="B2205" s="45">
        <v>7.8</v>
      </c>
      <c r="C2205" s="46">
        <f t="shared" si="1"/>
        <v>60.51582335</v>
      </c>
      <c r="D2205" s="35">
        <f t="shared" si="2"/>
        <v>17.21582335</v>
      </c>
      <c r="E2205" s="47"/>
      <c r="F2205" s="48">
        <v>71.4</v>
      </c>
      <c r="G2205" s="48">
        <v>162.0</v>
      </c>
      <c r="H2205" s="49">
        <f t="shared" si="3"/>
        <v>69.37414586</v>
      </c>
      <c r="I2205" s="49">
        <f t="shared" si="4"/>
        <v>2.025854145</v>
      </c>
      <c r="J2205" s="49"/>
      <c r="K2205" s="50">
        <v>71.4</v>
      </c>
      <c r="L2205" s="51">
        <v>68.9</v>
      </c>
      <c r="M2205" s="52">
        <f t="shared" si="5"/>
        <v>77.62571016</v>
      </c>
      <c r="N2205" s="52">
        <f t="shared" si="6"/>
        <v>6.225710162</v>
      </c>
      <c r="O2205" s="53"/>
      <c r="P2205" s="54">
        <v>71.4</v>
      </c>
      <c r="Q2205" s="54">
        <v>0.1</v>
      </c>
      <c r="R2205" s="55">
        <f t="shared" si="7"/>
        <v>70.84370993</v>
      </c>
      <c r="S2205" s="55">
        <f t="shared" si="8"/>
        <v>0.556290075</v>
      </c>
      <c r="T2205" s="55"/>
    </row>
    <row r="2206">
      <c r="A2206" s="45">
        <v>42.3</v>
      </c>
      <c r="B2206" s="45">
        <v>7.6</v>
      </c>
      <c r="C2206" s="46">
        <f t="shared" si="1"/>
        <v>60.09513273</v>
      </c>
      <c r="D2206" s="35">
        <f t="shared" si="2"/>
        <v>17.79513273</v>
      </c>
      <c r="E2206" s="47"/>
      <c r="F2206" s="48">
        <v>79.0</v>
      </c>
      <c r="G2206" s="48">
        <v>169.0</v>
      </c>
      <c r="H2206" s="49">
        <f t="shared" si="3"/>
        <v>69.00063664</v>
      </c>
      <c r="I2206" s="49">
        <f t="shared" si="4"/>
        <v>9.999363359</v>
      </c>
      <c r="J2206" s="49"/>
      <c r="K2206" s="50">
        <v>79.0</v>
      </c>
      <c r="L2206" s="51">
        <v>68.2</v>
      </c>
      <c r="M2206" s="52">
        <f t="shared" si="5"/>
        <v>77.43680958</v>
      </c>
      <c r="N2206" s="52">
        <f t="shared" si="6"/>
        <v>1.563190421</v>
      </c>
      <c r="O2206" s="53"/>
      <c r="P2206" s="54">
        <v>79.0</v>
      </c>
      <c r="Q2206" s="54">
        <v>0.1</v>
      </c>
      <c r="R2206" s="55">
        <f t="shared" si="7"/>
        <v>70.84370993</v>
      </c>
      <c r="S2206" s="55">
        <f t="shared" si="8"/>
        <v>8.156290075</v>
      </c>
      <c r="T2206" s="55"/>
    </row>
    <row r="2207">
      <c r="A2207" s="45">
        <v>41.5</v>
      </c>
      <c r="B2207" s="45">
        <v>7.4</v>
      </c>
      <c r="C2207" s="46">
        <f t="shared" si="1"/>
        <v>59.67444211</v>
      </c>
      <c r="D2207" s="35">
        <f t="shared" si="2"/>
        <v>18.17444211</v>
      </c>
      <c r="E2207" s="47"/>
      <c r="F2207" s="48">
        <v>76.0</v>
      </c>
      <c r="G2207" s="48">
        <v>174.0</v>
      </c>
      <c r="H2207" s="49">
        <f t="shared" si="3"/>
        <v>68.73384434</v>
      </c>
      <c r="I2207" s="49">
        <f t="shared" si="4"/>
        <v>7.266155655</v>
      </c>
      <c r="J2207" s="49"/>
      <c r="K2207" s="50">
        <v>76.0</v>
      </c>
      <c r="L2207" s="51">
        <v>67.4</v>
      </c>
      <c r="M2207" s="52">
        <f t="shared" si="5"/>
        <v>77.2209232</v>
      </c>
      <c r="N2207" s="52">
        <f t="shared" si="6"/>
        <v>1.220923198</v>
      </c>
      <c r="O2207" s="53"/>
      <c r="P2207" s="54">
        <v>76.0</v>
      </c>
      <c r="Q2207" s="54">
        <v>0.1</v>
      </c>
      <c r="R2207" s="55">
        <f t="shared" si="7"/>
        <v>70.84370993</v>
      </c>
      <c r="S2207" s="55">
        <f t="shared" si="8"/>
        <v>5.156290075</v>
      </c>
      <c r="T2207" s="55"/>
    </row>
    <row r="2208">
      <c r="A2208" s="45">
        <v>48.0</v>
      </c>
      <c r="B2208" s="45">
        <v>7.2</v>
      </c>
      <c r="C2208" s="46">
        <f t="shared" si="1"/>
        <v>59.25375149</v>
      </c>
      <c r="D2208" s="35">
        <f t="shared" si="2"/>
        <v>11.25375149</v>
      </c>
      <c r="E2208" s="47"/>
      <c r="F2208" s="48">
        <v>75.0</v>
      </c>
      <c r="G2208" s="48">
        <v>175.0</v>
      </c>
      <c r="H2208" s="49">
        <f t="shared" si="3"/>
        <v>68.68048589</v>
      </c>
      <c r="I2208" s="49">
        <f t="shared" si="4"/>
        <v>6.319514115</v>
      </c>
      <c r="J2208" s="49"/>
      <c r="K2208" s="50">
        <v>75.0</v>
      </c>
      <c r="L2208" s="51">
        <v>66.5</v>
      </c>
      <c r="M2208" s="52">
        <f t="shared" si="5"/>
        <v>76.97805102</v>
      </c>
      <c r="N2208" s="52">
        <f t="shared" si="6"/>
        <v>1.978051019</v>
      </c>
      <c r="O2208" s="53"/>
      <c r="P2208" s="54">
        <v>75.0</v>
      </c>
      <c r="Q2208" s="54">
        <v>0.1</v>
      </c>
      <c r="R2208" s="55">
        <f t="shared" si="7"/>
        <v>70.84370993</v>
      </c>
      <c r="S2208" s="55">
        <f t="shared" si="8"/>
        <v>4.156290075</v>
      </c>
      <c r="T2208" s="55"/>
    </row>
    <row r="2209">
      <c r="A2209" s="45">
        <v>41.0</v>
      </c>
      <c r="B2209" s="45">
        <v>7.0</v>
      </c>
      <c r="C2209" s="46">
        <f t="shared" si="1"/>
        <v>58.83306087</v>
      </c>
      <c r="D2209" s="35">
        <f t="shared" si="2"/>
        <v>17.83306087</v>
      </c>
      <c r="E2209" s="47"/>
      <c r="F2209" s="48">
        <v>72.0</v>
      </c>
      <c r="G2209" s="48">
        <v>18.0</v>
      </c>
      <c r="H2209" s="49">
        <f t="shared" si="3"/>
        <v>77.05776398</v>
      </c>
      <c r="I2209" s="49">
        <f t="shared" si="4"/>
        <v>5.057763982</v>
      </c>
      <c r="J2209" s="49"/>
      <c r="K2209" s="50">
        <v>72.0</v>
      </c>
      <c r="L2209" s="51">
        <v>65.6</v>
      </c>
      <c r="M2209" s="52">
        <f t="shared" si="5"/>
        <v>76.73517884</v>
      </c>
      <c r="N2209" s="52">
        <f t="shared" si="6"/>
        <v>4.735178841</v>
      </c>
      <c r="O2209" s="53"/>
      <c r="P2209" s="54">
        <v>72.0</v>
      </c>
      <c r="Q2209" s="54">
        <v>0.2</v>
      </c>
      <c r="R2209" s="55">
        <f t="shared" si="7"/>
        <v>70.74642159</v>
      </c>
      <c r="S2209" s="55">
        <f t="shared" si="8"/>
        <v>1.253578414</v>
      </c>
      <c r="T2209" s="55"/>
    </row>
    <row r="2210">
      <c r="A2210" s="45">
        <v>39.0</v>
      </c>
      <c r="B2210" s="45">
        <v>6.7</v>
      </c>
      <c r="C2210" s="46">
        <f t="shared" si="1"/>
        <v>58.20202494</v>
      </c>
      <c r="D2210" s="35">
        <f t="shared" si="2"/>
        <v>19.20202494</v>
      </c>
      <c r="E2210" s="47"/>
      <c r="F2210" s="48">
        <v>67.5</v>
      </c>
      <c r="G2210" s="48">
        <v>19.0</v>
      </c>
      <c r="H2210" s="49">
        <f t="shared" si="3"/>
        <v>77.00440552</v>
      </c>
      <c r="I2210" s="49">
        <f t="shared" si="4"/>
        <v>9.504405523</v>
      </c>
      <c r="J2210" s="49"/>
      <c r="K2210" s="50">
        <v>67.5</v>
      </c>
      <c r="L2210" s="51">
        <v>3.9</v>
      </c>
      <c r="M2210" s="52">
        <f t="shared" si="5"/>
        <v>60.0849417</v>
      </c>
      <c r="N2210" s="52">
        <f t="shared" si="6"/>
        <v>7.415058299</v>
      </c>
      <c r="O2210" s="53"/>
      <c r="P2210" s="54">
        <v>67.5</v>
      </c>
      <c r="Q2210" s="54">
        <v>0.2</v>
      </c>
      <c r="R2210" s="55">
        <f t="shared" si="7"/>
        <v>70.74642159</v>
      </c>
      <c r="S2210" s="55">
        <f t="shared" si="8"/>
        <v>3.246421586</v>
      </c>
      <c r="T2210" s="55"/>
    </row>
    <row r="2211">
      <c r="A2211" s="45">
        <v>83.1</v>
      </c>
      <c r="B2211" s="45">
        <v>15.4</v>
      </c>
      <c r="C2211" s="46">
        <f t="shared" si="1"/>
        <v>76.50206695</v>
      </c>
      <c r="D2211" s="35">
        <f t="shared" si="2"/>
        <v>6.597933051</v>
      </c>
      <c r="E2211" s="47"/>
      <c r="F2211" s="48">
        <v>67.3</v>
      </c>
      <c r="G2211" s="48">
        <v>191.0</v>
      </c>
      <c r="H2211" s="49">
        <f t="shared" si="3"/>
        <v>67.82675054</v>
      </c>
      <c r="I2211" s="49">
        <f t="shared" si="4"/>
        <v>0.526750538</v>
      </c>
      <c r="J2211" s="49"/>
      <c r="K2211" s="50">
        <v>67.3</v>
      </c>
      <c r="L2211" s="51">
        <v>3.1</v>
      </c>
      <c r="M2211" s="52">
        <f t="shared" si="5"/>
        <v>59.86905532</v>
      </c>
      <c r="N2211" s="52">
        <f t="shared" si="6"/>
        <v>7.43094468</v>
      </c>
      <c r="O2211" s="53"/>
      <c r="P2211" s="54">
        <v>67.3</v>
      </c>
      <c r="Q2211" s="54">
        <v>0.5</v>
      </c>
      <c r="R2211" s="55">
        <f t="shared" si="7"/>
        <v>70.45455657</v>
      </c>
      <c r="S2211" s="55">
        <f t="shared" si="8"/>
        <v>3.154556568</v>
      </c>
      <c r="T2211" s="55"/>
    </row>
    <row r="2212">
      <c r="A2212" s="45">
        <v>82.9</v>
      </c>
      <c r="B2212" s="45">
        <v>15.4</v>
      </c>
      <c r="C2212" s="46">
        <f t="shared" si="1"/>
        <v>76.50206695</v>
      </c>
      <c r="D2212" s="35">
        <f t="shared" si="2"/>
        <v>6.397933051</v>
      </c>
      <c r="E2212" s="47"/>
      <c r="F2212" s="48">
        <v>67.1</v>
      </c>
      <c r="G2212" s="48">
        <v>192.0</v>
      </c>
      <c r="H2212" s="49">
        <f t="shared" si="3"/>
        <v>67.77339208</v>
      </c>
      <c r="I2212" s="49">
        <f t="shared" si="4"/>
        <v>0.6733920788</v>
      </c>
      <c r="J2212" s="49"/>
      <c r="K2212" s="50">
        <v>67.1</v>
      </c>
      <c r="L2212" s="51">
        <v>29.3</v>
      </c>
      <c r="M2212" s="52">
        <f t="shared" si="5"/>
        <v>66.9393343</v>
      </c>
      <c r="N2212" s="52">
        <f t="shared" si="6"/>
        <v>0.1606657001</v>
      </c>
      <c r="O2212" s="53"/>
      <c r="P2212" s="54">
        <v>67.1</v>
      </c>
      <c r="Q2212" s="54">
        <v>0.5</v>
      </c>
      <c r="R2212" s="55">
        <f t="shared" si="7"/>
        <v>70.45455657</v>
      </c>
      <c r="S2212" s="55">
        <f t="shared" si="8"/>
        <v>3.354556568</v>
      </c>
      <c r="T2212" s="55"/>
    </row>
    <row r="2213">
      <c r="A2213" s="45">
        <v>82.7</v>
      </c>
      <c r="B2213" s="45">
        <v>15.4</v>
      </c>
      <c r="C2213" s="46">
        <f t="shared" si="1"/>
        <v>76.50206695</v>
      </c>
      <c r="D2213" s="35">
        <f t="shared" si="2"/>
        <v>6.197933051</v>
      </c>
      <c r="E2213" s="47"/>
      <c r="F2213" s="48">
        <v>66.9</v>
      </c>
      <c r="G2213" s="48">
        <v>194.0</v>
      </c>
      <c r="H2213" s="49">
        <f t="shared" si="3"/>
        <v>67.66667516</v>
      </c>
      <c r="I2213" s="49">
        <f t="shared" si="4"/>
        <v>0.7666751603</v>
      </c>
      <c r="J2213" s="49"/>
      <c r="K2213" s="50">
        <v>66.9</v>
      </c>
      <c r="L2213" s="51">
        <v>28.5</v>
      </c>
      <c r="M2213" s="52">
        <f t="shared" si="5"/>
        <v>66.72344792</v>
      </c>
      <c r="N2213" s="52">
        <f t="shared" si="6"/>
        <v>0.1765520812</v>
      </c>
      <c r="O2213" s="53"/>
      <c r="P2213" s="54">
        <v>66.9</v>
      </c>
      <c r="Q2213" s="54">
        <v>0.5</v>
      </c>
      <c r="R2213" s="55">
        <f t="shared" si="7"/>
        <v>70.45455657</v>
      </c>
      <c r="S2213" s="55">
        <f t="shared" si="8"/>
        <v>3.554556568</v>
      </c>
      <c r="T2213" s="55"/>
    </row>
    <row r="2214">
      <c r="A2214" s="45">
        <v>82.5</v>
      </c>
      <c r="B2214" s="45">
        <v>15.4</v>
      </c>
      <c r="C2214" s="46">
        <f t="shared" si="1"/>
        <v>76.50206695</v>
      </c>
      <c r="D2214" s="35">
        <f t="shared" si="2"/>
        <v>5.997933051</v>
      </c>
      <c r="E2214" s="47"/>
      <c r="F2214" s="48">
        <v>66.6</v>
      </c>
      <c r="G2214" s="48">
        <v>198.0</v>
      </c>
      <c r="H2214" s="49">
        <f t="shared" si="3"/>
        <v>67.45324132</v>
      </c>
      <c r="I2214" s="49">
        <f t="shared" si="4"/>
        <v>0.8532413235</v>
      </c>
      <c r="J2214" s="49"/>
      <c r="K2214" s="50">
        <v>66.6</v>
      </c>
      <c r="L2214" s="51">
        <v>27.7</v>
      </c>
      <c r="M2214" s="52">
        <f t="shared" si="5"/>
        <v>66.50756154</v>
      </c>
      <c r="N2214" s="52">
        <f t="shared" si="6"/>
        <v>0.09243846227</v>
      </c>
      <c r="O2214" s="53"/>
      <c r="P2214" s="54">
        <v>66.6</v>
      </c>
      <c r="Q2214" s="54">
        <v>0.9</v>
      </c>
      <c r="R2214" s="55">
        <f t="shared" si="7"/>
        <v>70.06540321</v>
      </c>
      <c r="S2214" s="55">
        <f t="shared" si="8"/>
        <v>3.465403211</v>
      </c>
      <c r="T2214" s="55"/>
    </row>
    <row r="2215">
      <c r="A2215" s="45">
        <v>82.2</v>
      </c>
      <c r="B2215" s="45">
        <v>15.2</v>
      </c>
      <c r="C2215" s="46">
        <f t="shared" si="1"/>
        <v>76.08137633</v>
      </c>
      <c r="D2215" s="35">
        <f t="shared" si="2"/>
        <v>6.118623672</v>
      </c>
      <c r="E2215" s="47"/>
      <c r="F2215" s="48">
        <v>66.2</v>
      </c>
      <c r="G2215" s="48">
        <v>24.0</v>
      </c>
      <c r="H2215" s="49">
        <f t="shared" si="3"/>
        <v>76.73761323</v>
      </c>
      <c r="I2215" s="49">
        <f t="shared" si="4"/>
        <v>10.53761323</v>
      </c>
      <c r="J2215" s="49"/>
      <c r="K2215" s="50">
        <v>66.2</v>
      </c>
      <c r="L2215" s="51">
        <v>26.9</v>
      </c>
      <c r="M2215" s="52">
        <f t="shared" si="5"/>
        <v>66.29167516</v>
      </c>
      <c r="N2215" s="52">
        <f t="shared" si="6"/>
        <v>0.09167515667</v>
      </c>
      <c r="O2215" s="53"/>
      <c r="P2215" s="54">
        <v>66.2</v>
      </c>
      <c r="Q2215" s="54">
        <v>0.9</v>
      </c>
      <c r="R2215" s="55">
        <f t="shared" si="7"/>
        <v>70.06540321</v>
      </c>
      <c r="S2215" s="55">
        <f t="shared" si="8"/>
        <v>3.865403211</v>
      </c>
      <c r="T2215" s="55"/>
    </row>
    <row r="2216">
      <c r="A2216" s="45">
        <v>82.0</v>
      </c>
      <c r="B2216" s="45">
        <v>14.5</v>
      </c>
      <c r="C2216" s="46">
        <f t="shared" si="1"/>
        <v>74.60895915</v>
      </c>
      <c r="D2216" s="35">
        <f t="shared" si="2"/>
        <v>7.391040846</v>
      </c>
      <c r="E2216" s="47"/>
      <c r="F2216" s="48">
        <v>65.8</v>
      </c>
      <c r="G2216" s="48">
        <v>21.0</v>
      </c>
      <c r="H2216" s="49">
        <f t="shared" si="3"/>
        <v>76.8976886</v>
      </c>
      <c r="I2216" s="49">
        <f t="shared" si="4"/>
        <v>11.0976886</v>
      </c>
      <c r="J2216" s="49"/>
      <c r="K2216" s="50">
        <v>65.8</v>
      </c>
      <c r="L2216" s="51">
        <v>26.2</v>
      </c>
      <c r="M2216" s="52">
        <f t="shared" si="5"/>
        <v>66.10277457</v>
      </c>
      <c r="N2216" s="52">
        <f t="shared" si="6"/>
        <v>0.3027745732</v>
      </c>
      <c r="O2216" s="53"/>
      <c r="P2216" s="54">
        <v>65.8</v>
      </c>
      <c r="Q2216" s="54">
        <v>1.2</v>
      </c>
      <c r="R2216" s="55">
        <f t="shared" si="7"/>
        <v>69.77353819</v>
      </c>
      <c r="S2216" s="55">
        <f t="shared" si="8"/>
        <v>3.973538193</v>
      </c>
      <c r="T2216" s="55"/>
    </row>
    <row r="2217">
      <c r="A2217" s="45">
        <v>81.7</v>
      </c>
      <c r="B2217" s="45">
        <v>14.4</v>
      </c>
      <c r="C2217" s="46">
        <f t="shared" si="1"/>
        <v>74.39861384</v>
      </c>
      <c r="D2217" s="35">
        <f t="shared" si="2"/>
        <v>7.301386156</v>
      </c>
      <c r="E2217" s="47"/>
      <c r="F2217" s="48">
        <v>65.4</v>
      </c>
      <c r="G2217" s="48">
        <v>215.0</v>
      </c>
      <c r="H2217" s="49">
        <f t="shared" si="3"/>
        <v>66.54614752</v>
      </c>
      <c r="I2217" s="49">
        <f t="shared" si="4"/>
        <v>1.146147517</v>
      </c>
      <c r="J2217" s="49"/>
      <c r="K2217" s="50">
        <v>65.4</v>
      </c>
      <c r="L2217" s="51">
        <v>25.4</v>
      </c>
      <c r="M2217" s="52">
        <f t="shared" si="5"/>
        <v>65.88688819</v>
      </c>
      <c r="N2217" s="52">
        <f t="shared" si="6"/>
        <v>0.4868881922</v>
      </c>
      <c r="O2217" s="53"/>
      <c r="P2217" s="54">
        <v>65.4</v>
      </c>
      <c r="Q2217" s="54">
        <v>1.2</v>
      </c>
      <c r="R2217" s="55">
        <f t="shared" si="7"/>
        <v>69.77353819</v>
      </c>
      <c r="S2217" s="55">
        <f t="shared" si="8"/>
        <v>4.373538193</v>
      </c>
      <c r="T2217" s="55"/>
    </row>
    <row r="2218">
      <c r="A2218" s="45">
        <v>81.4</v>
      </c>
      <c r="B2218" s="45">
        <v>14.2</v>
      </c>
      <c r="C2218" s="46">
        <f t="shared" si="1"/>
        <v>73.97792322</v>
      </c>
      <c r="D2218" s="35">
        <f t="shared" si="2"/>
        <v>7.422076777</v>
      </c>
      <c r="E2218" s="47"/>
      <c r="F2218" s="48">
        <v>65.1</v>
      </c>
      <c r="G2218" s="48">
        <v>217.0</v>
      </c>
      <c r="H2218" s="49">
        <f t="shared" si="3"/>
        <v>66.4394306</v>
      </c>
      <c r="I2218" s="49">
        <f t="shared" si="4"/>
        <v>1.339430598</v>
      </c>
      <c r="J2218" s="49"/>
      <c r="K2218" s="50">
        <v>65.1</v>
      </c>
      <c r="L2218" s="51">
        <v>24.7</v>
      </c>
      <c r="M2218" s="52">
        <f t="shared" si="5"/>
        <v>65.69798761</v>
      </c>
      <c r="N2218" s="52">
        <f t="shared" si="6"/>
        <v>0.5979876087</v>
      </c>
      <c r="O2218" s="53"/>
      <c r="P2218" s="54">
        <v>65.1</v>
      </c>
      <c r="Q2218" s="54">
        <v>1.6</v>
      </c>
      <c r="R2218" s="55">
        <f t="shared" si="7"/>
        <v>69.38438484</v>
      </c>
      <c r="S2218" s="55">
        <f t="shared" si="8"/>
        <v>4.284384836</v>
      </c>
      <c r="T2218" s="55"/>
    </row>
    <row r="2219">
      <c r="A2219" s="45">
        <v>81.1</v>
      </c>
      <c r="B2219" s="45">
        <v>14.1</v>
      </c>
      <c r="C2219" s="46">
        <f t="shared" si="1"/>
        <v>73.76757791</v>
      </c>
      <c r="D2219" s="35">
        <f t="shared" si="2"/>
        <v>7.332422088</v>
      </c>
      <c r="E2219" s="47"/>
      <c r="F2219" s="48">
        <v>64.7</v>
      </c>
      <c r="G2219" s="48">
        <v>22.0</v>
      </c>
      <c r="H2219" s="49">
        <f t="shared" si="3"/>
        <v>76.84433015</v>
      </c>
      <c r="I2219" s="49">
        <f t="shared" si="4"/>
        <v>12.14433015</v>
      </c>
      <c r="J2219" s="49"/>
      <c r="K2219" s="50">
        <v>64.7</v>
      </c>
      <c r="L2219" s="51">
        <v>24.0</v>
      </c>
      <c r="M2219" s="52">
        <f t="shared" si="5"/>
        <v>65.50908703</v>
      </c>
      <c r="N2219" s="52">
        <f t="shared" si="6"/>
        <v>0.8090870253</v>
      </c>
      <c r="O2219" s="53"/>
      <c r="P2219" s="54">
        <v>64.7</v>
      </c>
      <c r="Q2219" s="54">
        <v>1.6</v>
      </c>
      <c r="R2219" s="55">
        <f t="shared" si="7"/>
        <v>69.38438484</v>
      </c>
      <c r="S2219" s="55">
        <f t="shared" si="8"/>
        <v>4.684384836</v>
      </c>
      <c r="T2219" s="55"/>
    </row>
    <row r="2220">
      <c r="A2220" s="45">
        <v>87.0</v>
      </c>
      <c r="B2220" s="45">
        <v>13.9</v>
      </c>
      <c r="C2220" s="46">
        <f t="shared" si="1"/>
        <v>73.34688729</v>
      </c>
      <c r="D2220" s="35">
        <f t="shared" si="2"/>
        <v>13.65311271</v>
      </c>
      <c r="E2220" s="47"/>
      <c r="F2220" s="48">
        <v>64.3</v>
      </c>
      <c r="G2220" s="48">
        <v>222.0</v>
      </c>
      <c r="H2220" s="49">
        <f t="shared" si="3"/>
        <v>66.1726383</v>
      </c>
      <c r="I2220" s="49">
        <f t="shared" si="4"/>
        <v>1.872638302</v>
      </c>
      <c r="J2220" s="49"/>
      <c r="K2220" s="50">
        <v>64.3</v>
      </c>
      <c r="L2220" s="51">
        <v>23.4</v>
      </c>
      <c r="M2220" s="52">
        <f t="shared" si="5"/>
        <v>65.34717224</v>
      </c>
      <c r="N2220" s="52">
        <f t="shared" si="6"/>
        <v>1.04717224</v>
      </c>
      <c r="O2220" s="53"/>
      <c r="P2220" s="54">
        <v>64.3</v>
      </c>
      <c r="Q2220" s="54">
        <v>1.6</v>
      </c>
      <c r="R2220" s="55">
        <f t="shared" si="7"/>
        <v>69.38438484</v>
      </c>
      <c r="S2220" s="55">
        <f t="shared" si="8"/>
        <v>5.084384836</v>
      </c>
      <c r="T2220" s="55"/>
    </row>
    <row r="2221">
      <c r="A2221" s="45">
        <v>82.0</v>
      </c>
      <c r="B2221" s="45">
        <v>12.6</v>
      </c>
      <c r="C2221" s="46">
        <f t="shared" si="1"/>
        <v>70.61239825</v>
      </c>
      <c r="D2221" s="35">
        <f t="shared" si="2"/>
        <v>11.38760175</v>
      </c>
      <c r="E2221" s="47"/>
      <c r="F2221" s="48">
        <v>63.8</v>
      </c>
      <c r="G2221" s="48">
        <v>224.0</v>
      </c>
      <c r="H2221" s="49">
        <f t="shared" si="3"/>
        <v>66.06592138</v>
      </c>
      <c r="I2221" s="49">
        <f t="shared" si="4"/>
        <v>2.265921384</v>
      </c>
      <c r="J2221" s="49"/>
      <c r="K2221" s="50">
        <v>63.8</v>
      </c>
      <c r="L2221" s="51">
        <v>22.8</v>
      </c>
      <c r="M2221" s="52">
        <f t="shared" si="5"/>
        <v>65.18525745</v>
      </c>
      <c r="N2221" s="52">
        <f t="shared" si="6"/>
        <v>1.385257454</v>
      </c>
      <c r="O2221" s="53"/>
      <c r="P2221" s="54">
        <v>63.8</v>
      </c>
      <c r="Q2221" s="54">
        <v>1.4</v>
      </c>
      <c r="R2221" s="55">
        <f t="shared" si="7"/>
        <v>69.57896151</v>
      </c>
      <c r="S2221" s="55">
        <f t="shared" si="8"/>
        <v>5.778961515</v>
      </c>
      <c r="T2221" s="55"/>
    </row>
    <row r="2222">
      <c r="A2222" s="45">
        <v>79.7</v>
      </c>
      <c r="B2222" s="45">
        <v>12.7</v>
      </c>
      <c r="C2222" s="46">
        <f t="shared" si="1"/>
        <v>70.82274357</v>
      </c>
      <c r="D2222" s="35">
        <f t="shared" si="2"/>
        <v>8.877256435</v>
      </c>
      <c r="E2222" s="47"/>
      <c r="F2222" s="48">
        <v>63.4</v>
      </c>
      <c r="G2222" s="48">
        <v>225.0</v>
      </c>
      <c r="H2222" s="49">
        <f t="shared" si="3"/>
        <v>66.01256292</v>
      </c>
      <c r="I2222" s="49">
        <f t="shared" si="4"/>
        <v>2.612562925</v>
      </c>
      <c r="J2222" s="49"/>
      <c r="K2222" s="50">
        <v>63.4</v>
      </c>
      <c r="L2222" s="51">
        <v>22.2</v>
      </c>
      <c r="M2222" s="52">
        <f t="shared" si="5"/>
        <v>65.02334267</v>
      </c>
      <c r="N2222" s="52">
        <f t="shared" si="6"/>
        <v>1.623342668</v>
      </c>
      <c r="O2222" s="53"/>
      <c r="P2222" s="54">
        <v>63.4</v>
      </c>
      <c r="Q2222" s="54">
        <v>1.5</v>
      </c>
      <c r="R2222" s="55">
        <f t="shared" si="7"/>
        <v>69.48167318</v>
      </c>
      <c r="S2222" s="55">
        <f t="shared" si="8"/>
        <v>6.081673175</v>
      </c>
      <c r="T2222" s="55"/>
    </row>
    <row r="2223">
      <c r="A2223" s="45">
        <v>79.3</v>
      </c>
      <c r="B2223" s="45">
        <v>12.7</v>
      </c>
      <c r="C2223" s="46">
        <f t="shared" si="1"/>
        <v>70.82274357</v>
      </c>
      <c r="D2223" s="35">
        <f t="shared" si="2"/>
        <v>8.477256435</v>
      </c>
      <c r="E2223" s="47"/>
      <c r="F2223" s="48">
        <v>63.1</v>
      </c>
      <c r="G2223" s="48">
        <v>226.0</v>
      </c>
      <c r="H2223" s="49">
        <f t="shared" si="3"/>
        <v>65.95920447</v>
      </c>
      <c r="I2223" s="49">
        <f t="shared" si="4"/>
        <v>2.859204465</v>
      </c>
      <c r="J2223" s="49"/>
      <c r="K2223" s="50">
        <v>63.1</v>
      </c>
      <c r="L2223" s="51">
        <v>21.7</v>
      </c>
      <c r="M2223" s="52">
        <f t="shared" si="5"/>
        <v>64.88841368</v>
      </c>
      <c r="N2223" s="52">
        <f t="shared" si="6"/>
        <v>1.78841368</v>
      </c>
      <c r="O2223" s="53"/>
      <c r="P2223" s="54">
        <v>63.1</v>
      </c>
      <c r="Q2223" s="54">
        <v>1.5</v>
      </c>
      <c r="R2223" s="55">
        <f t="shared" si="7"/>
        <v>69.48167318</v>
      </c>
      <c r="S2223" s="55">
        <f t="shared" si="8"/>
        <v>6.381673175</v>
      </c>
      <c r="T2223" s="55"/>
    </row>
    <row r="2224">
      <c r="A2224" s="45">
        <v>79.0</v>
      </c>
      <c r="B2224" s="45">
        <v>12.6</v>
      </c>
      <c r="C2224" s="46">
        <f t="shared" si="1"/>
        <v>70.61239825</v>
      </c>
      <c r="D2224" s="35">
        <f t="shared" si="2"/>
        <v>8.387601745</v>
      </c>
      <c r="E2224" s="47"/>
      <c r="F2224" s="48">
        <v>62.8</v>
      </c>
      <c r="G2224" s="48">
        <v>225.0</v>
      </c>
      <c r="H2224" s="49">
        <f t="shared" si="3"/>
        <v>66.01256292</v>
      </c>
      <c r="I2224" s="49">
        <f t="shared" si="4"/>
        <v>3.212562925</v>
      </c>
      <c r="J2224" s="49"/>
      <c r="K2224" s="50">
        <v>62.8</v>
      </c>
      <c r="L2224" s="51">
        <v>21.1</v>
      </c>
      <c r="M2224" s="52">
        <f t="shared" si="5"/>
        <v>64.72649889</v>
      </c>
      <c r="N2224" s="52">
        <f t="shared" si="6"/>
        <v>1.926498894</v>
      </c>
      <c r="O2224" s="53"/>
      <c r="P2224" s="54">
        <v>62.8</v>
      </c>
      <c r="Q2224" s="54">
        <v>0.1</v>
      </c>
      <c r="R2224" s="55">
        <f t="shared" si="7"/>
        <v>70.84370993</v>
      </c>
      <c r="S2224" s="55">
        <f t="shared" si="8"/>
        <v>8.043709925</v>
      </c>
      <c r="T2224" s="55"/>
    </row>
    <row r="2225">
      <c r="A2225" s="45">
        <v>78.7</v>
      </c>
      <c r="B2225" s="45">
        <v>12.7</v>
      </c>
      <c r="C2225" s="46">
        <f t="shared" si="1"/>
        <v>70.82274357</v>
      </c>
      <c r="D2225" s="35">
        <f t="shared" si="2"/>
        <v>7.877256435</v>
      </c>
      <c r="E2225" s="47"/>
      <c r="F2225" s="48">
        <v>62.6</v>
      </c>
      <c r="G2225" s="48">
        <v>224.0</v>
      </c>
      <c r="H2225" s="49">
        <f t="shared" si="3"/>
        <v>66.06592138</v>
      </c>
      <c r="I2225" s="49">
        <f t="shared" si="4"/>
        <v>3.465921384</v>
      </c>
      <c r="J2225" s="49"/>
      <c r="K2225" s="50">
        <v>62.6</v>
      </c>
      <c r="L2225" s="51">
        <v>2.7</v>
      </c>
      <c r="M2225" s="52">
        <f t="shared" si="5"/>
        <v>59.76111213</v>
      </c>
      <c r="N2225" s="52">
        <f t="shared" si="6"/>
        <v>2.83888787</v>
      </c>
      <c r="O2225" s="53"/>
      <c r="P2225" s="54">
        <v>62.6</v>
      </c>
      <c r="Q2225" s="54">
        <v>0.1</v>
      </c>
      <c r="R2225" s="55">
        <f t="shared" si="7"/>
        <v>70.84370993</v>
      </c>
      <c r="S2225" s="55">
        <f t="shared" si="8"/>
        <v>8.243709925</v>
      </c>
      <c r="T2225" s="55"/>
    </row>
    <row r="2226">
      <c r="A2226" s="45">
        <v>78.3</v>
      </c>
      <c r="B2226" s="45">
        <v>12.5</v>
      </c>
      <c r="C2226" s="46">
        <f t="shared" si="1"/>
        <v>70.40205294</v>
      </c>
      <c r="D2226" s="35">
        <f t="shared" si="2"/>
        <v>7.897947056</v>
      </c>
      <c r="E2226" s="47"/>
      <c r="F2226" s="48">
        <v>74.5</v>
      </c>
      <c r="G2226" s="48">
        <v>88.0</v>
      </c>
      <c r="H2226" s="49">
        <f t="shared" si="3"/>
        <v>73.32267184</v>
      </c>
      <c r="I2226" s="49">
        <f t="shared" si="4"/>
        <v>1.177328163</v>
      </c>
      <c r="J2226" s="49"/>
      <c r="K2226" s="50">
        <v>74.5</v>
      </c>
      <c r="L2226" s="51">
        <v>68.2</v>
      </c>
      <c r="M2226" s="52">
        <f t="shared" si="5"/>
        <v>77.43680958</v>
      </c>
      <c r="N2226" s="52">
        <f t="shared" si="6"/>
        <v>2.936809579</v>
      </c>
      <c r="O2226" s="53"/>
      <c r="P2226" s="54">
        <v>74.5</v>
      </c>
      <c r="Q2226" s="54">
        <v>0.1</v>
      </c>
      <c r="R2226" s="55">
        <f t="shared" si="7"/>
        <v>70.84370993</v>
      </c>
      <c r="S2226" s="55">
        <f t="shared" si="8"/>
        <v>3.656290075</v>
      </c>
      <c r="T2226" s="55"/>
    </row>
    <row r="2227">
      <c r="A2227" s="45">
        <v>76.7</v>
      </c>
      <c r="B2227" s="45">
        <v>15.0</v>
      </c>
      <c r="C2227" s="46">
        <f t="shared" si="1"/>
        <v>75.66068571</v>
      </c>
      <c r="D2227" s="35">
        <f t="shared" si="2"/>
        <v>1.039314293</v>
      </c>
      <c r="E2227" s="47"/>
      <c r="F2227" s="48">
        <v>74.4</v>
      </c>
      <c r="G2227" s="48">
        <v>88.0</v>
      </c>
      <c r="H2227" s="49">
        <f t="shared" si="3"/>
        <v>73.32267184</v>
      </c>
      <c r="I2227" s="49">
        <f t="shared" si="4"/>
        <v>1.077328163</v>
      </c>
      <c r="J2227" s="49"/>
      <c r="K2227" s="50">
        <v>74.4</v>
      </c>
      <c r="L2227" s="51">
        <v>67.3</v>
      </c>
      <c r="M2227" s="52">
        <f t="shared" si="5"/>
        <v>77.1939374</v>
      </c>
      <c r="N2227" s="52">
        <f t="shared" si="6"/>
        <v>2.7939374</v>
      </c>
      <c r="O2227" s="53"/>
      <c r="P2227" s="54">
        <v>74.4</v>
      </c>
      <c r="Q2227" s="54">
        <v>0.1</v>
      </c>
      <c r="R2227" s="55">
        <f t="shared" si="7"/>
        <v>70.84370993</v>
      </c>
      <c r="S2227" s="55">
        <f t="shared" si="8"/>
        <v>3.556290075</v>
      </c>
      <c r="T2227" s="55"/>
    </row>
    <row r="2228">
      <c r="A2228" s="45">
        <v>76.4</v>
      </c>
      <c r="B2228" s="45">
        <v>15.1</v>
      </c>
      <c r="C2228" s="46">
        <f t="shared" si="1"/>
        <v>75.87103102</v>
      </c>
      <c r="D2228" s="35">
        <f t="shared" si="2"/>
        <v>0.5289689827</v>
      </c>
      <c r="E2228" s="47"/>
      <c r="F2228" s="48">
        <v>74.3</v>
      </c>
      <c r="G2228" s="48">
        <v>89.0</v>
      </c>
      <c r="H2228" s="49">
        <f t="shared" si="3"/>
        <v>73.26931338</v>
      </c>
      <c r="I2228" s="49">
        <f t="shared" si="4"/>
        <v>1.030686622</v>
      </c>
      <c r="J2228" s="49"/>
      <c r="K2228" s="50">
        <v>74.3</v>
      </c>
      <c r="L2228" s="51">
        <v>66.4</v>
      </c>
      <c r="M2228" s="52">
        <f t="shared" si="5"/>
        <v>76.95106522</v>
      </c>
      <c r="N2228" s="52">
        <f t="shared" si="6"/>
        <v>2.651065222</v>
      </c>
      <c r="O2228" s="53"/>
      <c r="P2228" s="54">
        <v>74.3</v>
      </c>
      <c r="Q2228" s="54">
        <v>0.1</v>
      </c>
      <c r="R2228" s="55">
        <f t="shared" si="7"/>
        <v>70.84370993</v>
      </c>
      <c r="S2228" s="55">
        <f t="shared" si="8"/>
        <v>3.456290075</v>
      </c>
      <c r="T2228" s="55"/>
    </row>
    <row r="2229">
      <c r="A2229" s="45">
        <v>76.1</v>
      </c>
      <c r="B2229" s="45">
        <v>15.0</v>
      </c>
      <c r="C2229" s="46">
        <f t="shared" si="1"/>
        <v>75.66068571</v>
      </c>
      <c r="D2229" s="35">
        <f t="shared" si="2"/>
        <v>0.4393142932</v>
      </c>
      <c r="E2229" s="47"/>
      <c r="F2229" s="48">
        <v>74.1</v>
      </c>
      <c r="G2229" s="48">
        <v>9.0</v>
      </c>
      <c r="H2229" s="49">
        <f t="shared" si="3"/>
        <v>77.53799012</v>
      </c>
      <c r="I2229" s="49">
        <f t="shared" si="4"/>
        <v>3.437990115</v>
      </c>
      <c r="J2229" s="49"/>
      <c r="K2229" s="50">
        <v>74.1</v>
      </c>
      <c r="L2229" s="51">
        <v>65.6</v>
      </c>
      <c r="M2229" s="52">
        <f t="shared" si="5"/>
        <v>76.73517884</v>
      </c>
      <c r="N2229" s="52">
        <f t="shared" si="6"/>
        <v>2.635178841</v>
      </c>
      <c r="O2229" s="53"/>
      <c r="P2229" s="54">
        <v>74.1</v>
      </c>
      <c r="Q2229" s="54">
        <v>0.1</v>
      </c>
      <c r="R2229" s="55">
        <f t="shared" si="7"/>
        <v>70.84370993</v>
      </c>
      <c r="S2229" s="55">
        <f t="shared" si="8"/>
        <v>3.256290075</v>
      </c>
      <c r="T2229" s="55"/>
    </row>
    <row r="2230">
      <c r="A2230" s="45">
        <v>75.8</v>
      </c>
      <c r="B2230" s="45">
        <v>15.0</v>
      </c>
      <c r="C2230" s="46">
        <f t="shared" si="1"/>
        <v>75.66068571</v>
      </c>
      <c r="D2230" s="35">
        <f t="shared" si="2"/>
        <v>0.1393142932</v>
      </c>
      <c r="E2230" s="47"/>
      <c r="F2230" s="48">
        <v>73.9</v>
      </c>
      <c r="G2230" s="48">
        <v>92.0</v>
      </c>
      <c r="H2230" s="49">
        <f t="shared" si="3"/>
        <v>73.109238</v>
      </c>
      <c r="I2230" s="49">
        <f t="shared" si="4"/>
        <v>0.7907619997</v>
      </c>
      <c r="J2230" s="49"/>
      <c r="K2230" s="50">
        <v>73.9</v>
      </c>
      <c r="L2230" s="51">
        <v>64.7</v>
      </c>
      <c r="M2230" s="52">
        <f t="shared" si="5"/>
        <v>76.49230666</v>
      </c>
      <c r="N2230" s="52">
        <f t="shared" si="6"/>
        <v>2.592306662</v>
      </c>
      <c r="O2230" s="53"/>
      <c r="P2230" s="54">
        <v>73.9</v>
      </c>
      <c r="Q2230" s="54">
        <v>0.1</v>
      </c>
      <c r="R2230" s="55">
        <f t="shared" si="7"/>
        <v>70.84370993</v>
      </c>
      <c r="S2230" s="55">
        <f t="shared" si="8"/>
        <v>3.056290075</v>
      </c>
      <c r="T2230" s="55"/>
    </row>
    <row r="2231">
      <c r="A2231" s="45">
        <v>75.6</v>
      </c>
      <c r="B2231" s="45">
        <v>15.0</v>
      </c>
      <c r="C2231" s="46">
        <f t="shared" si="1"/>
        <v>75.66068571</v>
      </c>
      <c r="D2231" s="35">
        <f t="shared" si="2"/>
        <v>0.06068570679</v>
      </c>
      <c r="E2231" s="47"/>
      <c r="F2231" s="48">
        <v>73.7</v>
      </c>
      <c r="G2231" s="48">
        <v>94.0</v>
      </c>
      <c r="H2231" s="49">
        <f t="shared" si="3"/>
        <v>73.00252108</v>
      </c>
      <c r="I2231" s="49">
        <f t="shared" si="4"/>
        <v>0.6974789182</v>
      </c>
      <c r="J2231" s="49"/>
      <c r="K2231" s="50">
        <v>73.7</v>
      </c>
      <c r="L2231" s="51">
        <v>63.9</v>
      </c>
      <c r="M2231" s="52">
        <f t="shared" si="5"/>
        <v>76.27642028</v>
      </c>
      <c r="N2231" s="52">
        <f t="shared" si="6"/>
        <v>2.576420281</v>
      </c>
      <c r="O2231" s="53"/>
      <c r="P2231" s="54">
        <v>73.7</v>
      </c>
      <c r="Q2231" s="54">
        <v>0.1</v>
      </c>
      <c r="R2231" s="55">
        <f t="shared" si="7"/>
        <v>70.84370993</v>
      </c>
      <c r="S2231" s="55">
        <f t="shared" si="8"/>
        <v>2.856290075</v>
      </c>
      <c r="T2231" s="55"/>
    </row>
    <row r="2232">
      <c r="A2232" s="45">
        <v>75.1</v>
      </c>
      <c r="B2232" s="45">
        <v>15.0</v>
      </c>
      <c r="C2232" s="46">
        <f t="shared" si="1"/>
        <v>75.66068571</v>
      </c>
      <c r="D2232" s="35">
        <f t="shared" si="2"/>
        <v>0.5606857068</v>
      </c>
      <c r="E2232" s="47"/>
      <c r="F2232" s="48">
        <v>73.4</v>
      </c>
      <c r="G2232" s="48">
        <v>97.0</v>
      </c>
      <c r="H2232" s="49">
        <f t="shared" si="3"/>
        <v>72.8424457</v>
      </c>
      <c r="I2232" s="49">
        <f t="shared" si="4"/>
        <v>0.5575542958</v>
      </c>
      <c r="J2232" s="49"/>
      <c r="K2232" s="50">
        <v>73.4</v>
      </c>
      <c r="L2232" s="51">
        <v>63.1</v>
      </c>
      <c r="M2232" s="52">
        <f t="shared" si="5"/>
        <v>76.0605339</v>
      </c>
      <c r="N2232" s="52">
        <f t="shared" si="6"/>
        <v>2.6605339</v>
      </c>
      <c r="O2232" s="53"/>
      <c r="P2232" s="54">
        <v>73.4</v>
      </c>
      <c r="Q2232" s="54">
        <v>0.1</v>
      </c>
      <c r="R2232" s="55">
        <f t="shared" si="7"/>
        <v>70.84370993</v>
      </c>
      <c r="S2232" s="55">
        <f t="shared" si="8"/>
        <v>2.556290075</v>
      </c>
      <c r="T2232" s="55"/>
    </row>
    <row r="2233">
      <c r="A2233" s="45">
        <v>75.0</v>
      </c>
      <c r="B2233" s="45">
        <v>14.9</v>
      </c>
      <c r="C2233" s="46">
        <f t="shared" si="1"/>
        <v>75.4503404</v>
      </c>
      <c r="D2233" s="35">
        <f t="shared" si="2"/>
        <v>0.4503403963</v>
      </c>
      <c r="E2233" s="47"/>
      <c r="F2233" s="48">
        <v>73.3</v>
      </c>
      <c r="G2233" s="48">
        <v>98.0</v>
      </c>
      <c r="H2233" s="49">
        <f t="shared" si="3"/>
        <v>72.78908724</v>
      </c>
      <c r="I2233" s="49">
        <f t="shared" si="4"/>
        <v>0.510912755</v>
      </c>
      <c r="J2233" s="49"/>
      <c r="K2233" s="50">
        <v>73.3</v>
      </c>
      <c r="L2233" s="51">
        <v>62.4</v>
      </c>
      <c r="M2233" s="52">
        <f t="shared" si="5"/>
        <v>75.87163332</v>
      </c>
      <c r="N2233" s="52">
        <f t="shared" si="6"/>
        <v>2.571633316</v>
      </c>
      <c r="O2233" s="53"/>
      <c r="P2233" s="54">
        <v>73.3</v>
      </c>
      <c r="Q2233" s="54">
        <v>0.1</v>
      </c>
      <c r="R2233" s="55">
        <f t="shared" si="7"/>
        <v>70.84370993</v>
      </c>
      <c r="S2233" s="55">
        <f t="shared" si="8"/>
        <v>2.456290075</v>
      </c>
      <c r="T2233" s="55"/>
    </row>
    <row r="2234">
      <c r="A2234" s="45">
        <v>74.7</v>
      </c>
      <c r="B2234" s="45">
        <v>14.8</v>
      </c>
      <c r="C2234" s="46">
        <f t="shared" si="1"/>
        <v>75.23999509</v>
      </c>
      <c r="D2234" s="35">
        <f t="shared" si="2"/>
        <v>0.5399950858</v>
      </c>
      <c r="E2234" s="47"/>
      <c r="F2234" s="48">
        <v>73.2</v>
      </c>
      <c r="G2234" s="48">
        <v>99.0</v>
      </c>
      <c r="H2234" s="49">
        <f t="shared" si="3"/>
        <v>72.73572879</v>
      </c>
      <c r="I2234" s="49">
        <f t="shared" si="4"/>
        <v>0.4642712142</v>
      </c>
      <c r="J2234" s="49"/>
      <c r="K2234" s="50">
        <v>73.2</v>
      </c>
      <c r="L2234" s="51">
        <v>61.6</v>
      </c>
      <c r="M2234" s="52">
        <f t="shared" si="5"/>
        <v>75.65574694</v>
      </c>
      <c r="N2234" s="52">
        <f t="shared" si="6"/>
        <v>2.455746935</v>
      </c>
      <c r="O2234" s="53"/>
      <c r="P2234" s="54">
        <v>73.2</v>
      </c>
      <c r="Q2234" s="54">
        <v>0.1</v>
      </c>
      <c r="R2234" s="55">
        <f t="shared" si="7"/>
        <v>70.84370993</v>
      </c>
      <c r="S2234" s="55">
        <f t="shared" si="8"/>
        <v>2.356290075</v>
      </c>
      <c r="T2234" s="55"/>
    </row>
    <row r="2235">
      <c r="A2235" s="45">
        <v>74.4</v>
      </c>
      <c r="B2235" s="45">
        <v>14.5</v>
      </c>
      <c r="C2235" s="46">
        <f t="shared" si="1"/>
        <v>74.60895915</v>
      </c>
      <c r="D2235" s="35">
        <f t="shared" si="2"/>
        <v>0.2089591543</v>
      </c>
      <c r="E2235" s="47"/>
      <c r="F2235" s="48">
        <v>73.2</v>
      </c>
      <c r="G2235" s="48">
        <v>1.0</v>
      </c>
      <c r="H2235" s="49">
        <f t="shared" si="3"/>
        <v>77.96485779</v>
      </c>
      <c r="I2235" s="49">
        <f t="shared" si="4"/>
        <v>4.764857789</v>
      </c>
      <c r="J2235" s="49"/>
      <c r="K2235" s="50">
        <v>73.2</v>
      </c>
      <c r="L2235" s="51">
        <v>6.9</v>
      </c>
      <c r="M2235" s="52">
        <f t="shared" si="5"/>
        <v>60.89451563</v>
      </c>
      <c r="N2235" s="52">
        <f t="shared" si="6"/>
        <v>12.30548437</v>
      </c>
      <c r="O2235" s="53"/>
      <c r="P2235" s="54">
        <v>73.2</v>
      </c>
      <c r="Q2235" s="54">
        <v>0.1</v>
      </c>
      <c r="R2235" s="55">
        <f t="shared" si="7"/>
        <v>70.84370993</v>
      </c>
      <c r="S2235" s="55">
        <f t="shared" si="8"/>
        <v>2.356290075</v>
      </c>
      <c r="T2235" s="55"/>
    </row>
    <row r="2236">
      <c r="A2236" s="45">
        <v>74.3</v>
      </c>
      <c r="B2236" s="45">
        <v>14.3</v>
      </c>
      <c r="C2236" s="46">
        <f t="shared" si="1"/>
        <v>74.18826853</v>
      </c>
      <c r="D2236" s="35">
        <f t="shared" si="2"/>
        <v>0.1117314667</v>
      </c>
      <c r="E2236" s="47"/>
      <c r="F2236" s="48">
        <v>73.1</v>
      </c>
      <c r="G2236" s="48">
        <v>11.0</v>
      </c>
      <c r="H2236" s="49">
        <f t="shared" si="3"/>
        <v>77.4312732</v>
      </c>
      <c r="I2236" s="49">
        <f t="shared" si="4"/>
        <v>4.331273197</v>
      </c>
      <c r="J2236" s="49"/>
      <c r="K2236" s="50">
        <v>73.1</v>
      </c>
      <c r="L2236" s="51">
        <v>6.2</v>
      </c>
      <c r="M2236" s="52">
        <f t="shared" si="5"/>
        <v>60.70561505</v>
      </c>
      <c r="N2236" s="52">
        <f t="shared" si="6"/>
        <v>12.39438495</v>
      </c>
      <c r="O2236" s="53"/>
      <c r="P2236" s="54">
        <v>73.1</v>
      </c>
      <c r="Q2236" s="54">
        <v>0.1</v>
      </c>
      <c r="R2236" s="55">
        <f t="shared" si="7"/>
        <v>70.84370993</v>
      </c>
      <c r="S2236" s="55">
        <f t="shared" si="8"/>
        <v>2.256290075</v>
      </c>
      <c r="T2236" s="55"/>
    </row>
    <row r="2237">
      <c r="A2237" s="45">
        <v>74.0</v>
      </c>
      <c r="B2237" s="45">
        <v>14.0</v>
      </c>
      <c r="C2237" s="46">
        <f t="shared" si="1"/>
        <v>73.5572326</v>
      </c>
      <c r="D2237" s="35">
        <f t="shared" si="2"/>
        <v>0.4427673981</v>
      </c>
      <c r="E2237" s="47"/>
      <c r="F2237" s="48">
        <v>73.1</v>
      </c>
      <c r="G2237" s="48">
        <v>12.0</v>
      </c>
      <c r="H2237" s="49">
        <f t="shared" si="3"/>
        <v>77.37791474</v>
      </c>
      <c r="I2237" s="49">
        <f t="shared" si="4"/>
        <v>4.277914737</v>
      </c>
      <c r="J2237" s="49"/>
      <c r="K2237" s="50">
        <v>73.1</v>
      </c>
      <c r="L2237" s="51">
        <v>59.4</v>
      </c>
      <c r="M2237" s="52">
        <f t="shared" si="5"/>
        <v>75.06205939</v>
      </c>
      <c r="N2237" s="52">
        <f t="shared" si="6"/>
        <v>1.962059387</v>
      </c>
      <c r="O2237" s="53"/>
      <c r="P2237" s="54">
        <v>73.1</v>
      </c>
      <c r="Q2237" s="54">
        <v>0.1</v>
      </c>
      <c r="R2237" s="55">
        <f t="shared" si="7"/>
        <v>70.84370993</v>
      </c>
      <c r="S2237" s="55">
        <f t="shared" si="8"/>
        <v>2.256290075</v>
      </c>
      <c r="T2237" s="55"/>
    </row>
    <row r="2238">
      <c r="A2238" s="45">
        <v>74.1</v>
      </c>
      <c r="B2238" s="45">
        <v>13.8</v>
      </c>
      <c r="C2238" s="46">
        <f t="shared" si="1"/>
        <v>73.13654198</v>
      </c>
      <c r="D2238" s="35">
        <f t="shared" si="2"/>
        <v>0.9634580191</v>
      </c>
      <c r="E2238" s="47"/>
      <c r="F2238" s="48">
        <v>73.0</v>
      </c>
      <c r="G2238" s="48">
        <v>13.0</v>
      </c>
      <c r="H2238" s="49">
        <f t="shared" si="3"/>
        <v>77.32455628</v>
      </c>
      <c r="I2238" s="49">
        <f t="shared" si="4"/>
        <v>4.324556278</v>
      </c>
      <c r="J2238" s="49"/>
      <c r="K2238" s="50">
        <v>73.0</v>
      </c>
      <c r="L2238" s="51">
        <v>58.5</v>
      </c>
      <c r="M2238" s="52">
        <f t="shared" si="5"/>
        <v>74.81918721</v>
      </c>
      <c r="N2238" s="52">
        <f t="shared" si="6"/>
        <v>1.819187209</v>
      </c>
      <c r="O2238" s="53"/>
      <c r="P2238" s="54">
        <v>73.0</v>
      </c>
      <c r="Q2238" s="54">
        <v>0.1</v>
      </c>
      <c r="R2238" s="55">
        <f t="shared" si="7"/>
        <v>70.84370993</v>
      </c>
      <c r="S2238" s="55">
        <f t="shared" si="8"/>
        <v>2.156290075</v>
      </c>
      <c r="T2238" s="55"/>
    </row>
    <row r="2239">
      <c r="A2239" s="45">
        <v>73.8</v>
      </c>
      <c r="B2239" s="45">
        <v>13.6</v>
      </c>
      <c r="C2239" s="46">
        <f t="shared" si="1"/>
        <v>72.71585136</v>
      </c>
      <c r="D2239" s="35">
        <f t="shared" si="2"/>
        <v>1.08414864</v>
      </c>
      <c r="E2239" s="47"/>
      <c r="F2239" s="48">
        <v>72.9</v>
      </c>
      <c r="G2239" s="48">
        <v>15.0</v>
      </c>
      <c r="H2239" s="49">
        <f t="shared" si="3"/>
        <v>77.21783936</v>
      </c>
      <c r="I2239" s="49">
        <f t="shared" si="4"/>
        <v>4.31783936</v>
      </c>
      <c r="J2239" s="49"/>
      <c r="K2239" s="50">
        <v>72.9</v>
      </c>
      <c r="L2239" s="51">
        <v>57.7</v>
      </c>
      <c r="M2239" s="52">
        <f t="shared" si="5"/>
        <v>74.60330083</v>
      </c>
      <c r="N2239" s="52">
        <f t="shared" si="6"/>
        <v>1.703300828</v>
      </c>
      <c r="O2239" s="53"/>
      <c r="P2239" s="54">
        <v>72.9</v>
      </c>
      <c r="Q2239" s="54">
        <v>0.1</v>
      </c>
      <c r="R2239" s="55">
        <f t="shared" si="7"/>
        <v>70.84370993</v>
      </c>
      <c r="S2239" s="55">
        <f t="shared" si="8"/>
        <v>2.056290075</v>
      </c>
      <c r="T2239" s="55"/>
    </row>
    <row r="2240">
      <c r="A2240" s="45">
        <v>73.7</v>
      </c>
      <c r="B2240" s="45">
        <v>13.3</v>
      </c>
      <c r="C2240" s="46">
        <f t="shared" si="1"/>
        <v>72.08481543</v>
      </c>
      <c r="D2240" s="35">
        <f t="shared" si="2"/>
        <v>1.615184572</v>
      </c>
      <c r="E2240" s="47"/>
      <c r="F2240" s="48">
        <v>72.8</v>
      </c>
      <c r="G2240" s="48">
        <v>17.0</v>
      </c>
      <c r="H2240" s="49">
        <f t="shared" si="3"/>
        <v>77.11112244</v>
      </c>
      <c r="I2240" s="49">
        <f t="shared" si="4"/>
        <v>4.311122441</v>
      </c>
      <c r="J2240" s="49"/>
      <c r="K2240" s="50">
        <v>72.8</v>
      </c>
      <c r="L2240" s="51">
        <v>56.9</v>
      </c>
      <c r="M2240" s="52">
        <f t="shared" si="5"/>
        <v>74.38741445</v>
      </c>
      <c r="N2240" s="52">
        <f t="shared" si="6"/>
        <v>1.587414446</v>
      </c>
      <c r="O2240" s="53"/>
      <c r="P2240" s="54">
        <v>72.8</v>
      </c>
      <c r="Q2240" s="54">
        <v>0.3</v>
      </c>
      <c r="R2240" s="55">
        <f t="shared" si="7"/>
        <v>70.64913325</v>
      </c>
      <c r="S2240" s="55">
        <f t="shared" si="8"/>
        <v>2.150866753</v>
      </c>
      <c r="T2240" s="55"/>
    </row>
    <row r="2241">
      <c r="A2241" s="45">
        <v>73.3</v>
      </c>
      <c r="B2241" s="45">
        <v>13.3</v>
      </c>
      <c r="C2241" s="46">
        <f t="shared" si="1"/>
        <v>72.08481543</v>
      </c>
      <c r="D2241" s="35">
        <f t="shared" si="2"/>
        <v>1.215184572</v>
      </c>
      <c r="E2241" s="47"/>
      <c r="F2241" s="48">
        <v>72.6</v>
      </c>
      <c r="G2241" s="48">
        <v>11.0</v>
      </c>
      <c r="H2241" s="49">
        <f t="shared" si="3"/>
        <v>77.4312732</v>
      </c>
      <c r="I2241" s="49">
        <f t="shared" si="4"/>
        <v>4.831273197</v>
      </c>
      <c r="J2241" s="49"/>
      <c r="K2241" s="50">
        <v>72.6</v>
      </c>
      <c r="L2241" s="51">
        <v>56.2</v>
      </c>
      <c r="M2241" s="52">
        <f t="shared" si="5"/>
        <v>74.19851386</v>
      </c>
      <c r="N2241" s="52">
        <f t="shared" si="6"/>
        <v>1.598513863</v>
      </c>
      <c r="O2241" s="53"/>
      <c r="P2241" s="54">
        <v>72.6</v>
      </c>
      <c r="Q2241" s="54">
        <v>0.3</v>
      </c>
      <c r="R2241" s="55">
        <f t="shared" si="7"/>
        <v>70.64913325</v>
      </c>
      <c r="S2241" s="55">
        <f t="shared" si="8"/>
        <v>1.950866753</v>
      </c>
      <c r="T2241" s="55"/>
    </row>
    <row r="2242">
      <c r="A2242" s="45">
        <v>73.0</v>
      </c>
      <c r="B2242" s="45">
        <v>13.0</v>
      </c>
      <c r="C2242" s="46">
        <f t="shared" si="1"/>
        <v>71.4537795</v>
      </c>
      <c r="D2242" s="35">
        <f t="shared" si="2"/>
        <v>1.546220503</v>
      </c>
      <c r="E2242" s="47"/>
      <c r="F2242" s="48">
        <v>66.7</v>
      </c>
      <c r="G2242" s="48">
        <v>188.0</v>
      </c>
      <c r="H2242" s="49">
        <f t="shared" si="3"/>
        <v>67.98682592</v>
      </c>
      <c r="I2242" s="49">
        <f t="shared" si="4"/>
        <v>1.286825916</v>
      </c>
      <c r="J2242" s="49"/>
      <c r="K2242" s="50">
        <v>66.7</v>
      </c>
      <c r="L2242" s="51">
        <v>24.3</v>
      </c>
      <c r="M2242" s="52">
        <f t="shared" si="5"/>
        <v>65.59004442</v>
      </c>
      <c r="N2242" s="52">
        <f t="shared" si="6"/>
        <v>1.109955582</v>
      </c>
      <c r="O2242" s="53"/>
      <c r="P2242" s="54">
        <v>66.7</v>
      </c>
      <c r="Q2242" s="54">
        <v>0.3</v>
      </c>
      <c r="R2242" s="55">
        <f t="shared" si="7"/>
        <v>70.64913325</v>
      </c>
      <c r="S2242" s="55">
        <f t="shared" si="8"/>
        <v>3.949133247</v>
      </c>
      <c r="T2242" s="55"/>
    </row>
    <row r="2243">
      <c r="A2243" s="45">
        <v>88.0</v>
      </c>
      <c r="B2243" s="45">
        <v>17.3</v>
      </c>
      <c r="C2243" s="46">
        <f t="shared" si="1"/>
        <v>80.49862785</v>
      </c>
      <c r="D2243" s="35">
        <f t="shared" si="2"/>
        <v>7.501372152</v>
      </c>
      <c r="E2243" s="47"/>
      <c r="F2243" s="48">
        <v>66.4</v>
      </c>
      <c r="G2243" s="48">
        <v>192.0</v>
      </c>
      <c r="H2243" s="49">
        <f t="shared" si="3"/>
        <v>67.77339208</v>
      </c>
      <c r="I2243" s="49">
        <f t="shared" si="4"/>
        <v>1.373392079</v>
      </c>
      <c r="J2243" s="49"/>
      <c r="K2243" s="50">
        <v>66.4</v>
      </c>
      <c r="L2243" s="51">
        <v>23.8</v>
      </c>
      <c r="M2243" s="52">
        <f t="shared" si="5"/>
        <v>65.45511543</v>
      </c>
      <c r="N2243" s="52">
        <f t="shared" si="6"/>
        <v>0.9448845699</v>
      </c>
      <c r="O2243" s="53"/>
      <c r="P2243" s="54">
        <v>66.4</v>
      </c>
      <c r="Q2243" s="54">
        <v>0.4</v>
      </c>
      <c r="R2243" s="55">
        <f t="shared" si="7"/>
        <v>70.55184491</v>
      </c>
      <c r="S2243" s="55">
        <f t="shared" si="8"/>
        <v>4.151844907</v>
      </c>
      <c r="T2243" s="55"/>
    </row>
    <row r="2244">
      <c r="A2244" s="45">
        <v>87.0</v>
      </c>
      <c r="B2244" s="45">
        <v>17.6</v>
      </c>
      <c r="C2244" s="46">
        <f t="shared" si="1"/>
        <v>81.12966378</v>
      </c>
      <c r="D2244" s="35">
        <f t="shared" si="2"/>
        <v>5.87033622</v>
      </c>
      <c r="E2244" s="47"/>
      <c r="F2244" s="48">
        <v>66.0</v>
      </c>
      <c r="G2244" s="48">
        <v>196.0</v>
      </c>
      <c r="H2244" s="49">
        <f t="shared" si="3"/>
        <v>67.55995824</v>
      </c>
      <c r="I2244" s="49">
        <f t="shared" si="4"/>
        <v>1.559958242</v>
      </c>
      <c r="J2244" s="49"/>
      <c r="K2244" s="50">
        <v>66.0</v>
      </c>
      <c r="L2244" s="51">
        <v>23.2</v>
      </c>
      <c r="M2244" s="52">
        <f t="shared" si="5"/>
        <v>65.29320064</v>
      </c>
      <c r="N2244" s="52">
        <f t="shared" si="6"/>
        <v>0.7067993557</v>
      </c>
      <c r="O2244" s="53"/>
      <c r="P2244" s="54">
        <v>66.0</v>
      </c>
      <c r="Q2244" s="54">
        <v>0.4</v>
      </c>
      <c r="R2244" s="55">
        <f t="shared" si="7"/>
        <v>70.55184491</v>
      </c>
      <c r="S2244" s="55">
        <f t="shared" si="8"/>
        <v>4.551844907</v>
      </c>
      <c r="T2244" s="55"/>
    </row>
    <row r="2245">
      <c r="A2245" s="45">
        <v>85.0</v>
      </c>
      <c r="B2245" s="45">
        <v>16.8</v>
      </c>
      <c r="C2245" s="46">
        <f t="shared" si="1"/>
        <v>79.4469013</v>
      </c>
      <c r="D2245" s="35">
        <f t="shared" si="2"/>
        <v>5.553098704</v>
      </c>
      <c r="E2245" s="47"/>
      <c r="F2245" s="48">
        <v>65.6</v>
      </c>
      <c r="G2245" s="48">
        <v>2.0</v>
      </c>
      <c r="H2245" s="49">
        <f t="shared" si="3"/>
        <v>77.91149933</v>
      </c>
      <c r="I2245" s="49">
        <f t="shared" si="4"/>
        <v>12.31149933</v>
      </c>
      <c r="J2245" s="49"/>
      <c r="K2245" s="50">
        <v>65.6</v>
      </c>
      <c r="L2245" s="51">
        <v>22.7</v>
      </c>
      <c r="M2245" s="52">
        <f t="shared" si="5"/>
        <v>65.15827166</v>
      </c>
      <c r="N2245" s="52">
        <f t="shared" si="6"/>
        <v>0.4417283439</v>
      </c>
      <c r="O2245" s="53"/>
      <c r="P2245" s="54">
        <v>65.6</v>
      </c>
      <c r="Q2245" s="54">
        <v>0.4</v>
      </c>
      <c r="R2245" s="55">
        <f t="shared" si="7"/>
        <v>70.55184491</v>
      </c>
      <c r="S2245" s="55">
        <f t="shared" si="8"/>
        <v>4.951844907</v>
      </c>
      <c r="T2245" s="55"/>
    </row>
    <row r="2246">
      <c r="A2246" s="45">
        <v>82.0</v>
      </c>
      <c r="B2246" s="45">
        <v>16.8</v>
      </c>
      <c r="C2246" s="46">
        <f t="shared" si="1"/>
        <v>79.4469013</v>
      </c>
      <c r="D2246" s="35">
        <f t="shared" si="2"/>
        <v>2.553098704</v>
      </c>
      <c r="E2246" s="47"/>
      <c r="F2246" s="48">
        <v>64.9</v>
      </c>
      <c r="G2246" s="48">
        <v>26.0</v>
      </c>
      <c r="H2246" s="49">
        <f t="shared" si="3"/>
        <v>76.63089631</v>
      </c>
      <c r="I2246" s="49">
        <f t="shared" si="4"/>
        <v>11.73089631</v>
      </c>
      <c r="J2246" s="49"/>
      <c r="K2246" s="50">
        <v>64.9</v>
      </c>
      <c r="L2246" s="51">
        <v>22.2</v>
      </c>
      <c r="M2246" s="52">
        <f t="shared" si="5"/>
        <v>65.02334267</v>
      </c>
      <c r="N2246" s="52">
        <f t="shared" si="6"/>
        <v>0.1233426679</v>
      </c>
      <c r="O2246" s="53"/>
      <c r="P2246" s="54">
        <v>64.9</v>
      </c>
      <c r="Q2246" s="54">
        <v>0.5</v>
      </c>
      <c r="R2246" s="55">
        <f t="shared" si="7"/>
        <v>70.45455657</v>
      </c>
      <c r="S2246" s="55">
        <f t="shared" si="8"/>
        <v>5.554556568</v>
      </c>
      <c r="T2246" s="55"/>
    </row>
    <row r="2247">
      <c r="A2247" s="45">
        <v>79.8</v>
      </c>
      <c r="B2247" s="45">
        <v>17.0</v>
      </c>
      <c r="C2247" s="46">
        <f t="shared" si="1"/>
        <v>79.86759192</v>
      </c>
      <c r="D2247" s="35">
        <f t="shared" si="2"/>
        <v>0.06759191664</v>
      </c>
      <c r="E2247" s="47"/>
      <c r="F2247" s="48">
        <v>64.3</v>
      </c>
      <c r="G2247" s="48">
        <v>212.0</v>
      </c>
      <c r="H2247" s="49">
        <f t="shared" si="3"/>
        <v>66.70622289</v>
      </c>
      <c r="I2247" s="49">
        <f t="shared" si="4"/>
        <v>2.406222894</v>
      </c>
      <c r="J2247" s="49"/>
      <c r="K2247" s="50">
        <v>64.3</v>
      </c>
      <c r="L2247" s="51">
        <v>21.7</v>
      </c>
      <c r="M2247" s="52">
        <f t="shared" si="5"/>
        <v>64.88841368</v>
      </c>
      <c r="N2247" s="52">
        <f t="shared" si="6"/>
        <v>0.5884136798</v>
      </c>
      <c r="O2247" s="53"/>
      <c r="P2247" s="54">
        <v>64.3</v>
      </c>
      <c r="Q2247" s="54">
        <v>0.6</v>
      </c>
      <c r="R2247" s="55">
        <f t="shared" si="7"/>
        <v>70.35726823</v>
      </c>
      <c r="S2247" s="55">
        <f t="shared" si="8"/>
        <v>6.057268229</v>
      </c>
      <c r="T2247" s="55"/>
    </row>
    <row r="2248">
      <c r="A2248" s="45">
        <v>79.5</v>
      </c>
      <c r="B2248" s="45">
        <v>16.9</v>
      </c>
      <c r="C2248" s="46">
        <f t="shared" si="1"/>
        <v>79.65724661</v>
      </c>
      <c r="D2248" s="35">
        <f t="shared" si="2"/>
        <v>0.1572466062</v>
      </c>
      <c r="E2248" s="47"/>
      <c r="F2248" s="48">
        <v>63.5</v>
      </c>
      <c r="G2248" s="48">
        <v>219.0</v>
      </c>
      <c r="H2248" s="49">
        <f t="shared" si="3"/>
        <v>66.33271368</v>
      </c>
      <c r="I2248" s="49">
        <f t="shared" si="4"/>
        <v>2.83271368</v>
      </c>
      <c r="J2248" s="49"/>
      <c r="K2248" s="50">
        <v>63.5</v>
      </c>
      <c r="L2248" s="51">
        <v>21.2</v>
      </c>
      <c r="M2248" s="52">
        <f t="shared" si="5"/>
        <v>64.75348469</v>
      </c>
      <c r="N2248" s="52">
        <f t="shared" si="6"/>
        <v>1.253484692</v>
      </c>
      <c r="O2248" s="53"/>
      <c r="P2248" s="54">
        <v>63.5</v>
      </c>
      <c r="Q2248" s="54">
        <v>0.7</v>
      </c>
      <c r="R2248" s="55">
        <f t="shared" si="7"/>
        <v>70.25997989</v>
      </c>
      <c r="S2248" s="55">
        <f t="shared" si="8"/>
        <v>6.759979889</v>
      </c>
      <c r="T2248" s="55"/>
    </row>
    <row r="2249">
      <c r="A2249" s="45">
        <v>79.1</v>
      </c>
      <c r="B2249" s="45">
        <v>16.9</v>
      </c>
      <c r="C2249" s="46">
        <f t="shared" si="1"/>
        <v>79.65724661</v>
      </c>
      <c r="D2249" s="35">
        <f t="shared" si="2"/>
        <v>0.5572466062</v>
      </c>
      <c r="E2249" s="47"/>
      <c r="F2249" s="48">
        <v>62.8</v>
      </c>
      <c r="G2249" s="48">
        <v>225.0</v>
      </c>
      <c r="H2249" s="49">
        <f t="shared" si="3"/>
        <v>66.01256292</v>
      </c>
      <c r="I2249" s="49">
        <f t="shared" si="4"/>
        <v>3.212562925</v>
      </c>
      <c r="J2249" s="49"/>
      <c r="K2249" s="50">
        <v>62.8</v>
      </c>
      <c r="L2249" s="51">
        <v>2.8</v>
      </c>
      <c r="M2249" s="52">
        <f t="shared" si="5"/>
        <v>59.78809793</v>
      </c>
      <c r="N2249" s="52">
        <f t="shared" si="6"/>
        <v>3.011902073</v>
      </c>
      <c r="O2249" s="53"/>
      <c r="P2249" s="54">
        <v>62.8</v>
      </c>
      <c r="Q2249" s="54">
        <v>0.7</v>
      </c>
      <c r="R2249" s="55">
        <f t="shared" si="7"/>
        <v>70.25997989</v>
      </c>
      <c r="S2249" s="55">
        <f t="shared" si="8"/>
        <v>7.459979889</v>
      </c>
      <c r="T2249" s="55"/>
    </row>
    <row r="2250">
      <c r="A2250" s="45">
        <v>78.9</v>
      </c>
      <c r="B2250" s="45">
        <v>16.9</v>
      </c>
      <c r="C2250" s="46">
        <f t="shared" si="1"/>
        <v>79.65724661</v>
      </c>
      <c r="D2250" s="35">
        <f t="shared" si="2"/>
        <v>0.7572466062</v>
      </c>
      <c r="E2250" s="47"/>
      <c r="F2250" s="48">
        <v>62.1</v>
      </c>
      <c r="G2250" s="48">
        <v>23.0</v>
      </c>
      <c r="H2250" s="49">
        <f t="shared" si="3"/>
        <v>76.79097169</v>
      </c>
      <c r="I2250" s="49">
        <f t="shared" si="4"/>
        <v>14.69097169</v>
      </c>
      <c r="J2250" s="49"/>
      <c r="K2250" s="50">
        <v>62.1</v>
      </c>
      <c r="L2250" s="51">
        <v>2.3</v>
      </c>
      <c r="M2250" s="52">
        <f t="shared" si="5"/>
        <v>59.65316894</v>
      </c>
      <c r="N2250" s="52">
        <f t="shared" si="6"/>
        <v>2.446831061</v>
      </c>
      <c r="O2250" s="53"/>
      <c r="P2250" s="54">
        <v>62.1</v>
      </c>
      <c r="Q2250" s="54">
        <v>0.7</v>
      </c>
      <c r="R2250" s="55">
        <f t="shared" si="7"/>
        <v>70.25997989</v>
      </c>
      <c r="S2250" s="55">
        <f t="shared" si="8"/>
        <v>8.159979889</v>
      </c>
      <c r="T2250" s="55"/>
    </row>
    <row r="2251">
      <c r="A2251" s="45">
        <v>78.3</v>
      </c>
      <c r="B2251" s="45">
        <v>16.8</v>
      </c>
      <c r="C2251" s="46">
        <f t="shared" si="1"/>
        <v>79.4469013</v>
      </c>
      <c r="D2251" s="35">
        <f t="shared" si="2"/>
        <v>1.146901296</v>
      </c>
      <c r="E2251" s="47"/>
      <c r="F2251" s="48">
        <v>61.3</v>
      </c>
      <c r="G2251" s="48">
        <v>236.0</v>
      </c>
      <c r="H2251" s="49">
        <f t="shared" si="3"/>
        <v>65.42561987</v>
      </c>
      <c r="I2251" s="49">
        <f t="shared" si="4"/>
        <v>4.125619873</v>
      </c>
      <c r="J2251" s="49"/>
      <c r="K2251" s="50">
        <v>61.3</v>
      </c>
      <c r="L2251" s="51">
        <v>19.9</v>
      </c>
      <c r="M2251" s="52">
        <f t="shared" si="5"/>
        <v>64.40266932</v>
      </c>
      <c r="N2251" s="52">
        <f t="shared" si="6"/>
        <v>3.102669322</v>
      </c>
      <c r="O2251" s="53"/>
      <c r="P2251" s="54">
        <v>61.3</v>
      </c>
      <c r="Q2251" s="54">
        <v>0.7</v>
      </c>
      <c r="R2251" s="55">
        <f t="shared" si="7"/>
        <v>70.25997989</v>
      </c>
      <c r="S2251" s="55">
        <f t="shared" si="8"/>
        <v>8.959979889</v>
      </c>
      <c r="T2251" s="55"/>
    </row>
    <row r="2252">
      <c r="A2252" s="45">
        <v>78.1</v>
      </c>
      <c r="B2252" s="45">
        <v>16.7</v>
      </c>
      <c r="C2252" s="46">
        <f t="shared" si="1"/>
        <v>79.23655599</v>
      </c>
      <c r="D2252" s="35">
        <f t="shared" si="2"/>
        <v>1.136555985</v>
      </c>
      <c r="E2252" s="47"/>
      <c r="F2252" s="48">
        <v>65.0</v>
      </c>
      <c r="G2252" s="48">
        <v>242.0</v>
      </c>
      <c r="H2252" s="49">
        <f t="shared" si="3"/>
        <v>65.10546912</v>
      </c>
      <c r="I2252" s="49">
        <f t="shared" si="4"/>
        <v>0.105469118</v>
      </c>
      <c r="J2252" s="49"/>
      <c r="K2252" s="50">
        <v>65.0</v>
      </c>
      <c r="L2252" s="51">
        <v>19.5</v>
      </c>
      <c r="M2252" s="52">
        <f t="shared" si="5"/>
        <v>64.29472613</v>
      </c>
      <c r="N2252" s="52">
        <f t="shared" si="6"/>
        <v>0.7052738682</v>
      </c>
      <c r="O2252" s="53"/>
      <c r="P2252" s="54">
        <v>65.0</v>
      </c>
      <c r="Q2252" s="54">
        <v>0.7</v>
      </c>
      <c r="R2252" s="55">
        <f t="shared" si="7"/>
        <v>70.25997989</v>
      </c>
      <c r="S2252" s="55">
        <f t="shared" si="8"/>
        <v>5.259979889</v>
      </c>
      <c r="T2252" s="55"/>
    </row>
    <row r="2253">
      <c r="A2253" s="45">
        <v>77.5</v>
      </c>
      <c r="B2253" s="45">
        <v>16.3</v>
      </c>
      <c r="C2253" s="46">
        <f t="shared" si="1"/>
        <v>78.39517474</v>
      </c>
      <c r="D2253" s="35">
        <f t="shared" si="2"/>
        <v>0.8951747432</v>
      </c>
      <c r="E2253" s="47"/>
      <c r="F2253" s="48">
        <v>59.7</v>
      </c>
      <c r="G2253" s="48">
        <v>247.0</v>
      </c>
      <c r="H2253" s="49">
        <f t="shared" si="3"/>
        <v>64.83867682</v>
      </c>
      <c r="I2253" s="49">
        <f t="shared" si="4"/>
        <v>5.138676822</v>
      </c>
      <c r="J2253" s="49"/>
      <c r="K2253" s="50">
        <v>59.7</v>
      </c>
      <c r="L2253" s="51">
        <v>19.1</v>
      </c>
      <c r="M2253" s="52">
        <f t="shared" si="5"/>
        <v>64.18678294</v>
      </c>
      <c r="N2253" s="52">
        <f t="shared" si="6"/>
        <v>4.486782941</v>
      </c>
      <c r="O2253" s="53"/>
      <c r="P2253" s="54">
        <v>59.7</v>
      </c>
      <c r="Q2253" s="54">
        <v>0.7</v>
      </c>
      <c r="R2253" s="55">
        <f t="shared" si="7"/>
        <v>70.25997989</v>
      </c>
      <c r="S2253" s="55">
        <f t="shared" si="8"/>
        <v>10.55997989</v>
      </c>
      <c r="T2253" s="55"/>
    </row>
    <row r="2254">
      <c r="A2254" s="45">
        <v>77.2</v>
      </c>
      <c r="B2254" s="45">
        <v>16.6</v>
      </c>
      <c r="C2254" s="46">
        <f t="shared" si="1"/>
        <v>79.02621067</v>
      </c>
      <c r="D2254" s="35">
        <f t="shared" si="2"/>
        <v>1.826210675</v>
      </c>
      <c r="E2254" s="47"/>
      <c r="F2254" s="48">
        <v>59.0</v>
      </c>
      <c r="G2254" s="48">
        <v>251.0</v>
      </c>
      <c r="H2254" s="49">
        <f t="shared" si="3"/>
        <v>64.62524299</v>
      </c>
      <c r="I2254" s="49">
        <f t="shared" si="4"/>
        <v>5.625242985</v>
      </c>
      <c r="J2254" s="49"/>
      <c r="K2254" s="50">
        <v>59.0</v>
      </c>
      <c r="L2254" s="51">
        <v>18.7</v>
      </c>
      <c r="M2254" s="52">
        <f t="shared" si="5"/>
        <v>64.07883975</v>
      </c>
      <c r="N2254" s="52">
        <f t="shared" si="6"/>
        <v>5.078839751</v>
      </c>
      <c r="O2254" s="53"/>
      <c r="P2254" s="54">
        <v>59.0</v>
      </c>
      <c r="Q2254" s="54">
        <v>0.6</v>
      </c>
      <c r="R2254" s="55">
        <f t="shared" si="7"/>
        <v>70.35726823</v>
      </c>
      <c r="S2254" s="55">
        <f t="shared" si="8"/>
        <v>11.35726823</v>
      </c>
      <c r="T2254" s="55"/>
    </row>
    <row r="2255">
      <c r="A2255" s="45">
        <v>76.5</v>
      </c>
      <c r="B2255" s="45">
        <v>16.1</v>
      </c>
      <c r="C2255" s="46">
        <f t="shared" si="1"/>
        <v>77.97448412</v>
      </c>
      <c r="D2255" s="35">
        <f t="shared" si="2"/>
        <v>1.474484122</v>
      </c>
      <c r="E2255" s="47"/>
      <c r="F2255" s="48">
        <v>58.4</v>
      </c>
      <c r="G2255" s="48">
        <v>252.0</v>
      </c>
      <c r="H2255" s="49">
        <f t="shared" si="3"/>
        <v>64.57188453</v>
      </c>
      <c r="I2255" s="49">
        <f t="shared" si="4"/>
        <v>6.171884526</v>
      </c>
      <c r="J2255" s="49"/>
      <c r="K2255" s="50">
        <v>58.4</v>
      </c>
      <c r="L2255" s="51">
        <v>18.3</v>
      </c>
      <c r="M2255" s="52">
        <f t="shared" si="5"/>
        <v>63.97089656</v>
      </c>
      <c r="N2255" s="52">
        <f t="shared" si="6"/>
        <v>5.57089656</v>
      </c>
      <c r="O2255" s="53"/>
      <c r="P2255" s="54">
        <v>58.4</v>
      </c>
      <c r="Q2255" s="54">
        <v>0.5</v>
      </c>
      <c r="R2255" s="55">
        <f t="shared" si="7"/>
        <v>70.45455657</v>
      </c>
      <c r="S2255" s="55">
        <f t="shared" si="8"/>
        <v>12.05455657</v>
      </c>
      <c r="T2255" s="55"/>
    </row>
    <row r="2256">
      <c r="A2256" s="45">
        <v>76.6</v>
      </c>
      <c r="B2256" s="45">
        <v>15.6</v>
      </c>
      <c r="C2256" s="46">
        <f t="shared" si="1"/>
        <v>76.92275757</v>
      </c>
      <c r="D2256" s="35">
        <f t="shared" si="2"/>
        <v>0.3227575697</v>
      </c>
      <c r="E2256" s="47"/>
      <c r="F2256" s="48">
        <v>57.9</v>
      </c>
      <c r="G2256" s="48">
        <v>251.0</v>
      </c>
      <c r="H2256" s="49">
        <f t="shared" si="3"/>
        <v>64.62524299</v>
      </c>
      <c r="I2256" s="49">
        <f t="shared" si="4"/>
        <v>6.725242985</v>
      </c>
      <c r="J2256" s="49"/>
      <c r="K2256" s="50">
        <v>57.9</v>
      </c>
      <c r="L2256" s="51">
        <v>17.9</v>
      </c>
      <c r="M2256" s="52">
        <f t="shared" si="5"/>
        <v>63.86295337</v>
      </c>
      <c r="N2256" s="52">
        <f t="shared" si="6"/>
        <v>5.96295337</v>
      </c>
      <c r="O2256" s="53"/>
      <c r="P2256" s="54">
        <v>57.9</v>
      </c>
      <c r="Q2256" s="54">
        <v>0.1</v>
      </c>
      <c r="R2256" s="55">
        <f t="shared" si="7"/>
        <v>70.84370993</v>
      </c>
      <c r="S2256" s="55">
        <f t="shared" si="8"/>
        <v>12.94370993</v>
      </c>
      <c r="T2256" s="55"/>
    </row>
    <row r="2257">
      <c r="A2257" s="45">
        <v>76.2</v>
      </c>
      <c r="B2257" s="45">
        <v>14.7</v>
      </c>
      <c r="C2257" s="46">
        <f t="shared" si="1"/>
        <v>75.02964978</v>
      </c>
      <c r="D2257" s="35">
        <f t="shared" si="2"/>
        <v>1.170350225</v>
      </c>
      <c r="E2257" s="47"/>
      <c r="F2257" s="48">
        <v>57.5</v>
      </c>
      <c r="G2257" s="48">
        <v>25.0</v>
      </c>
      <c r="H2257" s="49">
        <f t="shared" si="3"/>
        <v>76.68425477</v>
      </c>
      <c r="I2257" s="49">
        <f t="shared" si="4"/>
        <v>19.18425477</v>
      </c>
      <c r="J2257" s="49"/>
      <c r="K2257" s="50">
        <v>57.5</v>
      </c>
      <c r="L2257" s="51">
        <v>17.5</v>
      </c>
      <c r="M2257" s="52">
        <f t="shared" si="5"/>
        <v>63.75501018</v>
      </c>
      <c r="N2257" s="52">
        <f t="shared" si="6"/>
        <v>6.255010179</v>
      </c>
      <c r="O2257" s="53"/>
      <c r="P2257" s="54">
        <v>57.5</v>
      </c>
      <c r="Q2257" s="54">
        <v>0.1</v>
      </c>
      <c r="R2257" s="55">
        <f t="shared" si="7"/>
        <v>70.84370993</v>
      </c>
      <c r="S2257" s="55">
        <f t="shared" si="8"/>
        <v>13.34370993</v>
      </c>
      <c r="T2257" s="55"/>
    </row>
    <row r="2258">
      <c r="A2258" s="45">
        <v>76.0</v>
      </c>
      <c r="B2258" s="45">
        <v>14.6</v>
      </c>
      <c r="C2258" s="46">
        <f t="shared" si="1"/>
        <v>74.81930446</v>
      </c>
      <c r="D2258" s="35">
        <f t="shared" si="2"/>
        <v>1.180695535</v>
      </c>
      <c r="E2258" s="47"/>
      <c r="F2258" s="48">
        <v>75.6</v>
      </c>
      <c r="G2258" s="48">
        <v>121.0</v>
      </c>
      <c r="H2258" s="49">
        <f t="shared" si="3"/>
        <v>71.56184268</v>
      </c>
      <c r="I2258" s="49">
        <f t="shared" si="4"/>
        <v>4.038157317</v>
      </c>
      <c r="J2258" s="49"/>
      <c r="K2258" s="50">
        <v>75.6</v>
      </c>
      <c r="L2258" s="51">
        <v>6.0</v>
      </c>
      <c r="M2258" s="52">
        <f t="shared" si="5"/>
        <v>60.65164345</v>
      </c>
      <c r="N2258" s="52">
        <f t="shared" si="6"/>
        <v>14.94835655</v>
      </c>
      <c r="O2258" s="53"/>
      <c r="P2258" s="54">
        <v>75.6</v>
      </c>
      <c r="Q2258" s="54">
        <v>0.1</v>
      </c>
      <c r="R2258" s="55">
        <f t="shared" si="7"/>
        <v>70.84370993</v>
      </c>
      <c r="S2258" s="55">
        <f t="shared" si="8"/>
        <v>4.756290075</v>
      </c>
      <c r="T2258" s="55"/>
    </row>
    <row r="2259">
      <c r="A2259" s="45">
        <v>69.2</v>
      </c>
      <c r="B2259" s="45">
        <v>9.6</v>
      </c>
      <c r="C2259" s="46">
        <f t="shared" si="1"/>
        <v>64.30203894</v>
      </c>
      <c r="D2259" s="35">
        <f t="shared" si="2"/>
        <v>4.89796106</v>
      </c>
      <c r="E2259" s="47"/>
      <c r="F2259" s="48">
        <v>75.4</v>
      </c>
      <c r="G2259" s="48">
        <v>123.0</v>
      </c>
      <c r="H2259" s="49">
        <f t="shared" si="3"/>
        <v>71.45512576</v>
      </c>
      <c r="I2259" s="49">
        <f t="shared" si="4"/>
        <v>3.944874235</v>
      </c>
      <c r="J2259" s="49"/>
      <c r="K2259" s="50">
        <v>75.4</v>
      </c>
      <c r="L2259" s="51">
        <v>59.4</v>
      </c>
      <c r="M2259" s="52">
        <f t="shared" si="5"/>
        <v>75.06205939</v>
      </c>
      <c r="N2259" s="52">
        <f t="shared" si="6"/>
        <v>0.3379406127</v>
      </c>
      <c r="O2259" s="53"/>
      <c r="P2259" s="54">
        <v>75.4</v>
      </c>
      <c r="Q2259" s="54">
        <v>0.1</v>
      </c>
      <c r="R2259" s="55">
        <f t="shared" si="7"/>
        <v>70.84370993</v>
      </c>
      <c r="S2259" s="55">
        <f t="shared" si="8"/>
        <v>4.556290075</v>
      </c>
      <c r="T2259" s="55"/>
    </row>
    <row r="2260">
      <c r="A2260" s="45">
        <v>68.8</v>
      </c>
      <c r="B2260" s="45">
        <v>9.6</v>
      </c>
      <c r="C2260" s="46">
        <f t="shared" si="1"/>
        <v>64.30203894</v>
      </c>
      <c r="D2260" s="35">
        <f t="shared" si="2"/>
        <v>4.49796106</v>
      </c>
      <c r="E2260" s="47"/>
      <c r="F2260" s="48">
        <v>75.3</v>
      </c>
      <c r="G2260" s="48">
        <v>122.0</v>
      </c>
      <c r="H2260" s="49">
        <f t="shared" si="3"/>
        <v>71.50848422</v>
      </c>
      <c r="I2260" s="49">
        <f t="shared" si="4"/>
        <v>3.791515776</v>
      </c>
      <c r="J2260" s="49"/>
      <c r="K2260" s="50">
        <v>75.3</v>
      </c>
      <c r="L2260" s="51">
        <v>58.9</v>
      </c>
      <c r="M2260" s="52">
        <f t="shared" si="5"/>
        <v>74.9271304</v>
      </c>
      <c r="N2260" s="52">
        <f t="shared" si="6"/>
        <v>0.3728696009</v>
      </c>
      <c r="O2260" s="53"/>
      <c r="P2260" s="54">
        <v>75.3</v>
      </c>
      <c r="Q2260" s="54">
        <v>0.1</v>
      </c>
      <c r="R2260" s="55">
        <f t="shared" si="7"/>
        <v>70.84370993</v>
      </c>
      <c r="S2260" s="55">
        <f t="shared" si="8"/>
        <v>4.456290075</v>
      </c>
      <c r="T2260" s="55"/>
    </row>
    <row r="2261">
      <c r="A2261" s="45">
        <v>68.8</v>
      </c>
      <c r="B2261" s="45">
        <v>9.5</v>
      </c>
      <c r="C2261" s="46">
        <f t="shared" si="1"/>
        <v>64.09169363</v>
      </c>
      <c r="D2261" s="35">
        <f t="shared" si="2"/>
        <v>4.70830637</v>
      </c>
      <c r="E2261" s="47"/>
      <c r="F2261" s="48">
        <v>74.9</v>
      </c>
      <c r="G2261" s="48">
        <v>126.0</v>
      </c>
      <c r="H2261" s="49">
        <f t="shared" si="3"/>
        <v>71.29505039</v>
      </c>
      <c r="I2261" s="49">
        <f t="shared" si="4"/>
        <v>3.604949613</v>
      </c>
      <c r="J2261" s="49"/>
      <c r="K2261" s="50">
        <v>74.9</v>
      </c>
      <c r="L2261" s="51">
        <v>58.3</v>
      </c>
      <c r="M2261" s="52">
        <f t="shared" si="5"/>
        <v>74.76521561</v>
      </c>
      <c r="N2261" s="52">
        <f t="shared" si="6"/>
        <v>0.1347843867</v>
      </c>
      <c r="O2261" s="53"/>
      <c r="P2261" s="54">
        <v>74.9</v>
      </c>
      <c r="Q2261" s="54">
        <v>0.1</v>
      </c>
      <c r="R2261" s="55">
        <f t="shared" si="7"/>
        <v>70.84370993</v>
      </c>
      <c r="S2261" s="55">
        <f t="shared" si="8"/>
        <v>4.056290075</v>
      </c>
      <c r="T2261" s="55"/>
    </row>
    <row r="2262">
      <c r="A2262" s="45">
        <v>68.7</v>
      </c>
      <c r="B2262" s="45">
        <v>9.4</v>
      </c>
      <c r="C2262" s="46">
        <f t="shared" si="1"/>
        <v>63.88134832</v>
      </c>
      <c r="D2262" s="35">
        <f t="shared" si="2"/>
        <v>4.818651681</v>
      </c>
      <c r="E2262" s="47"/>
      <c r="F2262" s="48">
        <v>74.6</v>
      </c>
      <c r="G2262" s="48">
        <v>127.0</v>
      </c>
      <c r="H2262" s="49">
        <f t="shared" si="3"/>
        <v>71.24169193</v>
      </c>
      <c r="I2262" s="49">
        <f t="shared" si="4"/>
        <v>3.358308072</v>
      </c>
      <c r="J2262" s="49"/>
      <c r="K2262" s="50">
        <v>74.6</v>
      </c>
      <c r="L2262" s="51">
        <v>57.7</v>
      </c>
      <c r="M2262" s="52">
        <f t="shared" si="5"/>
        <v>74.60330083</v>
      </c>
      <c r="N2262" s="52">
        <f t="shared" si="6"/>
        <v>0.003300827551</v>
      </c>
      <c r="O2262" s="53"/>
      <c r="P2262" s="54">
        <v>74.6</v>
      </c>
      <c r="Q2262" s="54">
        <v>0.1</v>
      </c>
      <c r="R2262" s="55">
        <f t="shared" si="7"/>
        <v>70.84370993</v>
      </c>
      <c r="S2262" s="55">
        <f t="shared" si="8"/>
        <v>3.756290075</v>
      </c>
      <c r="T2262" s="55"/>
    </row>
    <row r="2263">
      <c r="A2263" s="45">
        <v>68.5</v>
      </c>
      <c r="B2263" s="45">
        <v>9.4</v>
      </c>
      <c r="C2263" s="46">
        <f t="shared" si="1"/>
        <v>63.88134832</v>
      </c>
      <c r="D2263" s="35">
        <f t="shared" si="2"/>
        <v>4.618651681</v>
      </c>
      <c r="E2263" s="47"/>
      <c r="F2263" s="48">
        <v>74.4</v>
      </c>
      <c r="G2263" s="48">
        <v>128.0</v>
      </c>
      <c r="H2263" s="49">
        <f t="shared" si="3"/>
        <v>71.18833347</v>
      </c>
      <c r="I2263" s="49">
        <f t="shared" si="4"/>
        <v>3.211666531</v>
      </c>
      <c r="J2263" s="49"/>
      <c r="K2263" s="50">
        <v>74.4</v>
      </c>
      <c r="L2263" s="51">
        <v>57.0</v>
      </c>
      <c r="M2263" s="52">
        <f t="shared" si="5"/>
        <v>74.41440024</v>
      </c>
      <c r="N2263" s="52">
        <f t="shared" si="6"/>
        <v>0.01440024412</v>
      </c>
      <c r="O2263" s="53"/>
      <c r="P2263" s="54">
        <v>74.4</v>
      </c>
      <c r="Q2263" s="54">
        <v>0.1</v>
      </c>
      <c r="R2263" s="55">
        <f t="shared" si="7"/>
        <v>70.84370993</v>
      </c>
      <c r="S2263" s="55">
        <f t="shared" si="8"/>
        <v>3.556290075</v>
      </c>
      <c r="T2263" s="55"/>
    </row>
    <row r="2264">
      <c r="A2264" s="45">
        <v>68.3</v>
      </c>
      <c r="B2264" s="45">
        <v>9.3</v>
      </c>
      <c r="C2264" s="46">
        <f t="shared" si="1"/>
        <v>63.67100301</v>
      </c>
      <c r="D2264" s="35">
        <f t="shared" si="2"/>
        <v>4.628996991</v>
      </c>
      <c r="E2264" s="47"/>
      <c r="F2264" s="48">
        <v>74.1</v>
      </c>
      <c r="G2264" s="48">
        <v>131.0</v>
      </c>
      <c r="H2264" s="49">
        <f t="shared" si="3"/>
        <v>71.02825809</v>
      </c>
      <c r="I2264" s="49">
        <f t="shared" si="4"/>
        <v>3.071741909</v>
      </c>
      <c r="J2264" s="49"/>
      <c r="K2264" s="50">
        <v>74.1</v>
      </c>
      <c r="L2264" s="51">
        <v>56.4</v>
      </c>
      <c r="M2264" s="52">
        <f t="shared" si="5"/>
        <v>74.25248546</v>
      </c>
      <c r="N2264" s="52">
        <f t="shared" si="6"/>
        <v>0.1524854583</v>
      </c>
      <c r="O2264" s="53"/>
      <c r="P2264" s="54">
        <v>74.1</v>
      </c>
      <c r="Q2264" s="54">
        <v>0.1</v>
      </c>
      <c r="R2264" s="55">
        <f t="shared" si="7"/>
        <v>70.84370993</v>
      </c>
      <c r="S2264" s="55">
        <f t="shared" si="8"/>
        <v>3.256290075</v>
      </c>
      <c r="T2264" s="55"/>
    </row>
    <row r="2265">
      <c r="A2265" s="45">
        <v>68.1</v>
      </c>
      <c r="B2265" s="45">
        <v>9.3</v>
      </c>
      <c r="C2265" s="46">
        <f t="shared" si="1"/>
        <v>63.67100301</v>
      </c>
      <c r="D2265" s="35">
        <f t="shared" si="2"/>
        <v>4.428996991</v>
      </c>
      <c r="E2265" s="47"/>
      <c r="F2265" s="48">
        <v>74.0</v>
      </c>
      <c r="G2265" s="48">
        <v>132.0</v>
      </c>
      <c r="H2265" s="49">
        <f t="shared" si="3"/>
        <v>70.97489963</v>
      </c>
      <c r="I2265" s="49">
        <f t="shared" si="4"/>
        <v>3.025100368</v>
      </c>
      <c r="J2265" s="49"/>
      <c r="K2265" s="50">
        <v>74.0</v>
      </c>
      <c r="L2265" s="51">
        <v>55.8</v>
      </c>
      <c r="M2265" s="52">
        <f t="shared" si="5"/>
        <v>74.09057067</v>
      </c>
      <c r="N2265" s="52">
        <f t="shared" si="6"/>
        <v>0.09057067253</v>
      </c>
      <c r="O2265" s="53"/>
      <c r="P2265" s="54">
        <v>74.0</v>
      </c>
      <c r="Q2265" s="54">
        <v>0.1</v>
      </c>
      <c r="R2265" s="55">
        <f t="shared" si="7"/>
        <v>70.84370993</v>
      </c>
      <c r="S2265" s="55">
        <f t="shared" si="8"/>
        <v>3.156290075</v>
      </c>
      <c r="T2265" s="55"/>
    </row>
    <row r="2266">
      <c r="A2266" s="45">
        <v>68.0</v>
      </c>
      <c r="B2266" s="45">
        <v>9.2</v>
      </c>
      <c r="C2266" s="46">
        <f t="shared" si="1"/>
        <v>63.4606577</v>
      </c>
      <c r="D2266" s="35">
        <f t="shared" si="2"/>
        <v>4.539342302</v>
      </c>
      <c r="E2266" s="47"/>
      <c r="F2266" s="48">
        <v>73.8</v>
      </c>
      <c r="G2266" s="48">
        <v>132.0</v>
      </c>
      <c r="H2266" s="49">
        <f t="shared" si="3"/>
        <v>70.97489963</v>
      </c>
      <c r="I2266" s="49">
        <f t="shared" si="4"/>
        <v>2.825100368</v>
      </c>
      <c r="J2266" s="49"/>
      <c r="K2266" s="50">
        <v>73.8</v>
      </c>
      <c r="L2266" s="51">
        <v>55.1</v>
      </c>
      <c r="M2266" s="52">
        <f t="shared" si="5"/>
        <v>73.90167009</v>
      </c>
      <c r="N2266" s="52">
        <f t="shared" si="6"/>
        <v>0.1016700891</v>
      </c>
      <c r="O2266" s="53"/>
      <c r="P2266" s="54">
        <v>73.8</v>
      </c>
      <c r="Q2266" s="54">
        <v>0.1</v>
      </c>
      <c r="R2266" s="55">
        <f t="shared" si="7"/>
        <v>70.84370993</v>
      </c>
      <c r="S2266" s="55">
        <f t="shared" si="8"/>
        <v>2.956290075</v>
      </c>
      <c r="T2266" s="55"/>
    </row>
    <row r="2267">
      <c r="A2267" s="45">
        <v>67.6</v>
      </c>
      <c r="B2267" s="45">
        <v>9.0</v>
      </c>
      <c r="C2267" s="46">
        <f t="shared" si="1"/>
        <v>63.03996708</v>
      </c>
      <c r="D2267" s="35">
        <f t="shared" si="2"/>
        <v>4.560032923</v>
      </c>
      <c r="E2267" s="47"/>
      <c r="F2267" s="48">
        <v>73.6</v>
      </c>
      <c r="G2267" s="48">
        <v>133.0</v>
      </c>
      <c r="H2267" s="49">
        <f t="shared" si="3"/>
        <v>70.92154117</v>
      </c>
      <c r="I2267" s="49">
        <f t="shared" si="4"/>
        <v>2.678458828</v>
      </c>
      <c r="J2267" s="49"/>
      <c r="K2267" s="50">
        <v>73.6</v>
      </c>
      <c r="L2267" s="51">
        <v>54.5</v>
      </c>
      <c r="M2267" s="52">
        <f t="shared" si="5"/>
        <v>73.7397553</v>
      </c>
      <c r="N2267" s="52">
        <f t="shared" si="6"/>
        <v>0.1397553033</v>
      </c>
      <c r="O2267" s="53"/>
      <c r="P2267" s="54">
        <v>73.6</v>
      </c>
      <c r="Q2267" s="54">
        <v>0.1</v>
      </c>
      <c r="R2267" s="55">
        <f t="shared" si="7"/>
        <v>70.84370993</v>
      </c>
      <c r="S2267" s="55">
        <f t="shared" si="8"/>
        <v>2.756290075</v>
      </c>
      <c r="T2267" s="55"/>
    </row>
    <row r="2268">
      <c r="A2268" s="45">
        <v>67.6</v>
      </c>
      <c r="B2268" s="45">
        <v>8.4</v>
      </c>
      <c r="C2268" s="46">
        <f t="shared" si="1"/>
        <v>61.77789521</v>
      </c>
      <c r="D2268" s="35">
        <f t="shared" si="2"/>
        <v>5.822104786</v>
      </c>
      <c r="E2268" s="47"/>
      <c r="F2268" s="48">
        <v>73.0</v>
      </c>
      <c r="G2268" s="48">
        <v>135.0</v>
      </c>
      <c r="H2268" s="49">
        <f t="shared" si="3"/>
        <v>70.81482425</v>
      </c>
      <c r="I2268" s="49">
        <f t="shared" si="4"/>
        <v>2.185175746</v>
      </c>
      <c r="J2268" s="49"/>
      <c r="K2268" s="50">
        <v>73.0</v>
      </c>
      <c r="L2268" s="51">
        <v>53.9</v>
      </c>
      <c r="M2268" s="52">
        <f t="shared" si="5"/>
        <v>73.57784052</v>
      </c>
      <c r="N2268" s="52">
        <f t="shared" si="6"/>
        <v>0.5778405175</v>
      </c>
      <c r="O2268" s="53"/>
      <c r="P2268" s="54">
        <v>73.0</v>
      </c>
      <c r="Q2268" s="54">
        <v>0.1</v>
      </c>
      <c r="R2268" s="55">
        <f t="shared" si="7"/>
        <v>70.84370993</v>
      </c>
      <c r="S2268" s="55">
        <f t="shared" si="8"/>
        <v>2.156290075</v>
      </c>
      <c r="T2268" s="55"/>
    </row>
    <row r="2269">
      <c r="A2269" s="45">
        <v>67.4</v>
      </c>
      <c r="B2269" s="45">
        <v>8.3</v>
      </c>
      <c r="C2269" s="46">
        <f t="shared" si="1"/>
        <v>61.5675499</v>
      </c>
      <c r="D2269" s="35">
        <f t="shared" si="2"/>
        <v>5.832450096</v>
      </c>
      <c r="E2269" s="47"/>
      <c r="F2269" s="48">
        <v>73.0</v>
      </c>
      <c r="G2269" s="48">
        <v>134.0</v>
      </c>
      <c r="H2269" s="49">
        <f t="shared" si="3"/>
        <v>70.86818271</v>
      </c>
      <c r="I2269" s="49">
        <f t="shared" si="4"/>
        <v>2.131817287</v>
      </c>
      <c r="J2269" s="49"/>
      <c r="K2269" s="50">
        <v>73.0</v>
      </c>
      <c r="L2269" s="51">
        <v>53.3</v>
      </c>
      <c r="M2269" s="52">
        <f t="shared" si="5"/>
        <v>73.41592573</v>
      </c>
      <c r="N2269" s="52">
        <f t="shared" si="6"/>
        <v>0.4159257317</v>
      </c>
      <c r="O2269" s="53"/>
      <c r="P2269" s="54">
        <v>73.0</v>
      </c>
      <c r="Q2269" s="54">
        <v>0.1</v>
      </c>
      <c r="R2269" s="55">
        <f t="shared" si="7"/>
        <v>70.84370993</v>
      </c>
      <c r="S2269" s="55">
        <f t="shared" si="8"/>
        <v>2.156290075</v>
      </c>
      <c r="T2269" s="55"/>
    </row>
    <row r="2270">
      <c r="A2270" s="45">
        <v>67.1</v>
      </c>
      <c r="B2270" s="45">
        <v>8.1</v>
      </c>
      <c r="C2270" s="46">
        <f t="shared" si="1"/>
        <v>61.14685928</v>
      </c>
      <c r="D2270" s="35">
        <f t="shared" si="2"/>
        <v>5.953140717</v>
      </c>
      <c r="E2270" s="47"/>
      <c r="F2270" s="48">
        <v>73.0</v>
      </c>
      <c r="G2270" s="48">
        <v>134.0</v>
      </c>
      <c r="H2270" s="49">
        <f t="shared" si="3"/>
        <v>70.86818271</v>
      </c>
      <c r="I2270" s="49">
        <f t="shared" si="4"/>
        <v>2.131817287</v>
      </c>
      <c r="J2270" s="49"/>
      <c r="K2270" s="50">
        <v>73.0</v>
      </c>
      <c r="L2270" s="51">
        <v>52.8</v>
      </c>
      <c r="M2270" s="52">
        <f t="shared" si="5"/>
        <v>73.28099674</v>
      </c>
      <c r="N2270" s="52">
        <f t="shared" si="6"/>
        <v>0.2809967435</v>
      </c>
      <c r="O2270" s="53"/>
      <c r="P2270" s="54">
        <v>73.0</v>
      </c>
      <c r="Q2270" s="54">
        <v>0.1</v>
      </c>
      <c r="R2270" s="55">
        <f t="shared" si="7"/>
        <v>70.84370993</v>
      </c>
      <c r="S2270" s="55">
        <f t="shared" si="8"/>
        <v>2.156290075</v>
      </c>
      <c r="T2270" s="55"/>
    </row>
    <row r="2271">
      <c r="A2271" s="45">
        <v>66.8</v>
      </c>
      <c r="B2271" s="45">
        <v>8.0</v>
      </c>
      <c r="C2271" s="46">
        <f t="shared" si="1"/>
        <v>60.93651397</v>
      </c>
      <c r="D2271" s="35">
        <f t="shared" si="2"/>
        <v>5.863486028</v>
      </c>
      <c r="E2271" s="47"/>
      <c r="F2271" s="48">
        <v>72.9</v>
      </c>
      <c r="G2271" s="48">
        <v>133.0</v>
      </c>
      <c r="H2271" s="49">
        <f t="shared" si="3"/>
        <v>70.92154117</v>
      </c>
      <c r="I2271" s="49">
        <f t="shared" si="4"/>
        <v>1.978458828</v>
      </c>
      <c r="J2271" s="49"/>
      <c r="K2271" s="50">
        <v>72.9</v>
      </c>
      <c r="L2271" s="51">
        <v>52.2</v>
      </c>
      <c r="M2271" s="52">
        <f t="shared" si="5"/>
        <v>73.11908196</v>
      </c>
      <c r="N2271" s="52">
        <f t="shared" si="6"/>
        <v>0.2190819578</v>
      </c>
      <c r="O2271" s="53"/>
      <c r="P2271" s="54">
        <v>72.9</v>
      </c>
      <c r="Q2271" s="54">
        <v>0.1</v>
      </c>
      <c r="R2271" s="55">
        <f t="shared" si="7"/>
        <v>70.84370993</v>
      </c>
      <c r="S2271" s="55">
        <f t="shared" si="8"/>
        <v>2.056290075</v>
      </c>
      <c r="T2271" s="55"/>
    </row>
    <row r="2272">
      <c r="A2272" s="45">
        <v>66.5</v>
      </c>
      <c r="B2272" s="45">
        <v>7.3</v>
      </c>
      <c r="C2272" s="46">
        <f t="shared" si="1"/>
        <v>59.4640968</v>
      </c>
      <c r="D2272" s="35">
        <f t="shared" si="2"/>
        <v>7.035903201</v>
      </c>
      <c r="E2272" s="47"/>
      <c r="F2272" s="48">
        <v>73.1</v>
      </c>
      <c r="G2272" s="48">
        <v>135.0</v>
      </c>
      <c r="H2272" s="49">
        <f t="shared" si="3"/>
        <v>70.81482425</v>
      </c>
      <c r="I2272" s="49">
        <f t="shared" si="4"/>
        <v>2.285175746</v>
      </c>
      <c r="J2272" s="49"/>
      <c r="K2272" s="50">
        <v>73.1</v>
      </c>
      <c r="L2272" s="51">
        <v>51.7</v>
      </c>
      <c r="M2272" s="52">
        <f t="shared" si="5"/>
        <v>72.98415297</v>
      </c>
      <c r="N2272" s="52">
        <f t="shared" si="6"/>
        <v>0.1158470304</v>
      </c>
      <c r="O2272" s="53"/>
      <c r="P2272" s="54">
        <v>73.1</v>
      </c>
      <c r="Q2272" s="54">
        <v>0.1</v>
      </c>
      <c r="R2272" s="55">
        <f t="shared" si="7"/>
        <v>70.84370993</v>
      </c>
      <c r="S2272" s="55">
        <f t="shared" si="8"/>
        <v>2.256290075</v>
      </c>
      <c r="T2272" s="55"/>
    </row>
    <row r="2273">
      <c r="A2273" s="45">
        <v>66.2</v>
      </c>
      <c r="B2273" s="45">
        <v>6.6</v>
      </c>
      <c r="C2273" s="46">
        <f t="shared" si="1"/>
        <v>57.99167963</v>
      </c>
      <c r="D2273" s="35">
        <f t="shared" si="2"/>
        <v>8.208320375</v>
      </c>
      <c r="E2273" s="47"/>
      <c r="F2273" s="48">
        <v>72.6</v>
      </c>
      <c r="G2273" s="48">
        <v>141.0</v>
      </c>
      <c r="H2273" s="49">
        <f t="shared" si="3"/>
        <v>70.4946735</v>
      </c>
      <c r="I2273" s="49">
        <f t="shared" si="4"/>
        <v>2.105326501</v>
      </c>
      <c r="J2273" s="49"/>
      <c r="K2273" s="50">
        <v>72.6</v>
      </c>
      <c r="L2273" s="51">
        <v>51.2</v>
      </c>
      <c r="M2273" s="52">
        <f t="shared" si="5"/>
        <v>72.84922398</v>
      </c>
      <c r="N2273" s="52">
        <f t="shared" si="6"/>
        <v>0.2492239814</v>
      </c>
      <c r="O2273" s="53"/>
      <c r="P2273" s="54">
        <v>72.6</v>
      </c>
      <c r="Q2273" s="54">
        <v>0.1</v>
      </c>
      <c r="R2273" s="55">
        <f t="shared" si="7"/>
        <v>70.84370993</v>
      </c>
      <c r="S2273" s="55">
        <f t="shared" si="8"/>
        <v>1.756290075</v>
      </c>
      <c r="T2273" s="55"/>
    </row>
    <row r="2274">
      <c r="A2274" s="45">
        <v>65.8</v>
      </c>
      <c r="B2274" s="45">
        <v>7.2</v>
      </c>
      <c r="C2274" s="46">
        <f t="shared" si="1"/>
        <v>59.25375149</v>
      </c>
      <c r="D2274" s="35">
        <f t="shared" si="2"/>
        <v>6.546248512</v>
      </c>
      <c r="E2274" s="47"/>
      <c r="F2274" s="48">
        <v>73.2</v>
      </c>
      <c r="G2274" s="48">
        <v>168.0</v>
      </c>
      <c r="H2274" s="49">
        <f t="shared" si="3"/>
        <v>69.0539951</v>
      </c>
      <c r="I2274" s="49">
        <f t="shared" si="4"/>
        <v>4.1460049</v>
      </c>
      <c r="J2274" s="49"/>
      <c r="K2274" s="50">
        <v>73.2</v>
      </c>
      <c r="L2274" s="51">
        <v>37.4</v>
      </c>
      <c r="M2274" s="52">
        <f t="shared" si="5"/>
        <v>69.12518391</v>
      </c>
      <c r="N2274" s="52">
        <f t="shared" si="6"/>
        <v>4.074816092</v>
      </c>
      <c r="O2274" s="53"/>
      <c r="P2274" s="54">
        <v>73.2</v>
      </c>
      <c r="Q2274" s="54">
        <v>0.1</v>
      </c>
      <c r="R2274" s="55">
        <f t="shared" si="7"/>
        <v>70.84370993</v>
      </c>
      <c r="S2274" s="55">
        <f t="shared" si="8"/>
        <v>2.356290075</v>
      </c>
      <c r="T2274" s="55"/>
    </row>
    <row r="2275">
      <c r="A2275" s="45">
        <v>62.9</v>
      </c>
      <c r="B2275" s="45">
        <v>13.0</v>
      </c>
      <c r="C2275" s="46">
        <f t="shared" si="1"/>
        <v>71.4537795</v>
      </c>
      <c r="D2275" s="35">
        <f t="shared" si="2"/>
        <v>8.553779497</v>
      </c>
      <c r="E2275" s="47"/>
      <c r="F2275" s="48">
        <v>73.0</v>
      </c>
      <c r="G2275" s="48">
        <v>17.0</v>
      </c>
      <c r="H2275" s="49">
        <f t="shared" si="3"/>
        <v>77.11112244</v>
      </c>
      <c r="I2275" s="49">
        <f t="shared" si="4"/>
        <v>4.111122441</v>
      </c>
      <c r="J2275" s="49"/>
      <c r="K2275" s="50">
        <v>73.0</v>
      </c>
      <c r="L2275" s="51">
        <v>36.2</v>
      </c>
      <c r="M2275" s="52">
        <f t="shared" si="5"/>
        <v>68.80135434</v>
      </c>
      <c r="N2275" s="52">
        <f t="shared" si="6"/>
        <v>4.198645663</v>
      </c>
      <c r="O2275" s="53"/>
      <c r="P2275" s="54">
        <v>73.0</v>
      </c>
      <c r="Q2275" s="54">
        <v>0.1</v>
      </c>
      <c r="R2275" s="55">
        <f t="shared" si="7"/>
        <v>70.84370993</v>
      </c>
      <c r="S2275" s="55">
        <f t="shared" si="8"/>
        <v>2.156290075</v>
      </c>
      <c r="T2275" s="55"/>
    </row>
    <row r="2276">
      <c r="A2276" s="45">
        <v>62.0</v>
      </c>
      <c r="B2276" s="45">
        <v>13.0</v>
      </c>
      <c r="C2276" s="46">
        <f t="shared" si="1"/>
        <v>71.4537795</v>
      </c>
      <c r="D2276" s="35">
        <f t="shared" si="2"/>
        <v>9.453779497</v>
      </c>
      <c r="E2276" s="47"/>
      <c r="F2276" s="48">
        <v>72.9</v>
      </c>
      <c r="G2276" s="48">
        <v>172.0</v>
      </c>
      <c r="H2276" s="49">
        <f t="shared" si="3"/>
        <v>68.84056126</v>
      </c>
      <c r="I2276" s="49">
        <f t="shared" si="4"/>
        <v>4.059438737</v>
      </c>
      <c r="J2276" s="49"/>
      <c r="K2276" s="50">
        <v>72.9</v>
      </c>
      <c r="L2276" s="51">
        <v>35.5</v>
      </c>
      <c r="M2276" s="52">
        <f t="shared" si="5"/>
        <v>68.61245375</v>
      </c>
      <c r="N2276" s="52">
        <f t="shared" si="6"/>
        <v>4.287546247</v>
      </c>
      <c r="O2276" s="53"/>
      <c r="P2276" s="54">
        <v>72.9</v>
      </c>
      <c r="Q2276" s="54">
        <v>0.1</v>
      </c>
      <c r="R2276" s="55">
        <f t="shared" si="7"/>
        <v>70.84370993</v>
      </c>
      <c r="S2276" s="55">
        <f t="shared" si="8"/>
        <v>2.056290075</v>
      </c>
      <c r="T2276" s="55"/>
    </row>
    <row r="2277">
      <c r="A2277" s="45">
        <v>69.0</v>
      </c>
      <c r="B2277" s="45">
        <v>12.8</v>
      </c>
      <c r="C2277" s="46">
        <f t="shared" si="1"/>
        <v>71.03308888</v>
      </c>
      <c r="D2277" s="35">
        <f t="shared" si="2"/>
        <v>2.033088876</v>
      </c>
      <c r="E2277" s="47"/>
      <c r="F2277" s="48">
        <v>72.7</v>
      </c>
      <c r="G2277" s="48">
        <v>174.0</v>
      </c>
      <c r="H2277" s="49">
        <f t="shared" si="3"/>
        <v>68.73384434</v>
      </c>
      <c r="I2277" s="49">
        <f t="shared" si="4"/>
        <v>3.966155655</v>
      </c>
      <c r="J2277" s="49"/>
      <c r="K2277" s="50">
        <v>72.7</v>
      </c>
      <c r="L2277" s="51">
        <v>34.8</v>
      </c>
      <c r="M2277" s="52">
        <f t="shared" si="5"/>
        <v>68.42355317</v>
      </c>
      <c r="N2277" s="52">
        <f t="shared" si="6"/>
        <v>4.27644683</v>
      </c>
      <c r="O2277" s="53"/>
      <c r="P2277" s="54">
        <v>72.7</v>
      </c>
      <c r="Q2277" s="54">
        <v>0.1</v>
      </c>
      <c r="R2277" s="55">
        <f t="shared" si="7"/>
        <v>70.84370993</v>
      </c>
      <c r="S2277" s="55">
        <f t="shared" si="8"/>
        <v>1.856290075</v>
      </c>
      <c r="T2277" s="55"/>
    </row>
    <row r="2278">
      <c r="A2278" s="45">
        <v>59.2</v>
      </c>
      <c r="B2278" s="45">
        <v>12.8</v>
      </c>
      <c r="C2278" s="46">
        <f t="shared" si="1"/>
        <v>71.03308888</v>
      </c>
      <c r="D2278" s="35">
        <f t="shared" si="2"/>
        <v>11.83308888</v>
      </c>
      <c r="E2278" s="47"/>
      <c r="F2278" s="48">
        <v>72.6</v>
      </c>
      <c r="G2278" s="48">
        <v>177.0</v>
      </c>
      <c r="H2278" s="49">
        <f t="shared" si="3"/>
        <v>68.57376897</v>
      </c>
      <c r="I2278" s="49">
        <f t="shared" si="4"/>
        <v>4.026231033</v>
      </c>
      <c r="J2278" s="49"/>
      <c r="K2278" s="50">
        <v>72.6</v>
      </c>
      <c r="L2278" s="51">
        <v>34.2</v>
      </c>
      <c r="M2278" s="52">
        <f t="shared" si="5"/>
        <v>68.26163838</v>
      </c>
      <c r="N2278" s="52">
        <f t="shared" si="6"/>
        <v>4.338361616</v>
      </c>
      <c r="O2278" s="53"/>
      <c r="P2278" s="54">
        <v>72.6</v>
      </c>
      <c r="Q2278" s="54">
        <v>0.1</v>
      </c>
      <c r="R2278" s="55">
        <f t="shared" si="7"/>
        <v>70.84370993</v>
      </c>
      <c r="S2278" s="55">
        <f t="shared" si="8"/>
        <v>1.756290075</v>
      </c>
      <c r="T2278" s="55"/>
    </row>
    <row r="2279">
      <c r="A2279" s="45">
        <v>58.9</v>
      </c>
      <c r="B2279" s="45">
        <v>12.8</v>
      </c>
      <c r="C2279" s="46">
        <f t="shared" si="1"/>
        <v>71.03308888</v>
      </c>
      <c r="D2279" s="35">
        <f t="shared" si="2"/>
        <v>12.13308888</v>
      </c>
      <c r="E2279" s="47"/>
      <c r="F2279" s="48">
        <v>72.4</v>
      </c>
      <c r="G2279" s="48">
        <v>18.0</v>
      </c>
      <c r="H2279" s="49">
        <f t="shared" si="3"/>
        <v>77.05776398</v>
      </c>
      <c r="I2279" s="49">
        <f t="shared" si="4"/>
        <v>4.657763982</v>
      </c>
      <c r="J2279" s="49"/>
      <c r="K2279" s="50">
        <v>72.4</v>
      </c>
      <c r="L2279" s="51">
        <v>33.5</v>
      </c>
      <c r="M2279" s="52">
        <f t="shared" si="5"/>
        <v>68.0727378</v>
      </c>
      <c r="N2279" s="52">
        <f t="shared" si="6"/>
        <v>4.3272622</v>
      </c>
      <c r="O2279" s="53"/>
      <c r="P2279" s="54">
        <v>72.4</v>
      </c>
      <c r="Q2279" s="54">
        <v>0.1</v>
      </c>
      <c r="R2279" s="55">
        <f t="shared" si="7"/>
        <v>70.84370993</v>
      </c>
      <c r="S2279" s="55">
        <f t="shared" si="8"/>
        <v>1.556290075</v>
      </c>
      <c r="T2279" s="55"/>
    </row>
    <row r="2280">
      <c r="A2280" s="45">
        <v>58.0</v>
      </c>
      <c r="B2280" s="45">
        <v>12.8</v>
      </c>
      <c r="C2280" s="46">
        <f t="shared" si="1"/>
        <v>71.03308888</v>
      </c>
      <c r="D2280" s="35">
        <f t="shared" si="2"/>
        <v>13.03308888</v>
      </c>
      <c r="E2280" s="47"/>
      <c r="F2280" s="48">
        <v>72.3</v>
      </c>
      <c r="G2280" s="48">
        <v>182.0</v>
      </c>
      <c r="H2280" s="49">
        <f t="shared" si="3"/>
        <v>68.30697667</v>
      </c>
      <c r="I2280" s="49">
        <f t="shared" si="4"/>
        <v>3.993023329</v>
      </c>
      <c r="J2280" s="49"/>
      <c r="K2280" s="50">
        <v>72.3</v>
      </c>
      <c r="L2280" s="51">
        <v>32.4</v>
      </c>
      <c r="M2280" s="52">
        <f t="shared" si="5"/>
        <v>67.77589403</v>
      </c>
      <c r="N2280" s="52">
        <f t="shared" si="6"/>
        <v>4.524105974</v>
      </c>
      <c r="O2280" s="53"/>
      <c r="P2280" s="54">
        <v>72.3</v>
      </c>
      <c r="Q2280" s="54">
        <v>0.1</v>
      </c>
      <c r="R2280" s="55">
        <f t="shared" si="7"/>
        <v>70.84370993</v>
      </c>
      <c r="S2280" s="55">
        <f t="shared" si="8"/>
        <v>1.456290075</v>
      </c>
      <c r="T2280" s="55"/>
    </row>
    <row r="2281">
      <c r="A2281" s="45">
        <v>56.5</v>
      </c>
      <c r="B2281" s="45">
        <v>12.8</v>
      </c>
      <c r="C2281" s="46">
        <f t="shared" si="1"/>
        <v>71.03308888</v>
      </c>
      <c r="D2281" s="35">
        <f t="shared" si="2"/>
        <v>14.53308888</v>
      </c>
      <c r="E2281" s="47"/>
      <c r="F2281" s="48">
        <v>72.2</v>
      </c>
      <c r="G2281" s="48">
        <v>184.0</v>
      </c>
      <c r="H2281" s="49">
        <f t="shared" si="3"/>
        <v>68.20025975</v>
      </c>
      <c r="I2281" s="49">
        <f t="shared" si="4"/>
        <v>3.999740248</v>
      </c>
      <c r="J2281" s="49"/>
      <c r="K2281" s="50">
        <v>72.2</v>
      </c>
      <c r="L2281" s="51">
        <v>31.8</v>
      </c>
      <c r="M2281" s="52">
        <f t="shared" si="5"/>
        <v>67.61397924</v>
      </c>
      <c r="N2281" s="52">
        <f t="shared" si="6"/>
        <v>4.586020759</v>
      </c>
      <c r="O2281" s="53"/>
      <c r="P2281" s="54">
        <v>72.2</v>
      </c>
      <c r="Q2281" s="54">
        <v>0.1</v>
      </c>
      <c r="R2281" s="55">
        <f t="shared" si="7"/>
        <v>70.84370993</v>
      </c>
      <c r="S2281" s="55">
        <f t="shared" si="8"/>
        <v>1.356290075</v>
      </c>
      <c r="T2281" s="55"/>
    </row>
    <row r="2282">
      <c r="A2282" s="45">
        <v>55.3</v>
      </c>
      <c r="B2282" s="45">
        <v>12.9</v>
      </c>
      <c r="C2282" s="46">
        <f t="shared" si="1"/>
        <v>71.24343419</v>
      </c>
      <c r="D2282" s="35">
        <f t="shared" si="2"/>
        <v>15.94343419</v>
      </c>
      <c r="E2282" s="47"/>
      <c r="F2282" s="48">
        <v>72.2</v>
      </c>
      <c r="G2282" s="48">
        <v>185.0</v>
      </c>
      <c r="H2282" s="49">
        <f t="shared" si="3"/>
        <v>68.14690129</v>
      </c>
      <c r="I2282" s="49">
        <f t="shared" si="4"/>
        <v>4.053098707</v>
      </c>
      <c r="J2282" s="49"/>
      <c r="K2282" s="50">
        <v>72.2</v>
      </c>
      <c r="L2282" s="51">
        <v>31.2</v>
      </c>
      <c r="M2282" s="52">
        <f t="shared" si="5"/>
        <v>67.45206445</v>
      </c>
      <c r="N2282" s="52">
        <f t="shared" si="6"/>
        <v>4.747935545</v>
      </c>
      <c r="O2282" s="53"/>
      <c r="P2282" s="54">
        <v>72.2</v>
      </c>
      <c r="Q2282" s="54">
        <v>0.1</v>
      </c>
      <c r="R2282" s="55">
        <f t="shared" si="7"/>
        <v>70.84370993</v>
      </c>
      <c r="S2282" s="55">
        <f t="shared" si="8"/>
        <v>1.356290075</v>
      </c>
      <c r="T2282" s="55"/>
    </row>
    <row r="2283">
      <c r="A2283" s="45">
        <v>54.5</v>
      </c>
      <c r="B2283" s="45">
        <v>12.9</v>
      </c>
      <c r="C2283" s="46">
        <f t="shared" si="1"/>
        <v>71.24343419</v>
      </c>
      <c r="D2283" s="35">
        <f t="shared" si="2"/>
        <v>16.74343419</v>
      </c>
      <c r="E2283" s="47"/>
      <c r="F2283" s="48">
        <v>72.2</v>
      </c>
      <c r="G2283" s="48">
        <v>185.0</v>
      </c>
      <c r="H2283" s="49">
        <f t="shared" si="3"/>
        <v>68.14690129</v>
      </c>
      <c r="I2283" s="49">
        <f t="shared" si="4"/>
        <v>4.053098707</v>
      </c>
      <c r="J2283" s="49"/>
      <c r="K2283" s="50">
        <v>72.2</v>
      </c>
      <c r="L2283" s="51">
        <v>3.7</v>
      </c>
      <c r="M2283" s="52">
        <f t="shared" si="5"/>
        <v>60.03097011</v>
      </c>
      <c r="N2283" s="52">
        <f t="shared" si="6"/>
        <v>12.16902989</v>
      </c>
      <c r="O2283" s="53"/>
      <c r="P2283" s="54">
        <v>72.2</v>
      </c>
      <c r="Q2283" s="54">
        <v>0.1</v>
      </c>
      <c r="R2283" s="55">
        <f t="shared" si="7"/>
        <v>70.84370993</v>
      </c>
      <c r="S2283" s="55">
        <f t="shared" si="8"/>
        <v>1.356290075</v>
      </c>
      <c r="T2283" s="55"/>
    </row>
    <row r="2284">
      <c r="A2284" s="45">
        <v>54.0</v>
      </c>
      <c r="B2284" s="45">
        <v>12.9</v>
      </c>
      <c r="C2284" s="46">
        <f t="shared" si="1"/>
        <v>71.24343419</v>
      </c>
      <c r="D2284" s="35">
        <f t="shared" si="2"/>
        <v>17.24343419</v>
      </c>
      <c r="E2284" s="47"/>
      <c r="F2284" s="48">
        <v>72.2</v>
      </c>
      <c r="G2284" s="48">
        <v>185.0</v>
      </c>
      <c r="H2284" s="49">
        <f t="shared" si="3"/>
        <v>68.14690129</v>
      </c>
      <c r="I2284" s="49">
        <f t="shared" si="4"/>
        <v>4.053098707</v>
      </c>
      <c r="J2284" s="49"/>
      <c r="K2284" s="50">
        <v>72.2</v>
      </c>
      <c r="L2284" s="51">
        <v>3.1</v>
      </c>
      <c r="M2284" s="52">
        <f t="shared" si="5"/>
        <v>59.86905532</v>
      </c>
      <c r="N2284" s="52">
        <f t="shared" si="6"/>
        <v>12.33094468</v>
      </c>
      <c r="O2284" s="53"/>
      <c r="P2284" s="54">
        <v>72.2</v>
      </c>
      <c r="Q2284" s="54">
        <v>0.1</v>
      </c>
      <c r="R2284" s="55">
        <f t="shared" si="7"/>
        <v>70.84370993</v>
      </c>
      <c r="S2284" s="55">
        <f t="shared" si="8"/>
        <v>1.356290075</v>
      </c>
      <c r="T2284" s="55"/>
    </row>
    <row r="2285">
      <c r="A2285" s="45">
        <v>53.8</v>
      </c>
      <c r="B2285" s="45">
        <v>12.9</v>
      </c>
      <c r="C2285" s="46">
        <f t="shared" si="1"/>
        <v>71.24343419</v>
      </c>
      <c r="D2285" s="35">
        <f t="shared" si="2"/>
        <v>17.44343419</v>
      </c>
      <c r="E2285" s="47"/>
      <c r="F2285" s="48">
        <v>72.1</v>
      </c>
      <c r="G2285" s="48">
        <v>186.0</v>
      </c>
      <c r="H2285" s="49">
        <f t="shared" si="3"/>
        <v>68.09354283</v>
      </c>
      <c r="I2285" s="49">
        <f t="shared" si="4"/>
        <v>4.006457166</v>
      </c>
      <c r="J2285" s="49"/>
      <c r="K2285" s="50">
        <v>72.1</v>
      </c>
      <c r="L2285" s="51">
        <v>29.2</v>
      </c>
      <c r="M2285" s="52">
        <f t="shared" si="5"/>
        <v>66.9123485</v>
      </c>
      <c r="N2285" s="52">
        <f t="shared" si="6"/>
        <v>5.187651498</v>
      </c>
      <c r="O2285" s="53"/>
      <c r="P2285" s="54">
        <v>72.1</v>
      </c>
      <c r="Q2285" s="54">
        <v>0.1</v>
      </c>
      <c r="R2285" s="55">
        <f t="shared" si="7"/>
        <v>70.84370993</v>
      </c>
      <c r="S2285" s="55">
        <f t="shared" si="8"/>
        <v>1.256290075</v>
      </c>
      <c r="T2285" s="55"/>
    </row>
    <row r="2286">
      <c r="A2286" s="45">
        <v>53.7</v>
      </c>
      <c r="B2286" s="45">
        <v>12.9</v>
      </c>
      <c r="C2286" s="46">
        <f t="shared" si="1"/>
        <v>71.24343419</v>
      </c>
      <c r="D2286" s="35">
        <f t="shared" si="2"/>
        <v>17.54343419</v>
      </c>
      <c r="E2286" s="47"/>
      <c r="F2286" s="48">
        <v>72.1</v>
      </c>
      <c r="G2286" s="48">
        <v>185.0</v>
      </c>
      <c r="H2286" s="49">
        <f t="shared" si="3"/>
        <v>68.14690129</v>
      </c>
      <c r="I2286" s="49">
        <f t="shared" si="4"/>
        <v>3.953098707</v>
      </c>
      <c r="J2286" s="49"/>
      <c r="K2286" s="50">
        <v>72.1</v>
      </c>
      <c r="L2286" s="51">
        <v>28.7</v>
      </c>
      <c r="M2286" s="52">
        <f t="shared" si="5"/>
        <v>66.77741951</v>
      </c>
      <c r="N2286" s="52">
        <f t="shared" si="6"/>
        <v>5.322580486</v>
      </c>
      <c r="O2286" s="53"/>
      <c r="P2286" s="54">
        <v>72.1</v>
      </c>
      <c r="Q2286" s="54">
        <v>0.1</v>
      </c>
      <c r="R2286" s="55">
        <f t="shared" si="7"/>
        <v>70.84370993</v>
      </c>
      <c r="S2286" s="55">
        <f t="shared" si="8"/>
        <v>1.256290075</v>
      </c>
      <c r="T2286" s="55"/>
    </row>
    <row r="2287">
      <c r="A2287" s="45">
        <v>54.0</v>
      </c>
      <c r="B2287" s="45">
        <v>12.9</v>
      </c>
      <c r="C2287" s="46">
        <f t="shared" si="1"/>
        <v>71.24343419</v>
      </c>
      <c r="D2287" s="35">
        <f t="shared" si="2"/>
        <v>17.24343419</v>
      </c>
      <c r="E2287" s="47"/>
      <c r="F2287" s="48">
        <v>72.1</v>
      </c>
      <c r="G2287" s="48">
        <v>186.0</v>
      </c>
      <c r="H2287" s="49">
        <f t="shared" si="3"/>
        <v>68.09354283</v>
      </c>
      <c r="I2287" s="49">
        <f t="shared" si="4"/>
        <v>4.006457166</v>
      </c>
      <c r="J2287" s="49"/>
      <c r="K2287" s="50">
        <v>72.1</v>
      </c>
      <c r="L2287" s="51">
        <v>28.1</v>
      </c>
      <c r="M2287" s="52">
        <f t="shared" si="5"/>
        <v>66.61550473</v>
      </c>
      <c r="N2287" s="52">
        <f t="shared" si="6"/>
        <v>5.484495272</v>
      </c>
      <c r="O2287" s="53"/>
      <c r="P2287" s="54">
        <v>72.1</v>
      </c>
      <c r="Q2287" s="54">
        <v>0.1</v>
      </c>
      <c r="R2287" s="55">
        <f t="shared" si="7"/>
        <v>70.84370993</v>
      </c>
      <c r="S2287" s="55">
        <f t="shared" si="8"/>
        <v>1.256290075</v>
      </c>
      <c r="T2287" s="55"/>
    </row>
    <row r="2288">
      <c r="A2288" s="45">
        <v>54.9</v>
      </c>
      <c r="B2288" s="45">
        <v>12.9</v>
      </c>
      <c r="C2288" s="46">
        <f t="shared" si="1"/>
        <v>71.24343419</v>
      </c>
      <c r="D2288" s="35">
        <f t="shared" si="2"/>
        <v>16.34343419</v>
      </c>
      <c r="E2288" s="47"/>
      <c r="F2288" s="48">
        <v>72.0</v>
      </c>
      <c r="G2288" s="48">
        <v>187.0</v>
      </c>
      <c r="H2288" s="49">
        <f t="shared" si="3"/>
        <v>68.04018437</v>
      </c>
      <c r="I2288" s="49">
        <f t="shared" si="4"/>
        <v>3.959815625</v>
      </c>
      <c r="J2288" s="49"/>
      <c r="K2288" s="50">
        <v>72.0</v>
      </c>
      <c r="L2288" s="51">
        <v>27.6</v>
      </c>
      <c r="M2288" s="52">
        <f t="shared" si="5"/>
        <v>66.48057574</v>
      </c>
      <c r="N2288" s="52">
        <f t="shared" si="6"/>
        <v>5.51942426</v>
      </c>
      <c r="O2288" s="53"/>
      <c r="P2288" s="54">
        <v>72.0</v>
      </c>
      <c r="Q2288" s="54">
        <v>0.5</v>
      </c>
      <c r="R2288" s="55">
        <f t="shared" si="7"/>
        <v>70.45455657</v>
      </c>
      <c r="S2288" s="55">
        <f t="shared" si="8"/>
        <v>1.545443432</v>
      </c>
      <c r="T2288" s="55"/>
    </row>
    <row r="2289">
      <c r="A2289" s="45">
        <v>56.0</v>
      </c>
      <c r="B2289" s="45">
        <v>13.0</v>
      </c>
      <c r="C2289" s="46">
        <f t="shared" si="1"/>
        <v>71.4537795</v>
      </c>
      <c r="D2289" s="35">
        <f t="shared" si="2"/>
        <v>15.4537795</v>
      </c>
      <c r="E2289" s="47"/>
      <c r="F2289" s="48">
        <v>71.8</v>
      </c>
      <c r="G2289" s="48">
        <v>188.0</v>
      </c>
      <c r="H2289" s="49">
        <f t="shared" si="3"/>
        <v>67.98682592</v>
      </c>
      <c r="I2289" s="49">
        <f t="shared" si="4"/>
        <v>3.813174084</v>
      </c>
      <c r="J2289" s="49"/>
      <c r="K2289" s="50">
        <v>71.8</v>
      </c>
      <c r="L2289" s="51">
        <v>27.1</v>
      </c>
      <c r="M2289" s="52">
        <f t="shared" si="5"/>
        <v>66.34564675</v>
      </c>
      <c r="N2289" s="52">
        <f t="shared" si="6"/>
        <v>5.454353248</v>
      </c>
      <c r="O2289" s="53"/>
      <c r="P2289" s="54">
        <v>71.8</v>
      </c>
      <c r="Q2289" s="54">
        <v>0.6</v>
      </c>
      <c r="R2289" s="55">
        <f t="shared" si="7"/>
        <v>70.35726823</v>
      </c>
      <c r="S2289" s="55">
        <f t="shared" si="8"/>
        <v>1.442731771</v>
      </c>
      <c r="T2289" s="55"/>
    </row>
    <row r="2290">
      <c r="A2290" s="45">
        <v>57.3</v>
      </c>
      <c r="B2290" s="45">
        <v>13.0</v>
      </c>
      <c r="C2290" s="46">
        <f t="shared" si="1"/>
        <v>71.4537795</v>
      </c>
      <c r="D2290" s="35">
        <f t="shared" si="2"/>
        <v>14.1537795</v>
      </c>
      <c r="E2290" s="47"/>
      <c r="F2290" s="48">
        <v>51.0</v>
      </c>
      <c r="G2290" s="48">
        <v>413.0</v>
      </c>
      <c r="H2290" s="49">
        <f t="shared" si="3"/>
        <v>55.98117259</v>
      </c>
      <c r="I2290" s="49">
        <f t="shared" si="4"/>
        <v>4.981172592</v>
      </c>
      <c r="J2290" s="49"/>
      <c r="K2290" s="50">
        <v>51.0</v>
      </c>
      <c r="L2290" s="51">
        <v>24.4</v>
      </c>
      <c r="M2290" s="52">
        <f t="shared" si="5"/>
        <v>65.61703022</v>
      </c>
      <c r="N2290" s="52">
        <f t="shared" si="6"/>
        <v>14.61703022</v>
      </c>
      <c r="O2290" s="53"/>
      <c r="P2290" s="54">
        <v>51.0</v>
      </c>
      <c r="Q2290" s="54">
        <v>0.8</v>
      </c>
      <c r="R2290" s="55">
        <f t="shared" si="7"/>
        <v>70.16269155</v>
      </c>
      <c r="S2290" s="55">
        <f t="shared" si="8"/>
        <v>19.16269155</v>
      </c>
      <c r="T2290" s="55"/>
    </row>
    <row r="2291">
      <c r="A2291" s="45">
        <v>57.3</v>
      </c>
      <c r="B2291" s="45">
        <v>4.9</v>
      </c>
      <c r="C2291" s="46">
        <f t="shared" si="1"/>
        <v>54.41580935</v>
      </c>
      <c r="D2291" s="35">
        <f t="shared" si="2"/>
        <v>2.884190653</v>
      </c>
      <c r="E2291" s="47"/>
      <c r="F2291" s="48">
        <v>48.1</v>
      </c>
      <c r="G2291" s="48">
        <v>463.0</v>
      </c>
      <c r="H2291" s="49">
        <f t="shared" si="3"/>
        <v>53.31324963</v>
      </c>
      <c r="I2291" s="49">
        <f t="shared" si="4"/>
        <v>5.213249631</v>
      </c>
      <c r="J2291" s="49"/>
      <c r="K2291" s="50">
        <v>48.1</v>
      </c>
      <c r="L2291" s="51">
        <v>23.8</v>
      </c>
      <c r="M2291" s="52">
        <f t="shared" si="5"/>
        <v>65.45511543</v>
      </c>
      <c r="N2291" s="52">
        <f t="shared" si="6"/>
        <v>17.35511543</v>
      </c>
      <c r="O2291" s="53"/>
      <c r="P2291" s="54">
        <v>48.1</v>
      </c>
      <c r="Q2291" s="54">
        <v>0.9</v>
      </c>
      <c r="R2291" s="55">
        <f t="shared" si="7"/>
        <v>70.06540321</v>
      </c>
      <c r="S2291" s="55">
        <f t="shared" si="8"/>
        <v>21.96540321</v>
      </c>
      <c r="T2291" s="55"/>
    </row>
    <row r="2292">
      <c r="A2292" s="45">
        <v>56.6</v>
      </c>
      <c r="B2292" s="45">
        <v>4.9</v>
      </c>
      <c r="C2292" s="46">
        <f t="shared" si="1"/>
        <v>54.41580935</v>
      </c>
      <c r="D2292" s="35">
        <f t="shared" si="2"/>
        <v>2.184190653</v>
      </c>
      <c r="E2292" s="47"/>
      <c r="F2292" s="48">
        <v>54.0</v>
      </c>
      <c r="G2292" s="48">
        <v>47.0</v>
      </c>
      <c r="H2292" s="49">
        <f t="shared" si="3"/>
        <v>75.51036866</v>
      </c>
      <c r="I2292" s="49">
        <f t="shared" si="4"/>
        <v>21.51036866</v>
      </c>
      <c r="J2292" s="49"/>
      <c r="K2292" s="50">
        <v>54.0</v>
      </c>
      <c r="L2292" s="51">
        <v>23.3</v>
      </c>
      <c r="M2292" s="52">
        <f t="shared" si="5"/>
        <v>65.32018644</v>
      </c>
      <c r="N2292" s="52">
        <f t="shared" si="6"/>
        <v>11.32018644</v>
      </c>
      <c r="O2292" s="53"/>
      <c r="P2292" s="54">
        <v>54.0</v>
      </c>
      <c r="Q2292" s="54">
        <v>1.3</v>
      </c>
      <c r="R2292" s="55">
        <f t="shared" si="7"/>
        <v>69.67624985</v>
      </c>
      <c r="S2292" s="55">
        <f t="shared" si="8"/>
        <v>15.67624985</v>
      </c>
      <c r="T2292" s="55"/>
    </row>
    <row r="2293">
      <c r="A2293" s="45">
        <v>56.4</v>
      </c>
      <c r="B2293" s="45">
        <v>4.9</v>
      </c>
      <c r="C2293" s="46">
        <f t="shared" si="1"/>
        <v>54.41580935</v>
      </c>
      <c r="D2293" s="35">
        <f t="shared" si="2"/>
        <v>1.984190653</v>
      </c>
      <c r="E2293" s="47"/>
      <c r="F2293" s="48">
        <v>49.7</v>
      </c>
      <c r="G2293" s="48">
        <v>411.0</v>
      </c>
      <c r="H2293" s="49">
        <f t="shared" si="3"/>
        <v>56.08788951</v>
      </c>
      <c r="I2293" s="49">
        <f t="shared" si="4"/>
        <v>6.387889511</v>
      </c>
      <c r="J2293" s="49"/>
      <c r="K2293" s="50">
        <v>49.7</v>
      </c>
      <c r="L2293" s="51">
        <v>22.7</v>
      </c>
      <c r="M2293" s="52">
        <f t="shared" si="5"/>
        <v>65.15827166</v>
      </c>
      <c r="N2293" s="52">
        <f t="shared" si="6"/>
        <v>15.45827166</v>
      </c>
      <c r="O2293" s="53"/>
      <c r="P2293" s="54">
        <v>49.7</v>
      </c>
      <c r="Q2293" s="54">
        <v>1.6</v>
      </c>
      <c r="R2293" s="55">
        <f t="shared" si="7"/>
        <v>69.38438484</v>
      </c>
      <c r="S2293" s="55">
        <f t="shared" si="8"/>
        <v>19.68438484</v>
      </c>
      <c r="T2293" s="55"/>
    </row>
    <row r="2294">
      <c r="A2294" s="45">
        <v>56.0</v>
      </c>
      <c r="B2294" s="45">
        <v>4.9</v>
      </c>
      <c r="C2294" s="46">
        <f t="shared" si="1"/>
        <v>54.41580935</v>
      </c>
      <c r="D2294" s="35">
        <f t="shared" si="2"/>
        <v>1.584190653</v>
      </c>
      <c r="E2294" s="47"/>
      <c r="F2294" s="48">
        <v>48.9</v>
      </c>
      <c r="G2294" s="48">
        <v>418.0</v>
      </c>
      <c r="H2294" s="49">
        <f t="shared" si="3"/>
        <v>55.7143803</v>
      </c>
      <c r="I2294" s="49">
        <f t="shared" si="4"/>
        <v>6.814380296</v>
      </c>
      <c r="J2294" s="49"/>
      <c r="K2294" s="50">
        <v>48.9</v>
      </c>
      <c r="L2294" s="51">
        <v>22.2</v>
      </c>
      <c r="M2294" s="52">
        <f t="shared" si="5"/>
        <v>65.02334267</v>
      </c>
      <c r="N2294" s="52">
        <f t="shared" si="6"/>
        <v>16.12334267</v>
      </c>
      <c r="O2294" s="53"/>
      <c r="P2294" s="54">
        <v>48.9</v>
      </c>
      <c r="Q2294" s="54">
        <v>1.7</v>
      </c>
      <c r="R2294" s="55">
        <f t="shared" si="7"/>
        <v>69.2870965</v>
      </c>
      <c r="S2294" s="55">
        <f t="shared" si="8"/>
        <v>20.3870965</v>
      </c>
      <c r="T2294" s="55"/>
    </row>
    <row r="2295">
      <c r="A2295" s="45">
        <v>55.4</v>
      </c>
      <c r="B2295" s="45">
        <v>4.9</v>
      </c>
      <c r="C2295" s="46">
        <f t="shared" si="1"/>
        <v>54.41580935</v>
      </c>
      <c r="D2295" s="35">
        <f t="shared" si="2"/>
        <v>0.984190653</v>
      </c>
      <c r="E2295" s="47"/>
      <c r="F2295" s="48">
        <v>48.1</v>
      </c>
      <c r="G2295" s="48">
        <v>424.0</v>
      </c>
      <c r="H2295" s="49">
        <f t="shared" si="3"/>
        <v>55.39422954</v>
      </c>
      <c r="I2295" s="49">
        <f t="shared" si="4"/>
        <v>7.294229541</v>
      </c>
      <c r="J2295" s="49"/>
      <c r="K2295" s="50">
        <v>48.1</v>
      </c>
      <c r="L2295" s="51">
        <v>21.7</v>
      </c>
      <c r="M2295" s="52">
        <f t="shared" si="5"/>
        <v>64.88841368</v>
      </c>
      <c r="N2295" s="52">
        <f t="shared" si="6"/>
        <v>16.78841368</v>
      </c>
      <c r="O2295" s="53"/>
      <c r="P2295" s="54">
        <v>48.1</v>
      </c>
      <c r="Q2295" s="54">
        <v>1.9</v>
      </c>
      <c r="R2295" s="55">
        <f t="shared" si="7"/>
        <v>69.09251982</v>
      </c>
      <c r="S2295" s="55">
        <f t="shared" si="8"/>
        <v>20.99251982</v>
      </c>
      <c r="T2295" s="55"/>
    </row>
    <row r="2296">
      <c r="A2296" s="45">
        <v>55.0</v>
      </c>
      <c r="B2296" s="45">
        <v>0.0</v>
      </c>
      <c r="C2296" s="46">
        <f t="shared" si="1"/>
        <v>44.10888913</v>
      </c>
      <c r="D2296" s="35">
        <f t="shared" si="2"/>
        <v>10.89111087</v>
      </c>
      <c r="E2296" s="47"/>
      <c r="F2296" s="48">
        <v>47.1</v>
      </c>
      <c r="G2296" s="48">
        <v>433.0</v>
      </c>
      <c r="H2296" s="49">
        <f t="shared" si="3"/>
        <v>54.91400341</v>
      </c>
      <c r="I2296" s="49">
        <f t="shared" si="4"/>
        <v>7.814003408</v>
      </c>
      <c r="J2296" s="49"/>
      <c r="K2296" s="50">
        <v>47.1</v>
      </c>
      <c r="L2296" s="51">
        <v>21.2</v>
      </c>
      <c r="M2296" s="52">
        <f t="shared" si="5"/>
        <v>64.75348469</v>
      </c>
      <c r="N2296" s="52">
        <f t="shared" si="6"/>
        <v>17.65348469</v>
      </c>
      <c r="O2296" s="53"/>
      <c r="P2296" s="54">
        <v>47.1</v>
      </c>
      <c r="Q2296" s="54">
        <v>2.2</v>
      </c>
      <c r="R2296" s="55">
        <f t="shared" si="7"/>
        <v>68.8006548</v>
      </c>
      <c r="S2296" s="55">
        <f t="shared" si="8"/>
        <v>21.7006548</v>
      </c>
      <c r="T2296" s="55"/>
    </row>
    <row r="2297">
      <c r="A2297" s="45">
        <v>54.3</v>
      </c>
      <c r="B2297" s="45">
        <v>0.0</v>
      </c>
      <c r="C2297" s="46">
        <f t="shared" si="1"/>
        <v>44.10888913</v>
      </c>
      <c r="D2297" s="35">
        <f t="shared" si="2"/>
        <v>10.19111087</v>
      </c>
      <c r="E2297" s="47"/>
      <c r="F2297" s="48">
        <v>46.2</v>
      </c>
      <c r="G2297" s="48">
        <v>441.0</v>
      </c>
      <c r="H2297" s="49">
        <f t="shared" si="3"/>
        <v>54.48713573</v>
      </c>
      <c r="I2297" s="49">
        <f t="shared" si="4"/>
        <v>8.287135734</v>
      </c>
      <c r="J2297" s="49"/>
      <c r="K2297" s="50">
        <v>46.2</v>
      </c>
      <c r="L2297" s="51">
        <v>2.7</v>
      </c>
      <c r="M2297" s="52">
        <f t="shared" si="5"/>
        <v>59.76111213</v>
      </c>
      <c r="N2297" s="52">
        <f t="shared" si="6"/>
        <v>13.56111213</v>
      </c>
      <c r="O2297" s="53"/>
      <c r="P2297" s="54">
        <v>46.2</v>
      </c>
      <c r="Q2297" s="54">
        <v>2.2</v>
      </c>
      <c r="R2297" s="55">
        <f t="shared" si="7"/>
        <v>68.8006548</v>
      </c>
      <c r="S2297" s="55">
        <f t="shared" si="8"/>
        <v>22.6006548</v>
      </c>
      <c r="T2297" s="55"/>
    </row>
    <row r="2298">
      <c r="A2298" s="45">
        <v>53.6</v>
      </c>
      <c r="B2298" s="45">
        <v>0.0</v>
      </c>
      <c r="C2298" s="46">
        <f t="shared" si="1"/>
        <v>44.10888913</v>
      </c>
      <c r="D2298" s="35">
        <f t="shared" si="2"/>
        <v>9.491110867</v>
      </c>
      <c r="E2298" s="47"/>
      <c r="F2298" s="48">
        <v>45.3</v>
      </c>
      <c r="G2298" s="48">
        <v>45.0</v>
      </c>
      <c r="H2298" s="49">
        <f t="shared" si="3"/>
        <v>75.61708558</v>
      </c>
      <c r="I2298" s="49">
        <f t="shared" si="4"/>
        <v>30.31708558</v>
      </c>
      <c r="J2298" s="49"/>
      <c r="K2298" s="50">
        <v>45.3</v>
      </c>
      <c r="L2298" s="51">
        <v>2.2</v>
      </c>
      <c r="M2298" s="52">
        <f t="shared" si="5"/>
        <v>59.62618314</v>
      </c>
      <c r="N2298" s="52">
        <f t="shared" si="6"/>
        <v>14.32618314</v>
      </c>
      <c r="O2298" s="53"/>
      <c r="P2298" s="54">
        <v>45.3</v>
      </c>
      <c r="Q2298" s="54">
        <v>2.2</v>
      </c>
      <c r="R2298" s="55">
        <f t="shared" si="7"/>
        <v>68.8006548</v>
      </c>
      <c r="S2298" s="55">
        <f t="shared" si="8"/>
        <v>23.5006548</v>
      </c>
      <c r="T2298" s="55"/>
    </row>
    <row r="2299">
      <c r="A2299" s="45">
        <v>53.1</v>
      </c>
      <c r="B2299" s="45">
        <v>0.0</v>
      </c>
      <c r="C2299" s="46">
        <f t="shared" si="1"/>
        <v>44.10888913</v>
      </c>
      <c r="D2299" s="35">
        <f t="shared" si="2"/>
        <v>8.991110867</v>
      </c>
      <c r="E2299" s="47"/>
      <c r="F2299" s="48">
        <v>44.3</v>
      </c>
      <c r="G2299" s="48">
        <v>464.0</v>
      </c>
      <c r="H2299" s="49">
        <f t="shared" si="3"/>
        <v>53.25989117</v>
      </c>
      <c r="I2299" s="49">
        <f t="shared" si="4"/>
        <v>8.959891172</v>
      </c>
      <c r="J2299" s="49"/>
      <c r="K2299" s="50">
        <v>44.3</v>
      </c>
      <c r="L2299" s="51">
        <v>19.7</v>
      </c>
      <c r="M2299" s="52">
        <f t="shared" si="5"/>
        <v>64.34869773</v>
      </c>
      <c r="N2299" s="52">
        <f t="shared" si="6"/>
        <v>20.04869773</v>
      </c>
      <c r="O2299" s="53"/>
      <c r="P2299" s="54">
        <v>44.3</v>
      </c>
      <c r="Q2299" s="54">
        <v>2.1</v>
      </c>
      <c r="R2299" s="55">
        <f t="shared" si="7"/>
        <v>68.89794314</v>
      </c>
      <c r="S2299" s="55">
        <f t="shared" si="8"/>
        <v>24.59794314</v>
      </c>
      <c r="T2299" s="55"/>
    </row>
    <row r="2300">
      <c r="A2300" s="45">
        <v>52.5</v>
      </c>
      <c r="B2300" s="45">
        <v>0.0</v>
      </c>
      <c r="C2300" s="46">
        <f t="shared" si="1"/>
        <v>44.10888913</v>
      </c>
      <c r="D2300" s="35">
        <f t="shared" si="2"/>
        <v>8.391110867</v>
      </c>
      <c r="E2300" s="47"/>
      <c r="F2300" s="48">
        <v>43.3</v>
      </c>
      <c r="G2300" s="48">
        <v>48.0</v>
      </c>
      <c r="H2300" s="49">
        <f t="shared" si="3"/>
        <v>75.45701021</v>
      </c>
      <c r="I2300" s="49">
        <f t="shared" si="4"/>
        <v>32.15701021</v>
      </c>
      <c r="J2300" s="49"/>
      <c r="K2300" s="50">
        <v>43.3</v>
      </c>
      <c r="L2300" s="51">
        <v>19.2</v>
      </c>
      <c r="M2300" s="52">
        <f t="shared" si="5"/>
        <v>64.21376874</v>
      </c>
      <c r="N2300" s="52">
        <f t="shared" si="6"/>
        <v>20.91376874</v>
      </c>
      <c r="O2300" s="53"/>
      <c r="P2300" s="54">
        <v>43.3</v>
      </c>
      <c r="Q2300" s="54">
        <v>1.9</v>
      </c>
      <c r="R2300" s="55">
        <f t="shared" si="7"/>
        <v>69.09251982</v>
      </c>
      <c r="S2300" s="55">
        <f t="shared" si="8"/>
        <v>25.79251982</v>
      </c>
      <c r="T2300" s="55"/>
    </row>
    <row r="2301">
      <c r="A2301" s="45">
        <v>51.9</v>
      </c>
      <c r="B2301" s="45">
        <v>0.0</v>
      </c>
      <c r="C2301" s="46">
        <f t="shared" si="1"/>
        <v>44.10888913</v>
      </c>
      <c r="D2301" s="35">
        <f t="shared" si="2"/>
        <v>7.791110867</v>
      </c>
      <c r="E2301" s="47"/>
      <c r="F2301" s="48">
        <v>42.3</v>
      </c>
      <c r="G2301" s="48">
        <v>496.0</v>
      </c>
      <c r="H2301" s="49">
        <f t="shared" si="3"/>
        <v>51.55242048</v>
      </c>
      <c r="I2301" s="49">
        <f t="shared" si="4"/>
        <v>9.252420477</v>
      </c>
      <c r="J2301" s="49"/>
      <c r="K2301" s="50">
        <v>42.3</v>
      </c>
      <c r="L2301" s="51">
        <v>18.8</v>
      </c>
      <c r="M2301" s="52">
        <f t="shared" si="5"/>
        <v>64.10582555</v>
      </c>
      <c r="N2301" s="52">
        <f t="shared" si="6"/>
        <v>21.80582555</v>
      </c>
      <c r="O2301" s="53"/>
      <c r="P2301" s="54">
        <v>42.3</v>
      </c>
      <c r="Q2301" s="54">
        <v>1.7</v>
      </c>
      <c r="R2301" s="55">
        <f t="shared" si="7"/>
        <v>69.2870965</v>
      </c>
      <c r="S2301" s="55">
        <f t="shared" si="8"/>
        <v>26.9870965</v>
      </c>
      <c r="T2301" s="55"/>
    </row>
    <row r="2302">
      <c r="A2302" s="45">
        <v>51.4</v>
      </c>
      <c r="B2302" s="45">
        <v>0.0</v>
      </c>
      <c r="C2302" s="46">
        <f t="shared" si="1"/>
        <v>44.10888913</v>
      </c>
      <c r="D2302" s="35">
        <f t="shared" si="2"/>
        <v>7.291110867</v>
      </c>
      <c r="E2302" s="47"/>
      <c r="F2302" s="48">
        <v>41.5</v>
      </c>
      <c r="G2302" s="48">
        <v>57.0</v>
      </c>
      <c r="H2302" s="49">
        <f t="shared" si="3"/>
        <v>74.97678407</v>
      </c>
      <c r="I2302" s="49">
        <f t="shared" si="4"/>
        <v>33.47678407</v>
      </c>
      <c r="J2302" s="49"/>
      <c r="K2302" s="50">
        <v>41.5</v>
      </c>
      <c r="L2302" s="51">
        <v>18.4</v>
      </c>
      <c r="M2302" s="52">
        <f t="shared" si="5"/>
        <v>63.99788236</v>
      </c>
      <c r="N2302" s="52">
        <f t="shared" si="6"/>
        <v>22.49788236</v>
      </c>
      <c r="O2302" s="53"/>
      <c r="P2302" s="54">
        <v>41.5</v>
      </c>
      <c r="Q2302" s="54">
        <v>1.5</v>
      </c>
      <c r="R2302" s="55">
        <f t="shared" si="7"/>
        <v>69.48167318</v>
      </c>
      <c r="S2302" s="55">
        <f t="shared" si="8"/>
        <v>27.98167318</v>
      </c>
      <c r="T2302" s="55"/>
    </row>
    <row r="2303">
      <c r="A2303" s="45">
        <v>58.0</v>
      </c>
      <c r="B2303" s="45">
        <v>0.0</v>
      </c>
      <c r="C2303" s="46">
        <f t="shared" si="1"/>
        <v>44.10888913</v>
      </c>
      <c r="D2303" s="35">
        <f t="shared" si="2"/>
        <v>13.89111087</v>
      </c>
      <c r="E2303" s="47"/>
      <c r="F2303" s="48">
        <v>48.0</v>
      </c>
      <c r="G2303" s="48">
        <v>513.0</v>
      </c>
      <c r="H2303" s="49">
        <f t="shared" si="3"/>
        <v>50.64532667</v>
      </c>
      <c r="I2303" s="49">
        <f t="shared" si="4"/>
        <v>2.645326671</v>
      </c>
      <c r="J2303" s="49"/>
      <c r="K2303" s="50">
        <v>48.0</v>
      </c>
      <c r="L2303" s="51">
        <v>17.9</v>
      </c>
      <c r="M2303" s="52">
        <f t="shared" si="5"/>
        <v>63.86295337</v>
      </c>
      <c r="N2303" s="52">
        <f t="shared" si="6"/>
        <v>15.86295337</v>
      </c>
      <c r="O2303" s="53"/>
      <c r="P2303" s="54">
        <v>48.0</v>
      </c>
      <c r="Q2303" s="54">
        <v>1.2</v>
      </c>
      <c r="R2303" s="55">
        <f t="shared" si="7"/>
        <v>69.77353819</v>
      </c>
      <c r="S2303" s="55">
        <f t="shared" si="8"/>
        <v>21.77353819</v>
      </c>
      <c r="T2303" s="55"/>
    </row>
    <row r="2304">
      <c r="A2304" s="45">
        <v>52.0</v>
      </c>
      <c r="B2304" s="45">
        <v>0.0</v>
      </c>
      <c r="C2304" s="46">
        <f t="shared" si="1"/>
        <v>44.10888913</v>
      </c>
      <c r="D2304" s="35">
        <f t="shared" si="2"/>
        <v>7.891110867</v>
      </c>
      <c r="E2304" s="47"/>
      <c r="F2304" s="48">
        <v>41.0</v>
      </c>
      <c r="G2304" s="48">
        <v>519.0</v>
      </c>
      <c r="H2304" s="49">
        <f t="shared" si="3"/>
        <v>50.32517592</v>
      </c>
      <c r="I2304" s="49">
        <f t="shared" si="4"/>
        <v>9.325175915</v>
      </c>
      <c r="J2304" s="49"/>
      <c r="K2304" s="50">
        <v>41.0</v>
      </c>
      <c r="L2304" s="51">
        <v>17.5</v>
      </c>
      <c r="M2304" s="52">
        <f t="shared" si="5"/>
        <v>63.75501018</v>
      </c>
      <c r="N2304" s="52">
        <f t="shared" si="6"/>
        <v>22.75501018</v>
      </c>
      <c r="O2304" s="53"/>
      <c r="P2304" s="54">
        <v>41.0</v>
      </c>
      <c r="Q2304" s="54">
        <v>0.1</v>
      </c>
      <c r="R2304" s="55">
        <f t="shared" si="7"/>
        <v>70.84370993</v>
      </c>
      <c r="S2304" s="55">
        <f t="shared" si="8"/>
        <v>29.84370993</v>
      </c>
      <c r="T2304" s="55"/>
    </row>
    <row r="2305">
      <c r="A2305" s="45">
        <v>49.6</v>
      </c>
      <c r="B2305" s="45">
        <v>0.0</v>
      </c>
      <c r="C2305" s="46">
        <f t="shared" si="1"/>
        <v>44.10888913</v>
      </c>
      <c r="D2305" s="35">
        <f t="shared" si="2"/>
        <v>5.491110867</v>
      </c>
      <c r="E2305" s="47"/>
      <c r="F2305" s="48">
        <v>39.0</v>
      </c>
      <c r="G2305" s="48">
        <v>533.0</v>
      </c>
      <c r="H2305" s="49">
        <f t="shared" si="3"/>
        <v>49.57815749</v>
      </c>
      <c r="I2305" s="49">
        <f t="shared" si="4"/>
        <v>10.57815749</v>
      </c>
      <c r="J2305" s="49"/>
      <c r="K2305" s="50">
        <v>39.0</v>
      </c>
      <c r="L2305" s="51">
        <v>17.2</v>
      </c>
      <c r="M2305" s="52">
        <f t="shared" si="5"/>
        <v>63.67405279</v>
      </c>
      <c r="N2305" s="52">
        <f t="shared" si="6"/>
        <v>24.67405279</v>
      </c>
      <c r="O2305" s="53"/>
      <c r="P2305" s="54">
        <v>39.0</v>
      </c>
      <c r="Q2305" s="54">
        <v>0.1</v>
      </c>
      <c r="R2305" s="55">
        <f t="shared" si="7"/>
        <v>70.84370993</v>
      </c>
      <c r="S2305" s="55">
        <f t="shared" si="8"/>
        <v>31.84370993</v>
      </c>
      <c r="T2305" s="55"/>
    </row>
    <row r="2306">
      <c r="A2306" s="45">
        <v>48.9</v>
      </c>
      <c r="B2306" s="45">
        <v>0.0</v>
      </c>
      <c r="C2306" s="46">
        <f t="shared" si="1"/>
        <v>44.10888913</v>
      </c>
      <c r="D2306" s="35">
        <f t="shared" si="2"/>
        <v>4.791110867</v>
      </c>
      <c r="E2306" s="47"/>
      <c r="F2306" s="48">
        <v>83.1</v>
      </c>
      <c r="G2306" s="48">
        <v>55.0</v>
      </c>
      <c r="H2306" s="49">
        <f t="shared" si="3"/>
        <v>75.08350099</v>
      </c>
      <c r="I2306" s="49">
        <f t="shared" si="4"/>
        <v>8.016499009</v>
      </c>
      <c r="J2306" s="49"/>
      <c r="K2306" s="50">
        <v>83.1</v>
      </c>
      <c r="L2306" s="51">
        <v>33.2</v>
      </c>
      <c r="M2306" s="52">
        <f t="shared" si="5"/>
        <v>67.99178041</v>
      </c>
      <c r="N2306" s="52">
        <f t="shared" si="6"/>
        <v>15.10821959</v>
      </c>
      <c r="O2306" s="53"/>
      <c r="P2306" s="54">
        <v>83.1</v>
      </c>
      <c r="Q2306" s="54">
        <v>0.1</v>
      </c>
      <c r="R2306" s="55">
        <f t="shared" si="7"/>
        <v>70.84370993</v>
      </c>
      <c r="S2306" s="55">
        <f t="shared" si="8"/>
        <v>12.25629007</v>
      </c>
      <c r="T2306" s="55"/>
    </row>
    <row r="2307">
      <c r="A2307" s="45">
        <v>82.8</v>
      </c>
      <c r="B2307" s="45">
        <v>17.7</v>
      </c>
      <c r="C2307" s="46">
        <f t="shared" si="1"/>
        <v>81.34000909</v>
      </c>
      <c r="D2307" s="35">
        <f t="shared" si="2"/>
        <v>1.45999091</v>
      </c>
      <c r="E2307" s="47"/>
      <c r="F2307" s="48">
        <v>82.9</v>
      </c>
      <c r="G2307" s="48">
        <v>56.0</v>
      </c>
      <c r="H2307" s="49">
        <f t="shared" si="3"/>
        <v>75.03014253</v>
      </c>
      <c r="I2307" s="49">
        <f t="shared" si="4"/>
        <v>7.869857468</v>
      </c>
      <c r="J2307" s="49"/>
      <c r="K2307" s="50">
        <v>82.9</v>
      </c>
      <c r="L2307" s="51">
        <v>32.9</v>
      </c>
      <c r="M2307" s="52">
        <f t="shared" si="5"/>
        <v>67.91082301</v>
      </c>
      <c r="N2307" s="52">
        <f t="shared" si="6"/>
        <v>14.98917699</v>
      </c>
      <c r="O2307" s="53"/>
      <c r="P2307" s="54">
        <v>82.9</v>
      </c>
      <c r="Q2307" s="54">
        <v>0.1</v>
      </c>
      <c r="R2307" s="55">
        <f t="shared" si="7"/>
        <v>70.84370993</v>
      </c>
      <c r="S2307" s="55">
        <f t="shared" si="8"/>
        <v>12.05629007</v>
      </c>
      <c r="T2307" s="55"/>
    </row>
    <row r="2308">
      <c r="A2308" s="45">
        <v>82.6</v>
      </c>
      <c r="B2308" s="45">
        <v>17.6</v>
      </c>
      <c r="C2308" s="46">
        <f t="shared" si="1"/>
        <v>81.12966378</v>
      </c>
      <c r="D2308" s="35">
        <f t="shared" si="2"/>
        <v>1.47033622</v>
      </c>
      <c r="E2308" s="47"/>
      <c r="F2308" s="48">
        <v>82.7</v>
      </c>
      <c r="G2308" s="48">
        <v>57.0</v>
      </c>
      <c r="H2308" s="49">
        <f t="shared" si="3"/>
        <v>74.97678407</v>
      </c>
      <c r="I2308" s="49">
        <f t="shared" si="4"/>
        <v>7.723215927</v>
      </c>
      <c r="J2308" s="49"/>
      <c r="K2308" s="50">
        <v>82.7</v>
      </c>
      <c r="L2308" s="51">
        <v>32.7</v>
      </c>
      <c r="M2308" s="52">
        <f t="shared" si="5"/>
        <v>67.85685142</v>
      </c>
      <c r="N2308" s="52">
        <f t="shared" si="6"/>
        <v>14.84314858</v>
      </c>
      <c r="O2308" s="53"/>
      <c r="P2308" s="54">
        <v>82.7</v>
      </c>
      <c r="Q2308" s="54">
        <v>0.1</v>
      </c>
      <c r="R2308" s="55">
        <f t="shared" si="7"/>
        <v>70.84370993</v>
      </c>
      <c r="S2308" s="55">
        <f t="shared" si="8"/>
        <v>11.85629007</v>
      </c>
      <c r="T2308" s="55"/>
    </row>
    <row r="2309">
      <c r="A2309" s="45">
        <v>82.4</v>
      </c>
      <c r="B2309" s="45">
        <v>17.5</v>
      </c>
      <c r="C2309" s="46">
        <f t="shared" si="1"/>
        <v>80.91931847</v>
      </c>
      <c r="D2309" s="35">
        <f t="shared" si="2"/>
        <v>1.480681531</v>
      </c>
      <c r="E2309" s="47"/>
      <c r="F2309" s="48">
        <v>82.5</v>
      </c>
      <c r="G2309" s="48">
        <v>59.0</v>
      </c>
      <c r="H2309" s="49">
        <f t="shared" si="3"/>
        <v>74.87006715</v>
      </c>
      <c r="I2309" s="49">
        <f t="shared" si="4"/>
        <v>7.629932846</v>
      </c>
      <c r="J2309" s="49"/>
      <c r="K2309" s="50">
        <v>82.5</v>
      </c>
      <c r="L2309" s="51">
        <v>32.4</v>
      </c>
      <c r="M2309" s="52">
        <f t="shared" si="5"/>
        <v>67.77589403</v>
      </c>
      <c r="N2309" s="52">
        <f t="shared" si="6"/>
        <v>14.72410597</v>
      </c>
      <c r="O2309" s="53"/>
      <c r="P2309" s="54">
        <v>82.5</v>
      </c>
      <c r="Q2309" s="54">
        <v>0.1</v>
      </c>
      <c r="R2309" s="55">
        <f t="shared" si="7"/>
        <v>70.84370993</v>
      </c>
      <c r="S2309" s="55">
        <f t="shared" si="8"/>
        <v>11.65629007</v>
      </c>
      <c r="T2309" s="55"/>
    </row>
    <row r="2310">
      <c r="A2310" s="45">
        <v>82.0</v>
      </c>
      <c r="B2310" s="45">
        <v>17.2</v>
      </c>
      <c r="C2310" s="46">
        <f t="shared" si="1"/>
        <v>80.28828254</v>
      </c>
      <c r="D2310" s="35">
        <f t="shared" si="2"/>
        <v>1.711717462</v>
      </c>
      <c r="E2310" s="47"/>
      <c r="F2310" s="48">
        <v>82.2</v>
      </c>
      <c r="G2310" s="48">
        <v>6.0</v>
      </c>
      <c r="H2310" s="49">
        <f t="shared" si="3"/>
        <v>77.69806549</v>
      </c>
      <c r="I2310" s="49">
        <f t="shared" si="4"/>
        <v>4.501934507</v>
      </c>
      <c r="J2310" s="49"/>
      <c r="K2310" s="50">
        <v>82.2</v>
      </c>
      <c r="L2310" s="51">
        <v>32.1</v>
      </c>
      <c r="M2310" s="52">
        <f t="shared" si="5"/>
        <v>67.69493663</v>
      </c>
      <c r="N2310" s="52">
        <f t="shared" si="6"/>
        <v>14.50506337</v>
      </c>
      <c r="O2310" s="53"/>
      <c r="P2310" s="54">
        <v>82.2</v>
      </c>
      <c r="Q2310" s="54">
        <v>0.1</v>
      </c>
      <c r="R2310" s="55">
        <f t="shared" si="7"/>
        <v>70.84370993</v>
      </c>
      <c r="S2310" s="55">
        <f t="shared" si="8"/>
        <v>11.35629007</v>
      </c>
      <c r="T2310" s="55"/>
    </row>
    <row r="2311">
      <c r="A2311" s="45">
        <v>82.1</v>
      </c>
      <c r="B2311" s="45">
        <v>16.9</v>
      </c>
      <c r="C2311" s="46">
        <f t="shared" si="1"/>
        <v>79.65724661</v>
      </c>
      <c r="D2311" s="35">
        <f t="shared" si="2"/>
        <v>2.442753394</v>
      </c>
      <c r="E2311" s="47"/>
      <c r="F2311" s="48">
        <v>82.0</v>
      </c>
      <c r="G2311" s="48">
        <v>61.0</v>
      </c>
      <c r="H2311" s="49">
        <f t="shared" si="3"/>
        <v>74.76335024</v>
      </c>
      <c r="I2311" s="49">
        <f t="shared" si="4"/>
        <v>7.236649764</v>
      </c>
      <c r="J2311" s="49"/>
      <c r="K2311" s="50">
        <v>82.0</v>
      </c>
      <c r="L2311" s="51">
        <v>31.8</v>
      </c>
      <c r="M2311" s="52">
        <f t="shared" si="5"/>
        <v>67.61397924</v>
      </c>
      <c r="N2311" s="52">
        <f t="shared" si="6"/>
        <v>14.38602076</v>
      </c>
      <c r="O2311" s="53"/>
      <c r="P2311" s="54">
        <v>82.0</v>
      </c>
      <c r="Q2311" s="54">
        <v>0.1</v>
      </c>
      <c r="R2311" s="55">
        <f t="shared" si="7"/>
        <v>70.84370993</v>
      </c>
      <c r="S2311" s="55">
        <f t="shared" si="8"/>
        <v>11.15629007</v>
      </c>
      <c r="T2311" s="55"/>
    </row>
    <row r="2312">
      <c r="A2312" s="45">
        <v>81.9</v>
      </c>
      <c r="B2312" s="45">
        <v>16.4</v>
      </c>
      <c r="C2312" s="46">
        <f t="shared" si="1"/>
        <v>78.60552005</v>
      </c>
      <c r="D2312" s="35">
        <f t="shared" si="2"/>
        <v>3.294479946</v>
      </c>
      <c r="E2312" s="47"/>
      <c r="F2312" s="48">
        <v>81.7</v>
      </c>
      <c r="G2312" s="48">
        <v>62.0</v>
      </c>
      <c r="H2312" s="49">
        <f t="shared" si="3"/>
        <v>74.70999178</v>
      </c>
      <c r="I2312" s="49">
        <f t="shared" si="4"/>
        <v>6.990008223</v>
      </c>
      <c r="J2312" s="49"/>
      <c r="K2312" s="50">
        <v>81.7</v>
      </c>
      <c r="L2312" s="51">
        <v>31.5</v>
      </c>
      <c r="M2312" s="52">
        <f t="shared" si="5"/>
        <v>67.53302185</v>
      </c>
      <c r="N2312" s="52">
        <f t="shared" si="6"/>
        <v>14.16697815</v>
      </c>
      <c r="O2312" s="53"/>
      <c r="P2312" s="54">
        <v>81.7</v>
      </c>
      <c r="Q2312" s="54">
        <v>0.1</v>
      </c>
      <c r="R2312" s="55">
        <f t="shared" si="7"/>
        <v>70.84370993</v>
      </c>
      <c r="S2312" s="55">
        <f t="shared" si="8"/>
        <v>10.85629007</v>
      </c>
      <c r="T2312" s="55"/>
    </row>
    <row r="2313">
      <c r="A2313" s="45">
        <v>81.6</v>
      </c>
      <c r="B2313" s="45">
        <v>16.3</v>
      </c>
      <c r="C2313" s="46">
        <f t="shared" si="1"/>
        <v>78.39517474</v>
      </c>
      <c r="D2313" s="35">
        <f t="shared" si="2"/>
        <v>3.204825257</v>
      </c>
      <c r="E2313" s="47"/>
      <c r="F2313" s="48">
        <v>81.4</v>
      </c>
      <c r="G2313" s="48">
        <v>64.0</v>
      </c>
      <c r="H2313" s="49">
        <f t="shared" si="3"/>
        <v>74.60327486</v>
      </c>
      <c r="I2313" s="49">
        <f t="shared" si="4"/>
        <v>6.796725142</v>
      </c>
      <c r="J2313" s="49"/>
      <c r="K2313" s="50">
        <v>81.4</v>
      </c>
      <c r="L2313" s="51">
        <v>31.2</v>
      </c>
      <c r="M2313" s="52">
        <f t="shared" si="5"/>
        <v>67.45206445</v>
      </c>
      <c r="N2313" s="52">
        <f t="shared" si="6"/>
        <v>13.94793555</v>
      </c>
      <c r="O2313" s="53"/>
      <c r="P2313" s="54">
        <v>81.4</v>
      </c>
      <c r="Q2313" s="54">
        <v>0.1</v>
      </c>
      <c r="R2313" s="55">
        <f t="shared" si="7"/>
        <v>70.84370993</v>
      </c>
      <c r="S2313" s="55">
        <f t="shared" si="8"/>
        <v>10.55629007</v>
      </c>
      <c r="T2313" s="55"/>
    </row>
    <row r="2314">
      <c r="A2314" s="45">
        <v>81.3</v>
      </c>
      <c r="B2314" s="45">
        <v>16.1</v>
      </c>
      <c r="C2314" s="46">
        <f t="shared" si="1"/>
        <v>77.97448412</v>
      </c>
      <c r="D2314" s="35">
        <f t="shared" si="2"/>
        <v>3.325515878</v>
      </c>
      <c r="E2314" s="47"/>
      <c r="F2314" s="48">
        <v>81.1</v>
      </c>
      <c r="G2314" s="48">
        <v>65.0</v>
      </c>
      <c r="H2314" s="49">
        <f t="shared" si="3"/>
        <v>74.5499164</v>
      </c>
      <c r="I2314" s="49">
        <f t="shared" si="4"/>
        <v>6.550083601</v>
      </c>
      <c r="J2314" s="49"/>
      <c r="K2314" s="50">
        <v>81.1</v>
      </c>
      <c r="L2314" s="51">
        <v>3.9</v>
      </c>
      <c r="M2314" s="52">
        <f t="shared" si="5"/>
        <v>60.0849417</v>
      </c>
      <c r="N2314" s="52">
        <f t="shared" si="6"/>
        <v>21.0150583</v>
      </c>
      <c r="O2314" s="53"/>
      <c r="P2314" s="54">
        <v>81.1</v>
      </c>
      <c r="Q2314" s="54">
        <v>0.1</v>
      </c>
      <c r="R2314" s="55">
        <f t="shared" si="7"/>
        <v>70.84370993</v>
      </c>
      <c r="S2314" s="55">
        <f t="shared" si="8"/>
        <v>10.25629007</v>
      </c>
      <c r="T2314" s="55"/>
    </row>
    <row r="2315">
      <c r="A2315" s="45">
        <v>89.0</v>
      </c>
      <c r="B2315" s="45">
        <v>16.0</v>
      </c>
      <c r="C2315" s="46">
        <f t="shared" si="1"/>
        <v>77.76413881</v>
      </c>
      <c r="D2315" s="35">
        <f t="shared" si="2"/>
        <v>11.23586119</v>
      </c>
      <c r="E2315" s="47"/>
      <c r="F2315" s="48">
        <v>87.0</v>
      </c>
      <c r="G2315" s="48">
        <v>66.0</v>
      </c>
      <c r="H2315" s="49">
        <f t="shared" si="3"/>
        <v>74.49655794</v>
      </c>
      <c r="I2315" s="49">
        <f t="shared" si="4"/>
        <v>12.50344206</v>
      </c>
      <c r="J2315" s="49"/>
      <c r="K2315" s="50">
        <v>87.0</v>
      </c>
      <c r="L2315" s="51">
        <v>3.5</v>
      </c>
      <c r="M2315" s="52">
        <f t="shared" si="5"/>
        <v>59.97699851</v>
      </c>
      <c r="N2315" s="52">
        <f t="shared" si="6"/>
        <v>27.02300149</v>
      </c>
      <c r="O2315" s="53"/>
      <c r="P2315" s="54">
        <v>87.0</v>
      </c>
      <c r="Q2315" s="54">
        <v>0.1</v>
      </c>
      <c r="R2315" s="55">
        <f t="shared" si="7"/>
        <v>70.84370993</v>
      </c>
      <c r="S2315" s="55">
        <f t="shared" si="8"/>
        <v>16.15629007</v>
      </c>
      <c r="T2315" s="55"/>
    </row>
    <row r="2316">
      <c r="A2316" s="45">
        <v>88.0</v>
      </c>
      <c r="B2316" s="45">
        <v>15.9</v>
      </c>
      <c r="C2316" s="46">
        <f t="shared" si="1"/>
        <v>77.5537935</v>
      </c>
      <c r="D2316" s="35">
        <f t="shared" si="2"/>
        <v>10.4462065</v>
      </c>
      <c r="E2316" s="47"/>
      <c r="F2316" s="48">
        <v>82.0</v>
      </c>
      <c r="G2316" s="48">
        <v>69.0</v>
      </c>
      <c r="H2316" s="49">
        <f t="shared" si="3"/>
        <v>74.33648256</v>
      </c>
      <c r="I2316" s="49">
        <f t="shared" si="4"/>
        <v>7.663517438</v>
      </c>
      <c r="J2316" s="49"/>
      <c r="K2316" s="50">
        <v>82.0</v>
      </c>
      <c r="L2316" s="51">
        <v>3.2</v>
      </c>
      <c r="M2316" s="52">
        <f t="shared" si="5"/>
        <v>59.89604112</v>
      </c>
      <c r="N2316" s="52">
        <f t="shared" si="6"/>
        <v>22.10395888</v>
      </c>
      <c r="O2316" s="53"/>
      <c r="P2316" s="54">
        <v>82.0</v>
      </c>
      <c r="Q2316" s="54">
        <v>0.1</v>
      </c>
      <c r="R2316" s="55">
        <f t="shared" si="7"/>
        <v>70.84370993</v>
      </c>
      <c r="S2316" s="55">
        <f t="shared" si="8"/>
        <v>11.15629007</v>
      </c>
      <c r="T2316" s="55"/>
    </row>
    <row r="2317">
      <c r="A2317" s="45">
        <v>81.0</v>
      </c>
      <c r="B2317" s="45">
        <v>15.8</v>
      </c>
      <c r="C2317" s="46">
        <f t="shared" si="1"/>
        <v>77.34344819</v>
      </c>
      <c r="D2317" s="35">
        <f t="shared" si="2"/>
        <v>3.656551809</v>
      </c>
      <c r="E2317" s="47"/>
      <c r="F2317" s="48">
        <v>79.7</v>
      </c>
      <c r="G2317" s="48">
        <v>71.0</v>
      </c>
      <c r="H2317" s="49">
        <f t="shared" si="3"/>
        <v>74.22976564</v>
      </c>
      <c r="I2317" s="49">
        <f t="shared" si="4"/>
        <v>5.470234356</v>
      </c>
      <c r="J2317" s="49"/>
      <c r="K2317" s="50">
        <v>79.7</v>
      </c>
      <c r="L2317" s="51">
        <v>29.9</v>
      </c>
      <c r="M2317" s="52">
        <f t="shared" si="5"/>
        <v>67.10124909</v>
      </c>
      <c r="N2317" s="52">
        <f t="shared" si="6"/>
        <v>12.59875091</v>
      </c>
      <c r="O2317" s="53"/>
      <c r="P2317" s="54">
        <v>79.7</v>
      </c>
      <c r="Q2317" s="54">
        <v>0.1</v>
      </c>
      <c r="R2317" s="55">
        <f t="shared" si="7"/>
        <v>70.84370993</v>
      </c>
      <c r="S2317" s="55">
        <f t="shared" si="8"/>
        <v>8.856290075</v>
      </c>
      <c r="T2317" s="55"/>
    </row>
    <row r="2318">
      <c r="A2318" s="45">
        <v>81.0</v>
      </c>
      <c r="B2318" s="45">
        <v>15.6</v>
      </c>
      <c r="C2318" s="46">
        <f t="shared" si="1"/>
        <v>76.92275757</v>
      </c>
      <c r="D2318" s="35">
        <f t="shared" si="2"/>
        <v>4.07724243</v>
      </c>
      <c r="E2318" s="47"/>
      <c r="F2318" s="48">
        <v>79.3</v>
      </c>
      <c r="G2318" s="48">
        <v>73.0</v>
      </c>
      <c r="H2318" s="49">
        <f t="shared" si="3"/>
        <v>74.12304873</v>
      </c>
      <c r="I2318" s="49">
        <f t="shared" si="4"/>
        <v>5.176951275</v>
      </c>
      <c r="J2318" s="49"/>
      <c r="K2318" s="50">
        <v>79.3</v>
      </c>
      <c r="L2318" s="51">
        <v>29.6</v>
      </c>
      <c r="M2318" s="52">
        <f t="shared" si="5"/>
        <v>67.02029169</v>
      </c>
      <c r="N2318" s="52">
        <f t="shared" si="6"/>
        <v>12.27970831</v>
      </c>
      <c r="O2318" s="53"/>
      <c r="P2318" s="54">
        <v>79.3</v>
      </c>
      <c r="Q2318" s="54">
        <v>0.1</v>
      </c>
      <c r="R2318" s="55">
        <f t="shared" si="7"/>
        <v>70.84370993</v>
      </c>
      <c r="S2318" s="55">
        <f t="shared" si="8"/>
        <v>8.456290075</v>
      </c>
      <c r="T2318" s="55"/>
    </row>
    <row r="2319">
      <c r="A2319" s="45">
        <v>79.4</v>
      </c>
      <c r="B2319" s="45">
        <v>15.6</v>
      </c>
      <c r="C2319" s="46">
        <f t="shared" si="1"/>
        <v>76.92275757</v>
      </c>
      <c r="D2319" s="35">
        <f t="shared" si="2"/>
        <v>2.47724243</v>
      </c>
      <c r="E2319" s="47"/>
      <c r="F2319" s="48">
        <v>79.0</v>
      </c>
      <c r="G2319" s="48">
        <v>74.0</v>
      </c>
      <c r="H2319" s="49">
        <f t="shared" si="3"/>
        <v>74.06969027</v>
      </c>
      <c r="I2319" s="49">
        <f t="shared" si="4"/>
        <v>4.930309734</v>
      </c>
      <c r="J2319" s="49"/>
      <c r="K2319" s="50">
        <v>79.0</v>
      </c>
      <c r="L2319" s="51">
        <v>29.2</v>
      </c>
      <c r="M2319" s="52">
        <f t="shared" si="5"/>
        <v>66.9123485</v>
      </c>
      <c r="N2319" s="52">
        <f t="shared" si="6"/>
        <v>12.0876515</v>
      </c>
      <c r="O2319" s="53"/>
      <c r="P2319" s="54">
        <v>79.0</v>
      </c>
      <c r="Q2319" s="54">
        <v>0.1</v>
      </c>
      <c r="R2319" s="55">
        <f t="shared" si="7"/>
        <v>70.84370993</v>
      </c>
      <c r="S2319" s="55">
        <f t="shared" si="8"/>
        <v>8.156290075</v>
      </c>
      <c r="T2319" s="55"/>
    </row>
    <row r="2320">
      <c r="A2320" s="45">
        <v>79.5</v>
      </c>
      <c r="B2320" s="45">
        <v>15.7</v>
      </c>
      <c r="C2320" s="46">
        <f t="shared" si="1"/>
        <v>77.13310288</v>
      </c>
      <c r="D2320" s="35">
        <f t="shared" si="2"/>
        <v>2.36689712</v>
      </c>
      <c r="E2320" s="47"/>
      <c r="F2320" s="48">
        <v>78.7</v>
      </c>
      <c r="G2320" s="48">
        <v>76.0</v>
      </c>
      <c r="H2320" s="49">
        <f t="shared" si="3"/>
        <v>73.96297335</v>
      </c>
      <c r="I2320" s="49">
        <f t="shared" si="4"/>
        <v>4.737026652</v>
      </c>
      <c r="J2320" s="49"/>
      <c r="K2320" s="50">
        <v>78.7</v>
      </c>
      <c r="L2320" s="51">
        <v>28.9</v>
      </c>
      <c r="M2320" s="52">
        <f t="shared" si="5"/>
        <v>66.83139111</v>
      </c>
      <c r="N2320" s="52">
        <f t="shared" si="6"/>
        <v>11.86860889</v>
      </c>
      <c r="O2320" s="53"/>
      <c r="P2320" s="54">
        <v>78.7</v>
      </c>
      <c r="Q2320" s="54">
        <v>0.1</v>
      </c>
      <c r="R2320" s="55">
        <f t="shared" si="7"/>
        <v>70.84370993</v>
      </c>
      <c r="S2320" s="55">
        <f t="shared" si="8"/>
        <v>7.856290075</v>
      </c>
      <c r="T2320" s="55"/>
    </row>
    <row r="2321">
      <c r="A2321" s="45">
        <v>79.4</v>
      </c>
      <c r="B2321" s="45">
        <v>15.7</v>
      </c>
      <c r="C2321" s="46">
        <f t="shared" si="1"/>
        <v>77.13310288</v>
      </c>
      <c r="D2321" s="35">
        <f t="shared" si="2"/>
        <v>2.26689712</v>
      </c>
      <c r="E2321" s="47"/>
      <c r="F2321" s="48">
        <v>78.3</v>
      </c>
      <c r="G2321" s="48">
        <v>78.0</v>
      </c>
      <c r="H2321" s="49">
        <f t="shared" si="3"/>
        <v>73.85625643</v>
      </c>
      <c r="I2321" s="49">
        <f t="shared" si="4"/>
        <v>4.443743571</v>
      </c>
      <c r="J2321" s="49"/>
      <c r="K2321" s="50">
        <v>78.3</v>
      </c>
      <c r="L2321" s="51">
        <v>28.5</v>
      </c>
      <c r="M2321" s="52">
        <f t="shared" si="5"/>
        <v>66.72344792</v>
      </c>
      <c r="N2321" s="52">
        <f t="shared" si="6"/>
        <v>11.57655208</v>
      </c>
      <c r="O2321" s="53"/>
      <c r="P2321" s="54">
        <v>78.3</v>
      </c>
      <c r="Q2321" s="54">
        <v>0.1</v>
      </c>
      <c r="R2321" s="55">
        <f t="shared" si="7"/>
        <v>70.84370993</v>
      </c>
      <c r="S2321" s="55">
        <f t="shared" si="8"/>
        <v>7.456290075</v>
      </c>
      <c r="T2321" s="55"/>
    </row>
    <row r="2322">
      <c r="A2322" s="45">
        <v>79.1</v>
      </c>
      <c r="B2322" s="45">
        <v>15.7</v>
      </c>
      <c r="C2322" s="46">
        <f t="shared" si="1"/>
        <v>77.13310288</v>
      </c>
      <c r="D2322" s="35">
        <f t="shared" si="2"/>
        <v>1.96689712</v>
      </c>
      <c r="E2322" s="47"/>
      <c r="F2322" s="48">
        <v>76.7</v>
      </c>
      <c r="G2322" s="48">
        <v>19.0</v>
      </c>
      <c r="H2322" s="49">
        <f t="shared" si="3"/>
        <v>77.00440552</v>
      </c>
      <c r="I2322" s="49">
        <f t="shared" si="4"/>
        <v>0.304405523</v>
      </c>
      <c r="J2322" s="49"/>
      <c r="K2322" s="50">
        <v>76.7</v>
      </c>
      <c r="L2322" s="51">
        <v>59.1</v>
      </c>
      <c r="M2322" s="52">
        <f t="shared" si="5"/>
        <v>74.98110199</v>
      </c>
      <c r="N2322" s="52">
        <f t="shared" si="6"/>
        <v>1.718898006</v>
      </c>
      <c r="O2322" s="53"/>
      <c r="P2322" s="54">
        <v>76.7</v>
      </c>
      <c r="Q2322" s="54">
        <v>0.1</v>
      </c>
      <c r="R2322" s="55">
        <f t="shared" si="7"/>
        <v>70.84370993</v>
      </c>
      <c r="S2322" s="55">
        <f t="shared" si="8"/>
        <v>5.856290075</v>
      </c>
      <c r="T2322" s="55"/>
    </row>
    <row r="2323">
      <c r="A2323" s="45">
        <v>74.9</v>
      </c>
      <c r="B2323" s="45">
        <v>14.0</v>
      </c>
      <c r="C2323" s="46">
        <f t="shared" si="1"/>
        <v>73.5572326</v>
      </c>
      <c r="D2323" s="35">
        <f t="shared" si="2"/>
        <v>1.342767398</v>
      </c>
      <c r="E2323" s="47"/>
      <c r="F2323" s="48">
        <v>76.4</v>
      </c>
      <c r="G2323" s="48">
        <v>113.0</v>
      </c>
      <c r="H2323" s="49">
        <f t="shared" si="3"/>
        <v>71.98871036</v>
      </c>
      <c r="I2323" s="49">
        <f t="shared" si="4"/>
        <v>4.411289643</v>
      </c>
      <c r="J2323" s="49"/>
      <c r="K2323" s="50">
        <v>76.4</v>
      </c>
      <c r="L2323" s="51">
        <v>58.4</v>
      </c>
      <c r="M2323" s="52">
        <f t="shared" si="5"/>
        <v>74.79220141</v>
      </c>
      <c r="N2323" s="52">
        <f t="shared" si="6"/>
        <v>1.607798589</v>
      </c>
      <c r="O2323" s="53"/>
      <c r="P2323" s="54">
        <v>76.4</v>
      </c>
      <c r="Q2323" s="54">
        <v>0.1</v>
      </c>
      <c r="R2323" s="55">
        <f t="shared" si="7"/>
        <v>70.84370993</v>
      </c>
      <c r="S2323" s="55">
        <f t="shared" si="8"/>
        <v>5.556290075</v>
      </c>
      <c r="T2323" s="55"/>
    </row>
    <row r="2324">
      <c r="A2324" s="45">
        <v>74.7</v>
      </c>
      <c r="B2324" s="45">
        <v>14.0</v>
      </c>
      <c r="C2324" s="46">
        <f t="shared" si="1"/>
        <v>73.5572326</v>
      </c>
      <c r="D2324" s="35">
        <f t="shared" si="2"/>
        <v>1.142767398</v>
      </c>
      <c r="E2324" s="47"/>
      <c r="F2324" s="48">
        <v>76.1</v>
      </c>
      <c r="G2324" s="48">
        <v>114.0</v>
      </c>
      <c r="H2324" s="49">
        <f t="shared" si="3"/>
        <v>71.9353519</v>
      </c>
      <c r="I2324" s="49">
        <f t="shared" si="4"/>
        <v>4.164648102</v>
      </c>
      <c r="J2324" s="49"/>
      <c r="K2324" s="50">
        <v>76.1</v>
      </c>
      <c r="L2324" s="51">
        <v>57.8</v>
      </c>
      <c r="M2324" s="52">
        <f t="shared" si="5"/>
        <v>74.63028663</v>
      </c>
      <c r="N2324" s="52">
        <f t="shared" si="6"/>
        <v>1.469713375</v>
      </c>
      <c r="O2324" s="53"/>
      <c r="P2324" s="54">
        <v>76.1</v>
      </c>
      <c r="Q2324" s="54">
        <v>0.1</v>
      </c>
      <c r="R2324" s="55">
        <f t="shared" si="7"/>
        <v>70.84370993</v>
      </c>
      <c r="S2324" s="55">
        <f t="shared" si="8"/>
        <v>5.256290075</v>
      </c>
      <c r="T2324" s="55"/>
    </row>
    <row r="2325">
      <c r="A2325" s="45">
        <v>74.6</v>
      </c>
      <c r="B2325" s="45">
        <v>13.8</v>
      </c>
      <c r="C2325" s="46">
        <f t="shared" si="1"/>
        <v>73.13654198</v>
      </c>
      <c r="D2325" s="35">
        <f t="shared" si="2"/>
        <v>1.463458019</v>
      </c>
      <c r="E2325" s="47"/>
      <c r="F2325" s="48">
        <v>75.8</v>
      </c>
      <c r="G2325" s="48">
        <v>118.0</v>
      </c>
      <c r="H2325" s="49">
        <f t="shared" si="3"/>
        <v>71.72191806</v>
      </c>
      <c r="I2325" s="49">
        <f t="shared" si="4"/>
        <v>4.078081939</v>
      </c>
      <c r="J2325" s="49"/>
      <c r="K2325" s="50">
        <v>75.8</v>
      </c>
      <c r="L2325" s="51">
        <v>57.2</v>
      </c>
      <c r="M2325" s="52">
        <f t="shared" si="5"/>
        <v>74.46837184</v>
      </c>
      <c r="N2325" s="52">
        <f t="shared" si="6"/>
        <v>1.331628161</v>
      </c>
      <c r="O2325" s="53"/>
      <c r="P2325" s="54">
        <v>75.8</v>
      </c>
      <c r="Q2325" s="54">
        <v>0.1</v>
      </c>
      <c r="R2325" s="55">
        <f t="shared" si="7"/>
        <v>70.84370993</v>
      </c>
      <c r="S2325" s="55">
        <f t="shared" si="8"/>
        <v>4.956290075</v>
      </c>
      <c r="T2325" s="55"/>
    </row>
    <row r="2326">
      <c r="A2326" s="45">
        <v>74.5</v>
      </c>
      <c r="B2326" s="45">
        <v>13.7</v>
      </c>
      <c r="C2326" s="46">
        <f t="shared" si="1"/>
        <v>72.92619667</v>
      </c>
      <c r="D2326" s="35">
        <f t="shared" si="2"/>
        <v>1.57380333</v>
      </c>
      <c r="E2326" s="47"/>
      <c r="F2326" s="48">
        <v>75.6</v>
      </c>
      <c r="G2326" s="48">
        <v>122.0</v>
      </c>
      <c r="H2326" s="49">
        <f t="shared" si="3"/>
        <v>71.50848422</v>
      </c>
      <c r="I2326" s="49">
        <f t="shared" si="4"/>
        <v>4.091515776</v>
      </c>
      <c r="J2326" s="49"/>
      <c r="K2326" s="50">
        <v>75.6</v>
      </c>
      <c r="L2326" s="51">
        <v>56.5</v>
      </c>
      <c r="M2326" s="52">
        <f t="shared" si="5"/>
        <v>74.27947126</v>
      </c>
      <c r="N2326" s="52">
        <f t="shared" si="6"/>
        <v>1.320528744</v>
      </c>
      <c r="O2326" s="53"/>
      <c r="P2326" s="54">
        <v>75.6</v>
      </c>
      <c r="Q2326" s="54">
        <v>0.1</v>
      </c>
      <c r="R2326" s="55">
        <f t="shared" si="7"/>
        <v>70.84370993</v>
      </c>
      <c r="S2326" s="55">
        <f t="shared" si="8"/>
        <v>4.756290075</v>
      </c>
      <c r="T2326" s="55"/>
    </row>
    <row r="2327">
      <c r="A2327" s="45">
        <v>74.5</v>
      </c>
      <c r="B2327" s="45">
        <v>13.6</v>
      </c>
      <c r="C2327" s="46">
        <f t="shared" si="1"/>
        <v>72.71585136</v>
      </c>
      <c r="D2327" s="35">
        <f t="shared" si="2"/>
        <v>1.78414864</v>
      </c>
      <c r="E2327" s="47"/>
      <c r="F2327" s="48">
        <v>75.1</v>
      </c>
      <c r="G2327" s="48">
        <v>124.0</v>
      </c>
      <c r="H2327" s="49">
        <f t="shared" si="3"/>
        <v>71.40176731</v>
      </c>
      <c r="I2327" s="49">
        <f t="shared" si="4"/>
        <v>3.698232695</v>
      </c>
      <c r="J2327" s="49"/>
      <c r="K2327" s="50">
        <v>75.1</v>
      </c>
      <c r="L2327" s="51">
        <v>55.9</v>
      </c>
      <c r="M2327" s="52">
        <f t="shared" si="5"/>
        <v>74.11755647</v>
      </c>
      <c r="N2327" s="52">
        <f t="shared" si="6"/>
        <v>0.9824435298</v>
      </c>
      <c r="O2327" s="53"/>
      <c r="P2327" s="54">
        <v>75.1</v>
      </c>
      <c r="Q2327" s="54">
        <v>0.1</v>
      </c>
      <c r="R2327" s="55">
        <f t="shared" si="7"/>
        <v>70.84370993</v>
      </c>
      <c r="S2327" s="55">
        <f t="shared" si="8"/>
        <v>4.256290075</v>
      </c>
      <c r="T2327" s="55"/>
    </row>
    <row r="2328">
      <c r="A2328" s="45">
        <v>74.5</v>
      </c>
      <c r="B2328" s="45">
        <v>13.5</v>
      </c>
      <c r="C2328" s="46">
        <f t="shared" si="1"/>
        <v>72.50550605</v>
      </c>
      <c r="D2328" s="35">
        <f t="shared" si="2"/>
        <v>1.994493951</v>
      </c>
      <c r="E2328" s="47"/>
      <c r="F2328" s="48">
        <v>75.0</v>
      </c>
      <c r="G2328" s="48">
        <v>131.0</v>
      </c>
      <c r="H2328" s="49">
        <f t="shared" si="3"/>
        <v>71.02825809</v>
      </c>
      <c r="I2328" s="49">
        <f t="shared" si="4"/>
        <v>3.971741909</v>
      </c>
      <c r="J2328" s="49"/>
      <c r="K2328" s="50">
        <v>75.0</v>
      </c>
      <c r="L2328" s="51">
        <v>55.3</v>
      </c>
      <c r="M2328" s="52">
        <f t="shared" si="5"/>
        <v>73.95564168</v>
      </c>
      <c r="N2328" s="52">
        <f t="shared" si="6"/>
        <v>1.044358316</v>
      </c>
      <c r="O2328" s="53"/>
      <c r="P2328" s="54">
        <v>75.0</v>
      </c>
      <c r="Q2328" s="54">
        <v>0.1</v>
      </c>
      <c r="R2328" s="55">
        <f t="shared" si="7"/>
        <v>70.84370993</v>
      </c>
      <c r="S2328" s="55">
        <f t="shared" si="8"/>
        <v>4.156290075</v>
      </c>
      <c r="T2328" s="55"/>
    </row>
    <row r="2329">
      <c r="A2329" s="45">
        <v>71.8</v>
      </c>
      <c r="B2329" s="45">
        <v>13.4</v>
      </c>
      <c r="C2329" s="46">
        <f t="shared" si="1"/>
        <v>72.29516074</v>
      </c>
      <c r="D2329" s="35">
        <f t="shared" si="2"/>
        <v>0.4951607389</v>
      </c>
      <c r="E2329" s="47"/>
      <c r="F2329" s="48">
        <v>74.7</v>
      </c>
      <c r="G2329" s="48">
        <v>136.0</v>
      </c>
      <c r="H2329" s="49">
        <f t="shared" si="3"/>
        <v>70.76146579</v>
      </c>
      <c r="I2329" s="49">
        <f t="shared" si="4"/>
        <v>3.938534205</v>
      </c>
      <c r="J2329" s="49"/>
      <c r="K2329" s="50">
        <v>74.7</v>
      </c>
      <c r="L2329" s="51">
        <v>54.8</v>
      </c>
      <c r="M2329" s="52">
        <f t="shared" si="5"/>
        <v>73.8207127</v>
      </c>
      <c r="N2329" s="52">
        <f t="shared" si="6"/>
        <v>0.8792873038</v>
      </c>
      <c r="O2329" s="53"/>
      <c r="P2329" s="54">
        <v>74.7</v>
      </c>
      <c r="Q2329" s="54">
        <v>0.1</v>
      </c>
      <c r="R2329" s="55">
        <f t="shared" si="7"/>
        <v>70.84370993</v>
      </c>
      <c r="S2329" s="55">
        <f t="shared" si="8"/>
        <v>3.856290075</v>
      </c>
      <c r="T2329" s="55"/>
    </row>
    <row r="2330">
      <c r="A2330" s="45">
        <v>72.3</v>
      </c>
      <c r="B2330" s="45">
        <v>13.3</v>
      </c>
      <c r="C2330" s="46">
        <f t="shared" si="1"/>
        <v>72.08481543</v>
      </c>
      <c r="D2330" s="35">
        <f t="shared" si="2"/>
        <v>0.2151845716</v>
      </c>
      <c r="E2330" s="47"/>
      <c r="F2330" s="48">
        <v>74.4</v>
      </c>
      <c r="G2330" s="48">
        <v>14.0</v>
      </c>
      <c r="H2330" s="49">
        <f t="shared" si="3"/>
        <v>77.27119782</v>
      </c>
      <c r="I2330" s="49">
        <f t="shared" si="4"/>
        <v>2.871197819</v>
      </c>
      <c r="J2330" s="49"/>
      <c r="K2330" s="50">
        <v>74.4</v>
      </c>
      <c r="L2330" s="51">
        <v>54.2</v>
      </c>
      <c r="M2330" s="52">
        <f t="shared" si="5"/>
        <v>73.65879791</v>
      </c>
      <c r="N2330" s="52">
        <f t="shared" si="6"/>
        <v>0.7412020896</v>
      </c>
      <c r="O2330" s="53"/>
      <c r="P2330" s="54">
        <v>74.4</v>
      </c>
      <c r="Q2330" s="54">
        <v>0.1</v>
      </c>
      <c r="R2330" s="55">
        <f t="shared" si="7"/>
        <v>70.84370993</v>
      </c>
      <c r="S2330" s="55">
        <f t="shared" si="8"/>
        <v>3.556290075</v>
      </c>
      <c r="T2330" s="55"/>
    </row>
    <row r="2331">
      <c r="A2331" s="45">
        <v>73.7</v>
      </c>
      <c r="B2331" s="45">
        <v>13.2</v>
      </c>
      <c r="C2331" s="46">
        <f t="shared" si="1"/>
        <v>71.87447012</v>
      </c>
      <c r="D2331" s="35">
        <f t="shared" si="2"/>
        <v>1.825529882</v>
      </c>
      <c r="E2331" s="47"/>
      <c r="F2331" s="48">
        <v>74.3</v>
      </c>
      <c r="G2331" s="48">
        <v>138.0</v>
      </c>
      <c r="H2331" s="49">
        <f t="shared" si="3"/>
        <v>70.65474888</v>
      </c>
      <c r="I2331" s="49">
        <f t="shared" si="4"/>
        <v>3.645251124</v>
      </c>
      <c r="J2331" s="49"/>
      <c r="K2331" s="50">
        <v>74.3</v>
      </c>
      <c r="L2331" s="51">
        <v>53.7</v>
      </c>
      <c r="M2331" s="52">
        <f t="shared" si="5"/>
        <v>73.52386892</v>
      </c>
      <c r="N2331" s="52">
        <f t="shared" si="6"/>
        <v>0.7761310778</v>
      </c>
      <c r="O2331" s="53"/>
      <c r="P2331" s="54">
        <v>74.3</v>
      </c>
      <c r="Q2331" s="54">
        <v>0.1</v>
      </c>
      <c r="R2331" s="55">
        <f t="shared" si="7"/>
        <v>70.84370993</v>
      </c>
      <c r="S2331" s="55">
        <f t="shared" si="8"/>
        <v>3.456290075</v>
      </c>
      <c r="T2331" s="55"/>
    </row>
    <row r="2332">
      <c r="A2332" s="45">
        <v>73.8</v>
      </c>
      <c r="B2332" s="45">
        <v>13.1</v>
      </c>
      <c r="C2332" s="46">
        <f t="shared" si="1"/>
        <v>71.66412481</v>
      </c>
      <c r="D2332" s="35">
        <f t="shared" si="2"/>
        <v>2.135875193</v>
      </c>
      <c r="E2332" s="47"/>
      <c r="F2332" s="48">
        <v>74.0</v>
      </c>
      <c r="G2332" s="48">
        <v>141.0</v>
      </c>
      <c r="H2332" s="49">
        <f t="shared" si="3"/>
        <v>70.4946735</v>
      </c>
      <c r="I2332" s="49">
        <f t="shared" si="4"/>
        <v>3.505326501</v>
      </c>
      <c r="J2332" s="49"/>
      <c r="K2332" s="50">
        <v>74.0</v>
      </c>
      <c r="L2332" s="51">
        <v>53.1</v>
      </c>
      <c r="M2332" s="52">
        <f t="shared" si="5"/>
        <v>73.36195414</v>
      </c>
      <c r="N2332" s="52">
        <f t="shared" si="6"/>
        <v>0.6380458636</v>
      </c>
      <c r="O2332" s="53"/>
      <c r="P2332" s="54">
        <v>74.0</v>
      </c>
      <c r="Q2332" s="54">
        <v>0.1</v>
      </c>
      <c r="R2332" s="55">
        <f t="shared" si="7"/>
        <v>70.84370993</v>
      </c>
      <c r="S2332" s="55">
        <f t="shared" si="8"/>
        <v>3.156290075</v>
      </c>
      <c r="T2332" s="55"/>
    </row>
    <row r="2333">
      <c r="A2333" s="45">
        <v>74.2</v>
      </c>
      <c r="B2333" s="45">
        <v>12.9</v>
      </c>
      <c r="C2333" s="46">
        <f t="shared" si="1"/>
        <v>71.24343419</v>
      </c>
      <c r="D2333" s="35">
        <f t="shared" si="2"/>
        <v>2.956565814</v>
      </c>
      <c r="E2333" s="47"/>
      <c r="F2333" s="48">
        <v>74.1</v>
      </c>
      <c r="G2333" s="48">
        <v>138.0</v>
      </c>
      <c r="H2333" s="49">
        <f t="shared" si="3"/>
        <v>70.65474888</v>
      </c>
      <c r="I2333" s="49">
        <f t="shared" si="4"/>
        <v>3.445251124</v>
      </c>
      <c r="J2333" s="49"/>
      <c r="K2333" s="50">
        <v>74.1</v>
      </c>
      <c r="L2333" s="51">
        <v>52.6</v>
      </c>
      <c r="M2333" s="52">
        <f t="shared" si="5"/>
        <v>73.22702515</v>
      </c>
      <c r="N2333" s="52">
        <f t="shared" si="6"/>
        <v>0.8729748517</v>
      </c>
      <c r="O2333" s="53"/>
      <c r="P2333" s="54">
        <v>74.1</v>
      </c>
      <c r="Q2333" s="54">
        <v>0.1</v>
      </c>
      <c r="R2333" s="55">
        <f t="shared" si="7"/>
        <v>70.84370993</v>
      </c>
      <c r="S2333" s="55">
        <f t="shared" si="8"/>
        <v>3.256290075</v>
      </c>
      <c r="T2333" s="55"/>
    </row>
    <row r="2334">
      <c r="A2334" s="45">
        <v>69.1</v>
      </c>
      <c r="B2334" s="45">
        <v>12.8</v>
      </c>
      <c r="C2334" s="46">
        <f t="shared" si="1"/>
        <v>71.03308888</v>
      </c>
      <c r="D2334" s="35">
        <f t="shared" si="2"/>
        <v>1.933088876</v>
      </c>
      <c r="E2334" s="47"/>
      <c r="F2334" s="48">
        <v>73.8</v>
      </c>
      <c r="G2334" s="48">
        <v>144.0</v>
      </c>
      <c r="H2334" s="49">
        <f t="shared" si="3"/>
        <v>70.33459812</v>
      </c>
      <c r="I2334" s="49">
        <f t="shared" si="4"/>
        <v>3.465401879</v>
      </c>
      <c r="J2334" s="49"/>
      <c r="K2334" s="50">
        <v>73.8</v>
      </c>
      <c r="L2334" s="51">
        <v>52.1</v>
      </c>
      <c r="M2334" s="52">
        <f t="shared" si="5"/>
        <v>73.09209616</v>
      </c>
      <c r="N2334" s="52">
        <f t="shared" si="6"/>
        <v>0.7079038399</v>
      </c>
      <c r="O2334" s="53"/>
      <c r="P2334" s="54">
        <v>73.8</v>
      </c>
      <c r="Q2334" s="54">
        <v>0.1</v>
      </c>
      <c r="R2334" s="55">
        <f t="shared" si="7"/>
        <v>70.84370993</v>
      </c>
      <c r="S2334" s="55">
        <f t="shared" si="8"/>
        <v>2.956290075</v>
      </c>
      <c r="T2334" s="55"/>
    </row>
    <row r="2335">
      <c r="A2335" s="45">
        <v>73.9</v>
      </c>
      <c r="B2335" s="45">
        <v>12.7</v>
      </c>
      <c r="C2335" s="46">
        <f t="shared" si="1"/>
        <v>70.82274357</v>
      </c>
      <c r="D2335" s="35">
        <f t="shared" si="2"/>
        <v>3.077256435</v>
      </c>
      <c r="E2335" s="47"/>
      <c r="F2335" s="48">
        <v>73.7</v>
      </c>
      <c r="G2335" s="48">
        <v>145.0</v>
      </c>
      <c r="H2335" s="49">
        <f t="shared" si="3"/>
        <v>70.28123966</v>
      </c>
      <c r="I2335" s="49">
        <f t="shared" si="4"/>
        <v>3.418760338</v>
      </c>
      <c r="J2335" s="49"/>
      <c r="K2335" s="50">
        <v>73.7</v>
      </c>
      <c r="L2335" s="51">
        <v>51.6</v>
      </c>
      <c r="M2335" s="52">
        <f t="shared" si="5"/>
        <v>72.95716717</v>
      </c>
      <c r="N2335" s="52">
        <f t="shared" si="6"/>
        <v>0.742832828</v>
      </c>
      <c r="O2335" s="53"/>
      <c r="P2335" s="54">
        <v>73.7</v>
      </c>
      <c r="Q2335" s="54">
        <v>0.1</v>
      </c>
      <c r="R2335" s="55">
        <f t="shared" si="7"/>
        <v>70.84370993</v>
      </c>
      <c r="S2335" s="55">
        <f t="shared" si="8"/>
        <v>2.856290075</v>
      </c>
      <c r="T2335" s="55"/>
    </row>
    <row r="2336">
      <c r="A2336" s="45">
        <v>73.7</v>
      </c>
      <c r="B2336" s="45">
        <v>12.6</v>
      </c>
      <c r="C2336" s="46">
        <f t="shared" si="1"/>
        <v>70.61239825</v>
      </c>
      <c r="D2336" s="35">
        <f t="shared" si="2"/>
        <v>3.087601745</v>
      </c>
      <c r="E2336" s="47"/>
      <c r="F2336" s="48">
        <v>73.3</v>
      </c>
      <c r="G2336" s="48">
        <v>145.0</v>
      </c>
      <c r="H2336" s="49">
        <f t="shared" si="3"/>
        <v>70.28123966</v>
      </c>
      <c r="I2336" s="49">
        <f t="shared" si="4"/>
        <v>3.018760338</v>
      </c>
      <c r="J2336" s="49"/>
      <c r="K2336" s="50">
        <v>73.3</v>
      </c>
      <c r="L2336" s="51">
        <v>51.1</v>
      </c>
      <c r="M2336" s="52">
        <f t="shared" si="5"/>
        <v>72.82223818</v>
      </c>
      <c r="N2336" s="52">
        <f t="shared" si="6"/>
        <v>0.4777618162</v>
      </c>
      <c r="O2336" s="53"/>
      <c r="P2336" s="54">
        <v>73.3</v>
      </c>
      <c r="Q2336" s="54">
        <v>0.1</v>
      </c>
      <c r="R2336" s="55">
        <f t="shared" si="7"/>
        <v>70.84370993</v>
      </c>
      <c r="S2336" s="55">
        <f t="shared" si="8"/>
        <v>2.456290075</v>
      </c>
      <c r="T2336" s="55"/>
    </row>
    <row r="2337">
      <c r="A2337" s="45">
        <v>72.7</v>
      </c>
      <c r="B2337" s="45">
        <v>12.5</v>
      </c>
      <c r="C2337" s="46">
        <f t="shared" si="1"/>
        <v>70.40205294</v>
      </c>
      <c r="D2337" s="35">
        <f t="shared" si="2"/>
        <v>2.297947056</v>
      </c>
      <c r="E2337" s="47"/>
      <c r="F2337" s="48">
        <v>73.0</v>
      </c>
      <c r="G2337" s="48">
        <v>147.0</v>
      </c>
      <c r="H2337" s="49">
        <f t="shared" si="3"/>
        <v>70.17452274</v>
      </c>
      <c r="I2337" s="49">
        <f t="shared" si="4"/>
        <v>2.825477257</v>
      </c>
      <c r="J2337" s="49"/>
      <c r="K2337" s="50">
        <v>73.0</v>
      </c>
      <c r="L2337" s="51">
        <v>5.7</v>
      </c>
      <c r="M2337" s="52">
        <f t="shared" si="5"/>
        <v>60.57068606</v>
      </c>
      <c r="N2337" s="52">
        <f t="shared" si="6"/>
        <v>12.42931394</v>
      </c>
      <c r="O2337" s="53"/>
      <c r="P2337" s="54">
        <v>73.0</v>
      </c>
      <c r="Q2337" s="54">
        <v>0.1</v>
      </c>
      <c r="R2337" s="55">
        <f t="shared" si="7"/>
        <v>70.84370993</v>
      </c>
      <c r="S2337" s="55">
        <f t="shared" si="8"/>
        <v>2.156290075</v>
      </c>
      <c r="T2337" s="55"/>
    </row>
    <row r="2338">
      <c r="A2338" s="45">
        <v>71.5</v>
      </c>
      <c r="B2338" s="45">
        <v>12.4</v>
      </c>
      <c r="C2338" s="46">
        <f t="shared" si="1"/>
        <v>70.19170763</v>
      </c>
      <c r="D2338" s="35">
        <f t="shared" si="2"/>
        <v>1.308292366</v>
      </c>
      <c r="E2338" s="47"/>
      <c r="F2338" s="48">
        <v>88.0</v>
      </c>
      <c r="G2338" s="48">
        <v>74.0</v>
      </c>
      <c r="H2338" s="49">
        <f t="shared" si="3"/>
        <v>74.06969027</v>
      </c>
      <c r="I2338" s="49">
        <f t="shared" si="4"/>
        <v>13.93030973</v>
      </c>
      <c r="J2338" s="49"/>
      <c r="K2338" s="50">
        <v>88.0</v>
      </c>
      <c r="L2338" s="51">
        <v>6.1</v>
      </c>
      <c r="M2338" s="52">
        <f t="shared" si="5"/>
        <v>60.67862925</v>
      </c>
      <c r="N2338" s="52">
        <f t="shared" si="6"/>
        <v>27.32137075</v>
      </c>
      <c r="O2338" s="53"/>
      <c r="P2338" s="54">
        <v>88.0</v>
      </c>
      <c r="Q2338" s="54">
        <v>0.1</v>
      </c>
      <c r="R2338" s="55">
        <f t="shared" si="7"/>
        <v>70.84370993</v>
      </c>
      <c r="S2338" s="55">
        <f t="shared" si="8"/>
        <v>17.15629007</v>
      </c>
      <c r="T2338" s="55"/>
    </row>
    <row r="2339">
      <c r="A2339" s="45">
        <v>64.1</v>
      </c>
      <c r="B2339" s="45">
        <v>7.2</v>
      </c>
      <c r="C2339" s="46">
        <f t="shared" si="1"/>
        <v>59.25375149</v>
      </c>
      <c r="D2339" s="35">
        <f t="shared" si="2"/>
        <v>4.846248512</v>
      </c>
      <c r="E2339" s="47"/>
      <c r="F2339" s="48">
        <v>87.0</v>
      </c>
      <c r="G2339" s="48">
        <v>76.0</v>
      </c>
      <c r="H2339" s="49">
        <f t="shared" si="3"/>
        <v>73.96297335</v>
      </c>
      <c r="I2339" s="49">
        <f t="shared" si="4"/>
        <v>13.03702665</v>
      </c>
      <c r="J2339" s="49"/>
      <c r="K2339" s="50">
        <v>87.0</v>
      </c>
      <c r="L2339" s="51">
        <v>59.5</v>
      </c>
      <c r="M2339" s="52">
        <f t="shared" si="5"/>
        <v>75.08904518</v>
      </c>
      <c r="N2339" s="52">
        <f t="shared" si="6"/>
        <v>11.91095482</v>
      </c>
      <c r="O2339" s="53"/>
      <c r="P2339" s="54">
        <v>87.0</v>
      </c>
      <c r="Q2339" s="54">
        <v>0.1</v>
      </c>
      <c r="R2339" s="55">
        <f t="shared" si="7"/>
        <v>70.84370993</v>
      </c>
      <c r="S2339" s="55">
        <f t="shared" si="8"/>
        <v>16.15629007</v>
      </c>
      <c r="T2339" s="55"/>
    </row>
    <row r="2340">
      <c r="A2340" s="45">
        <v>63.8</v>
      </c>
      <c r="B2340" s="45">
        <v>7.2</v>
      </c>
      <c r="C2340" s="46">
        <f t="shared" si="1"/>
        <v>59.25375149</v>
      </c>
      <c r="D2340" s="35">
        <f t="shared" si="2"/>
        <v>4.546248512</v>
      </c>
      <c r="E2340" s="47"/>
      <c r="F2340" s="48">
        <v>85.0</v>
      </c>
      <c r="G2340" s="48">
        <v>78.0</v>
      </c>
      <c r="H2340" s="49">
        <f t="shared" si="3"/>
        <v>73.85625643</v>
      </c>
      <c r="I2340" s="49">
        <f t="shared" si="4"/>
        <v>11.14374357</v>
      </c>
      <c r="J2340" s="49"/>
      <c r="K2340" s="50">
        <v>85.0</v>
      </c>
      <c r="L2340" s="51">
        <v>58.9</v>
      </c>
      <c r="M2340" s="52">
        <f t="shared" si="5"/>
        <v>74.9271304</v>
      </c>
      <c r="N2340" s="52">
        <f t="shared" si="6"/>
        <v>10.0728696</v>
      </c>
      <c r="O2340" s="53"/>
      <c r="P2340" s="54">
        <v>85.0</v>
      </c>
      <c r="Q2340" s="54">
        <v>0.1</v>
      </c>
      <c r="R2340" s="55">
        <f t="shared" si="7"/>
        <v>70.84370993</v>
      </c>
      <c r="S2340" s="55">
        <f t="shared" si="8"/>
        <v>14.15629007</v>
      </c>
      <c r="T2340" s="55"/>
    </row>
    <row r="2341">
      <c r="A2341" s="45">
        <v>63.5</v>
      </c>
      <c r="B2341" s="45">
        <v>7.0</v>
      </c>
      <c r="C2341" s="46">
        <f t="shared" si="1"/>
        <v>58.83306087</v>
      </c>
      <c r="D2341" s="35">
        <f t="shared" si="2"/>
        <v>4.666939133</v>
      </c>
      <c r="E2341" s="47"/>
      <c r="F2341" s="48">
        <v>82.0</v>
      </c>
      <c r="G2341" s="48">
        <v>81.0</v>
      </c>
      <c r="H2341" s="49">
        <f t="shared" si="3"/>
        <v>73.69618105</v>
      </c>
      <c r="I2341" s="49">
        <f t="shared" si="4"/>
        <v>8.303818948</v>
      </c>
      <c r="J2341" s="49"/>
      <c r="K2341" s="50">
        <v>82.0</v>
      </c>
      <c r="L2341" s="51">
        <v>58.2</v>
      </c>
      <c r="M2341" s="52">
        <f t="shared" si="5"/>
        <v>74.73822982</v>
      </c>
      <c r="N2341" s="52">
        <f t="shared" si="6"/>
        <v>7.261770184</v>
      </c>
      <c r="O2341" s="53"/>
      <c r="P2341" s="54">
        <v>82.0</v>
      </c>
      <c r="Q2341" s="54">
        <v>0.1</v>
      </c>
      <c r="R2341" s="55">
        <f t="shared" si="7"/>
        <v>70.84370993</v>
      </c>
      <c r="S2341" s="55">
        <f t="shared" si="8"/>
        <v>11.15629007</v>
      </c>
      <c r="T2341" s="55"/>
    </row>
    <row r="2342">
      <c r="A2342" s="45">
        <v>63.2</v>
      </c>
      <c r="B2342" s="45">
        <v>6.8</v>
      </c>
      <c r="C2342" s="46">
        <f t="shared" si="1"/>
        <v>58.41237025</v>
      </c>
      <c r="D2342" s="35">
        <f t="shared" si="2"/>
        <v>4.787629754</v>
      </c>
      <c r="E2342" s="47"/>
      <c r="F2342" s="48">
        <v>79.8</v>
      </c>
      <c r="G2342" s="48">
        <v>84.0</v>
      </c>
      <c r="H2342" s="49">
        <f t="shared" si="3"/>
        <v>73.53610567</v>
      </c>
      <c r="I2342" s="49">
        <f t="shared" si="4"/>
        <v>6.263894326</v>
      </c>
      <c r="J2342" s="49"/>
      <c r="K2342" s="50">
        <v>79.8</v>
      </c>
      <c r="L2342" s="51">
        <v>57.6</v>
      </c>
      <c r="M2342" s="52">
        <f t="shared" si="5"/>
        <v>74.57631503</v>
      </c>
      <c r="N2342" s="52">
        <f t="shared" si="6"/>
        <v>5.22368497</v>
      </c>
      <c r="O2342" s="53"/>
      <c r="P2342" s="54">
        <v>79.8</v>
      </c>
      <c r="Q2342" s="54">
        <v>0.1</v>
      </c>
      <c r="R2342" s="55">
        <f t="shared" si="7"/>
        <v>70.84370993</v>
      </c>
      <c r="S2342" s="55">
        <f t="shared" si="8"/>
        <v>8.956290075</v>
      </c>
      <c r="T2342" s="55"/>
    </row>
    <row r="2343">
      <c r="A2343" s="45">
        <v>62.7</v>
      </c>
      <c r="B2343" s="45">
        <v>7.0</v>
      </c>
      <c r="C2343" s="46">
        <f t="shared" si="1"/>
        <v>58.83306087</v>
      </c>
      <c r="D2343" s="35">
        <f t="shared" si="2"/>
        <v>3.866939133</v>
      </c>
      <c r="E2343" s="47"/>
      <c r="F2343" s="48">
        <v>79.5</v>
      </c>
      <c r="G2343" s="48">
        <v>87.0</v>
      </c>
      <c r="H2343" s="49">
        <f t="shared" si="3"/>
        <v>73.3760303</v>
      </c>
      <c r="I2343" s="49">
        <f t="shared" si="4"/>
        <v>6.123969704</v>
      </c>
      <c r="J2343" s="49"/>
      <c r="K2343" s="50">
        <v>79.5</v>
      </c>
      <c r="L2343" s="51">
        <v>57.0</v>
      </c>
      <c r="M2343" s="52">
        <f t="shared" si="5"/>
        <v>74.41440024</v>
      </c>
      <c r="N2343" s="52">
        <f t="shared" si="6"/>
        <v>5.085599756</v>
      </c>
      <c r="O2343" s="53"/>
      <c r="P2343" s="54">
        <v>79.5</v>
      </c>
      <c r="Q2343" s="54">
        <v>0.1</v>
      </c>
      <c r="R2343" s="55">
        <f t="shared" si="7"/>
        <v>70.84370993</v>
      </c>
      <c r="S2343" s="55">
        <f t="shared" si="8"/>
        <v>8.656290075</v>
      </c>
      <c r="T2343" s="55"/>
    </row>
    <row r="2344">
      <c r="A2344" s="45">
        <v>62.5</v>
      </c>
      <c r="B2344" s="45">
        <v>7.0</v>
      </c>
      <c r="C2344" s="46">
        <f t="shared" si="1"/>
        <v>58.83306087</v>
      </c>
      <c r="D2344" s="35">
        <f t="shared" si="2"/>
        <v>3.666939133</v>
      </c>
      <c r="E2344" s="47"/>
      <c r="F2344" s="48">
        <v>79.1</v>
      </c>
      <c r="G2344" s="48">
        <v>9.0</v>
      </c>
      <c r="H2344" s="49">
        <f t="shared" si="3"/>
        <v>77.53799012</v>
      </c>
      <c r="I2344" s="49">
        <f t="shared" si="4"/>
        <v>1.562009885</v>
      </c>
      <c r="J2344" s="49"/>
      <c r="K2344" s="50">
        <v>79.1</v>
      </c>
      <c r="L2344" s="51">
        <v>56.4</v>
      </c>
      <c r="M2344" s="52">
        <f t="shared" si="5"/>
        <v>74.25248546</v>
      </c>
      <c r="N2344" s="52">
        <f t="shared" si="6"/>
        <v>4.847514542</v>
      </c>
      <c r="O2344" s="53"/>
      <c r="P2344" s="54">
        <v>79.1</v>
      </c>
      <c r="Q2344" s="54">
        <v>0.1</v>
      </c>
      <c r="R2344" s="55">
        <f t="shared" si="7"/>
        <v>70.84370993</v>
      </c>
      <c r="S2344" s="55">
        <f t="shared" si="8"/>
        <v>8.256290075</v>
      </c>
      <c r="T2344" s="55"/>
    </row>
    <row r="2345">
      <c r="A2345" s="45">
        <v>62.0</v>
      </c>
      <c r="B2345" s="45">
        <v>6.8</v>
      </c>
      <c r="C2345" s="46">
        <f t="shared" si="1"/>
        <v>58.41237025</v>
      </c>
      <c r="D2345" s="35">
        <f t="shared" si="2"/>
        <v>3.587629754</v>
      </c>
      <c r="E2345" s="47"/>
      <c r="F2345" s="48">
        <v>78.9</v>
      </c>
      <c r="G2345" s="48">
        <v>96.0</v>
      </c>
      <c r="H2345" s="49">
        <f t="shared" si="3"/>
        <v>72.89580416</v>
      </c>
      <c r="I2345" s="49">
        <f t="shared" si="4"/>
        <v>6.004195837</v>
      </c>
      <c r="J2345" s="49"/>
      <c r="K2345" s="50">
        <v>78.9</v>
      </c>
      <c r="L2345" s="51">
        <v>55.8</v>
      </c>
      <c r="M2345" s="52">
        <f t="shared" si="5"/>
        <v>74.09057067</v>
      </c>
      <c r="N2345" s="52">
        <f t="shared" si="6"/>
        <v>4.809429327</v>
      </c>
      <c r="O2345" s="53"/>
      <c r="P2345" s="54">
        <v>78.9</v>
      </c>
      <c r="Q2345" s="54">
        <v>0.1</v>
      </c>
      <c r="R2345" s="55">
        <f t="shared" si="7"/>
        <v>70.84370993</v>
      </c>
      <c r="S2345" s="55">
        <f t="shared" si="8"/>
        <v>8.056290075</v>
      </c>
      <c r="T2345" s="55"/>
    </row>
    <row r="2346">
      <c r="A2346" s="45">
        <v>61.8</v>
      </c>
      <c r="B2346" s="45">
        <v>6.3</v>
      </c>
      <c r="C2346" s="46">
        <f t="shared" si="1"/>
        <v>57.36064369</v>
      </c>
      <c r="D2346" s="35">
        <f t="shared" si="2"/>
        <v>4.439356306</v>
      </c>
      <c r="E2346" s="47"/>
      <c r="F2346" s="48">
        <v>78.3</v>
      </c>
      <c r="G2346" s="48">
        <v>12.0</v>
      </c>
      <c r="H2346" s="49">
        <f t="shared" si="3"/>
        <v>77.37791474</v>
      </c>
      <c r="I2346" s="49">
        <f t="shared" si="4"/>
        <v>0.9220852625</v>
      </c>
      <c r="J2346" s="49"/>
      <c r="K2346" s="50">
        <v>78.3</v>
      </c>
      <c r="L2346" s="51">
        <v>55.2</v>
      </c>
      <c r="M2346" s="52">
        <f t="shared" si="5"/>
        <v>73.92865589</v>
      </c>
      <c r="N2346" s="52">
        <f t="shared" si="6"/>
        <v>4.371344113</v>
      </c>
      <c r="O2346" s="53"/>
      <c r="P2346" s="54">
        <v>78.3</v>
      </c>
      <c r="Q2346" s="54">
        <v>0.1</v>
      </c>
      <c r="R2346" s="55">
        <f t="shared" si="7"/>
        <v>70.84370993</v>
      </c>
      <c r="S2346" s="55">
        <f t="shared" si="8"/>
        <v>7.456290075</v>
      </c>
      <c r="T2346" s="55"/>
    </row>
    <row r="2347">
      <c r="A2347" s="45">
        <v>61.4</v>
      </c>
      <c r="B2347" s="45">
        <v>6.4</v>
      </c>
      <c r="C2347" s="46">
        <f t="shared" si="1"/>
        <v>57.570989</v>
      </c>
      <c r="D2347" s="35">
        <f t="shared" si="2"/>
        <v>3.829010996</v>
      </c>
      <c r="E2347" s="47"/>
      <c r="F2347" s="48">
        <v>78.1</v>
      </c>
      <c r="G2347" s="48">
        <v>17.0</v>
      </c>
      <c r="H2347" s="49">
        <f t="shared" si="3"/>
        <v>77.11112244</v>
      </c>
      <c r="I2347" s="49">
        <f t="shared" si="4"/>
        <v>0.9888775586</v>
      </c>
      <c r="J2347" s="49"/>
      <c r="K2347" s="50">
        <v>78.1</v>
      </c>
      <c r="L2347" s="51">
        <v>54.7</v>
      </c>
      <c r="M2347" s="52">
        <f t="shared" si="5"/>
        <v>73.7937269</v>
      </c>
      <c r="N2347" s="52">
        <f t="shared" si="6"/>
        <v>4.306273101</v>
      </c>
      <c r="O2347" s="53"/>
      <c r="P2347" s="54">
        <v>78.1</v>
      </c>
      <c r="Q2347" s="54">
        <v>0.1</v>
      </c>
      <c r="R2347" s="55">
        <f t="shared" si="7"/>
        <v>70.84370993</v>
      </c>
      <c r="S2347" s="55">
        <f t="shared" si="8"/>
        <v>7.256290075</v>
      </c>
      <c r="T2347" s="55"/>
    </row>
    <row r="2348">
      <c r="A2348" s="45">
        <v>61.0</v>
      </c>
      <c r="B2348" s="45">
        <v>6.2</v>
      </c>
      <c r="C2348" s="46">
        <f t="shared" si="1"/>
        <v>57.15029838</v>
      </c>
      <c r="D2348" s="35">
        <f t="shared" si="2"/>
        <v>3.849701617</v>
      </c>
      <c r="E2348" s="47"/>
      <c r="F2348" s="48">
        <v>77.5</v>
      </c>
      <c r="G2348" s="48">
        <v>14.0</v>
      </c>
      <c r="H2348" s="49">
        <f t="shared" si="3"/>
        <v>77.27119782</v>
      </c>
      <c r="I2348" s="49">
        <f t="shared" si="4"/>
        <v>0.228802181</v>
      </c>
      <c r="J2348" s="49"/>
      <c r="K2348" s="50">
        <v>77.5</v>
      </c>
      <c r="L2348" s="51">
        <v>54.1</v>
      </c>
      <c r="M2348" s="52">
        <f t="shared" si="5"/>
        <v>73.63181211</v>
      </c>
      <c r="N2348" s="52">
        <f t="shared" si="6"/>
        <v>3.868187887</v>
      </c>
      <c r="O2348" s="53"/>
      <c r="P2348" s="54">
        <v>77.5</v>
      </c>
      <c r="Q2348" s="54">
        <v>0.1</v>
      </c>
      <c r="R2348" s="55">
        <f t="shared" si="7"/>
        <v>70.84370993</v>
      </c>
      <c r="S2348" s="55">
        <f t="shared" si="8"/>
        <v>6.656290075</v>
      </c>
      <c r="T2348" s="55"/>
    </row>
    <row r="2349">
      <c r="A2349" s="45">
        <v>67.0</v>
      </c>
      <c r="B2349" s="45">
        <v>6.1</v>
      </c>
      <c r="C2349" s="46">
        <f t="shared" si="1"/>
        <v>56.93995307</v>
      </c>
      <c r="D2349" s="35">
        <f t="shared" si="2"/>
        <v>10.06004693</v>
      </c>
      <c r="E2349" s="47"/>
      <c r="F2349" s="48">
        <v>77.2</v>
      </c>
      <c r="G2349" s="48">
        <v>113.0</v>
      </c>
      <c r="H2349" s="49">
        <f t="shared" si="3"/>
        <v>71.98871036</v>
      </c>
      <c r="I2349" s="49">
        <f t="shared" si="4"/>
        <v>5.211289643</v>
      </c>
      <c r="J2349" s="49"/>
      <c r="K2349" s="50">
        <v>77.2</v>
      </c>
      <c r="L2349" s="51">
        <v>53.5</v>
      </c>
      <c r="M2349" s="52">
        <f t="shared" si="5"/>
        <v>73.46989733</v>
      </c>
      <c r="N2349" s="52">
        <f t="shared" si="6"/>
        <v>3.730102673</v>
      </c>
      <c r="O2349" s="53"/>
      <c r="P2349" s="54">
        <v>77.2</v>
      </c>
      <c r="Q2349" s="54">
        <v>0.1</v>
      </c>
      <c r="R2349" s="55">
        <f t="shared" si="7"/>
        <v>70.84370993</v>
      </c>
      <c r="S2349" s="55">
        <f t="shared" si="8"/>
        <v>6.356290075</v>
      </c>
      <c r="T2349" s="55"/>
    </row>
    <row r="2350">
      <c r="A2350" s="45">
        <v>59.7</v>
      </c>
      <c r="B2350" s="45">
        <v>5.7</v>
      </c>
      <c r="C2350" s="46">
        <f t="shared" si="1"/>
        <v>56.09857183</v>
      </c>
      <c r="D2350" s="35">
        <f t="shared" si="2"/>
        <v>3.601428169</v>
      </c>
      <c r="E2350" s="47"/>
      <c r="F2350" s="48">
        <v>76.5</v>
      </c>
      <c r="G2350" s="48">
        <v>119.0</v>
      </c>
      <c r="H2350" s="49">
        <f t="shared" si="3"/>
        <v>71.6685596</v>
      </c>
      <c r="I2350" s="49">
        <f t="shared" si="4"/>
        <v>4.831440399</v>
      </c>
      <c r="J2350" s="49"/>
      <c r="K2350" s="50">
        <v>76.5</v>
      </c>
      <c r="L2350" s="51">
        <v>52.9</v>
      </c>
      <c r="M2350" s="52">
        <f t="shared" si="5"/>
        <v>73.30798254</v>
      </c>
      <c r="N2350" s="52">
        <f t="shared" si="6"/>
        <v>3.192017459</v>
      </c>
      <c r="O2350" s="53"/>
      <c r="P2350" s="54">
        <v>76.5</v>
      </c>
      <c r="Q2350" s="54">
        <v>0.1</v>
      </c>
      <c r="R2350" s="55">
        <f t="shared" si="7"/>
        <v>70.84370993</v>
      </c>
      <c r="S2350" s="55">
        <f t="shared" si="8"/>
        <v>5.656290075</v>
      </c>
      <c r="T2350" s="55"/>
    </row>
    <row r="2351">
      <c r="A2351" s="45">
        <v>59.6</v>
      </c>
      <c r="B2351" s="45">
        <v>5.6</v>
      </c>
      <c r="C2351" s="46">
        <f t="shared" si="1"/>
        <v>55.88822652</v>
      </c>
      <c r="D2351" s="35">
        <f t="shared" si="2"/>
        <v>3.71177348</v>
      </c>
      <c r="E2351" s="47"/>
      <c r="F2351" s="48">
        <v>76.6</v>
      </c>
      <c r="G2351" s="48">
        <v>117.0</v>
      </c>
      <c r="H2351" s="49">
        <f t="shared" si="3"/>
        <v>71.77527652</v>
      </c>
      <c r="I2351" s="49">
        <f t="shared" si="4"/>
        <v>4.82472348</v>
      </c>
      <c r="J2351" s="49"/>
      <c r="K2351" s="50">
        <v>76.6</v>
      </c>
      <c r="L2351" s="51">
        <v>52.3</v>
      </c>
      <c r="M2351" s="52">
        <f t="shared" si="5"/>
        <v>73.14606776</v>
      </c>
      <c r="N2351" s="52">
        <f t="shared" si="6"/>
        <v>3.453932245</v>
      </c>
      <c r="O2351" s="53"/>
      <c r="P2351" s="54">
        <v>76.6</v>
      </c>
      <c r="Q2351" s="54">
        <v>0.1</v>
      </c>
      <c r="R2351" s="55">
        <f t="shared" si="7"/>
        <v>70.84370993</v>
      </c>
      <c r="S2351" s="55">
        <f t="shared" si="8"/>
        <v>5.756290075</v>
      </c>
      <c r="T2351" s="55"/>
    </row>
    <row r="2352">
      <c r="A2352" s="45">
        <v>59.4</v>
      </c>
      <c r="B2352" s="45">
        <v>5.6</v>
      </c>
      <c r="C2352" s="46">
        <f t="shared" si="1"/>
        <v>55.88822652</v>
      </c>
      <c r="D2352" s="35">
        <f t="shared" si="2"/>
        <v>3.51177348</v>
      </c>
      <c r="E2352" s="47"/>
      <c r="F2352" s="48">
        <v>76.2</v>
      </c>
      <c r="G2352" s="48">
        <v>124.0</v>
      </c>
      <c r="H2352" s="49">
        <f t="shared" si="3"/>
        <v>71.40176731</v>
      </c>
      <c r="I2352" s="49">
        <f t="shared" si="4"/>
        <v>4.798232695</v>
      </c>
      <c r="J2352" s="49"/>
      <c r="K2352" s="50">
        <v>76.2</v>
      </c>
      <c r="L2352" s="51">
        <v>51.8</v>
      </c>
      <c r="M2352" s="52">
        <f t="shared" si="5"/>
        <v>73.01113877</v>
      </c>
      <c r="N2352" s="52">
        <f t="shared" si="6"/>
        <v>3.188861233</v>
      </c>
      <c r="O2352" s="53"/>
      <c r="P2352" s="54">
        <v>76.2</v>
      </c>
      <c r="Q2352" s="54">
        <v>0.1</v>
      </c>
      <c r="R2352" s="55">
        <f t="shared" si="7"/>
        <v>70.84370993</v>
      </c>
      <c r="S2352" s="55">
        <f t="shared" si="8"/>
        <v>5.356290075</v>
      </c>
      <c r="T2352" s="55"/>
    </row>
    <row r="2353">
      <c r="A2353" s="45">
        <v>58.9</v>
      </c>
      <c r="B2353" s="45">
        <v>5.6</v>
      </c>
      <c r="C2353" s="46">
        <f t="shared" si="1"/>
        <v>55.88822652</v>
      </c>
      <c r="D2353" s="35">
        <f t="shared" si="2"/>
        <v>3.01177348</v>
      </c>
      <c r="E2353" s="47"/>
      <c r="F2353" s="48">
        <v>76.0</v>
      </c>
      <c r="G2353" s="48">
        <v>122.0</v>
      </c>
      <c r="H2353" s="49">
        <f t="shared" si="3"/>
        <v>71.50848422</v>
      </c>
      <c r="I2353" s="49">
        <f t="shared" si="4"/>
        <v>4.491515776</v>
      </c>
      <c r="J2353" s="49"/>
      <c r="K2353" s="50">
        <v>76.0</v>
      </c>
      <c r="L2353" s="51">
        <v>51.2</v>
      </c>
      <c r="M2353" s="52">
        <f t="shared" si="5"/>
        <v>72.84922398</v>
      </c>
      <c r="N2353" s="52">
        <f t="shared" si="6"/>
        <v>3.150776019</v>
      </c>
      <c r="O2353" s="53"/>
      <c r="P2353" s="54">
        <v>76.0</v>
      </c>
      <c r="Q2353" s="54">
        <v>0.1</v>
      </c>
      <c r="R2353" s="55">
        <f t="shared" si="7"/>
        <v>70.84370993</v>
      </c>
      <c r="S2353" s="55">
        <f t="shared" si="8"/>
        <v>5.156290075</v>
      </c>
      <c r="T2353" s="55"/>
    </row>
    <row r="2354">
      <c r="A2354" s="45">
        <v>58.6</v>
      </c>
      <c r="B2354" s="45">
        <v>5.5</v>
      </c>
      <c r="C2354" s="46">
        <f t="shared" si="1"/>
        <v>55.67788121</v>
      </c>
      <c r="D2354" s="35">
        <f t="shared" si="2"/>
        <v>2.92211879</v>
      </c>
      <c r="E2354" s="47"/>
      <c r="F2354" s="48">
        <v>69.2</v>
      </c>
      <c r="G2354" s="48">
        <v>177.0</v>
      </c>
      <c r="H2354" s="49">
        <f t="shared" si="3"/>
        <v>68.57376897</v>
      </c>
      <c r="I2354" s="49">
        <f t="shared" si="4"/>
        <v>0.626231033</v>
      </c>
      <c r="J2354" s="49"/>
      <c r="K2354" s="50">
        <v>69.2</v>
      </c>
      <c r="L2354" s="51">
        <v>5.5</v>
      </c>
      <c r="M2354" s="52">
        <f t="shared" si="5"/>
        <v>60.51671446</v>
      </c>
      <c r="N2354" s="52">
        <f t="shared" si="6"/>
        <v>8.683285537</v>
      </c>
      <c r="O2354" s="53"/>
      <c r="P2354" s="54">
        <v>69.2</v>
      </c>
      <c r="Q2354" s="54">
        <v>0.1</v>
      </c>
      <c r="R2354" s="55">
        <f t="shared" si="7"/>
        <v>70.84370993</v>
      </c>
      <c r="S2354" s="55">
        <f t="shared" si="8"/>
        <v>1.643709925</v>
      </c>
      <c r="T2354" s="55"/>
    </row>
    <row r="2355">
      <c r="A2355" s="45">
        <v>71.6</v>
      </c>
      <c r="B2355" s="45">
        <v>12.7</v>
      </c>
      <c r="C2355" s="46">
        <f t="shared" si="1"/>
        <v>70.82274357</v>
      </c>
      <c r="D2355" s="35">
        <f t="shared" si="2"/>
        <v>0.7772564345</v>
      </c>
      <c r="E2355" s="47"/>
      <c r="F2355" s="48">
        <v>68.8</v>
      </c>
      <c r="G2355" s="48">
        <v>183.0</v>
      </c>
      <c r="H2355" s="49">
        <f t="shared" si="3"/>
        <v>68.25361821</v>
      </c>
      <c r="I2355" s="49">
        <f t="shared" si="4"/>
        <v>0.5463817883</v>
      </c>
      <c r="J2355" s="49"/>
      <c r="K2355" s="50">
        <v>68.8</v>
      </c>
      <c r="L2355" s="51">
        <v>49.7</v>
      </c>
      <c r="M2355" s="52">
        <f t="shared" si="5"/>
        <v>72.44443702</v>
      </c>
      <c r="N2355" s="52">
        <f t="shared" si="6"/>
        <v>3.644437017</v>
      </c>
      <c r="O2355" s="53"/>
      <c r="P2355" s="54">
        <v>68.8</v>
      </c>
      <c r="Q2355" s="54">
        <v>0.1</v>
      </c>
      <c r="R2355" s="55">
        <f t="shared" si="7"/>
        <v>70.84370993</v>
      </c>
      <c r="S2355" s="55">
        <f t="shared" si="8"/>
        <v>2.043709925</v>
      </c>
      <c r="T2355" s="55"/>
    </row>
    <row r="2356">
      <c r="A2356" s="45">
        <v>71.4</v>
      </c>
      <c r="B2356" s="45">
        <v>12.7</v>
      </c>
      <c r="C2356" s="46">
        <f t="shared" si="1"/>
        <v>70.82274357</v>
      </c>
      <c r="D2356" s="35">
        <f t="shared" si="2"/>
        <v>0.5772564345</v>
      </c>
      <c r="E2356" s="47"/>
      <c r="F2356" s="48">
        <v>68.8</v>
      </c>
      <c r="G2356" s="48">
        <v>182.0</v>
      </c>
      <c r="H2356" s="49">
        <f t="shared" si="3"/>
        <v>68.30697667</v>
      </c>
      <c r="I2356" s="49">
        <f t="shared" si="4"/>
        <v>0.4930233291</v>
      </c>
      <c r="J2356" s="49"/>
      <c r="K2356" s="50">
        <v>68.8</v>
      </c>
      <c r="L2356" s="51">
        <v>48.9</v>
      </c>
      <c r="M2356" s="52">
        <f t="shared" si="5"/>
        <v>72.22855064</v>
      </c>
      <c r="N2356" s="52">
        <f t="shared" si="6"/>
        <v>3.428550636</v>
      </c>
      <c r="O2356" s="53"/>
      <c r="P2356" s="54">
        <v>68.8</v>
      </c>
      <c r="Q2356" s="54">
        <v>0.1</v>
      </c>
      <c r="R2356" s="55">
        <f t="shared" si="7"/>
        <v>70.84370993</v>
      </c>
      <c r="S2356" s="55">
        <f t="shared" si="8"/>
        <v>2.043709925</v>
      </c>
      <c r="T2356" s="55"/>
    </row>
    <row r="2357">
      <c r="A2357" s="45">
        <v>71.2</v>
      </c>
      <c r="B2357" s="45">
        <v>12.7</v>
      </c>
      <c r="C2357" s="46">
        <f t="shared" si="1"/>
        <v>70.82274357</v>
      </c>
      <c r="D2357" s="35">
        <f t="shared" si="2"/>
        <v>0.3772564345</v>
      </c>
      <c r="E2357" s="47"/>
      <c r="F2357" s="48">
        <v>68.7</v>
      </c>
      <c r="G2357" s="48">
        <v>184.0</v>
      </c>
      <c r="H2357" s="49">
        <f t="shared" si="3"/>
        <v>68.20025975</v>
      </c>
      <c r="I2357" s="49">
        <f t="shared" si="4"/>
        <v>0.4997402475</v>
      </c>
      <c r="J2357" s="49"/>
      <c r="K2357" s="50">
        <v>68.7</v>
      </c>
      <c r="L2357" s="51">
        <v>48.1</v>
      </c>
      <c r="M2357" s="52">
        <f t="shared" si="5"/>
        <v>72.01266425</v>
      </c>
      <c r="N2357" s="52">
        <f t="shared" si="6"/>
        <v>3.312664255</v>
      </c>
      <c r="O2357" s="53"/>
      <c r="P2357" s="54">
        <v>68.7</v>
      </c>
      <c r="Q2357" s="54">
        <v>0.1</v>
      </c>
      <c r="R2357" s="55">
        <f t="shared" si="7"/>
        <v>70.84370993</v>
      </c>
      <c r="S2357" s="55">
        <f t="shared" si="8"/>
        <v>2.143709925</v>
      </c>
      <c r="T2357" s="55"/>
    </row>
    <row r="2358">
      <c r="A2358" s="45">
        <v>71.3</v>
      </c>
      <c r="B2358" s="45">
        <v>12.7</v>
      </c>
      <c r="C2358" s="46">
        <f t="shared" si="1"/>
        <v>70.82274357</v>
      </c>
      <c r="D2358" s="35">
        <f t="shared" si="2"/>
        <v>0.4772564345</v>
      </c>
      <c r="E2358" s="47"/>
      <c r="F2358" s="48">
        <v>68.5</v>
      </c>
      <c r="G2358" s="48">
        <v>186.0</v>
      </c>
      <c r="H2358" s="49">
        <f t="shared" si="3"/>
        <v>68.09354283</v>
      </c>
      <c r="I2358" s="49">
        <f t="shared" si="4"/>
        <v>0.406457166</v>
      </c>
      <c r="J2358" s="49"/>
      <c r="K2358" s="50">
        <v>68.5</v>
      </c>
      <c r="L2358" s="51">
        <v>47.2</v>
      </c>
      <c r="M2358" s="52">
        <f t="shared" si="5"/>
        <v>71.76979208</v>
      </c>
      <c r="N2358" s="52">
        <f t="shared" si="6"/>
        <v>3.269792076</v>
      </c>
      <c r="O2358" s="53"/>
      <c r="P2358" s="54">
        <v>68.5</v>
      </c>
      <c r="Q2358" s="54">
        <v>0.1</v>
      </c>
      <c r="R2358" s="55">
        <f t="shared" si="7"/>
        <v>70.84370993</v>
      </c>
      <c r="S2358" s="55">
        <f t="shared" si="8"/>
        <v>2.343709925</v>
      </c>
      <c r="T2358" s="55"/>
    </row>
    <row r="2359">
      <c r="A2359" s="45">
        <v>76.0</v>
      </c>
      <c r="B2359" s="45">
        <v>12.5</v>
      </c>
      <c r="C2359" s="46">
        <f t="shared" si="1"/>
        <v>70.40205294</v>
      </c>
      <c r="D2359" s="35">
        <f t="shared" si="2"/>
        <v>5.597947056</v>
      </c>
      <c r="E2359" s="47"/>
      <c r="F2359" s="48">
        <v>68.3</v>
      </c>
      <c r="G2359" s="48">
        <v>188.0</v>
      </c>
      <c r="H2359" s="49">
        <f t="shared" si="3"/>
        <v>67.98682592</v>
      </c>
      <c r="I2359" s="49">
        <f t="shared" si="4"/>
        <v>0.3131740844</v>
      </c>
      <c r="J2359" s="49"/>
      <c r="K2359" s="50">
        <v>68.3</v>
      </c>
      <c r="L2359" s="51">
        <v>46.4</v>
      </c>
      <c r="M2359" s="52">
        <f t="shared" si="5"/>
        <v>71.5539057</v>
      </c>
      <c r="N2359" s="52">
        <f t="shared" si="6"/>
        <v>3.253905695</v>
      </c>
      <c r="O2359" s="53"/>
      <c r="P2359" s="54">
        <v>68.3</v>
      </c>
      <c r="Q2359" s="54">
        <v>0.1</v>
      </c>
      <c r="R2359" s="55">
        <f t="shared" si="7"/>
        <v>70.84370993</v>
      </c>
      <c r="S2359" s="55">
        <f t="shared" si="8"/>
        <v>2.543709925</v>
      </c>
      <c r="T2359" s="55"/>
    </row>
    <row r="2360">
      <c r="A2360" s="45">
        <v>73.0</v>
      </c>
      <c r="B2360" s="45">
        <v>12.3</v>
      </c>
      <c r="C2360" s="46">
        <f t="shared" si="1"/>
        <v>69.98136232</v>
      </c>
      <c r="D2360" s="35">
        <f t="shared" si="2"/>
        <v>3.018637677</v>
      </c>
      <c r="E2360" s="47"/>
      <c r="F2360" s="48">
        <v>68.1</v>
      </c>
      <c r="G2360" s="48">
        <v>192.0</v>
      </c>
      <c r="H2360" s="49">
        <f t="shared" si="3"/>
        <v>67.77339208</v>
      </c>
      <c r="I2360" s="49">
        <f t="shared" si="4"/>
        <v>0.3266079212</v>
      </c>
      <c r="J2360" s="49"/>
      <c r="K2360" s="50">
        <v>68.1</v>
      </c>
      <c r="L2360" s="51">
        <v>45.5</v>
      </c>
      <c r="M2360" s="52">
        <f t="shared" si="5"/>
        <v>71.31103352</v>
      </c>
      <c r="N2360" s="52">
        <f t="shared" si="6"/>
        <v>3.211033516</v>
      </c>
      <c r="O2360" s="53"/>
      <c r="P2360" s="54">
        <v>68.1</v>
      </c>
      <c r="Q2360" s="54">
        <v>0.1</v>
      </c>
      <c r="R2360" s="55">
        <f t="shared" si="7"/>
        <v>70.84370993</v>
      </c>
      <c r="S2360" s="55">
        <f t="shared" si="8"/>
        <v>2.743709925</v>
      </c>
      <c r="T2360" s="55"/>
    </row>
    <row r="2361">
      <c r="A2361" s="45">
        <v>70.0</v>
      </c>
      <c r="B2361" s="45">
        <v>12.1</v>
      </c>
      <c r="C2361" s="46">
        <f t="shared" si="1"/>
        <v>69.5606717</v>
      </c>
      <c r="D2361" s="35">
        <f t="shared" si="2"/>
        <v>0.4393282975</v>
      </c>
      <c r="E2361" s="47"/>
      <c r="F2361" s="48">
        <v>68.0</v>
      </c>
      <c r="G2361" s="48">
        <v>193.0</v>
      </c>
      <c r="H2361" s="49">
        <f t="shared" si="3"/>
        <v>67.72003362</v>
      </c>
      <c r="I2361" s="49">
        <f t="shared" si="4"/>
        <v>0.2799663805</v>
      </c>
      <c r="J2361" s="49"/>
      <c r="K2361" s="50">
        <v>68.0</v>
      </c>
      <c r="L2361" s="51">
        <v>44.7</v>
      </c>
      <c r="M2361" s="52">
        <f t="shared" si="5"/>
        <v>71.09514714</v>
      </c>
      <c r="N2361" s="52">
        <f t="shared" si="6"/>
        <v>3.095147135</v>
      </c>
      <c r="O2361" s="53"/>
      <c r="P2361" s="54">
        <v>68.0</v>
      </c>
      <c r="Q2361" s="54">
        <v>0.1</v>
      </c>
      <c r="R2361" s="55">
        <f t="shared" si="7"/>
        <v>70.84370993</v>
      </c>
      <c r="S2361" s="55">
        <f t="shared" si="8"/>
        <v>2.843709925</v>
      </c>
      <c r="T2361" s="55"/>
    </row>
    <row r="2362">
      <c r="A2362" s="45">
        <v>69.8</v>
      </c>
      <c r="B2362" s="45">
        <v>11.9</v>
      </c>
      <c r="C2362" s="46">
        <f t="shared" si="1"/>
        <v>69.13998108</v>
      </c>
      <c r="D2362" s="35">
        <f t="shared" si="2"/>
        <v>0.6600189185</v>
      </c>
      <c r="E2362" s="47"/>
      <c r="F2362" s="48">
        <v>67.6</v>
      </c>
      <c r="G2362" s="48">
        <v>2.0</v>
      </c>
      <c r="H2362" s="49">
        <f t="shared" si="3"/>
        <v>77.91149933</v>
      </c>
      <c r="I2362" s="49">
        <f t="shared" si="4"/>
        <v>10.31149933</v>
      </c>
      <c r="J2362" s="49"/>
      <c r="K2362" s="50">
        <v>67.6</v>
      </c>
      <c r="L2362" s="51">
        <v>43.8</v>
      </c>
      <c r="M2362" s="52">
        <f t="shared" si="5"/>
        <v>70.85227496</v>
      </c>
      <c r="N2362" s="52">
        <f t="shared" si="6"/>
        <v>3.252274957</v>
      </c>
      <c r="O2362" s="53"/>
      <c r="P2362" s="54">
        <v>67.6</v>
      </c>
      <c r="Q2362" s="54">
        <v>0.1</v>
      </c>
      <c r="R2362" s="55">
        <f t="shared" si="7"/>
        <v>70.84370993</v>
      </c>
      <c r="S2362" s="55">
        <f t="shared" si="8"/>
        <v>3.243709925</v>
      </c>
      <c r="T2362" s="55"/>
    </row>
    <row r="2363">
      <c r="A2363" s="45">
        <v>69.5</v>
      </c>
      <c r="B2363" s="45">
        <v>11.7</v>
      </c>
      <c r="C2363" s="46">
        <f t="shared" si="1"/>
        <v>68.71929046</v>
      </c>
      <c r="D2363" s="35">
        <f t="shared" si="2"/>
        <v>0.7807095395</v>
      </c>
      <c r="E2363" s="47"/>
      <c r="F2363" s="48">
        <v>67.6</v>
      </c>
      <c r="G2363" s="48">
        <v>2.0</v>
      </c>
      <c r="H2363" s="49">
        <f t="shared" si="3"/>
        <v>77.91149933</v>
      </c>
      <c r="I2363" s="49">
        <f t="shared" si="4"/>
        <v>10.31149933</v>
      </c>
      <c r="J2363" s="49"/>
      <c r="K2363" s="50">
        <v>67.6</v>
      </c>
      <c r="L2363" s="51">
        <v>43.0</v>
      </c>
      <c r="M2363" s="52">
        <f t="shared" si="5"/>
        <v>70.63638858</v>
      </c>
      <c r="N2363" s="52">
        <f t="shared" si="6"/>
        <v>3.036388576</v>
      </c>
      <c r="O2363" s="53"/>
      <c r="P2363" s="54">
        <v>67.6</v>
      </c>
      <c r="Q2363" s="54">
        <v>0.1</v>
      </c>
      <c r="R2363" s="55">
        <f t="shared" si="7"/>
        <v>70.84370993</v>
      </c>
      <c r="S2363" s="55">
        <f t="shared" si="8"/>
        <v>3.243709925</v>
      </c>
      <c r="T2363" s="55"/>
    </row>
    <row r="2364">
      <c r="A2364" s="45">
        <v>69.3</v>
      </c>
      <c r="B2364" s="45">
        <v>11.5</v>
      </c>
      <c r="C2364" s="46">
        <f t="shared" si="1"/>
        <v>68.29859984</v>
      </c>
      <c r="D2364" s="35">
        <f t="shared" si="2"/>
        <v>1.00140016</v>
      </c>
      <c r="E2364" s="47"/>
      <c r="F2364" s="48">
        <v>67.4</v>
      </c>
      <c r="G2364" s="48">
        <v>24.0</v>
      </c>
      <c r="H2364" s="49">
        <f t="shared" si="3"/>
        <v>76.73761323</v>
      </c>
      <c r="I2364" s="49">
        <f t="shared" si="4"/>
        <v>9.337613227</v>
      </c>
      <c r="J2364" s="49"/>
      <c r="K2364" s="50">
        <v>67.4</v>
      </c>
      <c r="L2364" s="51">
        <v>42.1</v>
      </c>
      <c r="M2364" s="52">
        <f t="shared" si="5"/>
        <v>70.3935164</v>
      </c>
      <c r="N2364" s="52">
        <f t="shared" si="6"/>
        <v>2.993516397</v>
      </c>
      <c r="O2364" s="53"/>
      <c r="P2364" s="54">
        <v>67.4</v>
      </c>
      <c r="Q2364" s="54">
        <v>0.1</v>
      </c>
      <c r="R2364" s="55">
        <f t="shared" si="7"/>
        <v>70.84370993</v>
      </c>
      <c r="S2364" s="55">
        <f t="shared" si="8"/>
        <v>3.443709925</v>
      </c>
      <c r="T2364" s="55"/>
    </row>
    <row r="2365">
      <c r="A2365" s="45">
        <v>68.9</v>
      </c>
      <c r="B2365" s="45">
        <v>11.3</v>
      </c>
      <c r="C2365" s="46">
        <f t="shared" si="1"/>
        <v>67.87790922</v>
      </c>
      <c r="D2365" s="35">
        <f t="shared" si="2"/>
        <v>1.022090781</v>
      </c>
      <c r="E2365" s="47"/>
      <c r="F2365" s="48">
        <v>67.1</v>
      </c>
      <c r="G2365" s="48">
        <v>29.0</v>
      </c>
      <c r="H2365" s="49">
        <f t="shared" si="3"/>
        <v>76.47082093</v>
      </c>
      <c r="I2365" s="49">
        <f t="shared" si="4"/>
        <v>9.370820931</v>
      </c>
      <c r="J2365" s="49"/>
      <c r="K2365" s="50">
        <v>67.1</v>
      </c>
      <c r="L2365" s="51">
        <v>41.3</v>
      </c>
      <c r="M2365" s="52">
        <f t="shared" si="5"/>
        <v>70.17763002</v>
      </c>
      <c r="N2365" s="52">
        <f t="shared" si="6"/>
        <v>3.077630016</v>
      </c>
      <c r="O2365" s="53"/>
      <c r="P2365" s="54">
        <v>67.1</v>
      </c>
      <c r="Q2365" s="54">
        <v>0.1</v>
      </c>
      <c r="R2365" s="55">
        <f t="shared" si="7"/>
        <v>70.84370993</v>
      </c>
      <c r="S2365" s="55">
        <f t="shared" si="8"/>
        <v>3.743709925</v>
      </c>
      <c r="T2365" s="55"/>
    </row>
    <row r="2366">
      <c r="A2366" s="45">
        <v>68.3</v>
      </c>
      <c r="B2366" s="45">
        <v>11.1</v>
      </c>
      <c r="C2366" s="46">
        <f t="shared" si="1"/>
        <v>67.4572186</v>
      </c>
      <c r="D2366" s="35">
        <f t="shared" si="2"/>
        <v>0.8427814024</v>
      </c>
      <c r="E2366" s="47"/>
      <c r="F2366" s="48">
        <v>66.8</v>
      </c>
      <c r="G2366" s="48">
        <v>215.0</v>
      </c>
      <c r="H2366" s="49">
        <f t="shared" si="3"/>
        <v>66.54614752</v>
      </c>
      <c r="I2366" s="49">
        <f t="shared" si="4"/>
        <v>0.2538524832</v>
      </c>
      <c r="J2366" s="49"/>
      <c r="K2366" s="50">
        <v>66.8</v>
      </c>
      <c r="L2366" s="51">
        <v>4.4</v>
      </c>
      <c r="M2366" s="52">
        <f t="shared" si="5"/>
        <v>60.21987069</v>
      </c>
      <c r="N2366" s="52">
        <f t="shared" si="6"/>
        <v>6.580129311</v>
      </c>
      <c r="O2366" s="53"/>
      <c r="P2366" s="54">
        <v>66.8</v>
      </c>
      <c r="Q2366" s="54">
        <v>0.1</v>
      </c>
      <c r="R2366" s="55">
        <f t="shared" si="7"/>
        <v>70.84370993</v>
      </c>
      <c r="S2366" s="55">
        <f t="shared" si="8"/>
        <v>4.043709925</v>
      </c>
      <c r="T2366" s="55"/>
    </row>
    <row r="2367">
      <c r="A2367" s="45">
        <v>68.0</v>
      </c>
      <c r="B2367" s="45">
        <v>10.9</v>
      </c>
      <c r="C2367" s="46">
        <f t="shared" si="1"/>
        <v>67.03652798</v>
      </c>
      <c r="D2367" s="35">
        <f t="shared" si="2"/>
        <v>0.9634720234</v>
      </c>
      <c r="E2367" s="47"/>
      <c r="F2367" s="48">
        <v>66.5</v>
      </c>
      <c r="G2367" s="48">
        <v>22.0</v>
      </c>
      <c r="H2367" s="49">
        <f t="shared" si="3"/>
        <v>76.84433015</v>
      </c>
      <c r="I2367" s="49">
        <f t="shared" si="4"/>
        <v>10.34433015</v>
      </c>
      <c r="J2367" s="49"/>
      <c r="K2367" s="50">
        <v>66.5</v>
      </c>
      <c r="L2367" s="51">
        <v>39.6</v>
      </c>
      <c r="M2367" s="52">
        <f t="shared" si="5"/>
        <v>69.71887146</v>
      </c>
      <c r="N2367" s="52">
        <f t="shared" si="6"/>
        <v>3.218871456</v>
      </c>
      <c r="O2367" s="53"/>
      <c r="P2367" s="54">
        <v>66.5</v>
      </c>
      <c r="Q2367" s="54">
        <v>0.1</v>
      </c>
      <c r="R2367" s="55">
        <f t="shared" si="7"/>
        <v>70.84370993</v>
      </c>
      <c r="S2367" s="55">
        <f t="shared" si="8"/>
        <v>4.343709925</v>
      </c>
      <c r="T2367" s="55"/>
    </row>
    <row r="2368">
      <c r="A2368" s="45">
        <v>67.9</v>
      </c>
      <c r="B2368" s="45">
        <v>11.0</v>
      </c>
      <c r="C2368" s="46">
        <f t="shared" si="1"/>
        <v>67.24687329</v>
      </c>
      <c r="D2368" s="35">
        <f t="shared" si="2"/>
        <v>0.6531267129</v>
      </c>
      <c r="E2368" s="47"/>
      <c r="F2368" s="48">
        <v>66.2</v>
      </c>
      <c r="G2368" s="48">
        <v>227.0</v>
      </c>
      <c r="H2368" s="49">
        <f t="shared" si="3"/>
        <v>65.90584601</v>
      </c>
      <c r="I2368" s="49">
        <f t="shared" si="4"/>
        <v>0.2941539938</v>
      </c>
      <c r="J2368" s="49"/>
      <c r="K2368" s="50">
        <v>66.2</v>
      </c>
      <c r="L2368" s="51">
        <v>38.7</v>
      </c>
      <c r="M2368" s="52">
        <f t="shared" si="5"/>
        <v>69.47599928</v>
      </c>
      <c r="N2368" s="52">
        <f t="shared" si="6"/>
        <v>3.275999277</v>
      </c>
      <c r="O2368" s="53"/>
      <c r="P2368" s="54">
        <v>66.2</v>
      </c>
      <c r="Q2368" s="54">
        <v>0.7</v>
      </c>
      <c r="R2368" s="55">
        <f t="shared" si="7"/>
        <v>70.25997989</v>
      </c>
      <c r="S2368" s="55">
        <f t="shared" si="8"/>
        <v>4.059979889</v>
      </c>
      <c r="T2368" s="55"/>
    </row>
    <row r="2369">
      <c r="A2369" s="45">
        <v>67.7</v>
      </c>
      <c r="B2369" s="45">
        <v>11.0</v>
      </c>
      <c r="C2369" s="46">
        <f t="shared" si="1"/>
        <v>67.24687329</v>
      </c>
      <c r="D2369" s="35">
        <f t="shared" si="2"/>
        <v>0.4531267129</v>
      </c>
      <c r="E2369" s="47"/>
      <c r="F2369" s="48">
        <v>65.8</v>
      </c>
      <c r="G2369" s="48">
        <v>235.0</v>
      </c>
      <c r="H2369" s="49">
        <f t="shared" si="3"/>
        <v>65.47897833</v>
      </c>
      <c r="I2369" s="49">
        <f t="shared" si="4"/>
        <v>0.3210216675</v>
      </c>
      <c r="J2369" s="49"/>
      <c r="K2369" s="50">
        <v>65.8</v>
      </c>
      <c r="L2369" s="51">
        <v>37.9</v>
      </c>
      <c r="M2369" s="52">
        <f t="shared" si="5"/>
        <v>69.2601129</v>
      </c>
      <c r="N2369" s="52">
        <f t="shared" si="6"/>
        <v>3.460112896</v>
      </c>
      <c r="O2369" s="53"/>
      <c r="P2369" s="54">
        <v>65.8</v>
      </c>
      <c r="Q2369" s="54">
        <v>0.8</v>
      </c>
      <c r="R2369" s="55">
        <f t="shared" si="7"/>
        <v>70.16269155</v>
      </c>
      <c r="S2369" s="55">
        <f t="shared" si="8"/>
        <v>4.36269155</v>
      </c>
      <c r="T2369" s="55"/>
    </row>
    <row r="2370">
      <c r="A2370" s="45">
        <v>67.4</v>
      </c>
      <c r="B2370" s="45">
        <v>11.1</v>
      </c>
      <c r="C2370" s="46">
        <f t="shared" si="1"/>
        <v>67.4572186</v>
      </c>
      <c r="D2370" s="35">
        <f t="shared" si="2"/>
        <v>0.05721859758</v>
      </c>
      <c r="E2370" s="47"/>
      <c r="F2370" s="48">
        <v>55.0</v>
      </c>
      <c r="G2370" s="48">
        <v>312.0</v>
      </c>
      <c r="H2370" s="49">
        <f t="shared" si="3"/>
        <v>61.37037697</v>
      </c>
      <c r="I2370" s="49">
        <f t="shared" si="4"/>
        <v>6.370376973</v>
      </c>
      <c r="J2370" s="49"/>
      <c r="K2370" s="50">
        <v>55.0</v>
      </c>
      <c r="L2370" s="51">
        <v>24.3</v>
      </c>
      <c r="M2370" s="52">
        <f t="shared" si="5"/>
        <v>65.59004442</v>
      </c>
      <c r="N2370" s="52">
        <f t="shared" si="6"/>
        <v>10.59004442</v>
      </c>
      <c r="O2370" s="53"/>
      <c r="P2370" s="54">
        <v>55.0</v>
      </c>
      <c r="Q2370" s="54">
        <v>0.8</v>
      </c>
      <c r="R2370" s="55">
        <f t="shared" si="7"/>
        <v>70.16269155</v>
      </c>
      <c r="S2370" s="55">
        <f t="shared" si="8"/>
        <v>15.16269155</v>
      </c>
      <c r="T2370" s="55"/>
    </row>
    <row r="2371">
      <c r="A2371" s="45">
        <v>58.9</v>
      </c>
      <c r="B2371" s="45">
        <v>11.4</v>
      </c>
      <c r="C2371" s="46">
        <f t="shared" si="1"/>
        <v>68.08825453</v>
      </c>
      <c r="D2371" s="35">
        <f t="shared" si="2"/>
        <v>9.188254529</v>
      </c>
      <c r="E2371" s="47"/>
      <c r="F2371" s="48">
        <v>54.3</v>
      </c>
      <c r="G2371" s="48">
        <v>321.0</v>
      </c>
      <c r="H2371" s="49">
        <f t="shared" si="3"/>
        <v>60.89015084</v>
      </c>
      <c r="I2371" s="49">
        <f t="shared" si="4"/>
        <v>6.59015084</v>
      </c>
      <c r="J2371" s="49"/>
      <c r="K2371" s="50">
        <v>54.3</v>
      </c>
      <c r="L2371" s="51">
        <v>23.8</v>
      </c>
      <c r="M2371" s="52">
        <f t="shared" si="5"/>
        <v>65.45511543</v>
      </c>
      <c r="N2371" s="52">
        <f t="shared" si="6"/>
        <v>11.15511543</v>
      </c>
      <c r="O2371" s="53"/>
      <c r="P2371" s="54">
        <v>54.3</v>
      </c>
      <c r="Q2371" s="54">
        <v>0.8</v>
      </c>
      <c r="R2371" s="55">
        <f t="shared" si="7"/>
        <v>70.16269155</v>
      </c>
      <c r="S2371" s="55">
        <f t="shared" si="8"/>
        <v>15.86269155</v>
      </c>
      <c r="T2371" s="55"/>
    </row>
    <row r="2372">
      <c r="A2372" s="45">
        <v>58.4</v>
      </c>
      <c r="B2372" s="45">
        <v>11.4</v>
      </c>
      <c r="C2372" s="46">
        <f t="shared" si="1"/>
        <v>68.08825453</v>
      </c>
      <c r="D2372" s="35">
        <f t="shared" si="2"/>
        <v>9.688254529</v>
      </c>
      <c r="E2372" s="47"/>
      <c r="F2372" s="48">
        <v>54.2</v>
      </c>
      <c r="G2372" s="48">
        <v>318.0</v>
      </c>
      <c r="H2372" s="49">
        <f t="shared" si="3"/>
        <v>61.05022622</v>
      </c>
      <c r="I2372" s="49">
        <f t="shared" si="4"/>
        <v>6.850226218</v>
      </c>
      <c r="J2372" s="49"/>
      <c r="K2372" s="50">
        <v>54.2</v>
      </c>
      <c r="L2372" s="51">
        <v>23.3</v>
      </c>
      <c r="M2372" s="52">
        <f t="shared" si="5"/>
        <v>65.32018644</v>
      </c>
      <c r="N2372" s="52">
        <f t="shared" si="6"/>
        <v>11.12018644</v>
      </c>
      <c r="O2372" s="53"/>
      <c r="P2372" s="54">
        <v>54.2</v>
      </c>
      <c r="Q2372" s="54">
        <v>0.8</v>
      </c>
      <c r="R2372" s="55">
        <f t="shared" si="7"/>
        <v>70.16269155</v>
      </c>
      <c r="S2372" s="55">
        <f t="shared" si="8"/>
        <v>15.96269155</v>
      </c>
      <c r="T2372" s="55"/>
    </row>
    <row r="2373">
      <c r="A2373" s="45">
        <v>57.6</v>
      </c>
      <c r="B2373" s="45">
        <v>11.4</v>
      </c>
      <c r="C2373" s="46">
        <f t="shared" si="1"/>
        <v>68.08825453</v>
      </c>
      <c r="D2373" s="35">
        <f t="shared" si="2"/>
        <v>10.48825453</v>
      </c>
      <c r="E2373" s="47"/>
      <c r="F2373" s="48">
        <v>53.1</v>
      </c>
      <c r="G2373" s="48">
        <v>336.0</v>
      </c>
      <c r="H2373" s="49">
        <f t="shared" si="3"/>
        <v>60.08977395</v>
      </c>
      <c r="I2373" s="49">
        <f t="shared" si="4"/>
        <v>6.989773952</v>
      </c>
      <c r="J2373" s="49"/>
      <c r="K2373" s="50">
        <v>53.1</v>
      </c>
      <c r="L2373" s="51">
        <v>22.9</v>
      </c>
      <c r="M2373" s="52">
        <f t="shared" si="5"/>
        <v>65.21224325</v>
      </c>
      <c r="N2373" s="52">
        <f t="shared" si="6"/>
        <v>12.11224325</v>
      </c>
      <c r="O2373" s="53"/>
      <c r="P2373" s="54">
        <v>53.1</v>
      </c>
      <c r="Q2373" s="54">
        <v>0.8</v>
      </c>
      <c r="R2373" s="55">
        <f t="shared" si="7"/>
        <v>70.16269155</v>
      </c>
      <c r="S2373" s="55">
        <f t="shared" si="8"/>
        <v>17.06269155</v>
      </c>
      <c r="T2373" s="55"/>
    </row>
    <row r="2374">
      <c r="A2374" s="45">
        <v>56.5</v>
      </c>
      <c r="B2374" s="45">
        <v>11.3</v>
      </c>
      <c r="C2374" s="46">
        <f t="shared" si="1"/>
        <v>67.87790922</v>
      </c>
      <c r="D2374" s="35">
        <f t="shared" si="2"/>
        <v>11.37790922</v>
      </c>
      <c r="E2374" s="47"/>
      <c r="F2374" s="48">
        <v>53.1</v>
      </c>
      <c r="G2374" s="48">
        <v>329.0</v>
      </c>
      <c r="H2374" s="49">
        <f t="shared" si="3"/>
        <v>60.46328317</v>
      </c>
      <c r="I2374" s="49">
        <f t="shared" si="4"/>
        <v>7.363283166</v>
      </c>
      <c r="J2374" s="49"/>
      <c r="K2374" s="50">
        <v>53.1</v>
      </c>
      <c r="L2374" s="51">
        <v>22.4</v>
      </c>
      <c r="M2374" s="52">
        <f t="shared" si="5"/>
        <v>65.07731426</v>
      </c>
      <c r="N2374" s="52">
        <f t="shared" si="6"/>
        <v>11.97731426</v>
      </c>
      <c r="O2374" s="53"/>
      <c r="P2374" s="54">
        <v>53.1</v>
      </c>
      <c r="Q2374" s="54">
        <v>0.8</v>
      </c>
      <c r="R2374" s="55">
        <f t="shared" si="7"/>
        <v>70.16269155</v>
      </c>
      <c r="S2374" s="55">
        <f t="shared" si="8"/>
        <v>17.06269155</v>
      </c>
      <c r="T2374" s="55"/>
    </row>
    <row r="2375">
      <c r="A2375" s="45">
        <v>55.0</v>
      </c>
      <c r="B2375" s="45">
        <v>11.2</v>
      </c>
      <c r="C2375" s="46">
        <f t="shared" si="1"/>
        <v>67.66756391</v>
      </c>
      <c r="D2375" s="35">
        <f t="shared" si="2"/>
        <v>12.66756391</v>
      </c>
      <c r="E2375" s="47"/>
      <c r="F2375" s="48">
        <v>52.4</v>
      </c>
      <c r="G2375" s="48">
        <v>336.0</v>
      </c>
      <c r="H2375" s="49">
        <f t="shared" si="3"/>
        <v>60.08977395</v>
      </c>
      <c r="I2375" s="49">
        <f t="shared" si="4"/>
        <v>7.689773952</v>
      </c>
      <c r="J2375" s="49"/>
      <c r="K2375" s="50">
        <v>52.4</v>
      </c>
      <c r="L2375" s="51">
        <v>22.0</v>
      </c>
      <c r="M2375" s="52">
        <f t="shared" si="5"/>
        <v>64.96937107</v>
      </c>
      <c r="N2375" s="52">
        <f t="shared" si="6"/>
        <v>12.56937107</v>
      </c>
      <c r="O2375" s="53"/>
      <c r="P2375" s="54">
        <v>52.4</v>
      </c>
      <c r="Q2375" s="54">
        <v>0.9</v>
      </c>
      <c r="R2375" s="55">
        <f t="shared" si="7"/>
        <v>70.06540321</v>
      </c>
      <c r="S2375" s="55">
        <f t="shared" si="8"/>
        <v>17.66540321</v>
      </c>
      <c r="T2375" s="55"/>
    </row>
    <row r="2376">
      <c r="A2376" s="45">
        <v>53.6</v>
      </c>
      <c r="B2376" s="45">
        <v>11.0</v>
      </c>
      <c r="C2376" s="46">
        <f t="shared" si="1"/>
        <v>67.24687329</v>
      </c>
      <c r="D2376" s="35">
        <f t="shared" si="2"/>
        <v>13.64687329</v>
      </c>
      <c r="E2376" s="47"/>
      <c r="F2376" s="48">
        <v>52.2</v>
      </c>
      <c r="G2376" s="48">
        <v>335.0</v>
      </c>
      <c r="H2376" s="49">
        <f t="shared" si="3"/>
        <v>60.14313241</v>
      </c>
      <c r="I2376" s="49">
        <f t="shared" si="4"/>
        <v>7.943132411</v>
      </c>
      <c r="J2376" s="49"/>
      <c r="K2376" s="50">
        <v>52.2</v>
      </c>
      <c r="L2376" s="51">
        <v>21.5</v>
      </c>
      <c r="M2376" s="52">
        <f t="shared" si="5"/>
        <v>64.83444208</v>
      </c>
      <c r="N2376" s="52">
        <f t="shared" si="6"/>
        <v>12.63444208</v>
      </c>
      <c r="O2376" s="53"/>
      <c r="P2376" s="54">
        <v>52.2</v>
      </c>
      <c r="Q2376" s="54">
        <v>0.9</v>
      </c>
      <c r="R2376" s="55">
        <f t="shared" si="7"/>
        <v>70.06540321</v>
      </c>
      <c r="S2376" s="55">
        <f t="shared" si="8"/>
        <v>17.86540321</v>
      </c>
      <c r="T2376" s="55"/>
    </row>
    <row r="2377">
      <c r="A2377" s="45">
        <v>52.6</v>
      </c>
      <c r="B2377" s="45">
        <v>10.8</v>
      </c>
      <c r="C2377" s="46">
        <f t="shared" si="1"/>
        <v>66.82618267</v>
      </c>
      <c r="D2377" s="35">
        <f t="shared" si="2"/>
        <v>14.22618267</v>
      </c>
      <c r="E2377" s="47"/>
      <c r="F2377" s="48">
        <v>51.9</v>
      </c>
      <c r="G2377" s="48">
        <v>336.0</v>
      </c>
      <c r="H2377" s="49">
        <f t="shared" si="3"/>
        <v>60.08977395</v>
      </c>
      <c r="I2377" s="49">
        <f t="shared" si="4"/>
        <v>8.189773952</v>
      </c>
      <c r="J2377" s="49"/>
      <c r="K2377" s="50">
        <v>51.9</v>
      </c>
      <c r="L2377" s="51">
        <v>21.1</v>
      </c>
      <c r="M2377" s="52">
        <f t="shared" si="5"/>
        <v>64.72649889</v>
      </c>
      <c r="N2377" s="52">
        <f t="shared" si="6"/>
        <v>12.82649889</v>
      </c>
      <c r="O2377" s="53"/>
      <c r="P2377" s="54">
        <v>51.9</v>
      </c>
      <c r="Q2377" s="54">
        <v>0.9</v>
      </c>
      <c r="R2377" s="55">
        <f t="shared" si="7"/>
        <v>70.06540321</v>
      </c>
      <c r="S2377" s="55">
        <f t="shared" si="8"/>
        <v>18.16540321</v>
      </c>
      <c r="T2377" s="55"/>
    </row>
    <row r="2378">
      <c r="A2378" s="45">
        <v>51.4</v>
      </c>
      <c r="B2378" s="45">
        <v>10.6</v>
      </c>
      <c r="C2378" s="46">
        <f t="shared" si="1"/>
        <v>66.40549205</v>
      </c>
      <c r="D2378" s="35">
        <f t="shared" si="2"/>
        <v>15.00549205</v>
      </c>
      <c r="E2378" s="47"/>
      <c r="F2378" s="48">
        <v>51.5</v>
      </c>
      <c r="G2378" s="48">
        <v>34.0</v>
      </c>
      <c r="H2378" s="49">
        <f t="shared" si="3"/>
        <v>76.20402863</v>
      </c>
      <c r="I2378" s="49">
        <f t="shared" si="4"/>
        <v>24.70402863</v>
      </c>
      <c r="J2378" s="49"/>
      <c r="K2378" s="50">
        <v>51.5</v>
      </c>
      <c r="L2378" s="51">
        <v>2.7</v>
      </c>
      <c r="M2378" s="52">
        <f t="shared" si="5"/>
        <v>59.76111213</v>
      </c>
      <c r="N2378" s="52">
        <f t="shared" si="6"/>
        <v>8.26111213</v>
      </c>
      <c r="O2378" s="53"/>
      <c r="P2378" s="54">
        <v>51.5</v>
      </c>
      <c r="Q2378" s="54">
        <v>0.9</v>
      </c>
      <c r="R2378" s="55">
        <f t="shared" si="7"/>
        <v>70.06540321</v>
      </c>
      <c r="S2378" s="55">
        <f t="shared" si="8"/>
        <v>18.56540321</v>
      </c>
      <c r="T2378" s="55"/>
    </row>
    <row r="2379">
      <c r="A2379" s="45">
        <v>50.0</v>
      </c>
      <c r="B2379" s="45">
        <v>10.5</v>
      </c>
      <c r="C2379" s="46">
        <f t="shared" si="1"/>
        <v>66.19514673</v>
      </c>
      <c r="D2379" s="35">
        <f t="shared" si="2"/>
        <v>16.19514673</v>
      </c>
      <c r="E2379" s="47"/>
      <c r="F2379" s="48">
        <v>51.5</v>
      </c>
      <c r="G2379" s="48">
        <v>337.0</v>
      </c>
      <c r="H2379" s="49">
        <f t="shared" si="3"/>
        <v>60.03641549</v>
      </c>
      <c r="I2379" s="49">
        <f t="shared" si="4"/>
        <v>8.536415493</v>
      </c>
      <c r="J2379" s="49"/>
      <c r="K2379" s="50">
        <v>51.5</v>
      </c>
      <c r="L2379" s="51">
        <v>2.2</v>
      </c>
      <c r="M2379" s="52">
        <f t="shared" si="5"/>
        <v>59.62618314</v>
      </c>
      <c r="N2379" s="52">
        <f t="shared" si="6"/>
        <v>8.126183141</v>
      </c>
      <c r="O2379" s="53"/>
      <c r="P2379" s="54">
        <v>51.5</v>
      </c>
      <c r="Q2379" s="54">
        <v>0.9</v>
      </c>
      <c r="R2379" s="55">
        <f t="shared" si="7"/>
        <v>70.06540321</v>
      </c>
      <c r="S2379" s="55">
        <f t="shared" si="8"/>
        <v>18.56540321</v>
      </c>
      <c r="T2379" s="55"/>
    </row>
    <row r="2380">
      <c r="A2380" s="45">
        <v>47.8</v>
      </c>
      <c r="B2380" s="45">
        <v>9.9</v>
      </c>
      <c r="C2380" s="46">
        <f t="shared" si="1"/>
        <v>64.93307487</v>
      </c>
      <c r="D2380" s="35">
        <f t="shared" si="2"/>
        <v>17.13307487</v>
      </c>
      <c r="E2380" s="47"/>
      <c r="F2380" s="48">
        <v>51.6</v>
      </c>
      <c r="G2380" s="48">
        <v>334.0</v>
      </c>
      <c r="H2380" s="49">
        <f t="shared" si="3"/>
        <v>60.19649087</v>
      </c>
      <c r="I2380" s="49">
        <f t="shared" si="4"/>
        <v>8.59649087</v>
      </c>
      <c r="J2380" s="49"/>
      <c r="K2380" s="50">
        <v>51.6</v>
      </c>
      <c r="L2380" s="51">
        <v>19.8</v>
      </c>
      <c r="M2380" s="52">
        <f t="shared" si="5"/>
        <v>64.37568352</v>
      </c>
      <c r="N2380" s="52">
        <f t="shared" si="6"/>
        <v>12.77568352</v>
      </c>
      <c r="O2380" s="53"/>
      <c r="P2380" s="54">
        <v>51.6</v>
      </c>
      <c r="Q2380" s="54">
        <v>0.9</v>
      </c>
      <c r="R2380" s="55">
        <f t="shared" si="7"/>
        <v>70.06540321</v>
      </c>
      <c r="S2380" s="55">
        <f t="shared" si="8"/>
        <v>18.46540321</v>
      </c>
      <c r="T2380" s="55"/>
    </row>
    <row r="2381">
      <c r="A2381" s="45">
        <v>46.0</v>
      </c>
      <c r="B2381" s="45">
        <v>9.7</v>
      </c>
      <c r="C2381" s="46">
        <f t="shared" si="1"/>
        <v>64.51238425</v>
      </c>
      <c r="D2381" s="35">
        <f t="shared" si="2"/>
        <v>18.51238425</v>
      </c>
      <c r="E2381" s="47"/>
      <c r="F2381" s="48">
        <v>51.2</v>
      </c>
      <c r="G2381" s="48">
        <v>341.0</v>
      </c>
      <c r="H2381" s="49">
        <f t="shared" si="3"/>
        <v>59.82298166</v>
      </c>
      <c r="I2381" s="49">
        <f t="shared" si="4"/>
        <v>8.622981656</v>
      </c>
      <c r="J2381" s="49"/>
      <c r="K2381" s="50">
        <v>51.2</v>
      </c>
      <c r="L2381" s="51">
        <v>19.4</v>
      </c>
      <c r="M2381" s="52">
        <f t="shared" si="5"/>
        <v>64.26774033</v>
      </c>
      <c r="N2381" s="52">
        <f t="shared" si="6"/>
        <v>13.06774033</v>
      </c>
      <c r="O2381" s="53"/>
      <c r="P2381" s="54">
        <v>51.2</v>
      </c>
      <c r="Q2381" s="54">
        <v>0.9</v>
      </c>
      <c r="R2381" s="55">
        <f t="shared" si="7"/>
        <v>70.06540321</v>
      </c>
      <c r="S2381" s="55">
        <f t="shared" si="8"/>
        <v>18.86540321</v>
      </c>
      <c r="T2381" s="55"/>
    </row>
    <row r="2382">
      <c r="A2382" s="45">
        <v>45.6</v>
      </c>
      <c r="B2382" s="45">
        <v>9.4</v>
      </c>
      <c r="C2382" s="46">
        <f t="shared" si="1"/>
        <v>63.88134832</v>
      </c>
      <c r="D2382" s="35">
        <f t="shared" si="2"/>
        <v>18.28134832</v>
      </c>
      <c r="E2382" s="47"/>
      <c r="F2382" s="48">
        <v>51.1</v>
      </c>
      <c r="G2382" s="48">
        <v>344.0</v>
      </c>
      <c r="H2382" s="49">
        <f t="shared" si="3"/>
        <v>59.66290628</v>
      </c>
      <c r="I2382" s="49">
        <f t="shared" si="4"/>
        <v>8.562906278</v>
      </c>
      <c r="J2382" s="49"/>
      <c r="K2382" s="50">
        <v>51.1</v>
      </c>
      <c r="L2382" s="51">
        <v>19.0</v>
      </c>
      <c r="M2382" s="52">
        <f t="shared" si="5"/>
        <v>64.15979714</v>
      </c>
      <c r="N2382" s="52">
        <f t="shared" si="6"/>
        <v>13.05979714</v>
      </c>
      <c r="O2382" s="53"/>
      <c r="P2382" s="54">
        <v>51.1</v>
      </c>
      <c r="Q2382" s="54">
        <v>0.8</v>
      </c>
      <c r="R2382" s="55">
        <f t="shared" si="7"/>
        <v>70.16269155</v>
      </c>
      <c r="S2382" s="55">
        <f t="shared" si="8"/>
        <v>19.06269155</v>
      </c>
      <c r="T2382" s="55"/>
    </row>
    <row r="2383">
      <c r="A2383" s="45">
        <v>45.9</v>
      </c>
      <c r="B2383" s="45">
        <v>9.1</v>
      </c>
      <c r="C2383" s="46">
        <f t="shared" si="1"/>
        <v>63.25031239</v>
      </c>
      <c r="D2383" s="35">
        <f t="shared" si="2"/>
        <v>17.35031239</v>
      </c>
      <c r="E2383" s="47"/>
      <c r="F2383" s="48">
        <v>58.0</v>
      </c>
      <c r="G2383" s="48">
        <v>348.0</v>
      </c>
      <c r="H2383" s="49">
        <f t="shared" si="3"/>
        <v>59.44947244</v>
      </c>
      <c r="I2383" s="49">
        <f t="shared" si="4"/>
        <v>1.449472441</v>
      </c>
      <c r="J2383" s="49"/>
      <c r="K2383" s="50">
        <v>58.0</v>
      </c>
      <c r="L2383" s="51">
        <v>18.6</v>
      </c>
      <c r="M2383" s="52">
        <f t="shared" si="5"/>
        <v>64.05185395</v>
      </c>
      <c r="N2383" s="52">
        <f t="shared" si="6"/>
        <v>6.051853953</v>
      </c>
      <c r="O2383" s="53"/>
      <c r="P2383" s="54">
        <v>58.0</v>
      </c>
      <c r="Q2383" s="54">
        <v>0.8</v>
      </c>
      <c r="R2383" s="55">
        <f t="shared" si="7"/>
        <v>70.16269155</v>
      </c>
      <c r="S2383" s="55">
        <f t="shared" si="8"/>
        <v>12.16269155</v>
      </c>
      <c r="T2383" s="55"/>
    </row>
    <row r="2384">
      <c r="A2384" s="45">
        <v>46.4</v>
      </c>
      <c r="B2384" s="45">
        <v>9.2</v>
      </c>
      <c r="C2384" s="46">
        <f t="shared" si="1"/>
        <v>63.4606577</v>
      </c>
      <c r="D2384" s="35">
        <f t="shared" si="2"/>
        <v>17.0606577</v>
      </c>
      <c r="E2384" s="47"/>
      <c r="F2384" s="48">
        <v>57.0</v>
      </c>
      <c r="G2384" s="48">
        <v>352.0</v>
      </c>
      <c r="H2384" s="49">
        <f t="shared" si="3"/>
        <v>59.2360386</v>
      </c>
      <c r="I2384" s="49">
        <f t="shared" si="4"/>
        <v>2.236038604</v>
      </c>
      <c r="J2384" s="49"/>
      <c r="K2384" s="50">
        <v>57.0</v>
      </c>
      <c r="L2384" s="51">
        <v>18.2</v>
      </c>
      <c r="M2384" s="52">
        <f t="shared" si="5"/>
        <v>63.94391076</v>
      </c>
      <c r="N2384" s="52">
        <f t="shared" si="6"/>
        <v>6.943910763</v>
      </c>
      <c r="O2384" s="53"/>
      <c r="P2384" s="54">
        <v>57.0</v>
      </c>
      <c r="Q2384" s="54">
        <v>3.6</v>
      </c>
      <c r="R2384" s="55">
        <f t="shared" si="7"/>
        <v>67.43861805</v>
      </c>
      <c r="S2384" s="55">
        <f t="shared" si="8"/>
        <v>10.43861805</v>
      </c>
      <c r="T2384" s="55"/>
    </row>
    <row r="2385">
      <c r="A2385" s="45">
        <v>47.1</v>
      </c>
      <c r="B2385" s="45">
        <v>9.3</v>
      </c>
      <c r="C2385" s="46">
        <f t="shared" si="1"/>
        <v>63.67100301</v>
      </c>
      <c r="D2385" s="35">
        <f t="shared" si="2"/>
        <v>16.57100301</v>
      </c>
      <c r="E2385" s="47"/>
      <c r="F2385" s="48">
        <v>55.0</v>
      </c>
      <c r="G2385" s="48">
        <v>355.0</v>
      </c>
      <c r="H2385" s="49">
        <f t="shared" si="3"/>
        <v>59.07596323</v>
      </c>
      <c r="I2385" s="49">
        <f t="shared" si="4"/>
        <v>4.075963227</v>
      </c>
      <c r="J2385" s="49"/>
      <c r="K2385" s="50">
        <v>55.0</v>
      </c>
      <c r="L2385" s="51">
        <v>17.8</v>
      </c>
      <c r="M2385" s="52">
        <f t="shared" si="5"/>
        <v>63.83596757</v>
      </c>
      <c r="N2385" s="52">
        <f t="shared" si="6"/>
        <v>8.835967572</v>
      </c>
      <c r="O2385" s="53"/>
      <c r="P2385" s="54">
        <v>55.0</v>
      </c>
      <c r="Q2385" s="54">
        <v>3.7</v>
      </c>
      <c r="R2385" s="55">
        <f t="shared" si="7"/>
        <v>67.34132971</v>
      </c>
      <c r="S2385" s="55">
        <f t="shared" si="8"/>
        <v>12.34132971</v>
      </c>
      <c r="T2385" s="55"/>
    </row>
    <row r="2386">
      <c r="A2386" s="45">
        <v>48.4</v>
      </c>
      <c r="B2386" s="45">
        <v>9.4</v>
      </c>
      <c r="C2386" s="46">
        <f t="shared" si="1"/>
        <v>63.88134832</v>
      </c>
      <c r="D2386" s="35">
        <f t="shared" si="2"/>
        <v>15.48134832</v>
      </c>
      <c r="E2386" s="47"/>
      <c r="F2386" s="48">
        <v>62.9</v>
      </c>
      <c r="G2386" s="48">
        <v>328.0</v>
      </c>
      <c r="H2386" s="49">
        <f t="shared" si="3"/>
        <v>60.51664163</v>
      </c>
      <c r="I2386" s="49">
        <f t="shared" si="4"/>
        <v>2.383358374</v>
      </c>
      <c r="J2386" s="49"/>
      <c r="K2386" s="50">
        <v>62.9</v>
      </c>
      <c r="L2386" s="51">
        <v>51.1</v>
      </c>
      <c r="M2386" s="52">
        <f t="shared" si="5"/>
        <v>72.82223818</v>
      </c>
      <c r="N2386" s="52">
        <f t="shared" si="6"/>
        <v>9.922238184</v>
      </c>
      <c r="O2386" s="53"/>
      <c r="P2386" s="54">
        <v>62.9</v>
      </c>
      <c r="Q2386" s="54">
        <v>4.5</v>
      </c>
      <c r="R2386" s="55">
        <f t="shared" si="7"/>
        <v>66.563023</v>
      </c>
      <c r="S2386" s="55">
        <f t="shared" si="8"/>
        <v>3.663022998</v>
      </c>
      <c r="T2386" s="55"/>
    </row>
    <row r="2387">
      <c r="A2387" s="45">
        <v>82.4</v>
      </c>
      <c r="B2387" s="45">
        <v>15.9</v>
      </c>
      <c r="C2387" s="46">
        <f t="shared" si="1"/>
        <v>77.5537935</v>
      </c>
      <c r="D2387" s="35">
        <f t="shared" si="2"/>
        <v>4.846206499</v>
      </c>
      <c r="E2387" s="47"/>
      <c r="F2387" s="48">
        <v>62.0</v>
      </c>
      <c r="G2387" s="48">
        <v>347.0</v>
      </c>
      <c r="H2387" s="49">
        <f t="shared" si="3"/>
        <v>59.5028309</v>
      </c>
      <c r="I2387" s="49">
        <f t="shared" si="4"/>
        <v>2.4971691</v>
      </c>
      <c r="J2387" s="49"/>
      <c r="K2387" s="50">
        <v>62.0</v>
      </c>
      <c r="L2387" s="51">
        <v>5.3</v>
      </c>
      <c r="M2387" s="52">
        <f t="shared" si="5"/>
        <v>60.46274287</v>
      </c>
      <c r="N2387" s="52">
        <f t="shared" si="6"/>
        <v>1.537257132</v>
      </c>
      <c r="O2387" s="53"/>
      <c r="P2387" s="54">
        <v>62.0</v>
      </c>
      <c r="Q2387" s="54">
        <v>7.6</v>
      </c>
      <c r="R2387" s="55">
        <f t="shared" si="7"/>
        <v>63.54708448</v>
      </c>
      <c r="S2387" s="55">
        <f t="shared" si="8"/>
        <v>1.547084481</v>
      </c>
      <c r="T2387" s="55"/>
    </row>
    <row r="2388">
      <c r="A2388" s="45">
        <v>82.3</v>
      </c>
      <c r="B2388" s="45">
        <v>15.8</v>
      </c>
      <c r="C2388" s="46">
        <f t="shared" si="1"/>
        <v>77.34344819</v>
      </c>
      <c r="D2388" s="35">
        <f t="shared" si="2"/>
        <v>4.956551809</v>
      </c>
      <c r="E2388" s="47"/>
      <c r="F2388" s="48">
        <v>69.0</v>
      </c>
      <c r="G2388" s="48">
        <v>371.0</v>
      </c>
      <c r="H2388" s="49">
        <f t="shared" si="3"/>
        <v>58.22222788</v>
      </c>
      <c r="I2388" s="49">
        <f t="shared" si="4"/>
        <v>10.77777212</v>
      </c>
      <c r="J2388" s="49"/>
      <c r="K2388" s="50">
        <v>69.0</v>
      </c>
      <c r="L2388" s="51">
        <v>49.5</v>
      </c>
      <c r="M2388" s="52">
        <f t="shared" si="5"/>
        <v>72.39046542</v>
      </c>
      <c r="N2388" s="52">
        <f t="shared" si="6"/>
        <v>3.390465422</v>
      </c>
      <c r="O2388" s="53"/>
      <c r="P2388" s="54">
        <v>69.0</v>
      </c>
      <c r="Q2388" s="54">
        <v>8.5</v>
      </c>
      <c r="R2388" s="55">
        <f t="shared" si="7"/>
        <v>62.67148943</v>
      </c>
      <c r="S2388" s="55">
        <f t="shared" si="8"/>
        <v>6.328510573</v>
      </c>
      <c r="T2388" s="55"/>
    </row>
    <row r="2389">
      <c r="A2389" s="45">
        <v>81.9</v>
      </c>
      <c r="B2389" s="45">
        <v>15.8</v>
      </c>
      <c r="C2389" s="46">
        <f t="shared" si="1"/>
        <v>77.34344819</v>
      </c>
      <c r="D2389" s="35">
        <f t="shared" si="2"/>
        <v>4.556551809</v>
      </c>
      <c r="E2389" s="47"/>
      <c r="F2389" s="48">
        <v>59.2</v>
      </c>
      <c r="G2389" s="48">
        <v>48.0</v>
      </c>
      <c r="H2389" s="49">
        <f t="shared" si="3"/>
        <v>75.45701021</v>
      </c>
      <c r="I2389" s="49">
        <f t="shared" si="4"/>
        <v>16.25701021</v>
      </c>
      <c r="J2389" s="49"/>
      <c r="K2389" s="50">
        <v>59.2</v>
      </c>
      <c r="L2389" s="51">
        <v>48.7</v>
      </c>
      <c r="M2389" s="52">
        <f t="shared" si="5"/>
        <v>72.17457904</v>
      </c>
      <c r="N2389" s="52">
        <f t="shared" si="6"/>
        <v>12.97457904</v>
      </c>
      <c r="O2389" s="53"/>
      <c r="P2389" s="54">
        <v>59.2</v>
      </c>
      <c r="Q2389" s="54">
        <v>11.0</v>
      </c>
      <c r="R2389" s="55">
        <f t="shared" si="7"/>
        <v>60.23928095</v>
      </c>
      <c r="S2389" s="55">
        <f t="shared" si="8"/>
        <v>1.039280946</v>
      </c>
      <c r="T2389" s="55"/>
    </row>
    <row r="2390">
      <c r="A2390" s="45">
        <v>81.7</v>
      </c>
      <c r="B2390" s="45">
        <v>15.8</v>
      </c>
      <c r="C2390" s="46">
        <f t="shared" si="1"/>
        <v>77.34344819</v>
      </c>
      <c r="D2390" s="35">
        <f t="shared" si="2"/>
        <v>4.356551809</v>
      </c>
      <c r="E2390" s="47"/>
      <c r="F2390" s="48">
        <v>58.9</v>
      </c>
      <c r="G2390" s="48">
        <v>413.0</v>
      </c>
      <c r="H2390" s="49">
        <f t="shared" si="3"/>
        <v>55.98117259</v>
      </c>
      <c r="I2390" s="49">
        <f t="shared" si="4"/>
        <v>2.918827408</v>
      </c>
      <c r="J2390" s="49"/>
      <c r="K2390" s="50">
        <v>58.9</v>
      </c>
      <c r="L2390" s="51">
        <v>47.9</v>
      </c>
      <c r="M2390" s="52">
        <f t="shared" si="5"/>
        <v>71.95869266</v>
      </c>
      <c r="N2390" s="52">
        <f t="shared" si="6"/>
        <v>13.05869266</v>
      </c>
      <c r="O2390" s="53"/>
      <c r="P2390" s="54">
        <v>58.9</v>
      </c>
      <c r="Q2390" s="54">
        <v>19.0</v>
      </c>
      <c r="R2390" s="55">
        <f t="shared" si="7"/>
        <v>52.4562138</v>
      </c>
      <c r="S2390" s="55">
        <f t="shared" si="8"/>
        <v>6.443786195</v>
      </c>
      <c r="T2390" s="55"/>
    </row>
    <row r="2391">
      <c r="A2391" s="45">
        <v>81.7</v>
      </c>
      <c r="B2391" s="45">
        <v>16.0</v>
      </c>
      <c r="C2391" s="46">
        <f t="shared" si="1"/>
        <v>77.76413881</v>
      </c>
      <c r="D2391" s="35">
        <f t="shared" si="2"/>
        <v>3.935861188</v>
      </c>
      <c r="E2391" s="47"/>
      <c r="F2391" s="48">
        <v>58.0</v>
      </c>
      <c r="G2391" s="48">
        <v>428.0</v>
      </c>
      <c r="H2391" s="49">
        <f t="shared" si="3"/>
        <v>55.1807957</v>
      </c>
      <c r="I2391" s="49">
        <f t="shared" si="4"/>
        <v>2.819204296</v>
      </c>
      <c r="J2391" s="49"/>
      <c r="K2391" s="50">
        <v>58.0</v>
      </c>
      <c r="L2391" s="51">
        <v>47.2</v>
      </c>
      <c r="M2391" s="52">
        <f t="shared" si="5"/>
        <v>71.76979208</v>
      </c>
      <c r="N2391" s="52">
        <f t="shared" si="6"/>
        <v>13.76979208</v>
      </c>
      <c r="O2391" s="53"/>
      <c r="P2391" s="54">
        <v>58.0</v>
      </c>
      <c r="Q2391" s="54">
        <v>23.5</v>
      </c>
      <c r="R2391" s="55">
        <f t="shared" si="7"/>
        <v>48.07823854</v>
      </c>
      <c r="S2391" s="55">
        <f t="shared" si="8"/>
        <v>9.921761462</v>
      </c>
      <c r="T2391" s="55"/>
    </row>
    <row r="2392">
      <c r="A2392" s="45">
        <v>81.5</v>
      </c>
      <c r="B2392" s="45">
        <v>15.8</v>
      </c>
      <c r="C2392" s="46">
        <f t="shared" si="1"/>
        <v>77.34344819</v>
      </c>
      <c r="D2392" s="35">
        <f t="shared" si="2"/>
        <v>4.156551809</v>
      </c>
      <c r="E2392" s="47"/>
      <c r="F2392" s="48">
        <v>56.5</v>
      </c>
      <c r="G2392" s="48">
        <v>449.0</v>
      </c>
      <c r="H2392" s="49">
        <f t="shared" si="3"/>
        <v>54.06026806</v>
      </c>
      <c r="I2392" s="49">
        <f t="shared" si="4"/>
        <v>2.43973194</v>
      </c>
      <c r="J2392" s="49"/>
      <c r="K2392" s="50">
        <v>56.5</v>
      </c>
      <c r="L2392" s="51">
        <v>46.4</v>
      </c>
      <c r="M2392" s="52">
        <f t="shared" si="5"/>
        <v>71.5539057</v>
      </c>
      <c r="N2392" s="52">
        <f t="shared" si="6"/>
        <v>15.0539057</v>
      </c>
      <c r="O2392" s="53"/>
      <c r="P2392" s="54">
        <v>56.5</v>
      </c>
      <c r="Q2392" s="54">
        <v>26.4</v>
      </c>
      <c r="R2392" s="55">
        <f t="shared" si="7"/>
        <v>45.2568767</v>
      </c>
      <c r="S2392" s="55">
        <f t="shared" si="8"/>
        <v>11.2431233</v>
      </c>
      <c r="T2392" s="55"/>
    </row>
    <row r="2393">
      <c r="A2393" s="45">
        <v>81.4</v>
      </c>
      <c r="B2393" s="45">
        <v>15.8</v>
      </c>
      <c r="C2393" s="46">
        <f t="shared" si="1"/>
        <v>77.34344819</v>
      </c>
      <c r="D2393" s="35">
        <f t="shared" si="2"/>
        <v>4.056551809</v>
      </c>
      <c r="E2393" s="47"/>
      <c r="F2393" s="48">
        <v>55.3</v>
      </c>
      <c r="G2393" s="48">
        <v>473.0</v>
      </c>
      <c r="H2393" s="49">
        <f t="shared" si="3"/>
        <v>52.77966504</v>
      </c>
      <c r="I2393" s="49">
        <f t="shared" si="4"/>
        <v>2.520334961</v>
      </c>
      <c r="J2393" s="49"/>
      <c r="K2393" s="50">
        <v>55.3</v>
      </c>
      <c r="L2393" s="51">
        <v>45.7</v>
      </c>
      <c r="M2393" s="52">
        <f t="shared" si="5"/>
        <v>71.36500511</v>
      </c>
      <c r="N2393" s="52">
        <f t="shared" si="6"/>
        <v>16.06500511</v>
      </c>
      <c r="O2393" s="53"/>
      <c r="P2393" s="54">
        <v>55.3</v>
      </c>
      <c r="Q2393" s="54">
        <v>28.1</v>
      </c>
      <c r="R2393" s="55">
        <f t="shared" si="7"/>
        <v>43.60297493</v>
      </c>
      <c r="S2393" s="55">
        <f t="shared" si="8"/>
        <v>11.69702507</v>
      </c>
      <c r="T2393" s="55"/>
    </row>
    <row r="2394">
      <c r="A2394" s="45">
        <v>81.1</v>
      </c>
      <c r="B2394" s="45">
        <v>15.7</v>
      </c>
      <c r="C2394" s="46">
        <f t="shared" si="1"/>
        <v>77.13310288</v>
      </c>
      <c r="D2394" s="35">
        <f t="shared" si="2"/>
        <v>3.96689712</v>
      </c>
      <c r="E2394" s="47"/>
      <c r="F2394" s="48">
        <v>54.5</v>
      </c>
      <c r="G2394" s="48">
        <v>486.0</v>
      </c>
      <c r="H2394" s="49">
        <f t="shared" si="3"/>
        <v>52.08600507</v>
      </c>
      <c r="I2394" s="49">
        <f t="shared" si="4"/>
        <v>2.41399493</v>
      </c>
      <c r="J2394" s="49"/>
      <c r="K2394" s="50">
        <v>54.5</v>
      </c>
      <c r="L2394" s="51">
        <v>45.0</v>
      </c>
      <c r="M2394" s="52">
        <f t="shared" si="5"/>
        <v>71.17610453</v>
      </c>
      <c r="N2394" s="52">
        <f t="shared" si="6"/>
        <v>16.67610453</v>
      </c>
      <c r="O2394" s="53"/>
      <c r="P2394" s="54">
        <v>54.5</v>
      </c>
      <c r="Q2394" s="54">
        <v>29.5</v>
      </c>
      <c r="R2394" s="55">
        <f t="shared" si="7"/>
        <v>42.24093818</v>
      </c>
      <c r="S2394" s="55">
        <f t="shared" si="8"/>
        <v>12.25906182</v>
      </c>
      <c r="T2394" s="55"/>
    </row>
    <row r="2395">
      <c r="A2395" s="45">
        <v>89.0</v>
      </c>
      <c r="B2395" s="45">
        <v>15.8</v>
      </c>
      <c r="C2395" s="46">
        <f t="shared" si="1"/>
        <v>77.34344819</v>
      </c>
      <c r="D2395" s="35">
        <f t="shared" si="2"/>
        <v>11.65655181</v>
      </c>
      <c r="E2395" s="47"/>
      <c r="F2395" s="48">
        <v>54.0</v>
      </c>
      <c r="G2395" s="48">
        <v>496.0</v>
      </c>
      <c r="H2395" s="49">
        <f t="shared" si="3"/>
        <v>51.55242048</v>
      </c>
      <c r="I2395" s="49">
        <f t="shared" si="4"/>
        <v>2.447579523</v>
      </c>
      <c r="J2395" s="49"/>
      <c r="K2395" s="50">
        <v>54.0</v>
      </c>
      <c r="L2395" s="51">
        <v>44.3</v>
      </c>
      <c r="M2395" s="52">
        <f t="shared" si="5"/>
        <v>70.98720394</v>
      </c>
      <c r="N2395" s="52">
        <f t="shared" si="6"/>
        <v>16.98720394</v>
      </c>
      <c r="O2395" s="53"/>
      <c r="P2395" s="54">
        <v>54.0</v>
      </c>
      <c r="Q2395" s="54">
        <v>29.7</v>
      </c>
      <c r="R2395" s="55">
        <f t="shared" si="7"/>
        <v>42.0463615</v>
      </c>
      <c r="S2395" s="55">
        <f t="shared" si="8"/>
        <v>11.9536385</v>
      </c>
      <c r="T2395" s="55"/>
    </row>
    <row r="2396">
      <c r="A2396" s="45">
        <v>88.0</v>
      </c>
      <c r="B2396" s="45">
        <v>15.9</v>
      </c>
      <c r="C2396" s="46">
        <f t="shared" si="1"/>
        <v>77.5537935</v>
      </c>
      <c r="D2396" s="35">
        <f t="shared" si="2"/>
        <v>10.4462065</v>
      </c>
      <c r="E2396" s="47"/>
      <c r="F2396" s="48">
        <v>53.8</v>
      </c>
      <c r="G2396" s="48">
        <v>498.0</v>
      </c>
      <c r="H2396" s="49">
        <f t="shared" si="3"/>
        <v>51.44570356</v>
      </c>
      <c r="I2396" s="49">
        <f t="shared" si="4"/>
        <v>2.354296441</v>
      </c>
      <c r="J2396" s="49"/>
      <c r="K2396" s="50">
        <v>53.8</v>
      </c>
      <c r="L2396" s="51">
        <v>43.6</v>
      </c>
      <c r="M2396" s="52">
        <f t="shared" si="5"/>
        <v>70.79830336</v>
      </c>
      <c r="N2396" s="52">
        <f t="shared" si="6"/>
        <v>16.99830336</v>
      </c>
      <c r="O2396" s="53"/>
      <c r="P2396" s="54">
        <v>53.8</v>
      </c>
      <c r="Q2396" s="54">
        <v>28.9</v>
      </c>
      <c r="R2396" s="55">
        <f t="shared" si="7"/>
        <v>42.82466822</v>
      </c>
      <c r="S2396" s="55">
        <f t="shared" si="8"/>
        <v>10.97533178</v>
      </c>
      <c r="T2396" s="55"/>
    </row>
    <row r="2397">
      <c r="A2397" s="45">
        <v>85.0</v>
      </c>
      <c r="B2397" s="45">
        <v>16.0</v>
      </c>
      <c r="C2397" s="46">
        <f t="shared" si="1"/>
        <v>77.76413881</v>
      </c>
      <c r="D2397" s="35">
        <f t="shared" si="2"/>
        <v>7.235861188</v>
      </c>
      <c r="E2397" s="47"/>
      <c r="F2397" s="48">
        <v>53.7</v>
      </c>
      <c r="G2397" s="48">
        <v>497.0</v>
      </c>
      <c r="H2397" s="49">
        <f t="shared" si="3"/>
        <v>51.49906202</v>
      </c>
      <c r="I2397" s="49">
        <f t="shared" si="4"/>
        <v>2.200937982</v>
      </c>
      <c r="J2397" s="49"/>
      <c r="K2397" s="50">
        <v>53.7</v>
      </c>
      <c r="L2397" s="51">
        <v>42.9</v>
      </c>
      <c r="M2397" s="52">
        <f t="shared" si="5"/>
        <v>70.60940278</v>
      </c>
      <c r="N2397" s="52">
        <f t="shared" si="6"/>
        <v>16.90940278</v>
      </c>
      <c r="O2397" s="53"/>
      <c r="P2397" s="54">
        <v>53.7</v>
      </c>
      <c r="Q2397" s="54">
        <v>26.6</v>
      </c>
      <c r="R2397" s="55">
        <f t="shared" si="7"/>
        <v>45.06230002</v>
      </c>
      <c r="S2397" s="55">
        <f t="shared" si="8"/>
        <v>8.637699979</v>
      </c>
      <c r="T2397" s="55"/>
    </row>
    <row r="2398">
      <c r="A2398" s="45">
        <v>83.0</v>
      </c>
      <c r="B2398" s="45">
        <v>16.0</v>
      </c>
      <c r="C2398" s="46">
        <f t="shared" si="1"/>
        <v>77.76413881</v>
      </c>
      <c r="D2398" s="35">
        <f t="shared" si="2"/>
        <v>5.235861188</v>
      </c>
      <c r="E2398" s="47"/>
      <c r="F2398" s="48">
        <v>54.0</v>
      </c>
      <c r="G2398" s="48">
        <v>485.0</v>
      </c>
      <c r="H2398" s="49">
        <f t="shared" si="3"/>
        <v>52.13936353</v>
      </c>
      <c r="I2398" s="49">
        <f t="shared" si="4"/>
        <v>1.860636471</v>
      </c>
      <c r="J2398" s="49"/>
      <c r="K2398" s="50">
        <v>54.0</v>
      </c>
      <c r="L2398" s="51">
        <v>42.2</v>
      </c>
      <c r="M2398" s="52">
        <f t="shared" si="5"/>
        <v>70.42050219</v>
      </c>
      <c r="N2398" s="52">
        <f t="shared" si="6"/>
        <v>16.42050219</v>
      </c>
      <c r="O2398" s="53"/>
      <c r="P2398" s="54">
        <v>54.0</v>
      </c>
      <c r="Q2398" s="54">
        <v>24.0</v>
      </c>
      <c r="R2398" s="55">
        <f t="shared" si="7"/>
        <v>47.59179684</v>
      </c>
      <c r="S2398" s="55">
        <f t="shared" si="8"/>
        <v>6.408203158</v>
      </c>
      <c r="T2398" s="55"/>
    </row>
    <row r="2399">
      <c r="A2399" s="45">
        <v>82.0</v>
      </c>
      <c r="B2399" s="45">
        <v>15.9</v>
      </c>
      <c r="C2399" s="46">
        <f t="shared" si="1"/>
        <v>77.5537935</v>
      </c>
      <c r="D2399" s="35">
        <f t="shared" si="2"/>
        <v>4.446206499</v>
      </c>
      <c r="E2399" s="47"/>
      <c r="F2399" s="48">
        <v>54.9</v>
      </c>
      <c r="G2399" s="48">
        <v>459.0</v>
      </c>
      <c r="H2399" s="49">
        <f t="shared" si="3"/>
        <v>53.52668347</v>
      </c>
      <c r="I2399" s="49">
        <f t="shared" si="4"/>
        <v>1.373316532</v>
      </c>
      <c r="J2399" s="49"/>
      <c r="K2399" s="50">
        <v>54.9</v>
      </c>
      <c r="L2399" s="51">
        <v>41.6</v>
      </c>
      <c r="M2399" s="52">
        <f t="shared" si="5"/>
        <v>70.25858741</v>
      </c>
      <c r="N2399" s="52">
        <f t="shared" si="6"/>
        <v>15.35858741</v>
      </c>
      <c r="O2399" s="53"/>
      <c r="P2399" s="54">
        <v>54.9</v>
      </c>
      <c r="Q2399" s="54">
        <v>21.3</v>
      </c>
      <c r="R2399" s="55">
        <f t="shared" si="7"/>
        <v>50.218582</v>
      </c>
      <c r="S2399" s="55">
        <f t="shared" si="8"/>
        <v>4.681417998</v>
      </c>
      <c r="T2399" s="55"/>
    </row>
    <row r="2400">
      <c r="A2400" s="45">
        <v>79.9</v>
      </c>
      <c r="B2400" s="45">
        <v>15.9</v>
      </c>
      <c r="C2400" s="46">
        <f t="shared" si="1"/>
        <v>77.5537935</v>
      </c>
      <c r="D2400" s="35">
        <f t="shared" si="2"/>
        <v>2.346206499</v>
      </c>
      <c r="E2400" s="47"/>
      <c r="F2400" s="48">
        <v>56.0</v>
      </c>
      <c r="G2400" s="48">
        <v>429.0</v>
      </c>
      <c r="H2400" s="49">
        <f t="shared" si="3"/>
        <v>55.12743724</v>
      </c>
      <c r="I2400" s="49">
        <f t="shared" si="4"/>
        <v>0.8725627552</v>
      </c>
      <c r="J2400" s="49"/>
      <c r="K2400" s="50">
        <v>56.0</v>
      </c>
      <c r="L2400" s="51">
        <v>4.9</v>
      </c>
      <c r="M2400" s="52">
        <f t="shared" si="5"/>
        <v>60.35479968</v>
      </c>
      <c r="N2400" s="52">
        <f t="shared" si="6"/>
        <v>4.354799677</v>
      </c>
      <c r="O2400" s="53"/>
      <c r="P2400" s="54">
        <v>56.0</v>
      </c>
      <c r="Q2400" s="54">
        <v>3.4</v>
      </c>
      <c r="R2400" s="55">
        <f t="shared" si="7"/>
        <v>67.63319473</v>
      </c>
      <c r="S2400" s="55">
        <f t="shared" si="8"/>
        <v>11.63319473</v>
      </c>
      <c r="T2400" s="55"/>
    </row>
    <row r="2401">
      <c r="A2401" s="45">
        <v>79.8</v>
      </c>
      <c r="B2401" s="45">
        <v>15.9</v>
      </c>
      <c r="C2401" s="46">
        <f t="shared" si="1"/>
        <v>77.5537935</v>
      </c>
      <c r="D2401" s="35">
        <f t="shared" si="2"/>
        <v>2.246206499</v>
      </c>
      <c r="E2401" s="47"/>
      <c r="F2401" s="48">
        <v>57.3</v>
      </c>
      <c r="G2401" s="48">
        <v>397.0</v>
      </c>
      <c r="H2401" s="49">
        <f t="shared" si="3"/>
        <v>56.83490794</v>
      </c>
      <c r="I2401" s="49">
        <f t="shared" si="4"/>
        <v>0.4650920603</v>
      </c>
      <c r="J2401" s="49"/>
      <c r="K2401" s="50">
        <v>57.3</v>
      </c>
      <c r="L2401" s="51">
        <v>4.1</v>
      </c>
      <c r="M2401" s="52">
        <f t="shared" si="5"/>
        <v>60.1389133</v>
      </c>
      <c r="N2401" s="52">
        <f t="shared" si="6"/>
        <v>2.838913296</v>
      </c>
      <c r="O2401" s="53"/>
      <c r="P2401" s="54">
        <v>57.3</v>
      </c>
      <c r="Q2401" s="54">
        <v>3.5</v>
      </c>
      <c r="R2401" s="55">
        <f t="shared" si="7"/>
        <v>67.53590639</v>
      </c>
      <c r="S2401" s="55">
        <f t="shared" si="8"/>
        <v>10.23590639</v>
      </c>
      <c r="T2401" s="55"/>
    </row>
    <row r="2402">
      <c r="A2402" s="45">
        <v>79.6</v>
      </c>
      <c r="B2402" s="45">
        <v>15.9</v>
      </c>
      <c r="C2402" s="46">
        <f t="shared" si="1"/>
        <v>77.5537935</v>
      </c>
      <c r="D2402" s="35">
        <f t="shared" si="2"/>
        <v>2.046206499</v>
      </c>
      <c r="E2402" s="47"/>
      <c r="F2402" s="48">
        <v>57.3</v>
      </c>
      <c r="G2402" s="48">
        <v>332.0</v>
      </c>
      <c r="H2402" s="49">
        <f t="shared" si="3"/>
        <v>60.30320779</v>
      </c>
      <c r="I2402" s="49">
        <f t="shared" si="4"/>
        <v>3.003207789</v>
      </c>
      <c r="J2402" s="49"/>
      <c r="K2402" s="50">
        <v>82.8</v>
      </c>
      <c r="L2402" s="51">
        <v>66.6</v>
      </c>
      <c r="M2402" s="52">
        <f t="shared" si="5"/>
        <v>77.00503682</v>
      </c>
      <c r="N2402" s="52">
        <f t="shared" si="6"/>
        <v>5.794963183</v>
      </c>
      <c r="O2402" s="53"/>
      <c r="P2402" s="54">
        <v>57.3</v>
      </c>
      <c r="Q2402" s="54">
        <v>3.6</v>
      </c>
      <c r="R2402" s="55">
        <f t="shared" si="7"/>
        <v>67.43861805</v>
      </c>
      <c r="S2402" s="55">
        <f t="shared" si="8"/>
        <v>10.13861805</v>
      </c>
      <c r="T2402" s="55"/>
    </row>
    <row r="2403">
      <c r="A2403" s="45">
        <v>83.4</v>
      </c>
      <c r="B2403" s="45">
        <v>16.0</v>
      </c>
      <c r="C2403" s="46">
        <f t="shared" si="1"/>
        <v>77.76413881</v>
      </c>
      <c r="D2403" s="35">
        <f t="shared" si="2"/>
        <v>5.635861188</v>
      </c>
      <c r="E2403" s="47"/>
      <c r="F2403" s="48">
        <v>56.6</v>
      </c>
      <c r="G2403" s="48">
        <v>343.0</v>
      </c>
      <c r="H2403" s="49">
        <f t="shared" si="3"/>
        <v>59.71626474</v>
      </c>
      <c r="I2403" s="49">
        <f t="shared" si="4"/>
        <v>3.116264737</v>
      </c>
      <c r="J2403" s="49"/>
      <c r="K2403" s="50">
        <v>82.6</v>
      </c>
      <c r="L2403" s="51">
        <v>66.0</v>
      </c>
      <c r="M2403" s="52">
        <f t="shared" si="5"/>
        <v>76.84312203</v>
      </c>
      <c r="N2403" s="52">
        <f t="shared" si="6"/>
        <v>5.756877969</v>
      </c>
      <c r="O2403" s="53"/>
      <c r="P2403" s="54">
        <v>56.6</v>
      </c>
      <c r="Q2403" s="54">
        <v>3.8</v>
      </c>
      <c r="R2403" s="55">
        <f t="shared" si="7"/>
        <v>67.24404137</v>
      </c>
      <c r="S2403" s="55">
        <f t="shared" si="8"/>
        <v>10.64404137</v>
      </c>
      <c r="T2403" s="55"/>
    </row>
    <row r="2404">
      <c r="A2404" s="45">
        <v>83.2</v>
      </c>
      <c r="B2404" s="45">
        <v>15.9</v>
      </c>
      <c r="C2404" s="46">
        <f t="shared" si="1"/>
        <v>77.5537935</v>
      </c>
      <c r="D2404" s="35">
        <f t="shared" si="2"/>
        <v>5.646206499</v>
      </c>
      <c r="E2404" s="47"/>
      <c r="F2404" s="48">
        <v>56.4</v>
      </c>
      <c r="G2404" s="48">
        <v>345.0</v>
      </c>
      <c r="H2404" s="49">
        <f t="shared" si="3"/>
        <v>59.60954782</v>
      </c>
      <c r="I2404" s="49">
        <f t="shared" si="4"/>
        <v>3.209547819</v>
      </c>
      <c r="J2404" s="49"/>
      <c r="K2404" s="50">
        <v>82.4</v>
      </c>
      <c r="L2404" s="51">
        <v>65.4</v>
      </c>
      <c r="M2404" s="52">
        <f t="shared" si="5"/>
        <v>76.68120725</v>
      </c>
      <c r="N2404" s="52">
        <f t="shared" si="6"/>
        <v>5.718792755</v>
      </c>
      <c r="O2404" s="53"/>
      <c r="P2404" s="54">
        <v>56.4</v>
      </c>
      <c r="Q2404" s="54">
        <v>3.9</v>
      </c>
      <c r="R2404" s="55">
        <f t="shared" si="7"/>
        <v>67.14675303</v>
      </c>
      <c r="S2404" s="55">
        <f t="shared" si="8"/>
        <v>10.74675303</v>
      </c>
      <c r="T2404" s="55"/>
    </row>
    <row r="2405">
      <c r="A2405" s="45">
        <v>83.0</v>
      </c>
      <c r="B2405" s="45">
        <v>15.8</v>
      </c>
      <c r="C2405" s="46">
        <f t="shared" si="1"/>
        <v>77.34344819</v>
      </c>
      <c r="D2405" s="35">
        <f t="shared" si="2"/>
        <v>5.656551809</v>
      </c>
      <c r="E2405" s="47"/>
      <c r="F2405" s="48">
        <v>56.0</v>
      </c>
      <c r="G2405" s="48">
        <v>347.0</v>
      </c>
      <c r="H2405" s="49">
        <f t="shared" si="3"/>
        <v>59.5028309</v>
      </c>
      <c r="I2405" s="49">
        <f t="shared" si="4"/>
        <v>3.5028309</v>
      </c>
      <c r="J2405" s="49"/>
      <c r="K2405" s="50">
        <v>82.0</v>
      </c>
      <c r="L2405" s="51">
        <v>64.8</v>
      </c>
      <c r="M2405" s="52">
        <f t="shared" si="5"/>
        <v>76.51929246</v>
      </c>
      <c r="N2405" s="52">
        <f t="shared" si="6"/>
        <v>5.480707541</v>
      </c>
      <c r="O2405" s="53"/>
      <c r="P2405" s="54">
        <v>56.0</v>
      </c>
      <c r="Q2405" s="54">
        <v>4.0</v>
      </c>
      <c r="R2405" s="55">
        <f t="shared" si="7"/>
        <v>67.04946469</v>
      </c>
      <c r="S2405" s="55">
        <f t="shared" si="8"/>
        <v>11.04946469</v>
      </c>
      <c r="T2405" s="55"/>
    </row>
    <row r="2406">
      <c r="A2406" s="45">
        <v>82.7</v>
      </c>
      <c r="B2406" s="45">
        <v>15.7</v>
      </c>
      <c r="C2406" s="46">
        <f t="shared" si="1"/>
        <v>77.13310288</v>
      </c>
      <c r="D2406" s="35">
        <f t="shared" si="2"/>
        <v>5.56689712</v>
      </c>
      <c r="E2406" s="47"/>
      <c r="F2406" s="48">
        <v>55.4</v>
      </c>
      <c r="G2406" s="48">
        <v>355.0</v>
      </c>
      <c r="H2406" s="49">
        <f t="shared" si="3"/>
        <v>59.07596323</v>
      </c>
      <c r="I2406" s="49">
        <f t="shared" si="4"/>
        <v>3.675963227</v>
      </c>
      <c r="J2406" s="49"/>
      <c r="K2406" s="50">
        <v>82.1</v>
      </c>
      <c r="L2406" s="51">
        <v>64.1</v>
      </c>
      <c r="M2406" s="52">
        <f t="shared" si="5"/>
        <v>76.33039188</v>
      </c>
      <c r="N2406" s="52">
        <f t="shared" si="6"/>
        <v>5.769608124</v>
      </c>
      <c r="O2406" s="53"/>
      <c r="P2406" s="54">
        <v>55.4</v>
      </c>
      <c r="Q2406" s="54">
        <v>4.2</v>
      </c>
      <c r="R2406" s="55">
        <f t="shared" si="7"/>
        <v>66.85488802</v>
      </c>
      <c r="S2406" s="55">
        <f t="shared" si="8"/>
        <v>11.45488802</v>
      </c>
      <c r="T2406" s="55"/>
    </row>
    <row r="2407">
      <c r="A2407" s="45">
        <v>82.6</v>
      </c>
      <c r="B2407" s="45">
        <v>15.6</v>
      </c>
      <c r="C2407" s="46">
        <f t="shared" si="1"/>
        <v>76.92275757</v>
      </c>
      <c r="D2407" s="35">
        <f t="shared" si="2"/>
        <v>5.67724243</v>
      </c>
      <c r="E2407" s="47"/>
      <c r="F2407" s="48">
        <v>55.0</v>
      </c>
      <c r="G2407" s="48">
        <v>359.0</v>
      </c>
      <c r="H2407" s="49">
        <f t="shared" si="3"/>
        <v>58.86252939</v>
      </c>
      <c r="I2407" s="49">
        <f t="shared" si="4"/>
        <v>3.86252939</v>
      </c>
      <c r="J2407" s="49"/>
      <c r="K2407" s="50">
        <v>81.9</v>
      </c>
      <c r="L2407" s="51">
        <v>63.5</v>
      </c>
      <c r="M2407" s="52">
        <f t="shared" si="5"/>
        <v>76.16847709</v>
      </c>
      <c r="N2407" s="52">
        <f t="shared" si="6"/>
        <v>5.73152291</v>
      </c>
      <c r="O2407" s="53"/>
      <c r="P2407" s="54">
        <v>55.0</v>
      </c>
      <c r="Q2407" s="54">
        <v>4.2</v>
      </c>
      <c r="R2407" s="55">
        <f t="shared" si="7"/>
        <v>66.85488802</v>
      </c>
      <c r="S2407" s="55">
        <f t="shared" si="8"/>
        <v>11.85488802</v>
      </c>
      <c r="T2407" s="55"/>
    </row>
    <row r="2408">
      <c r="A2408" s="45">
        <v>82.3</v>
      </c>
      <c r="B2408" s="45">
        <v>15.4</v>
      </c>
      <c r="C2408" s="46">
        <f t="shared" si="1"/>
        <v>76.50206695</v>
      </c>
      <c r="D2408" s="35">
        <f t="shared" si="2"/>
        <v>5.797933051</v>
      </c>
      <c r="E2408" s="47"/>
      <c r="F2408" s="48">
        <v>54.3</v>
      </c>
      <c r="G2408" s="48">
        <v>369.0</v>
      </c>
      <c r="H2408" s="49">
        <f t="shared" si="3"/>
        <v>58.3289448</v>
      </c>
      <c r="I2408" s="49">
        <f t="shared" si="4"/>
        <v>4.028944798</v>
      </c>
      <c r="J2408" s="49"/>
      <c r="K2408" s="50">
        <v>81.6</v>
      </c>
      <c r="L2408" s="51">
        <v>62.9</v>
      </c>
      <c r="M2408" s="52">
        <f t="shared" si="5"/>
        <v>76.0065623</v>
      </c>
      <c r="N2408" s="52">
        <f t="shared" si="6"/>
        <v>5.593437696</v>
      </c>
      <c r="O2408" s="53"/>
      <c r="P2408" s="54">
        <v>54.3</v>
      </c>
      <c r="Q2408" s="54">
        <v>4.2</v>
      </c>
      <c r="R2408" s="55">
        <f t="shared" si="7"/>
        <v>66.85488802</v>
      </c>
      <c r="S2408" s="55">
        <f t="shared" si="8"/>
        <v>12.55488802</v>
      </c>
      <c r="T2408" s="55"/>
    </row>
    <row r="2409">
      <c r="A2409" s="45">
        <v>82.1</v>
      </c>
      <c r="B2409" s="45">
        <v>15.3</v>
      </c>
      <c r="C2409" s="46">
        <f t="shared" si="1"/>
        <v>76.29172164</v>
      </c>
      <c r="D2409" s="35">
        <f t="shared" si="2"/>
        <v>5.808278362</v>
      </c>
      <c r="E2409" s="47"/>
      <c r="F2409" s="48">
        <v>53.6</v>
      </c>
      <c r="G2409" s="48">
        <v>377.0</v>
      </c>
      <c r="H2409" s="49">
        <f t="shared" si="3"/>
        <v>57.90207712</v>
      </c>
      <c r="I2409" s="49">
        <f t="shared" si="4"/>
        <v>4.302077124</v>
      </c>
      <c r="J2409" s="49"/>
      <c r="K2409" s="50">
        <v>81.3</v>
      </c>
      <c r="L2409" s="51">
        <v>62.3</v>
      </c>
      <c r="M2409" s="52">
        <f t="shared" si="5"/>
        <v>75.84464752</v>
      </c>
      <c r="N2409" s="52">
        <f t="shared" si="6"/>
        <v>5.455352481</v>
      </c>
      <c r="O2409" s="53"/>
      <c r="P2409" s="54">
        <v>53.6</v>
      </c>
      <c r="Q2409" s="54">
        <v>4.1</v>
      </c>
      <c r="R2409" s="55">
        <f t="shared" si="7"/>
        <v>66.95217635</v>
      </c>
      <c r="S2409" s="55">
        <f t="shared" si="8"/>
        <v>13.35217635</v>
      </c>
      <c r="T2409" s="55"/>
    </row>
    <row r="2410">
      <c r="A2410" s="45">
        <v>82.0</v>
      </c>
      <c r="B2410" s="45">
        <v>15.3</v>
      </c>
      <c r="C2410" s="46">
        <f t="shared" si="1"/>
        <v>76.29172164</v>
      </c>
      <c r="D2410" s="35">
        <f t="shared" si="2"/>
        <v>5.708278362</v>
      </c>
      <c r="E2410" s="47"/>
      <c r="F2410" s="48">
        <v>53.1</v>
      </c>
      <c r="G2410" s="48">
        <v>381.0</v>
      </c>
      <c r="H2410" s="49">
        <f t="shared" si="3"/>
        <v>57.68864329</v>
      </c>
      <c r="I2410" s="49">
        <f t="shared" si="4"/>
        <v>4.588643287</v>
      </c>
      <c r="J2410" s="49"/>
      <c r="K2410" s="50">
        <v>89.0</v>
      </c>
      <c r="L2410" s="51">
        <v>61.7</v>
      </c>
      <c r="M2410" s="52">
        <f t="shared" si="5"/>
        <v>75.68273273</v>
      </c>
      <c r="N2410" s="52">
        <f t="shared" si="6"/>
        <v>13.31726727</v>
      </c>
      <c r="O2410" s="53"/>
      <c r="P2410" s="54">
        <v>53.1</v>
      </c>
      <c r="Q2410" s="54">
        <v>3.9</v>
      </c>
      <c r="R2410" s="55">
        <f t="shared" si="7"/>
        <v>67.14675303</v>
      </c>
      <c r="S2410" s="55">
        <f t="shared" si="8"/>
        <v>14.04675303</v>
      </c>
      <c r="T2410" s="55"/>
    </row>
    <row r="2411">
      <c r="A2411" s="45">
        <v>81.7</v>
      </c>
      <c r="B2411" s="45">
        <v>15.3</v>
      </c>
      <c r="C2411" s="46">
        <f t="shared" si="1"/>
        <v>76.29172164</v>
      </c>
      <c r="D2411" s="35">
        <f t="shared" si="2"/>
        <v>5.408278362</v>
      </c>
      <c r="E2411" s="47"/>
      <c r="F2411" s="48">
        <v>52.5</v>
      </c>
      <c r="G2411" s="48">
        <v>383.0</v>
      </c>
      <c r="H2411" s="49">
        <f t="shared" si="3"/>
        <v>57.58192637</v>
      </c>
      <c r="I2411" s="49">
        <f t="shared" si="4"/>
        <v>5.081926369</v>
      </c>
      <c r="J2411" s="49"/>
      <c r="K2411" s="50">
        <v>88.0</v>
      </c>
      <c r="L2411" s="51">
        <v>61.1</v>
      </c>
      <c r="M2411" s="52">
        <f t="shared" si="5"/>
        <v>75.52081795</v>
      </c>
      <c r="N2411" s="52">
        <f t="shared" si="6"/>
        <v>12.47918205</v>
      </c>
      <c r="O2411" s="53"/>
      <c r="P2411" s="54">
        <v>52.5</v>
      </c>
      <c r="Q2411" s="54">
        <v>3.8</v>
      </c>
      <c r="R2411" s="55">
        <f t="shared" si="7"/>
        <v>67.24404137</v>
      </c>
      <c r="S2411" s="55">
        <f t="shared" si="8"/>
        <v>14.74404137</v>
      </c>
      <c r="T2411" s="55"/>
    </row>
    <row r="2412">
      <c r="A2412" s="45">
        <v>81.5</v>
      </c>
      <c r="B2412" s="45">
        <v>15.2</v>
      </c>
      <c r="C2412" s="46">
        <f t="shared" si="1"/>
        <v>76.08137633</v>
      </c>
      <c r="D2412" s="35">
        <f t="shared" si="2"/>
        <v>5.418623672</v>
      </c>
      <c r="E2412" s="47"/>
      <c r="F2412" s="48">
        <v>51.9</v>
      </c>
      <c r="G2412" s="48">
        <v>383.0</v>
      </c>
      <c r="H2412" s="49">
        <f t="shared" si="3"/>
        <v>57.58192637</v>
      </c>
      <c r="I2412" s="49">
        <f t="shared" si="4"/>
        <v>5.681926369</v>
      </c>
      <c r="J2412" s="49"/>
      <c r="K2412" s="50">
        <v>81.0</v>
      </c>
      <c r="L2412" s="51">
        <v>6.5</v>
      </c>
      <c r="M2412" s="52">
        <f t="shared" si="5"/>
        <v>60.78657244</v>
      </c>
      <c r="N2412" s="52">
        <f t="shared" si="6"/>
        <v>20.21342756</v>
      </c>
      <c r="O2412" s="53"/>
      <c r="P2412" s="54">
        <v>51.9</v>
      </c>
      <c r="Q2412" s="54">
        <v>3.5</v>
      </c>
      <c r="R2412" s="55">
        <f t="shared" si="7"/>
        <v>67.53590639</v>
      </c>
      <c r="S2412" s="55">
        <f t="shared" si="8"/>
        <v>15.63590639</v>
      </c>
      <c r="T2412" s="55"/>
    </row>
    <row r="2413">
      <c r="A2413" s="45">
        <v>81.1</v>
      </c>
      <c r="B2413" s="45">
        <v>15.2</v>
      </c>
      <c r="C2413" s="46">
        <f t="shared" si="1"/>
        <v>76.08137633</v>
      </c>
      <c r="D2413" s="35">
        <f t="shared" si="2"/>
        <v>5.018623672</v>
      </c>
      <c r="E2413" s="47"/>
      <c r="F2413" s="48">
        <v>51.4</v>
      </c>
      <c r="G2413" s="48">
        <v>383.0</v>
      </c>
      <c r="H2413" s="49">
        <f t="shared" si="3"/>
        <v>57.58192637</v>
      </c>
      <c r="I2413" s="49">
        <f t="shared" si="4"/>
        <v>6.181926369</v>
      </c>
      <c r="J2413" s="49"/>
      <c r="K2413" s="50">
        <v>81.0</v>
      </c>
      <c r="L2413" s="51">
        <v>59.9</v>
      </c>
      <c r="M2413" s="52">
        <f t="shared" si="5"/>
        <v>75.19698838</v>
      </c>
      <c r="N2413" s="52">
        <f t="shared" si="6"/>
        <v>5.803011625</v>
      </c>
      <c r="O2413" s="53"/>
      <c r="P2413" s="54">
        <v>51.4</v>
      </c>
      <c r="Q2413" s="54">
        <v>3.3</v>
      </c>
      <c r="R2413" s="55">
        <f t="shared" si="7"/>
        <v>67.73048307</v>
      </c>
      <c r="S2413" s="55">
        <f t="shared" si="8"/>
        <v>16.33048307</v>
      </c>
      <c r="T2413" s="55"/>
    </row>
    <row r="2414">
      <c r="A2414" s="45">
        <v>81.0</v>
      </c>
      <c r="B2414" s="45">
        <v>15.1</v>
      </c>
      <c r="C2414" s="46">
        <f t="shared" si="1"/>
        <v>75.87103102</v>
      </c>
      <c r="D2414" s="35">
        <f t="shared" si="2"/>
        <v>5.128968983</v>
      </c>
      <c r="E2414" s="47"/>
      <c r="F2414" s="48">
        <v>58.0</v>
      </c>
      <c r="G2414" s="48">
        <v>383.0</v>
      </c>
      <c r="H2414" s="49">
        <f t="shared" si="3"/>
        <v>57.58192637</v>
      </c>
      <c r="I2414" s="49">
        <f t="shared" si="4"/>
        <v>0.4180736313</v>
      </c>
      <c r="J2414" s="49"/>
      <c r="K2414" s="50">
        <v>79.4</v>
      </c>
      <c r="L2414" s="51">
        <v>59.3</v>
      </c>
      <c r="M2414" s="52">
        <f t="shared" si="5"/>
        <v>75.03507359</v>
      </c>
      <c r="N2414" s="52">
        <f t="shared" si="6"/>
        <v>4.36492641</v>
      </c>
      <c r="O2414" s="53"/>
      <c r="P2414" s="54">
        <v>58.0</v>
      </c>
      <c r="Q2414" s="54">
        <v>3.0</v>
      </c>
      <c r="R2414" s="55">
        <f t="shared" si="7"/>
        <v>68.02234809</v>
      </c>
      <c r="S2414" s="55">
        <f t="shared" si="8"/>
        <v>10.02234809</v>
      </c>
      <c r="T2414" s="55"/>
    </row>
    <row r="2415">
      <c r="A2415" s="45">
        <v>85.0</v>
      </c>
      <c r="B2415" s="45">
        <v>15.0</v>
      </c>
      <c r="C2415" s="46">
        <f t="shared" si="1"/>
        <v>75.66068571</v>
      </c>
      <c r="D2415" s="35">
        <f t="shared" si="2"/>
        <v>9.339314293</v>
      </c>
      <c r="E2415" s="47"/>
      <c r="F2415" s="48">
        <v>52.0</v>
      </c>
      <c r="G2415" s="48">
        <v>382.0</v>
      </c>
      <c r="H2415" s="49">
        <f t="shared" si="3"/>
        <v>57.63528483</v>
      </c>
      <c r="I2415" s="49">
        <f t="shared" si="4"/>
        <v>5.635284828</v>
      </c>
      <c r="J2415" s="49"/>
      <c r="K2415" s="50">
        <v>79.5</v>
      </c>
      <c r="L2415" s="51">
        <v>58.8</v>
      </c>
      <c r="M2415" s="52">
        <f t="shared" si="5"/>
        <v>74.9001446</v>
      </c>
      <c r="N2415" s="52">
        <f t="shared" si="6"/>
        <v>4.599855398</v>
      </c>
      <c r="O2415" s="53"/>
      <c r="P2415" s="54">
        <v>52.0</v>
      </c>
      <c r="Q2415" s="54">
        <v>2.7</v>
      </c>
      <c r="R2415" s="55">
        <f t="shared" si="7"/>
        <v>68.3142131</v>
      </c>
      <c r="S2415" s="55">
        <f t="shared" si="8"/>
        <v>16.3142131</v>
      </c>
      <c r="T2415" s="55"/>
    </row>
    <row r="2416">
      <c r="A2416" s="45">
        <v>84.0</v>
      </c>
      <c r="B2416" s="45">
        <v>15.2</v>
      </c>
      <c r="C2416" s="46">
        <f t="shared" si="1"/>
        <v>76.08137633</v>
      </c>
      <c r="D2416" s="35">
        <f t="shared" si="2"/>
        <v>7.918623672</v>
      </c>
      <c r="E2416" s="47"/>
      <c r="F2416" s="48">
        <v>49.6</v>
      </c>
      <c r="G2416" s="48">
        <v>381.0</v>
      </c>
      <c r="H2416" s="49">
        <f t="shared" si="3"/>
        <v>57.68864329</v>
      </c>
      <c r="I2416" s="49">
        <f t="shared" si="4"/>
        <v>8.088643287</v>
      </c>
      <c r="J2416" s="49"/>
      <c r="K2416" s="50">
        <v>79.4</v>
      </c>
      <c r="L2416" s="51">
        <v>58.2</v>
      </c>
      <c r="M2416" s="52">
        <f t="shared" si="5"/>
        <v>74.73822982</v>
      </c>
      <c r="N2416" s="52">
        <f t="shared" si="6"/>
        <v>4.661770184</v>
      </c>
      <c r="O2416" s="53"/>
      <c r="P2416" s="54">
        <v>49.6</v>
      </c>
      <c r="Q2416" s="54">
        <v>0.1</v>
      </c>
      <c r="R2416" s="55">
        <f t="shared" si="7"/>
        <v>70.84370993</v>
      </c>
      <c r="S2416" s="55">
        <f t="shared" si="8"/>
        <v>21.24370993</v>
      </c>
      <c r="T2416" s="55"/>
    </row>
    <row r="2417">
      <c r="A2417" s="45">
        <v>82.0</v>
      </c>
      <c r="B2417" s="45">
        <v>15.2</v>
      </c>
      <c r="C2417" s="46">
        <f t="shared" si="1"/>
        <v>76.08137633</v>
      </c>
      <c r="D2417" s="35">
        <f t="shared" si="2"/>
        <v>5.918623672</v>
      </c>
      <c r="E2417" s="47"/>
      <c r="F2417" s="48">
        <v>48.9</v>
      </c>
      <c r="G2417" s="48">
        <v>38.0</v>
      </c>
      <c r="H2417" s="49">
        <f t="shared" si="3"/>
        <v>75.9905948</v>
      </c>
      <c r="I2417" s="49">
        <f t="shared" si="4"/>
        <v>27.0905948</v>
      </c>
      <c r="J2417" s="49"/>
      <c r="K2417" s="50">
        <v>79.1</v>
      </c>
      <c r="L2417" s="51">
        <v>57.6</v>
      </c>
      <c r="M2417" s="52">
        <f t="shared" si="5"/>
        <v>74.57631503</v>
      </c>
      <c r="N2417" s="52">
        <f t="shared" si="6"/>
        <v>4.52368497</v>
      </c>
      <c r="O2417" s="53"/>
      <c r="P2417" s="54">
        <v>48.9</v>
      </c>
      <c r="Q2417" s="54">
        <v>0.1</v>
      </c>
      <c r="R2417" s="55">
        <f t="shared" si="7"/>
        <v>70.84370993</v>
      </c>
      <c r="S2417" s="55">
        <f t="shared" si="8"/>
        <v>21.94370993</v>
      </c>
      <c r="T2417" s="55"/>
    </row>
    <row r="2418">
      <c r="A2418" s="45">
        <v>79.7</v>
      </c>
      <c r="B2418" s="45">
        <v>15.1</v>
      </c>
      <c r="C2418" s="46">
        <f t="shared" si="1"/>
        <v>75.87103102</v>
      </c>
      <c r="D2418" s="35">
        <f t="shared" si="2"/>
        <v>3.828968983</v>
      </c>
      <c r="E2418" s="47"/>
      <c r="F2418" s="48">
        <v>82.8</v>
      </c>
      <c r="G2418" s="48">
        <v>56.0</v>
      </c>
      <c r="H2418" s="49">
        <f t="shared" si="3"/>
        <v>75.03014253</v>
      </c>
      <c r="I2418" s="49">
        <f t="shared" si="4"/>
        <v>7.769857468</v>
      </c>
      <c r="J2418" s="49"/>
      <c r="K2418" s="50">
        <v>74.9</v>
      </c>
      <c r="L2418" s="51">
        <v>23.4</v>
      </c>
      <c r="M2418" s="52">
        <f t="shared" si="5"/>
        <v>65.34717224</v>
      </c>
      <c r="N2418" s="52">
        <f t="shared" si="6"/>
        <v>9.55282776</v>
      </c>
      <c r="O2418" s="53"/>
      <c r="P2418" s="54">
        <v>82.8</v>
      </c>
      <c r="Q2418" s="54">
        <v>0.1</v>
      </c>
      <c r="R2418" s="55">
        <f t="shared" si="7"/>
        <v>70.84370993</v>
      </c>
      <c r="S2418" s="55">
        <f t="shared" si="8"/>
        <v>11.95629007</v>
      </c>
      <c r="T2418" s="55"/>
    </row>
    <row r="2419">
      <c r="A2419" s="45">
        <v>64.5</v>
      </c>
      <c r="B2419" s="45">
        <v>9.0</v>
      </c>
      <c r="C2419" s="46">
        <f t="shared" si="1"/>
        <v>63.03996708</v>
      </c>
      <c r="D2419" s="35">
        <f t="shared" si="2"/>
        <v>1.460032923</v>
      </c>
      <c r="E2419" s="47"/>
      <c r="F2419" s="48">
        <v>82.6</v>
      </c>
      <c r="G2419" s="48">
        <v>58.0</v>
      </c>
      <c r="H2419" s="49">
        <f t="shared" si="3"/>
        <v>74.92342561</v>
      </c>
      <c r="I2419" s="49">
        <f t="shared" si="4"/>
        <v>7.676574386</v>
      </c>
      <c r="J2419" s="49"/>
      <c r="K2419" s="50">
        <v>74.7</v>
      </c>
      <c r="L2419" s="51">
        <v>22.7</v>
      </c>
      <c r="M2419" s="52">
        <f t="shared" si="5"/>
        <v>65.15827166</v>
      </c>
      <c r="N2419" s="52">
        <f t="shared" si="6"/>
        <v>9.541728344</v>
      </c>
      <c r="O2419" s="53"/>
      <c r="P2419" s="54">
        <v>82.6</v>
      </c>
      <c r="Q2419" s="54">
        <v>0.1</v>
      </c>
      <c r="R2419" s="55">
        <f t="shared" si="7"/>
        <v>70.84370993</v>
      </c>
      <c r="S2419" s="55">
        <f t="shared" si="8"/>
        <v>11.75629007</v>
      </c>
      <c r="T2419" s="55"/>
    </row>
    <row r="2420">
      <c r="A2420" s="45">
        <v>64.4</v>
      </c>
      <c r="B2420" s="45">
        <v>9.0</v>
      </c>
      <c r="C2420" s="46">
        <f t="shared" si="1"/>
        <v>63.03996708</v>
      </c>
      <c r="D2420" s="35">
        <f t="shared" si="2"/>
        <v>1.360032923</v>
      </c>
      <c r="E2420" s="47"/>
      <c r="F2420" s="48">
        <v>82.4</v>
      </c>
      <c r="G2420" s="48">
        <v>6.0</v>
      </c>
      <c r="H2420" s="49">
        <f t="shared" si="3"/>
        <v>77.69806549</v>
      </c>
      <c r="I2420" s="49">
        <f t="shared" si="4"/>
        <v>4.701934507</v>
      </c>
      <c r="J2420" s="49"/>
      <c r="K2420" s="50">
        <v>74.6</v>
      </c>
      <c r="L2420" s="51">
        <v>21.9</v>
      </c>
      <c r="M2420" s="52">
        <f t="shared" si="5"/>
        <v>64.94238528</v>
      </c>
      <c r="N2420" s="52">
        <f t="shared" si="6"/>
        <v>9.657614725</v>
      </c>
      <c r="O2420" s="53"/>
      <c r="P2420" s="54">
        <v>82.4</v>
      </c>
      <c r="Q2420" s="54">
        <v>0.1</v>
      </c>
      <c r="R2420" s="55">
        <f t="shared" si="7"/>
        <v>70.84370993</v>
      </c>
      <c r="S2420" s="55">
        <f t="shared" si="8"/>
        <v>11.55629007</v>
      </c>
      <c r="T2420" s="55"/>
    </row>
    <row r="2421">
      <c r="A2421" s="45">
        <v>63.6</v>
      </c>
      <c r="B2421" s="45">
        <v>13.0</v>
      </c>
      <c r="C2421" s="46">
        <f t="shared" si="1"/>
        <v>71.4537795</v>
      </c>
      <c r="D2421" s="35">
        <f t="shared" si="2"/>
        <v>7.853779497</v>
      </c>
      <c r="E2421" s="47"/>
      <c r="F2421" s="48">
        <v>82.0</v>
      </c>
      <c r="G2421" s="48">
        <v>61.0</v>
      </c>
      <c r="H2421" s="49">
        <f t="shared" si="3"/>
        <v>74.76335024</v>
      </c>
      <c r="I2421" s="49">
        <f t="shared" si="4"/>
        <v>7.236649764</v>
      </c>
      <c r="J2421" s="49"/>
      <c r="K2421" s="50">
        <v>74.5</v>
      </c>
      <c r="L2421" s="51">
        <v>21.2</v>
      </c>
      <c r="M2421" s="52">
        <f t="shared" si="5"/>
        <v>64.75348469</v>
      </c>
      <c r="N2421" s="52">
        <f t="shared" si="6"/>
        <v>9.746515308</v>
      </c>
      <c r="O2421" s="53"/>
      <c r="P2421" s="54">
        <v>82.0</v>
      </c>
      <c r="Q2421" s="54">
        <v>0.1</v>
      </c>
      <c r="R2421" s="55">
        <f t="shared" si="7"/>
        <v>70.84370993</v>
      </c>
      <c r="S2421" s="55">
        <f t="shared" si="8"/>
        <v>11.15629007</v>
      </c>
      <c r="T2421" s="55"/>
    </row>
    <row r="2422">
      <c r="A2422" s="45">
        <v>62.8</v>
      </c>
      <c r="B2422" s="45">
        <v>12.5</v>
      </c>
      <c r="C2422" s="46">
        <f t="shared" si="1"/>
        <v>70.40205294</v>
      </c>
      <c r="D2422" s="35">
        <f t="shared" si="2"/>
        <v>7.602052944</v>
      </c>
      <c r="E2422" s="47"/>
      <c r="F2422" s="48">
        <v>82.1</v>
      </c>
      <c r="G2422" s="48">
        <v>63.0</v>
      </c>
      <c r="H2422" s="49">
        <f t="shared" si="3"/>
        <v>74.65663332</v>
      </c>
      <c r="I2422" s="49">
        <f t="shared" si="4"/>
        <v>7.443366683</v>
      </c>
      <c r="J2422" s="49"/>
      <c r="K2422" s="50">
        <v>74.5</v>
      </c>
      <c r="L2422" s="51">
        <v>2.5</v>
      </c>
      <c r="M2422" s="52">
        <f t="shared" si="5"/>
        <v>59.70714053</v>
      </c>
      <c r="N2422" s="52">
        <f t="shared" si="6"/>
        <v>14.79285947</v>
      </c>
      <c r="O2422" s="53"/>
      <c r="P2422" s="54">
        <v>82.1</v>
      </c>
      <c r="Q2422" s="54">
        <v>0.1</v>
      </c>
      <c r="R2422" s="55">
        <f t="shared" si="7"/>
        <v>70.84370993</v>
      </c>
      <c r="S2422" s="55">
        <f t="shared" si="8"/>
        <v>11.25629007</v>
      </c>
      <c r="T2422" s="55"/>
    </row>
    <row r="2423">
      <c r="A2423" s="45">
        <v>71.7</v>
      </c>
      <c r="B2423" s="45">
        <v>12.0</v>
      </c>
      <c r="C2423" s="46">
        <f t="shared" si="1"/>
        <v>69.35032639</v>
      </c>
      <c r="D2423" s="35">
        <f t="shared" si="2"/>
        <v>2.349673608</v>
      </c>
      <c r="E2423" s="47"/>
      <c r="F2423" s="48">
        <v>81.9</v>
      </c>
      <c r="G2423" s="48">
        <v>64.0</v>
      </c>
      <c r="H2423" s="49">
        <f t="shared" si="3"/>
        <v>74.60327486</v>
      </c>
      <c r="I2423" s="49">
        <f t="shared" si="4"/>
        <v>7.296725142</v>
      </c>
      <c r="J2423" s="49"/>
      <c r="K2423" s="50">
        <v>74.5</v>
      </c>
      <c r="L2423" s="51">
        <v>19.8</v>
      </c>
      <c r="M2423" s="52">
        <f t="shared" si="5"/>
        <v>64.37568352</v>
      </c>
      <c r="N2423" s="52">
        <f t="shared" si="6"/>
        <v>10.12431648</v>
      </c>
      <c r="O2423" s="53"/>
      <c r="P2423" s="54">
        <v>81.9</v>
      </c>
      <c r="Q2423" s="54">
        <v>0.1</v>
      </c>
      <c r="R2423" s="55">
        <f t="shared" si="7"/>
        <v>70.84370993</v>
      </c>
      <c r="S2423" s="55">
        <f t="shared" si="8"/>
        <v>11.05629007</v>
      </c>
      <c r="T2423" s="55"/>
    </row>
    <row r="2424">
      <c r="A2424" s="45">
        <v>73.7</v>
      </c>
      <c r="B2424" s="45">
        <v>11.7</v>
      </c>
      <c r="C2424" s="46">
        <f t="shared" si="1"/>
        <v>68.71929046</v>
      </c>
      <c r="D2424" s="35">
        <f t="shared" si="2"/>
        <v>4.980709539</v>
      </c>
      <c r="E2424" s="47"/>
      <c r="F2424" s="48">
        <v>81.6</v>
      </c>
      <c r="G2424" s="48">
        <v>66.0</v>
      </c>
      <c r="H2424" s="49">
        <f t="shared" si="3"/>
        <v>74.49655794</v>
      </c>
      <c r="I2424" s="49">
        <f t="shared" si="4"/>
        <v>7.10344206</v>
      </c>
      <c r="J2424" s="49"/>
      <c r="K2424" s="50">
        <v>71.8</v>
      </c>
      <c r="L2424" s="51">
        <v>19.2</v>
      </c>
      <c r="M2424" s="52">
        <f t="shared" si="5"/>
        <v>64.21376874</v>
      </c>
      <c r="N2424" s="52">
        <f t="shared" si="6"/>
        <v>7.586231261</v>
      </c>
      <c r="O2424" s="53"/>
      <c r="P2424" s="54">
        <v>81.6</v>
      </c>
      <c r="Q2424" s="54">
        <v>0.1</v>
      </c>
      <c r="R2424" s="55">
        <f t="shared" si="7"/>
        <v>70.84370993</v>
      </c>
      <c r="S2424" s="55">
        <f t="shared" si="8"/>
        <v>10.75629007</v>
      </c>
      <c r="T2424" s="55"/>
    </row>
    <row r="2425">
      <c r="A2425" s="45">
        <v>73.8</v>
      </c>
      <c r="B2425" s="45">
        <v>11.8</v>
      </c>
      <c r="C2425" s="46">
        <f t="shared" si="1"/>
        <v>68.92963577</v>
      </c>
      <c r="D2425" s="35">
        <f t="shared" si="2"/>
        <v>4.870364229</v>
      </c>
      <c r="E2425" s="47"/>
      <c r="F2425" s="48">
        <v>81.3</v>
      </c>
      <c r="G2425" s="48">
        <v>7.0</v>
      </c>
      <c r="H2425" s="49">
        <f t="shared" si="3"/>
        <v>77.64470703</v>
      </c>
      <c r="I2425" s="49">
        <f t="shared" si="4"/>
        <v>3.655292966</v>
      </c>
      <c r="J2425" s="49"/>
      <c r="K2425" s="50">
        <v>72.3</v>
      </c>
      <c r="L2425" s="51">
        <v>18.5</v>
      </c>
      <c r="M2425" s="52">
        <f t="shared" si="5"/>
        <v>64.02486816</v>
      </c>
      <c r="N2425" s="52">
        <f t="shared" si="6"/>
        <v>8.275131844</v>
      </c>
      <c r="O2425" s="53"/>
      <c r="P2425" s="54">
        <v>81.3</v>
      </c>
      <c r="Q2425" s="54">
        <v>0.1</v>
      </c>
      <c r="R2425" s="55">
        <f t="shared" si="7"/>
        <v>70.84370993</v>
      </c>
      <c r="S2425" s="55">
        <f t="shared" si="8"/>
        <v>10.45629007</v>
      </c>
      <c r="T2425" s="55"/>
    </row>
    <row r="2426">
      <c r="A2426" s="45">
        <v>73.8</v>
      </c>
      <c r="B2426" s="45">
        <v>11.6</v>
      </c>
      <c r="C2426" s="46">
        <f t="shared" si="1"/>
        <v>68.50894515</v>
      </c>
      <c r="D2426" s="35">
        <f t="shared" si="2"/>
        <v>5.29105485</v>
      </c>
      <c r="E2426" s="47"/>
      <c r="F2426" s="48">
        <v>89.0</v>
      </c>
      <c r="G2426" s="48">
        <v>72.0</v>
      </c>
      <c r="H2426" s="49">
        <f t="shared" si="3"/>
        <v>74.17640718</v>
      </c>
      <c r="I2426" s="49">
        <f t="shared" si="4"/>
        <v>14.82359282</v>
      </c>
      <c r="J2426" s="49"/>
      <c r="K2426" s="50">
        <v>73.7</v>
      </c>
      <c r="L2426" s="51">
        <v>17.9</v>
      </c>
      <c r="M2426" s="52">
        <f t="shared" si="5"/>
        <v>63.86295337</v>
      </c>
      <c r="N2426" s="52">
        <f t="shared" si="6"/>
        <v>9.83704663</v>
      </c>
      <c r="O2426" s="53"/>
      <c r="P2426" s="54">
        <v>89.0</v>
      </c>
      <c r="Q2426" s="54">
        <v>0.1</v>
      </c>
      <c r="R2426" s="55">
        <f t="shared" si="7"/>
        <v>70.84370993</v>
      </c>
      <c r="S2426" s="55">
        <f t="shared" si="8"/>
        <v>18.15629007</v>
      </c>
      <c r="T2426" s="55"/>
    </row>
    <row r="2427">
      <c r="A2427" s="45">
        <v>73.8</v>
      </c>
      <c r="B2427" s="45">
        <v>11.5</v>
      </c>
      <c r="C2427" s="46">
        <f t="shared" si="1"/>
        <v>68.29859984</v>
      </c>
      <c r="D2427" s="35">
        <f t="shared" si="2"/>
        <v>5.50140016</v>
      </c>
      <c r="E2427" s="47"/>
      <c r="F2427" s="48">
        <v>88.0</v>
      </c>
      <c r="G2427" s="48">
        <v>73.0</v>
      </c>
      <c r="H2427" s="49">
        <f t="shared" si="3"/>
        <v>74.12304873</v>
      </c>
      <c r="I2427" s="49">
        <f t="shared" si="4"/>
        <v>13.87695127</v>
      </c>
      <c r="J2427" s="49"/>
      <c r="K2427" s="50">
        <v>73.8</v>
      </c>
      <c r="L2427" s="51">
        <v>17.2</v>
      </c>
      <c r="M2427" s="52">
        <f t="shared" si="5"/>
        <v>63.67405279</v>
      </c>
      <c r="N2427" s="52">
        <f t="shared" si="6"/>
        <v>10.12594721</v>
      </c>
      <c r="O2427" s="53"/>
      <c r="P2427" s="54">
        <v>88.0</v>
      </c>
      <c r="Q2427" s="54">
        <v>0.1</v>
      </c>
      <c r="R2427" s="55">
        <f t="shared" si="7"/>
        <v>70.84370993</v>
      </c>
      <c r="S2427" s="55">
        <f t="shared" si="8"/>
        <v>17.15629007</v>
      </c>
      <c r="T2427" s="55"/>
    </row>
    <row r="2428">
      <c r="A2428" s="45">
        <v>73.7</v>
      </c>
      <c r="B2428" s="45">
        <v>11.4</v>
      </c>
      <c r="C2428" s="46">
        <f t="shared" si="1"/>
        <v>68.08825453</v>
      </c>
      <c r="D2428" s="35">
        <f t="shared" si="2"/>
        <v>5.611745471</v>
      </c>
      <c r="E2428" s="47"/>
      <c r="F2428" s="48">
        <v>81.0</v>
      </c>
      <c r="G2428" s="48">
        <v>77.0</v>
      </c>
      <c r="H2428" s="49">
        <f t="shared" si="3"/>
        <v>73.90961489</v>
      </c>
      <c r="I2428" s="49">
        <f t="shared" si="4"/>
        <v>7.090385112</v>
      </c>
      <c r="J2428" s="49"/>
      <c r="K2428" s="50">
        <v>74.2</v>
      </c>
      <c r="L2428" s="51">
        <v>16.6</v>
      </c>
      <c r="M2428" s="52">
        <f t="shared" si="5"/>
        <v>63.512138</v>
      </c>
      <c r="N2428" s="52">
        <f t="shared" si="6"/>
        <v>10.687862</v>
      </c>
      <c r="O2428" s="53"/>
      <c r="P2428" s="54">
        <v>81.0</v>
      </c>
      <c r="Q2428" s="54">
        <v>0.1</v>
      </c>
      <c r="R2428" s="55">
        <f t="shared" si="7"/>
        <v>70.84370993</v>
      </c>
      <c r="S2428" s="55">
        <f t="shared" si="8"/>
        <v>10.15629007</v>
      </c>
      <c r="T2428" s="55"/>
    </row>
    <row r="2429">
      <c r="A2429" s="45">
        <v>73.5</v>
      </c>
      <c r="B2429" s="45">
        <v>11.0</v>
      </c>
      <c r="C2429" s="46">
        <f t="shared" si="1"/>
        <v>67.24687329</v>
      </c>
      <c r="D2429" s="35">
        <f t="shared" si="2"/>
        <v>6.253126713</v>
      </c>
      <c r="E2429" s="47"/>
      <c r="F2429" s="48">
        <v>81.0</v>
      </c>
      <c r="G2429" s="48">
        <v>79.0</v>
      </c>
      <c r="H2429" s="49">
        <f t="shared" si="3"/>
        <v>73.80289797</v>
      </c>
      <c r="I2429" s="49">
        <f t="shared" si="4"/>
        <v>7.19710203</v>
      </c>
      <c r="J2429" s="49"/>
      <c r="K2429" s="50">
        <v>69.1</v>
      </c>
      <c r="L2429" s="51">
        <v>16.1</v>
      </c>
      <c r="M2429" s="52">
        <f t="shared" si="5"/>
        <v>63.37720901</v>
      </c>
      <c r="N2429" s="52">
        <f t="shared" si="6"/>
        <v>5.722790988</v>
      </c>
      <c r="O2429" s="53"/>
      <c r="P2429" s="54">
        <v>81.0</v>
      </c>
      <c r="Q2429" s="54">
        <v>0.1</v>
      </c>
      <c r="R2429" s="55">
        <f t="shared" si="7"/>
        <v>70.84370993</v>
      </c>
      <c r="S2429" s="55">
        <f t="shared" si="8"/>
        <v>10.15629007</v>
      </c>
      <c r="T2429" s="55"/>
    </row>
    <row r="2430">
      <c r="A2430" s="45">
        <v>73.2</v>
      </c>
      <c r="B2430" s="45">
        <v>10.6</v>
      </c>
      <c r="C2430" s="46">
        <f t="shared" si="1"/>
        <v>66.40549205</v>
      </c>
      <c r="D2430" s="35">
        <f t="shared" si="2"/>
        <v>6.794507955</v>
      </c>
      <c r="E2430" s="47"/>
      <c r="F2430" s="48">
        <v>79.4</v>
      </c>
      <c r="G2430" s="48">
        <v>83.0</v>
      </c>
      <c r="H2430" s="49">
        <f t="shared" si="3"/>
        <v>73.58946413</v>
      </c>
      <c r="I2430" s="49">
        <f t="shared" si="4"/>
        <v>5.810535867</v>
      </c>
      <c r="J2430" s="49"/>
      <c r="K2430" s="50">
        <v>73.9</v>
      </c>
      <c r="L2430" s="51">
        <v>15.6</v>
      </c>
      <c r="M2430" s="52">
        <f t="shared" si="5"/>
        <v>63.24228002</v>
      </c>
      <c r="N2430" s="52">
        <f t="shared" si="6"/>
        <v>10.65771998</v>
      </c>
      <c r="O2430" s="53"/>
      <c r="P2430" s="54">
        <v>79.4</v>
      </c>
      <c r="Q2430" s="54">
        <v>0.1</v>
      </c>
      <c r="R2430" s="55">
        <f t="shared" si="7"/>
        <v>70.84370993</v>
      </c>
      <c r="S2430" s="55">
        <f t="shared" si="8"/>
        <v>8.556290075</v>
      </c>
      <c r="T2430" s="55"/>
    </row>
    <row r="2431">
      <c r="A2431" s="45">
        <v>73.0</v>
      </c>
      <c r="B2431" s="45">
        <v>10.3</v>
      </c>
      <c r="C2431" s="46">
        <f t="shared" si="1"/>
        <v>65.77445611</v>
      </c>
      <c r="D2431" s="35">
        <f t="shared" si="2"/>
        <v>7.225543886</v>
      </c>
      <c r="E2431" s="47"/>
      <c r="F2431" s="48">
        <v>79.5</v>
      </c>
      <c r="G2431" s="48">
        <v>83.0</v>
      </c>
      <c r="H2431" s="49">
        <f t="shared" si="3"/>
        <v>73.58946413</v>
      </c>
      <c r="I2431" s="49">
        <f t="shared" si="4"/>
        <v>5.910535867</v>
      </c>
      <c r="J2431" s="49"/>
      <c r="K2431" s="50">
        <v>73.7</v>
      </c>
      <c r="L2431" s="51">
        <v>15.1</v>
      </c>
      <c r="M2431" s="52">
        <f t="shared" si="5"/>
        <v>63.10735104</v>
      </c>
      <c r="N2431" s="52">
        <f t="shared" si="6"/>
        <v>10.59264896</v>
      </c>
      <c r="O2431" s="53"/>
      <c r="P2431" s="54">
        <v>79.5</v>
      </c>
      <c r="Q2431" s="54">
        <v>0.1</v>
      </c>
      <c r="R2431" s="55">
        <f t="shared" si="7"/>
        <v>70.84370993</v>
      </c>
      <c r="S2431" s="55">
        <f t="shared" si="8"/>
        <v>8.656290075</v>
      </c>
      <c r="T2431" s="55"/>
    </row>
    <row r="2432">
      <c r="A2432" s="45">
        <v>72.8</v>
      </c>
      <c r="B2432" s="45">
        <v>10.2</v>
      </c>
      <c r="C2432" s="46">
        <f t="shared" si="1"/>
        <v>65.5641108</v>
      </c>
      <c r="D2432" s="35">
        <f t="shared" si="2"/>
        <v>7.235889197</v>
      </c>
      <c r="E2432" s="47"/>
      <c r="F2432" s="48">
        <v>79.4</v>
      </c>
      <c r="G2432" s="48">
        <v>84.0</v>
      </c>
      <c r="H2432" s="49">
        <f t="shared" si="3"/>
        <v>73.53610567</v>
      </c>
      <c r="I2432" s="49">
        <f t="shared" si="4"/>
        <v>5.863894326</v>
      </c>
      <c r="J2432" s="49"/>
      <c r="K2432" s="50">
        <v>72.7</v>
      </c>
      <c r="L2432" s="51">
        <v>14.6</v>
      </c>
      <c r="M2432" s="52">
        <f t="shared" si="5"/>
        <v>62.97242205</v>
      </c>
      <c r="N2432" s="52">
        <f t="shared" si="6"/>
        <v>9.727577952</v>
      </c>
      <c r="O2432" s="53"/>
      <c r="P2432" s="54">
        <v>79.4</v>
      </c>
      <c r="Q2432" s="54">
        <v>0.1</v>
      </c>
      <c r="R2432" s="55">
        <f t="shared" si="7"/>
        <v>70.84370993</v>
      </c>
      <c r="S2432" s="55">
        <f t="shared" si="8"/>
        <v>8.556290075</v>
      </c>
      <c r="T2432" s="55"/>
    </row>
    <row r="2433">
      <c r="A2433" s="45">
        <v>72.7</v>
      </c>
      <c r="B2433" s="45">
        <v>10.1</v>
      </c>
      <c r="C2433" s="46">
        <f t="shared" si="1"/>
        <v>65.35376549</v>
      </c>
      <c r="D2433" s="35">
        <f t="shared" si="2"/>
        <v>7.346234507</v>
      </c>
      <c r="E2433" s="47"/>
      <c r="F2433" s="48">
        <v>79.1</v>
      </c>
      <c r="G2433" s="48">
        <v>86.0</v>
      </c>
      <c r="H2433" s="49">
        <f t="shared" si="3"/>
        <v>73.42938876</v>
      </c>
      <c r="I2433" s="49">
        <f t="shared" si="4"/>
        <v>5.670611244</v>
      </c>
      <c r="J2433" s="49"/>
      <c r="K2433" s="50">
        <v>71.5</v>
      </c>
      <c r="L2433" s="51">
        <v>14.1</v>
      </c>
      <c r="M2433" s="52">
        <f t="shared" si="5"/>
        <v>62.83749306</v>
      </c>
      <c r="N2433" s="52">
        <f t="shared" si="6"/>
        <v>8.66250694</v>
      </c>
      <c r="O2433" s="53"/>
      <c r="P2433" s="54">
        <v>79.1</v>
      </c>
      <c r="Q2433" s="54">
        <v>0.1</v>
      </c>
      <c r="R2433" s="55">
        <f t="shared" si="7"/>
        <v>70.84370993</v>
      </c>
      <c r="S2433" s="55">
        <f t="shared" si="8"/>
        <v>8.256290075</v>
      </c>
      <c r="T2433" s="55"/>
    </row>
    <row r="2434">
      <c r="A2434" s="45">
        <v>72.6</v>
      </c>
      <c r="B2434" s="45">
        <v>10.0</v>
      </c>
      <c r="C2434" s="46">
        <f t="shared" si="1"/>
        <v>65.14342018</v>
      </c>
      <c r="D2434" s="35">
        <f t="shared" si="2"/>
        <v>7.456579818</v>
      </c>
      <c r="E2434" s="47"/>
      <c r="F2434" s="48">
        <v>74.9</v>
      </c>
      <c r="G2434" s="48">
        <v>138.0</v>
      </c>
      <c r="H2434" s="49">
        <f t="shared" si="3"/>
        <v>70.65474888</v>
      </c>
      <c r="I2434" s="49">
        <f t="shared" si="4"/>
        <v>4.245251124</v>
      </c>
      <c r="J2434" s="49"/>
      <c r="K2434" s="50">
        <v>71.6</v>
      </c>
      <c r="L2434" s="51">
        <v>58.3</v>
      </c>
      <c r="M2434" s="52">
        <f t="shared" si="5"/>
        <v>74.76521561</v>
      </c>
      <c r="N2434" s="52">
        <f t="shared" si="6"/>
        <v>3.165215613</v>
      </c>
      <c r="O2434" s="53"/>
      <c r="P2434" s="54">
        <v>74.9</v>
      </c>
      <c r="Q2434" s="54">
        <v>0.1</v>
      </c>
      <c r="R2434" s="55">
        <f t="shared" si="7"/>
        <v>70.84370993</v>
      </c>
      <c r="S2434" s="55">
        <f t="shared" si="8"/>
        <v>4.056290075</v>
      </c>
      <c r="T2434" s="55"/>
    </row>
    <row r="2435">
      <c r="A2435" s="45">
        <v>69.7</v>
      </c>
      <c r="B2435" s="45">
        <v>11.3</v>
      </c>
      <c r="C2435" s="46">
        <f t="shared" si="1"/>
        <v>67.87790922</v>
      </c>
      <c r="D2435" s="35">
        <f t="shared" si="2"/>
        <v>1.822090781</v>
      </c>
      <c r="E2435" s="47"/>
      <c r="F2435" s="48">
        <v>74.7</v>
      </c>
      <c r="G2435" s="48">
        <v>141.0</v>
      </c>
      <c r="H2435" s="49">
        <f t="shared" si="3"/>
        <v>70.4946735</v>
      </c>
      <c r="I2435" s="49">
        <f t="shared" si="4"/>
        <v>4.205326501</v>
      </c>
      <c r="J2435" s="49"/>
      <c r="K2435" s="50">
        <v>71.4</v>
      </c>
      <c r="L2435" s="51">
        <v>57.7</v>
      </c>
      <c r="M2435" s="52">
        <f t="shared" si="5"/>
        <v>74.60330083</v>
      </c>
      <c r="N2435" s="52">
        <f t="shared" si="6"/>
        <v>3.203300828</v>
      </c>
      <c r="O2435" s="53"/>
      <c r="P2435" s="54">
        <v>74.7</v>
      </c>
      <c r="Q2435" s="54">
        <v>0.1</v>
      </c>
      <c r="R2435" s="55">
        <f t="shared" si="7"/>
        <v>70.84370993</v>
      </c>
      <c r="S2435" s="55">
        <f t="shared" si="8"/>
        <v>3.856290075</v>
      </c>
      <c r="T2435" s="55"/>
    </row>
    <row r="2436">
      <c r="A2436" s="45">
        <v>69.6</v>
      </c>
      <c r="B2436" s="45">
        <v>11.3</v>
      </c>
      <c r="C2436" s="46">
        <f t="shared" si="1"/>
        <v>67.87790922</v>
      </c>
      <c r="D2436" s="35">
        <f t="shared" si="2"/>
        <v>1.722090781</v>
      </c>
      <c r="E2436" s="47"/>
      <c r="F2436" s="48">
        <v>74.6</v>
      </c>
      <c r="G2436" s="48">
        <v>142.0</v>
      </c>
      <c r="H2436" s="49">
        <f t="shared" si="3"/>
        <v>70.44131504</v>
      </c>
      <c r="I2436" s="49">
        <f t="shared" si="4"/>
        <v>4.15868496</v>
      </c>
      <c r="J2436" s="49"/>
      <c r="K2436" s="50">
        <v>71.2</v>
      </c>
      <c r="L2436" s="51">
        <v>57.0</v>
      </c>
      <c r="M2436" s="52">
        <f t="shared" si="5"/>
        <v>74.41440024</v>
      </c>
      <c r="N2436" s="52">
        <f t="shared" si="6"/>
        <v>3.214400244</v>
      </c>
      <c r="O2436" s="53"/>
      <c r="P2436" s="54">
        <v>74.6</v>
      </c>
      <c r="Q2436" s="54">
        <v>0.1</v>
      </c>
      <c r="R2436" s="55">
        <f t="shared" si="7"/>
        <v>70.84370993</v>
      </c>
      <c r="S2436" s="55">
        <f t="shared" si="8"/>
        <v>3.756290075</v>
      </c>
      <c r="T2436" s="55"/>
    </row>
    <row r="2437">
      <c r="A2437" s="45">
        <v>69.3</v>
      </c>
      <c r="B2437" s="45">
        <v>11.2</v>
      </c>
      <c r="C2437" s="46">
        <f t="shared" si="1"/>
        <v>67.66756391</v>
      </c>
      <c r="D2437" s="35">
        <f t="shared" si="2"/>
        <v>1.632436092</v>
      </c>
      <c r="E2437" s="47"/>
      <c r="F2437" s="48">
        <v>74.5</v>
      </c>
      <c r="G2437" s="48">
        <v>143.0</v>
      </c>
      <c r="H2437" s="49">
        <f t="shared" si="3"/>
        <v>70.38795658</v>
      </c>
      <c r="I2437" s="49">
        <f t="shared" si="4"/>
        <v>4.11204342</v>
      </c>
      <c r="J2437" s="49"/>
      <c r="K2437" s="50">
        <v>71.3</v>
      </c>
      <c r="L2437" s="51">
        <v>56.3</v>
      </c>
      <c r="M2437" s="52">
        <f t="shared" si="5"/>
        <v>74.22549966</v>
      </c>
      <c r="N2437" s="52">
        <f t="shared" si="6"/>
        <v>2.925499661</v>
      </c>
      <c r="O2437" s="53"/>
      <c r="P2437" s="54">
        <v>74.5</v>
      </c>
      <c r="Q2437" s="54">
        <v>0.1</v>
      </c>
      <c r="R2437" s="55">
        <f t="shared" si="7"/>
        <v>70.84370993</v>
      </c>
      <c r="S2437" s="55">
        <f t="shared" si="8"/>
        <v>3.656290075</v>
      </c>
      <c r="T2437" s="55"/>
    </row>
    <row r="2438">
      <c r="A2438" s="45">
        <v>68.8</v>
      </c>
      <c r="B2438" s="45">
        <v>11.1</v>
      </c>
      <c r="C2438" s="46">
        <f t="shared" si="1"/>
        <v>67.4572186</v>
      </c>
      <c r="D2438" s="35">
        <f t="shared" si="2"/>
        <v>1.342781402</v>
      </c>
      <c r="E2438" s="47"/>
      <c r="F2438" s="48">
        <v>74.5</v>
      </c>
      <c r="G2438" s="48">
        <v>141.0</v>
      </c>
      <c r="H2438" s="49">
        <f t="shared" si="3"/>
        <v>70.4946735</v>
      </c>
      <c r="I2438" s="49">
        <f t="shared" si="4"/>
        <v>4.005326501</v>
      </c>
      <c r="J2438" s="49"/>
      <c r="K2438" s="50">
        <v>76.0</v>
      </c>
      <c r="L2438" s="51">
        <v>55.5</v>
      </c>
      <c r="M2438" s="52">
        <f t="shared" si="5"/>
        <v>74.00961328</v>
      </c>
      <c r="N2438" s="52">
        <f t="shared" si="6"/>
        <v>1.99038672</v>
      </c>
      <c r="O2438" s="53"/>
      <c r="P2438" s="54">
        <v>74.5</v>
      </c>
      <c r="Q2438" s="54">
        <v>0.1</v>
      </c>
      <c r="R2438" s="55">
        <f t="shared" si="7"/>
        <v>70.84370993</v>
      </c>
      <c r="S2438" s="55">
        <f t="shared" si="8"/>
        <v>3.656290075</v>
      </c>
      <c r="T2438" s="55"/>
    </row>
    <row r="2439">
      <c r="A2439" s="45">
        <v>68.1</v>
      </c>
      <c r="B2439" s="45">
        <v>11.1</v>
      </c>
      <c r="C2439" s="46">
        <f t="shared" si="1"/>
        <v>67.4572186</v>
      </c>
      <c r="D2439" s="35">
        <f t="shared" si="2"/>
        <v>0.6427814024</v>
      </c>
      <c r="E2439" s="47"/>
      <c r="F2439" s="48">
        <v>74.5</v>
      </c>
      <c r="G2439" s="48">
        <v>138.0</v>
      </c>
      <c r="H2439" s="49">
        <f t="shared" si="3"/>
        <v>70.65474888</v>
      </c>
      <c r="I2439" s="49">
        <f t="shared" si="4"/>
        <v>3.845251124</v>
      </c>
      <c r="J2439" s="49"/>
      <c r="K2439" s="50">
        <v>73.0</v>
      </c>
      <c r="L2439" s="51">
        <v>54.8</v>
      </c>
      <c r="M2439" s="52">
        <f t="shared" si="5"/>
        <v>73.8207127</v>
      </c>
      <c r="N2439" s="52">
        <f t="shared" si="6"/>
        <v>0.8207126962</v>
      </c>
      <c r="O2439" s="53"/>
      <c r="P2439" s="54">
        <v>74.5</v>
      </c>
      <c r="Q2439" s="54">
        <v>0.1</v>
      </c>
      <c r="R2439" s="55">
        <f t="shared" si="7"/>
        <v>70.84370993</v>
      </c>
      <c r="S2439" s="55">
        <f t="shared" si="8"/>
        <v>3.656290075</v>
      </c>
      <c r="T2439" s="55"/>
    </row>
    <row r="2440">
      <c r="A2440" s="45">
        <v>67.3</v>
      </c>
      <c r="B2440" s="45">
        <v>11.1</v>
      </c>
      <c r="C2440" s="46">
        <f t="shared" si="1"/>
        <v>67.4572186</v>
      </c>
      <c r="D2440" s="35">
        <f t="shared" si="2"/>
        <v>0.1572185976</v>
      </c>
      <c r="E2440" s="47"/>
      <c r="F2440" s="48">
        <v>71.8</v>
      </c>
      <c r="G2440" s="48">
        <v>183.0</v>
      </c>
      <c r="H2440" s="49">
        <f t="shared" si="3"/>
        <v>68.25361821</v>
      </c>
      <c r="I2440" s="49">
        <f t="shared" si="4"/>
        <v>3.546381788</v>
      </c>
      <c r="J2440" s="49"/>
      <c r="K2440" s="50">
        <v>70.0</v>
      </c>
      <c r="L2440" s="51">
        <v>54.1</v>
      </c>
      <c r="M2440" s="52">
        <f t="shared" si="5"/>
        <v>73.63181211</v>
      </c>
      <c r="N2440" s="52">
        <f t="shared" si="6"/>
        <v>3.631812113</v>
      </c>
      <c r="O2440" s="53"/>
      <c r="P2440" s="54">
        <v>71.8</v>
      </c>
      <c r="Q2440" s="54">
        <v>0.1</v>
      </c>
      <c r="R2440" s="55">
        <f t="shared" si="7"/>
        <v>70.84370993</v>
      </c>
      <c r="S2440" s="55">
        <f t="shared" si="8"/>
        <v>0.956290075</v>
      </c>
      <c r="T2440" s="55"/>
    </row>
    <row r="2441">
      <c r="A2441" s="45">
        <v>66.7</v>
      </c>
      <c r="B2441" s="45">
        <v>11.1</v>
      </c>
      <c r="C2441" s="46">
        <f t="shared" si="1"/>
        <v>67.4572186</v>
      </c>
      <c r="D2441" s="35">
        <f t="shared" si="2"/>
        <v>0.7572185976</v>
      </c>
      <c r="E2441" s="47"/>
      <c r="F2441" s="48">
        <v>72.3</v>
      </c>
      <c r="G2441" s="48">
        <v>172.0</v>
      </c>
      <c r="H2441" s="49">
        <f t="shared" si="3"/>
        <v>68.84056126</v>
      </c>
      <c r="I2441" s="49">
        <f t="shared" si="4"/>
        <v>3.459438737</v>
      </c>
      <c r="J2441" s="49"/>
      <c r="K2441" s="50">
        <v>69.8</v>
      </c>
      <c r="L2441" s="51">
        <v>53.3</v>
      </c>
      <c r="M2441" s="52">
        <f t="shared" si="5"/>
        <v>73.41592573</v>
      </c>
      <c r="N2441" s="52">
        <f t="shared" si="6"/>
        <v>3.615925732</v>
      </c>
      <c r="O2441" s="53"/>
      <c r="P2441" s="54">
        <v>72.3</v>
      </c>
      <c r="Q2441" s="54">
        <v>0.1</v>
      </c>
      <c r="R2441" s="55">
        <f t="shared" si="7"/>
        <v>70.84370993</v>
      </c>
      <c r="S2441" s="55">
        <f t="shared" si="8"/>
        <v>1.456290075</v>
      </c>
      <c r="T2441" s="55"/>
    </row>
    <row r="2442">
      <c r="A2442" s="45">
        <v>66.4</v>
      </c>
      <c r="B2442" s="45">
        <v>10.8</v>
      </c>
      <c r="C2442" s="46">
        <f t="shared" si="1"/>
        <v>66.82618267</v>
      </c>
      <c r="D2442" s="35">
        <f t="shared" si="2"/>
        <v>0.4261826661</v>
      </c>
      <c r="E2442" s="47"/>
      <c r="F2442" s="48">
        <v>73.7</v>
      </c>
      <c r="G2442" s="48">
        <v>146.0</v>
      </c>
      <c r="H2442" s="49">
        <f t="shared" si="3"/>
        <v>70.2278812</v>
      </c>
      <c r="I2442" s="49">
        <f t="shared" si="4"/>
        <v>3.472118797</v>
      </c>
      <c r="J2442" s="49"/>
      <c r="K2442" s="50">
        <v>69.5</v>
      </c>
      <c r="L2442" s="51">
        <v>52.6</v>
      </c>
      <c r="M2442" s="52">
        <f t="shared" si="5"/>
        <v>73.22702515</v>
      </c>
      <c r="N2442" s="52">
        <f t="shared" si="6"/>
        <v>3.727025148</v>
      </c>
      <c r="O2442" s="53"/>
      <c r="P2442" s="54">
        <v>73.7</v>
      </c>
      <c r="Q2442" s="54">
        <v>0.1</v>
      </c>
      <c r="R2442" s="55">
        <f t="shared" si="7"/>
        <v>70.84370993</v>
      </c>
      <c r="S2442" s="55">
        <f t="shared" si="8"/>
        <v>2.856290075</v>
      </c>
      <c r="T2442" s="55"/>
    </row>
    <row r="2443">
      <c r="A2443" s="45">
        <v>66.1</v>
      </c>
      <c r="B2443" s="45">
        <v>10.9</v>
      </c>
      <c r="C2443" s="46">
        <f t="shared" si="1"/>
        <v>67.03652798</v>
      </c>
      <c r="D2443" s="35">
        <f t="shared" si="2"/>
        <v>0.9365279766</v>
      </c>
      <c r="E2443" s="47"/>
      <c r="F2443" s="48">
        <v>73.8</v>
      </c>
      <c r="G2443" s="48">
        <v>145.0</v>
      </c>
      <c r="H2443" s="49">
        <f t="shared" si="3"/>
        <v>70.28123966</v>
      </c>
      <c r="I2443" s="49">
        <f t="shared" si="4"/>
        <v>3.518760338</v>
      </c>
      <c r="J2443" s="49"/>
      <c r="K2443" s="50">
        <v>69.3</v>
      </c>
      <c r="L2443" s="51">
        <v>51.8</v>
      </c>
      <c r="M2443" s="52">
        <f t="shared" si="5"/>
        <v>73.01113877</v>
      </c>
      <c r="N2443" s="52">
        <f t="shared" si="6"/>
        <v>3.711138767</v>
      </c>
      <c r="O2443" s="53"/>
      <c r="P2443" s="54">
        <v>73.8</v>
      </c>
      <c r="Q2443" s="54">
        <v>0.1</v>
      </c>
      <c r="R2443" s="55">
        <f t="shared" si="7"/>
        <v>70.84370993</v>
      </c>
      <c r="S2443" s="55">
        <f t="shared" si="8"/>
        <v>2.956290075</v>
      </c>
      <c r="T2443" s="55"/>
    </row>
    <row r="2444">
      <c r="A2444" s="45">
        <v>65.9</v>
      </c>
      <c r="B2444" s="45">
        <v>10.7</v>
      </c>
      <c r="C2444" s="46">
        <f t="shared" si="1"/>
        <v>66.61583736</v>
      </c>
      <c r="D2444" s="35">
        <f t="shared" si="2"/>
        <v>0.7158373556</v>
      </c>
      <c r="E2444" s="47"/>
      <c r="F2444" s="48">
        <v>74.2</v>
      </c>
      <c r="G2444" s="48">
        <v>138.0</v>
      </c>
      <c r="H2444" s="49">
        <f t="shared" si="3"/>
        <v>70.65474888</v>
      </c>
      <c r="I2444" s="49">
        <f t="shared" si="4"/>
        <v>3.545251124</v>
      </c>
      <c r="J2444" s="49"/>
      <c r="K2444" s="50">
        <v>68.9</v>
      </c>
      <c r="L2444" s="51">
        <v>51.1</v>
      </c>
      <c r="M2444" s="52">
        <f t="shared" si="5"/>
        <v>72.82223818</v>
      </c>
      <c r="N2444" s="52">
        <f t="shared" si="6"/>
        <v>3.922238184</v>
      </c>
      <c r="O2444" s="53"/>
      <c r="P2444" s="54">
        <v>74.2</v>
      </c>
      <c r="Q2444" s="54">
        <v>0.1</v>
      </c>
      <c r="R2444" s="55">
        <f t="shared" si="7"/>
        <v>70.84370993</v>
      </c>
      <c r="S2444" s="55">
        <f t="shared" si="8"/>
        <v>3.356290075</v>
      </c>
      <c r="T2444" s="55"/>
    </row>
    <row r="2445">
      <c r="A2445" s="45">
        <v>65.5</v>
      </c>
      <c r="B2445" s="45">
        <v>10.6</v>
      </c>
      <c r="C2445" s="46">
        <f t="shared" si="1"/>
        <v>66.40549205</v>
      </c>
      <c r="D2445" s="35">
        <f t="shared" si="2"/>
        <v>0.9054920451</v>
      </c>
      <c r="E2445" s="47"/>
      <c r="F2445" s="48">
        <v>69.1</v>
      </c>
      <c r="G2445" s="48">
        <v>197.0</v>
      </c>
      <c r="H2445" s="49">
        <f t="shared" si="3"/>
        <v>67.50659978</v>
      </c>
      <c r="I2445" s="49">
        <f t="shared" si="4"/>
        <v>1.593400217</v>
      </c>
      <c r="J2445" s="49"/>
      <c r="K2445" s="50">
        <v>68.3</v>
      </c>
      <c r="L2445" s="51">
        <v>5.4</v>
      </c>
      <c r="M2445" s="52">
        <f t="shared" si="5"/>
        <v>60.48972867</v>
      </c>
      <c r="N2445" s="52">
        <f t="shared" si="6"/>
        <v>7.810271334</v>
      </c>
      <c r="O2445" s="53"/>
      <c r="P2445" s="54">
        <v>69.1</v>
      </c>
      <c r="Q2445" s="54">
        <v>0.1</v>
      </c>
      <c r="R2445" s="55">
        <f t="shared" si="7"/>
        <v>70.84370993</v>
      </c>
      <c r="S2445" s="55">
        <f t="shared" si="8"/>
        <v>1.743709925</v>
      </c>
      <c r="T2445" s="55"/>
    </row>
    <row r="2446">
      <c r="A2446" s="45">
        <v>65.9</v>
      </c>
      <c r="B2446" s="45">
        <v>10.5</v>
      </c>
      <c r="C2446" s="46">
        <f t="shared" si="1"/>
        <v>66.19514673</v>
      </c>
      <c r="D2446" s="35">
        <f t="shared" si="2"/>
        <v>0.2951467346</v>
      </c>
      <c r="E2446" s="47"/>
      <c r="F2446" s="48">
        <v>73.9</v>
      </c>
      <c r="G2446" s="48">
        <v>146.0</v>
      </c>
      <c r="H2446" s="49">
        <f t="shared" si="3"/>
        <v>70.2278812</v>
      </c>
      <c r="I2446" s="49">
        <f t="shared" si="4"/>
        <v>3.672118797</v>
      </c>
      <c r="J2446" s="49"/>
      <c r="K2446" s="50">
        <v>68.0</v>
      </c>
      <c r="L2446" s="51">
        <v>49.7</v>
      </c>
      <c r="M2446" s="52">
        <f t="shared" si="5"/>
        <v>72.44443702</v>
      </c>
      <c r="N2446" s="52">
        <f t="shared" si="6"/>
        <v>4.444437017</v>
      </c>
      <c r="O2446" s="53"/>
      <c r="P2446" s="54">
        <v>73.9</v>
      </c>
      <c r="Q2446" s="54">
        <v>0.1</v>
      </c>
      <c r="R2446" s="55">
        <f t="shared" si="7"/>
        <v>70.84370993</v>
      </c>
      <c r="S2446" s="55">
        <f t="shared" si="8"/>
        <v>3.056290075</v>
      </c>
      <c r="T2446" s="55"/>
    </row>
    <row r="2447">
      <c r="A2447" s="45">
        <v>65.2</v>
      </c>
      <c r="B2447" s="45">
        <v>10.1</v>
      </c>
      <c r="C2447" s="46">
        <f t="shared" si="1"/>
        <v>65.35376549</v>
      </c>
      <c r="D2447" s="35">
        <f t="shared" si="2"/>
        <v>0.1537654927</v>
      </c>
      <c r="E2447" s="47"/>
      <c r="F2447" s="48">
        <v>73.7</v>
      </c>
      <c r="G2447" s="48">
        <v>149.0</v>
      </c>
      <c r="H2447" s="49">
        <f t="shared" si="3"/>
        <v>70.06780583</v>
      </c>
      <c r="I2447" s="49">
        <f t="shared" si="4"/>
        <v>3.632194175</v>
      </c>
      <c r="J2447" s="49"/>
      <c r="K2447" s="50">
        <v>67.9</v>
      </c>
      <c r="L2447" s="51">
        <v>49.0</v>
      </c>
      <c r="M2447" s="52">
        <f t="shared" si="5"/>
        <v>72.25553643</v>
      </c>
      <c r="N2447" s="52">
        <f t="shared" si="6"/>
        <v>4.355536434</v>
      </c>
      <c r="O2447" s="53"/>
      <c r="P2447" s="54">
        <v>73.7</v>
      </c>
      <c r="Q2447" s="54">
        <v>0.1</v>
      </c>
      <c r="R2447" s="55">
        <f t="shared" si="7"/>
        <v>70.84370993</v>
      </c>
      <c r="S2447" s="55">
        <f t="shared" si="8"/>
        <v>2.856290075</v>
      </c>
      <c r="T2447" s="55"/>
    </row>
    <row r="2448">
      <c r="A2448" s="45">
        <v>64.3</v>
      </c>
      <c r="B2448" s="45">
        <v>9.8</v>
      </c>
      <c r="C2448" s="46">
        <f t="shared" si="1"/>
        <v>64.72272956</v>
      </c>
      <c r="D2448" s="35">
        <f t="shared" si="2"/>
        <v>0.4227295612</v>
      </c>
      <c r="E2448" s="47"/>
      <c r="F2448" s="48">
        <v>72.7</v>
      </c>
      <c r="G2448" s="48">
        <v>16.0</v>
      </c>
      <c r="H2448" s="49">
        <f t="shared" si="3"/>
        <v>77.1644809</v>
      </c>
      <c r="I2448" s="49">
        <f t="shared" si="4"/>
        <v>4.464480901</v>
      </c>
      <c r="J2448" s="49"/>
      <c r="K2448" s="50">
        <v>67.7</v>
      </c>
      <c r="L2448" s="51">
        <v>48.3</v>
      </c>
      <c r="M2448" s="52">
        <f t="shared" si="5"/>
        <v>72.06663585</v>
      </c>
      <c r="N2448" s="52">
        <f t="shared" si="6"/>
        <v>4.36663585</v>
      </c>
      <c r="O2448" s="53"/>
      <c r="P2448" s="54">
        <v>72.7</v>
      </c>
      <c r="Q2448" s="54">
        <v>0.3</v>
      </c>
      <c r="R2448" s="55">
        <f t="shared" si="7"/>
        <v>70.64913325</v>
      </c>
      <c r="S2448" s="55">
        <f t="shared" si="8"/>
        <v>2.050866753</v>
      </c>
      <c r="T2448" s="55"/>
    </row>
    <row r="2449">
      <c r="A2449" s="45">
        <v>64.0</v>
      </c>
      <c r="B2449" s="45">
        <v>9.7</v>
      </c>
      <c r="C2449" s="46">
        <f t="shared" si="1"/>
        <v>64.51238425</v>
      </c>
      <c r="D2449" s="35">
        <f t="shared" si="2"/>
        <v>0.5123842507</v>
      </c>
      <c r="E2449" s="47"/>
      <c r="F2449" s="48">
        <v>71.5</v>
      </c>
      <c r="G2449" s="48">
        <v>175.0</v>
      </c>
      <c r="H2449" s="49">
        <f t="shared" si="3"/>
        <v>68.68048589</v>
      </c>
      <c r="I2449" s="49">
        <f t="shared" si="4"/>
        <v>2.819514115</v>
      </c>
      <c r="J2449" s="49"/>
      <c r="K2449" s="50">
        <v>67.4</v>
      </c>
      <c r="L2449" s="51">
        <v>47.6</v>
      </c>
      <c r="M2449" s="52">
        <f t="shared" si="5"/>
        <v>71.87773527</v>
      </c>
      <c r="N2449" s="52">
        <f t="shared" si="6"/>
        <v>4.477735267</v>
      </c>
      <c r="O2449" s="53"/>
      <c r="P2449" s="54">
        <v>71.5</v>
      </c>
      <c r="Q2449" s="54">
        <v>0.3</v>
      </c>
      <c r="R2449" s="55">
        <f t="shared" si="7"/>
        <v>70.64913325</v>
      </c>
      <c r="S2449" s="55">
        <f t="shared" si="8"/>
        <v>0.8508667535</v>
      </c>
      <c r="T2449" s="55"/>
    </row>
    <row r="2450">
      <c r="A2450" s="45">
        <v>63.7</v>
      </c>
      <c r="B2450" s="45">
        <v>9.6</v>
      </c>
      <c r="C2450" s="46">
        <f t="shared" si="1"/>
        <v>64.30203894</v>
      </c>
      <c r="D2450" s="35">
        <f t="shared" si="2"/>
        <v>0.6020389402</v>
      </c>
      <c r="E2450" s="47"/>
      <c r="F2450" s="48">
        <v>64.1</v>
      </c>
      <c r="G2450" s="48">
        <v>225.0</v>
      </c>
      <c r="H2450" s="49">
        <f t="shared" si="3"/>
        <v>66.01256292</v>
      </c>
      <c r="I2450" s="49">
        <f t="shared" si="4"/>
        <v>1.912562925</v>
      </c>
      <c r="J2450" s="49"/>
      <c r="K2450" s="50">
        <v>58.9</v>
      </c>
      <c r="L2450" s="51">
        <v>32.3</v>
      </c>
      <c r="M2450" s="52">
        <f t="shared" si="5"/>
        <v>67.74890823</v>
      </c>
      <c r="N2450" s="52">
        <f t="shared" si="6"/>
        <v>8.848908229</v>
      </c>
      <c r="O2450" s="53"/>
      <c r="P2450" s="54">
        <v>64.1</v>
      </c>
      <c r="Q2450" s="54">
        <v>0.3</v>
      </c>
      <c r="R2450" s="55">
        <f t="shared" si="7"/>
        <v>70.64913325</v>
      </c>
      <c r="S2450" s="55">
        <f t="shared" si="8"/>
        <v>6.549133247</v>
      </c>
      <c r="T2450" s="55"/>
    </row>
    <row r="2451">
      <c r="A2451" s="45">
        <v>74.9</v>
      </c>
      <c r="B2451" s="45">
        <v>13.6</v>
      </c>
      <c r="C2451" s="46">
        <f t="shared" si="1"/>
        <v>72.71585136</v>
      </c>
      <c r="D2451" s="35">
        <f t="shared" si="2"/>
        <v>2.18414864</v>
      </c>
      <c r="E2451" s="47"/>
      <c r="F2451" s="48">
        <v>63.8</v>
      </c>
      <c r="G2451" s="48">
        <v>229.0</v>
      </c>
      <c r="H2451" s="49">
        <f t="shared" si="3"/>
        <v>65.79912909</v>
      </c>
      <c r="I2451" s="49">
        <f t="shared" si="4"/>
        <v>1.999129088</v>
      </c>
      <c r="J2451" s="49"/>
      <c r="K2451" s="50">
        <v>58.4</v>
      </c>
      <c r="L2451" s="51">
        <v>31.8</v>
      </c>
      <c r="M2451" s="52">
        <f t="shared" si="5"/>
        <v>67.61397924</v>
      </c>
      <c r="N2451" s="52">
        <f t="shared" si="6"/>
        <v>9.213979241</v>
      </c>
      <c r="O2451" s="53"/>
      <c r="P2451" s="54">
        <v>63.8</v>
      </c>
      <c r="Q2451" s="54">
        <v>0.3</v>
      </c>
      <c r="R2451" s="55">
        <f t="shared" si="7"/>
        <v>70.64913325</v>
      </c>
      <c r="S2451" s="55">
        <f t="shared" si="8"/>
        <v>6.849133247</v>
      </c>
      <c r="T2451" s="55"/>
    </row>
    <row r="2452">
      <c r="A2452" s="45">
        <v>74.6</v>
      </c>
      <c r="B2452" s="45">
        <v>13.6</v>
      </c>
      <c r="C2452" s="46">
        <f t="shared" si="1"/>
        <v>72.71585136</v>
      </c>
      <c r="D2452" s="35">
        <f t="shared" si="2"/>
        <v>1.88414864</v>
      </c>
      <c r="E2452" s="47"/>
      <c r="F2452" s="48">
        <v>63.5</v>
      </c>
      <c r="G2452" s="48">
        <v>232.0</v>
      </c>
      <c r="H2452" s="49">
        <f t="shared" si="3"/>
        <v>65.63905371</v>
      </c>
      <c r="I2452" s="49">
        <f t="shared" si="4"/>
        <v>2.13905371</v>
      </c>
      <c r="J2452" s="49"/>
      <c r="K2452" s="50">
        <v>57.6</v>
      </c>
      <c r="L2452" s="51">
        <v>31.2</v>
      </c>
      <c r="M2452" s="52">
        <f t="shared" si="5"/>
        <v>67.45206445</v>
      </c>
      <c r="N2452" s="52">
        <f t="shared" si="6"/>
        <v>9.852064455</v>
      </c>
      <c r="O2452" s="53"/>
      <c r="P2452" s="54">
        <v>63.5</v>
      </c>
      <c r="Q2452" s="54">
        <v>0.3</v>
      </c>
      <c r="R2452" s="55">
        <f t="shared" si="7"/>
        <v>70.64913325</v>
      </c>
      <c r="S2452" s="55">
        <f t="shared" si="8"/>
        <v>7.149133247</v>
      </c>
      <c r="T2452" s="55"/>
    </row>
    <row r="2453">
      <c r="A2453" s="45">
        <v>74.5</v>
      </c>
      <c r="B2453" s="45">
        <v>13.6</v>
      </c>
      <c r="C2453" s="46">
        <f t="shared" si="1"/>
        <v>72.71585136</v>
      </c>
      <c r="D2453" s="35">
        <f t="shared" si="2"/>
        <v>1.78414864</v>
      </c>
      <c r="E2453" s="47"/>
      <c r="F2453" s="48">
        <v>63.2</v>
      </c>
      <c r="G2453" s="48">
        <v>235.0</v>
      </c>
      <c r="H2453" s="49">
        <f t="shared" si="3"/>
        <v>65.47897833</v>
      </c>
      <c r="I2453" s="49">
        <f t="shared" si="4"/>
        <v>2.278978333</v>
      </c>
      <c r="J2453" s="49"/>
      <c r="K2453" s="50">
        <v>56.5</v>
      </c>
      <c r="L2453" s="51">
        <v>3.7</v>
      </c>
      <c r="M2453" s="52">
        <f t="shared" si="5"/>
        <v>60.03097011</v>
      </c>
      <c r="N2453" s="52">
        <f t="shared" si="6"/>
        <v>3.530970106</v>
      </c>
      <c r="O2453" s="53"/>
      <c r="P2453" s="54">
        <v>63.2</v>
      </c>
      <c r="Q2453" s="54">
        <v>0.3</v>
      </c>
      <c r="R2453" s="55">
        <f t="shared" si="7"/>
        <v>70.64913325</v>
      </c>
      <c r="S2453" s="55">
        <f t="shared" si="8"/>
        <v>7.449133247</v>
      </c>
      <c r="T2453" s="55"/>
    </row>
    <row r="2454">
      <c r="A2454" s="45">
        <v>74.3</v>
      </c>
      <c r="B2454" s="45">
        <v>13.7</v>
      </c>
      <c r="C2454" s="46">
        <f t="shared" si="1"/>
        <v>72.92619667</v>
      </c>
      <c r="D2454" s="35">
        <f t="shared" si="2"/>
        <v>1.37380333</v>
      </c>
      <c r="E2454" s="47"/>
      <c r="F2454" s="48">
        <v>62.7</v>
      </c>
      <c r="G2454" s="48">
        <v>241.0</v>
      </c>
      <c r="H2454" s="49">
        <f t="shared" si="3"/>
        <v>65.15882758</v>
      </c>
      <c r="I2454" s="49">
        <f t="shared" si="4"/>
        <v>2.458827577</v>
      </c>
      <c r="J2454" s="49"/>
      <c r="K2454" s="50">
        <v>55.0</v>
      </c>
      <c r="L2454" s="51">
        <v>3.2</v>
      </c>
      <c r="M2454" s="52">
        <f t="shared" si="5"/>
        <v>59.89604112</v>
      </c>
      <c r="N2454" s="52">
        <f t="shared" si="6"/>
        <v>4.896041118</v>
      </c>
      <c r="O2454" s="53"/>
      <c r="P2454" s="54">
        <v>62.7</v>
      </c>
      <c r="Q2454" s="54">
        <v>0.3</v>
      </c>
      <c r="R2454" s="55">
        <f t="shared" si="7"/>
        <v>70.64913325</v>
      </c>
      <c r="S2454" s="55">
        <f t="shared" si="8"/>
        <v>7.949133247</v>
      </c>
      <c r="T2454" s="55"/>
    </row>
    <row r="2455">
      <c r="A2455" s="45">
        <v>74.1</v>
      </c>
      <c r="B2455" s="45">
        <v>13.3</v>
      </c>
      <c r="C2455" s="46">
        <f t="shared" si="1"/>
        <v>72.08481543</v>
      </c>
      <c r="D2455" s="35">
        <f t="shared" si="2"/>
        <v>2.015184572</v>
      </c>
      <c r="E2455" s="47"/>
      <c r="F2455" s="48">
        <v>62.5</v>
      </c>
      <c r="G2455" s="48">
        <v>243.0</v>
      </c>
      <c r="H2455" s="49">
        <f t="shared" si="3"/>
        <v>65.05211066</v>
      </c>
      <c r="I2455" s="49">
        <f t="shared" si="4"/>
        <v>2.552110659</v>
      </c>
      <c r="J2455" s="49"/>
      <c r="K2455" s="50">
        <v>53.6</v>
      </c>
      <c r="L2455" s="51">
        <v>29.7</v>
      </c>
      <c r="M2455" s="52">
        <f t="shared" si="5"/>
        <v>67.04727749</v>
      </c>
      <c r="N2455" s="52">
        <f t="shared" si="6"/>
        <v>13.44727749</v>
      </c>
      <c r="O2455" s="53"/>
      <c r="P2455" s="54">
        <v>62.5</v>
      </c>
      <c r="Q2455" s="54">
        <v>0.3</v>
      </c>
      <c r="R2455" s="55">
        <f t="shared" si="7"/>
        <v>70.64913325</v>
      </c>
      <c r="S2455" s="55">
        <f t="shared" si="8"/>
        <v>8.149133247</v>
      </c>
      <c r="T2455" s="55"/>
    </row>
    <row r="2456">
      <c r="A2456" s="45">
        <v>73.9</v>
      </c>
      <c r="B2456" s="45">
        <v>13.1</v>
      </c>
      <c r="C2456" s="46">
        <f t="shared" si="1"/>
        <v>71.66412481</v>
      </c>
      <c r="D2456" s="35">
        <f t="shared" si="2"/>
        <v>2.235875193</v>
      </c>
      <c r="E2456" s="47"/>
      <c r="F2456" s="48">
        <v>62.0</v>
      </c>
      <c r="G2456" s="48">
        <v>248.0</v>
      </c>
      <c r="H2456" s="49">
        <f t="shared" si="3"/>
        <v>64.78531836</v>
      </c>
      <c r="I2456" s="49">
        <f t="shared" si="4"/>
        <v>2.785318363</v>
      </c>
      <c r="J2456" s="49"/>
      <c r="K2456" s="50">
        <v>52.6</v>
      </c>
      <c r="L2456" s="51">
        <v>29.3</v>
      </c>
      <c r="M2456" s="52">
        <f t="shared" si="5"/>
        <v>66.9393343</v>
      </c>
      <c r="N2456" s="52">
        <f t="shared" si="6"/>
        <v>14.3393343</v>
      </c>
      <c r="O2456" s="53"/>
      <c r="P2456" s="54">
        <v>62.0</v>
      </c>
      <c r="Q2456" s="54">
        <v>0.3</v>
      </c>
      <c r="R2456" s="55">
        <f t="shared" si="7"/>
        <v>70.64913325</v>
      </c>
      <c r="S2456" s="55">
        <f t="shared" si="8"/>
        <v>8.649133247</v>
      </c>
      <c r="T2456" s="55"/>
    </row>
    <row r="2457">
      <c r="A2457" s="45">
        <v>73.7</v>
      </c>
      <c r="B2457" s="45">
        <v>13.0</v>
      </c>
      <c r="C2457" s="46">
        <f t="shared" si="1"/>
        <v>71.4537795</v>
      </c>
      <c r="D2457" s="35">
        <f t="shared" si="2"/>
        <v>2.246220503</v>
      </c>
      <c r="E2457" s="47"/>
      <c r="F2457" s="48">
        <v>61.8</v>
      </c>
      <c r="G2457" s="48">
        <v>251.0</v>
      </c>
      <c r="H2457" s="49">
        <f t="shared" si="3"/>
        <v>64.62524299</v>
      </c>
      <c r="I2457" s="49">
        <f t="shared" si="4"/>
        <v>2.825242985</v>
      </c>
      <c r="J2457" s="49"/>
      <c r="K2457" s="50">
        <v>51.4</v>
      </c>
      <c r="L2457" s="51">
        <v>28.9</v>
      </c>
      <c r="M2457" s="52">
        <f t="shared" si="5"/>
        <v>66.83139111</v>
      </c>
      <c r="N2457" s="52">
        <f t="shared" si="6"/>
        <v>15.43139111</v>
      </c>
      <c r="O2457" s="53"/>
      <c r="P2457" s="54">
        <v>61.8</v>
      </c>
      <c r="Q2457" s="54">
        <v>0.2</v>
      </c>
      <c r="R2457" s="55">
        <f t="shared" si="7"/>
        <v>70.74642159</v>
      </c>
      <c r="S2457" s="55">
        <f t="shared" si="8"/>
        <v>8.946421586</v>
      </c>
      <c r="T2457" s="55"/>
    </row>
    <row r="2458">
      <c r="A2458" s="45">
        <v>73.5</v>
      </c>
      <c r="B2458" s="45">
        <v>12.9</v>
      </c>
      <c r="C2458" s="46">
        <f t="shared" si="1"/>
        <v>71.24343419</v>
      </c>
      <c r="D2458" s="35">
        <f t="shared" si="2"/>
        <v>2.256565814</v>
      </c>
      <c r="E2458" s="47"/>
      <c r="F2458" s="48">
        <v>61.4</v>
      </c>
      <c r="G2458" s="48">
        <v>254.0</v>
      </c>
      <c r="H2458" s="49">
        <f t="shared" si="3"/>
        <v>64.46516761</v>
      </c>
      <c r="I2458" s="49">
        <f t="shared" si="4"/>
        <v>3.065167607</v>
      </c>
      <c r="J2458" s="49"/>
      <c r="K2458" s="50">
        <v>50.0</v>
      </c>
      <c r="L2458" s="51">
        <v>28.5</v>
      </c>
      <c r="M2458" s="52">
        <f t="shared" si="5"/>
        <v>66.72344792</v>
      </c>
      <c r="N2458" s="52">
        <f t="shared" si="6"/>
        <v>16.72344792</v>
      </c>
      <c r="O2458" s="53"/>
      <c r="P2458" s="54">
        <v>61.4</v>
      </c>
      <c r="Q2458" s="54">
        <v>0.2</v>
      </c>
      <c r="R2458" s="55">
        <f t="shared" si="7"/>
        <v>70.74642159</v>
      </c>
      <c r="S2458" s="55">
        <f t="shared" si="8"/>
        <v>9.346421586</v>
      </c>
      <c r="T2458" s="55"/>
    </row>
    <row r="2459">
      <c r="A2459" s="45">
        <v>73.3</v>
      </c>
      <c r="B2459" s="45">
        <v>12.3</v>
      </c>
      <c r="C2459" s="46">
        <f t="shared" si="1"/>
        <v>69.98136232</v>
      </c>
      <c r="D2459" s="35">
        <f t="shared" si="2"/>
        <v>3.318637677</v>
      </c>
      <c r="E2459" s="47"/>
      <c r="F2459" s="48">
        <v>61.0</v>
      </c>
      <c r="G2459" s="48">
        <v>26.0</v>
      </c>
      <c r="H2459" s="49">
        <f t="shared" si="3"/>
        <v>76.63089631</v>
      </c>
      <c r="I2459" s="49">
        <f t="shared" si="4"/>
        <v>15.63089631</v>
      </c>
      <c r="J2459" s="49"/>
      <c r="K2459" s="50">
        <v>47.8</v>
      </c>
      <c r="L2459" s="51">
        <v>28.2</v>
      </c>
      <c r="M2459" s="52">
        <f t="shared" si="5"/>
        <v>66.64249053</v>
      </c>
      <c r="N2459" s="52">
        <f t="shared" si="6"/>
        <v>18.84249053</v>
      </c>
      <c r="O2459" s="53"/>
      <c r="P2459" s="54">
        <v>61.0</v>
      </c>
      <c r="Q2459" s="54">
        <v>0.2</v>
      </c>
      <c r="R2459" s="55">
        <f t="shared" si="7"/>
        <v>70.74642159</v>
      </c>
      <c r="S2459" s="55">
        <f t="shared" si="8"/>
        <v>9.746421586</v>
      </c>
      <c r="T2459" s="55"/>
    </row>
    <row r="2460">
      <c r="A2460" s="45">
        <v>73.0</v>
      </c>
      <c r="B2460" s="45">
        <v>12.4</v>
      </c>
      <c r="C2460" s="46">
        <f t="shared" si="1"/>
        <v>70.19170763</v>
      </c>
      <c r="D2460" s="35">
        <f t="shared" si="2"/>
        <v>2.808292366</v>
      </c>
      <c r="E2460" s="47"/>
      <c r="F2460" s="48">
        <v>67.0</v>
      </c>
      <c r="G2460" s="48">
        <v>261.0</v>
      </c>
      <c r="H2460" s="49">
        <f t="shared" si="3"/>
        <v>64.09165839</v>
      </c>
      <c r="I2460" s="49">
        <f t="shared" si="4"/>
        <v>2.908341607</v>
      </c>
      <c r="J2460" s="49"/>
      <c r="K2460" s="50">
        <v>46.0</v>
      </c>
      <c r="L2460" s="51">
        <v>27.8</v>
      </c>
      <c r="M2460" s="52">
        <f t="shared" si="5"/>
        <v>66.53454734</v>
      </c>
      <c r="N2460" s="52">
        <f t="shared" si="6"/>
        <v>20.53454734</v>
      </c>
      <c r="O2460" s="53"/>
      <c r="P2460" s="54">
        <v>67.0</v>
      </c>
      <c r="Q2460" s="54">
        <v>0.2</v>
      </c>
      <c r="R2460" s="55">
        <f t="shared" si="7"/>
        <v>70.74642159</v>
      </c>
      <c r="S2460" s="55">
        <f t="shared" si="8"/>
        <v>3.746421586</v>
      </c>
      <c r="T2460" s="55"/>
    </row>
    <row r="2461">
      <c r="A2461" s="45">
        <v>72.5</v>
      </c>
      <c r="B2461" s="45">
        <v>12.0</v>
      </c>
      <c r="C2461" s="46">
        <f t="shared" si="1"/>
        <v>69.35032639</v>
      </c>
      <c r="D2461" s="35">
        <f t="shared" si="2"/>
        <v>3.149673608</v>
      </c>
      <c r="E2461" s="47"/>
      <c r="F2461" s="48">
        <v>59.7</v>
      </c>
      <c r="G2461" s="48">
        <v>278.0</v>
      </c>
      <c r="H2461" s="49">
        <f t="shared" si="3"/>
        <v>63.18456459</v>
      </c>
      <c r="I2461" s="49">
        <f t="shared" si="4"/>
        <v>3.484564586</v>
      </c>
      <c r="J2461" s="49"/>
      <c r="K2461" s="50">
        <v>45.6</v>
      </c>
      <c r="L2461" s="51">
        <v>27.4</v>
      </c>
      <c r="M2461" s="52">
        <f t="shared" si="5"/>
        <v>66.42660414</v>
      </c>
      <c r="N2461" s="52">
        <f t="shared" si="6"/>
        <v>20.82660414</v>
      </c>
      <c r="O2461" s="53"/>
      <c r="P2461" s="54">
        <v>59.7</v>
      </c>
      <c r="Q2461" s="54">
        <v>0.2</v>
      </c>
      <c r="R2461" s="55">
        <f t="shared" si="7"/>
        <v>70.74642159</v>
      </c>
      <c r="S2461" s="55">
        <f t="shared" si="8"/>
        <v>11.04642159</v>
      </c>
      <c r="T2461" s="55"/>
    </row>
    <row r="2462">
      <c r="A2462" s="45">
        <v>71.6</v>
      </c>
      <c r="B2462" s="45">
        <v>11.9</v>
      </c>
      <c r="C2462" s="46">
        <f t="shared" si="1"/>
        <v>69.13998108</v>
      </c>
      <c r="D2462" s="35">
        <f t="shared" si="2"/>
        <v>2.460018918</v>
      </c>
      <c r="E2462" s="47"/>
      <c r="F2462" s="48">
        <v>59.6</v>
      </c>
      <c r="G2462" s="48">
        <v>278.0</v>
      </c>
      <c r="H2462" s="49">
        <f t="shared" si="3"/>
        <v>63.18456459</v>
      </c>
      <c r="I2462" s="49">
        <f t="shared" si="4"/>
        <v>3.584564586</v>
      </c>
      <c r="J2462" s="49"/>
      <c r="K2462" s="50">
        <v>45.9</v>
      </c>
      <c r="L2462" s="51">
        <v>27.1</v>
      </c>
      <c r="M2462" s="52">
        <f t="shared" si="5"/>
        <v>66.34564675</v>
      </c>
      <c r="N2462" s="52">
        <f t="shared" si="6"/>
        <v>20.44564675</v>
      </c>
      <c r="O2462" s="53"/>
      <c r="P2462" s="54">
        <v>59.6</v>
      </c>
      <c r="Q2462" s="54">
        <v>0.2</v>
      </c>
      <c r="R2462" s="55">
        <f t="shared" si="7"/>
        <v>70.74642159</v>
      </c>
      <c r="S2462" s="55">
        <f t="shared" si="8"/>
        <v>11.14642159</v>
      </c>
      <c r="T2462" s="55"/>
    </row>
    <row r="2463">
      <c r="A2463" s="45">
        <v>71.7</v>
      </c>
      <c r="B2463" s="45">
        <v>11.8</v>
      </c>
      <c r="C2463" s="46">
        <f t="shared" si="1"/>
        <v>68.92963577</v>
      </c>
      <c r="D2463" s="35">
        <f t="shared" si="2"/>
        <v>2.770364229</v>
      </c>
      <c r="E2463" s="47"/>
      <c r="F2463" s="48">
        <v>59.4</v>
      </c>
      <c r="G2463" s="48">
        <v>277.0</v>
      </c>
      <c r="H2463" s="49">
        <f t="shared" si="3"/>
        <v>63.23792305</v>
      </c>
      <c r="I2463" s="49">
        <f t="shared" si="4"/>
        <v>3.837923045</v>
      </c>
      <c r="J2463" s="49"/>
      <c r="K2463" s="50">
        <v>46.4</v>
      </c>
      <c r="L2463" s="51">
        <v>26.7</v>
      </c>
      <c r="M2463" s="52">
        <f t="shared" si="5"/>
        <v>66.23770356</v>
      </c>
      <c r="N2463" s="52">
        <f t="shared" si="6"/>
        <v>19.83770356</v>
      </c>
      <c r="O2463" s="53"/>
      <c r="P2463" s="54">
        <v>59.4</v>
      </c>
      <c r="Q2463" s="54">
        <v>0.1</v>
      </c>
      <c r="R2463" s="55">
        <f t="shared" si="7"/>
        <v>70.84370993</v>
      </c>
      <c r="S2463" s="55">
        <f t="shared" si="8"/>
        <v>11.44370993</v>
      </c>
      <c r="T2463" s="55"/>
    </row>
    <row r="2464">
      <c r="A2464" s="45">
        <v>71.4</v>
      </c>
      <c r="B2464" s="45">
        <v>11.5</v>
      </c>
      <c r="C2464" s="46">
        <f t="shared" si="1"/>
        <v>68.29859984</v>
      </c>
      <c r="D2464" s="35">
        <f t="shared" si="2"/>
        <v>3.10140016</v>
      </c>
      <c r="E2464" s="47"/>
      <c r="F2464" s="48">
        <v>58.9</v>
      </c>
      <c r="G2464" s="48">
        <v>283.0</v>
      </c>
      <c r="H2464" s="49">
        <f t="shared" si="3"/>
        <v>62.91777229</v>
      </c>
      <c r="I2464" s="49">
        <f t="shared" si="4"/>
        <v>4.01777229</v>
      </c>
      <c r="J2464" s="49"/>
      <c r="K2464" s="50">
        <v>47.1</v>
      </c>
      <c r="L2464" s="51">
        <v>26.3</v>
      </c>
      <c r="M2464" s="52">
        <f t="shared" si="5"/>
        <v>66.12976037</v>
      </c>
      <c r="N2464" s="52">
        <f t="shared" si="6"/>
        <v>19.02976037</v>
      </c>
      <c r="O2464" s="53"/>
      <c r="P2464" s="54">
        <v>58.9</v>
      </c>
      <c r="Q2464" s="54">
        <v>0.4</v>
      </c>
      <c r="R2464" s="55">
        <f t="shared" si="7"/>
        <v>70.55184491</v>
      </c>
      <c r="S2464" s="55">
        <f t="shared" si="8"/>
        <v>11.65184491</v>
      </c>
      <c r="T2464" s="55"/>
    </row>
    <row r="2465">
      <c r="A2465" s="45">
        <v>71.2</v>
      </c>
      <c r="B2465" s="45">
        <v>11.2</v>
      </c>
      <c r="C2465" s="46">
        <f t="shared" si="1"/>
        <v>67.66756391</v>
      </c>
      <c r="D2465" s="35">
        <f t="shared" si="2"/>
        <v>3.532436092</v>
      </c>
      <c r="E2465" s="47"/>
      <c r="F2465" s="48">
        <v>58.6</v>
      </c>
      <c r="G2465" s="48">
        <v>284.0</v>
      </c>
      <c r="H2465" s="49">
        <f t="shared" si="3"/>
        <v>62.86441383</v>
      </c>
      <c r="I2465" s="49">
        <f t="shared" si="4"/>
        <v>4.264413831</v>
      </c>
      <c r="J2465" s="49"/>
      <c r="K2465" s="50">
        <v>48.4</v>
      </c>
      <c r="L2465" s="51">
        <v>25.9</v>
      </c>
      <c r="M2465" s="52">
        <f t="shared" si="5"/>
        <v>66.02181718</v>
      </c>
      <c r="N2465" s="52">
        <f t="shared" si="6"/>
        <v>17.62181718</v>
      </c>
      <c r="O2465" s="53"/>
      <c r="P2465" s="54">
        <v>58.6</v>
      </c>
      <c r="Q2465" s="54">
        <v>0.4</v>
      </c>
      <c r="R2465" s="55">
        <f t="shared" si="7"/>
        <v>70.55184491</v>
      </c>
      <c r="S2465" s="55">
        <f t="shared" si="8"/>
        <v>11.95184491</v>
      </c>
      <c r="T2465" s="55"/>
    </row>
    <row r="2466">
      <c r="A2466" s="45">
        <v>71.1</v>
      </c>
      <c r="B2466" s="45">
        <v>10.9</v>
      </c>
      <c r="C2466" s="46">
        <f t="shared" si="1"/>
        <v>67.03652798</v>
      </c>
      <c r="D2466" s="35">
        <f t="shared" si="2"/>
        <v>4.063472023</v>
      </c>
      <c r="E2466" s="47"/>
      <c r="F2466" s="48">
        <v>71.6</v>
      </c>
      <c r="G2466" s="48">
        <v>176.0</v>
      </c>
      <c r="H2466" s="49">
        <f t="shared" si="3"/>
        <v>68.62712743</v>
      </c>
      <c r="I2466" s="49">
        <f t="shared" si="4"/>
        <v>2.972872574</v>
      </c>
      <c r="J2466" s="49"/>
      <c r="K2466" s="50">
        <v>82.4</v>
      </c>
      <c r="L2466" s="51">
        <v>59.5</v>
      </c>
      <c r="M2466" s="52">
        <f t="shared" si="5"/>
        <v>75.08904518</v>
      </c>
      <c r="N2466" s="52">
        <f t="shared" si="6"/>
        <v>7.310954815</v>
      </c>
      <c r="O2466" s="53"/>
      <c r="P2466" s="54">
        <v>71.6</v>
      </c>
      <c r="Q2466" s="54">
        <v>0.4</v>
      </c>
      <c r="R2466" s="55">
        <f t="shared" si="7"/>
        <v>70.55184491</v>
      </c>
      <c r="S2466" s="55">
        <f t="shared" si="8"/>
        <v>1.048155093</v>
      </c>
      <c r="T2466" s="55"/>
    </row>
    <row r="2467">
      <c r="A2467" s="45">
        <v>75.7</v>
      </c>
      <c r="B2467" s="45">
        <v>12.9</v>
      </c>
      <c r="C2467" s="46">
        <f t="shared" si="1"/>
        <v>71.24343419</v>
      </c>
      <c r="D2467" s="35">
        <f t="shared" si="2"/>
        <v>4.456565814</v>
      </c>
      <c r="E2467" s="47"/>
      <c r="F2467" s="48">
        <v>71.4</v>
      </c>
      <c r="G2467" s="48">
        <v>178.0</v>
      </c>
      <c r="H2467" s="49">
        <f t="shared" si="3"/>
        <v>68.52041051</v>
      </c>
      <c r="I2467" s="49">
        <f t="shared" si="4"/>
        <v>2.879589492</v>
      </c>
      <c r="J2467" s="49"/>
      <c r="K2467" s="50">
        <v>82.3</v>
      </c>
      <c r="L2467" s="51">
        <v>59.0</v>
      </c>
      <c r="M2467" s="52">
        <f t="shared" si="5"/>
        <v>74.9541162</v>
      </c>
      <c r="N2467" s="52">
        <f t="shared" si="6"/>
        <v>7.345883803</v>
      </c>
      <c r="O2467" s="53"/>
      <c r="P2467" s="54">
        <v>71.4</v>
      </c>
      <c r="Q2467" s="54">
        <v>0.9</v>
      </c>
      <c r="R2467" s="55">
        <f t="shared" si="7"/>
        <v>70.06540321</v>
      </c>
      <c r="S2467" s="55">
        <f t="shared" si="8"/>
        <v>1.334596789</v>
      </c>
      <c r="T2467" s="55"/>
    </row>
    <row r="2468">
      <c r="A2468" s="45">
        <v>75.5</v>
      </c>
      <c r="B2468" s="45">
        <v>12.9</v>
      </c>
      <c r="C2468" s="46">
        <f t="shared" si="1"/>
        <v>71.24343419</v>
      </c>
      <c r="D2468" s="35">
        <f t="shared" si="2"/>
        <v>4.256565814</v>
      </c>
      <c r="E2468" s="47"/>
      <c r="F2468" s="48">
        <v>71.2</v>
      </c>
      <c r="G2468" s="48">
        <v>179.0</v>
      </c>
      <c r="H2468" s="49">
        <f t="shared" si="3"/>
        <v>68.46705205</v>
      </c>
      <c r="I2468" s="49">
        <f t="shared" si="4"/>
        <v>2.732947951</v>
      </c>
      <c r="J2468" s="49"/>
      <c r="K2468" s="50">
        <v>81.9</v>
      </c>
      <c r="L2468" s="51">
        <v>58.5</v>
      </c>
      <c r="M2468" s="52">
        <f t="shared" si="5"/>
        <v>74.81918721</v>
      </c>
      <c r="N2468" s="52">
        <f t="shared" si="6"/>
        <v>7.080812791</v>
      </c>
      <c r="O2468" s="53"/>
      <c r="P2468" s="54">
        <v>71.2</v>
      </c>
      <c r="Q2468" s="54">
        <v>0.1</v>
      </c>
      <c r="R2468" s="55">
        <f t="shared" si="7"/>
        <v>70.84370993</v>
      </c>
      <c r="S2468" s="55">
        <f t="shared" si="8"/>
        <v>0.356290075</v>
      </c>
      <c r="T2468" s="55"/>
    </row>
    <row r="2469">
      <c r="A2469" s="45">
        <v>75.3</v>
      </c>
      <c r="B2469" s="45">
        <v>12.9</v>
      </c>
      <c r="C2469" s="46">
        <f t="shared" si="1"/>
        <v>71.24343419</v>
      </c>
      <c r="D2469" s="35">
        <f t="shared" si="2"/>
        <v>4.056565814</v>
      </c>
      <c r="E2469" s="47"/>
      <c r="F2469" s="48">
        <v>71.3</v>
      </c>
      <c r="G2469" s="48">
        <v>178.0</v>
      </c>
      <c r="H2469" s="49">
        <f t="shared" si="3"/>
        <v>68.52041051</v>
      </c>
      <c r="I2469" s="49">
        <f t="shared" si="4"/>
        <v>2.779589492</v>
      </c>
      <c r="J2469" s="49"/>
      <c r="K2469" s="50">
        <v>81.7</v>
      </c>
      <c r="L2469" s="51">
        <v>58.1</v>
      </c>
      <c r="M2469" s="52">
        <f t="shared" si="5"/>
        <v>74.71124402</v>
      </c>
      <c r="N2469" s="52">
        <f t="shared" si="6"/>
        <v>6.988755982</v>
      </c>
      <c r="O2469" s="53"/>
      <c r="P2469" s="54">
        <v>71.3</v>
      </c>
      <c r="Q2469" s="54">
        <v>0.5</v>
      </c>
      <c r="R2469" s="55">
        <f t="shared" si="7"/>
        <v>70.45455657</v>
      </c>
      <c r="S2469" s="55">
        <f t="shared" si="8"/>
        <v>0.845443432</v>
      </c>
      <c r="T2469" s="55"/>
    </row>
    <row r="2470">
      <c r="A2470" s="45">
        <v>75.1</v>
      </c>
      <c r="B2470" s="45">
        <v>12.9</v>
      </c>
      <c r="C2470" s="46">
        <f t="shared" si="1"/>
        <v>71.24343419</v>
      </c>
      <c r="D2470" s="35">
        <f t="shared" si="2"/>
        <v>3.856565814</v>
      </c>
      <c r="E2470" s="47"/>
      <c r="F2470" s="48">
        <v>76.0</v>
      </c>
      <c r="G2470" s="48">
        <v>187.0</v>
      </c>
      <c r="H2470" s="49">
        <f t="shared" si="3"/>
        <v>68.04018437</v>
      </c>
      <c r="I2470" s="49">
        <f t="shared" si="4"/>
        <v>7.959815625</v>
      </c>
      <c r="J2470" s="49"/>
      <c r="K2470" s="50">
        <v>81.7</v>
      </c>
      <c r="L2470" s="51">
        <v>57.7</v>
      </c>
      <c r="M2470" s="52">
        <f t="shared" si="5"/>
        <v>74.60330083</v>
      </c>
      <c r="N2470" s="52">
        <f t="shared" si="6"/>
        <v>7.096699172</v>
      </c>
      <c r="O2470" s="53"/>
      <c r="P2470" s="54">
        <v>76.0</v>
      </c>
      <c r="Q2470" s="54">
        <v>0.6</v>
      </c>
      <c r="R2470" s="55">
        <f t="shared" si="7"/>
        <v>70.35726823</v>
      </c>
      <c r="S2470" s="55">
        <f t="shared" si="8"/>
        <v>5.642731771</v>
      </c>
      <c r="T2470" s="55"/>
    </row>
    <row r="2471">
      <c r="A2471" s="45">
        <v>74.9</v>
      </c>
      <c r="B2471" s="45">
        <v>12.9</v>
      </c>
      <c r="C2471" s="46">
        <f t="shared" si="1"/>
        <v>71.24343419</v>
      </c>
      <c r="D2471" s="35">
        <f t="shared" si="2"/>
        <v>3.656565814</v>
      </c>
      <c r="E2471" s="47"/>
      <c r="F2471" s="48">
        <v>73.0</v>
      </c>
      <c r="G2471" s="48">
        <v>19.0</v>
      </c>
      <c r="H2471" s="49">
        <f t="shared" si="3"/>
        <v>77.00440552</v>
      </c>
      <c r="I2471" s="49">
        <f t="shared" si="4"/>
        <v>4.004405523</v>
      </c>
      <c r="J2471" s="49"/>
      <c r="K2471" s="50">
        <v>81.5</v>
      </c>
      <c r="L2471" s="51">
        <v>57.3</v>
      </c>
      <c r="M2471" s="52">
        <f t="shared" si="5"/>
        <v>74.49535764</v>
      </c>
      <c r="N2471" s="52">
        <f t="shared" si="6"/>
        <v>7.004642363</v>
      </c>
      <c r="O2471" s="53"/>
      <c r="P2471" s="54">
        <v>73.0</v>
      </c>
      <c r="Q2471" s="54">
        <v>1.2</v>
      </c>
      <c r="R2471" s="55">
        <f t="shared" si="7"/>
        <v>69.77353819</v>
      </c>
      <c r="S2471" s="55">
        <f t="shared" si="8"/>
        <v>3.226461807</v>
      </c>
      <c r="T2471" s="55"/>
    </row>
    <row r="2472">
      <c r="A2472" s="45">
        <v>74.7</v>
      </c>
      <c r="B2472" s="45">
        <v>13.0</v>
      </c>
      <c r="C2472" s="46">
        <f t="shared" si="1"/>
        <v>71.4537795</v>
      </c>
      <c r="D2472" s="35">
        <f t="shared" si="2"/>
        <v>3.246220503</v>
      </c>
      <c r="E2472" s="47"/>
      <c r="F2472" s="48">
        <v>70.0</v>
      </c>
      <c r="G2472" s="48">
        <v>196.0</v>
      </c>
      <c r="H2472" s="49">
        <f t="shared" si="3"/>
        <v>67.55995824</v>
      </c>
      <c r="I2472" s="49">
        <f t="shared" si="4"/>
        <v>2.440041758</v>
      </c>
      <c r="J2472" s="49"/>
      <c r="K2472" s="50">
        <v>81.4</v>
      </c>
      <c r="L2472" s="51">
        <v>56.9</v>
      </c>
      <c r="M2472" s="52">
        <f t="shared" si="5"/>
        <v>74.38741445</v>
      </c>
      <c r="N2472" s="52">
        <f t="shared" si="6"/>
        <v>7.012585554</v>
      </c>
      <c r="O2472" s="53"/>
      <c r="P2472" s="54">
        <v>70.0</v>
      </c>
      <c r="Q2472" s="54">
        <v>0.8</v>
      </c>
      <c r="R2472" s="55">
        <f t="shared" si="7"/>
        <v>70.16269155</v>
      </c>
      <c r="S2472" s="55">
        <f t="shared" si="8"/>
        <v>0.1626915502</v>
      </c>
      <c r="T2472" s="55"/>
    </row>
    <row r="2473">
      <c r="A2473" s="45">
        <v>74.4</v>
      </c>
      <c r="B2473" s="45">
        <v>13.0</v>
      </c>
      <c r="C2473" s="46">
        <f t="shared" si="1"/>
        <v>71.4537795</v>
      </c>
      <c r="D2473" s="35">
        <f t="shared" si="2"/>
        <v>2.946220503</v>
      </c>
      <c r="E2473" s="47"/>
      <c r="F2473" s="48">
        <v>69.8</v>
      </c>
      <c r="G2473" s="48">
        <v>196.0</v>
      </c>
      <c r="H2473" s="49">
        <f t="shared" si="3"/>
        <v>67.55995824</v>
      </c>
      <c r="I2473" s="49">
        <f t="shared" si="4"/>
        <v>2.240041758</v>
      </c>
      <c r="J2473" s="49"/>
      <c r="K2473" s="50">
        <v>81.1</v>
      </c>
      <c r="L2473" s="51">
        <v>56.5</v>
      </c>
      <c r="M2473" s="52">
        <f t="shared" si="5"/>
        <v>74.27947126</v>
      </c>
      <c r="N2473" s="52">
        <f t="shared" si="6"/>
        <v>6.820528744</v>
      </c>
      <c r="O2473" s="53"/>
      <c r="P2473" s="54">
        <v>69.8</v>
      </c>
      <c r="Q2473" s="54">
        <v>0.6</v>
      </c>
      <c r="R2473" s="55">
        <f t="shared" si="7"/>
        <v>70.35726823</v>
      </c>
      <c r="S2473" s="55">
        <f t="shared" si="8"/>
        <v>0.5572682287</v>
      </c>
      <c r="T2473" s="55"/>
    </row>
    <row r="2474">
      <c r="A2474" s="45">
        <v>74.2</v>
      </c>
      <c r="B2474" s="45">
        <v>12.2</v>
      </c>
      <c r="C2474" s="46">
        <f t="shared" si="1"/>
        <v>69.77101701</v>
      </c>
      <c r="D2474" s="35">
        <f t="shared" si="2"/>
        <v>4.428982987</v>
      </c>
      <c r="E2474" s="47"/>
      <c r="F2474" s="48">
        <v>69.5</v>
      </c>
      <c r="G2474" s="48">
        <v>22.0</v>
      </c>
      <c r="H2474" s="49">
        <f t="shared" si="3"/>
        <v>76.84433015</v>
      </c>
      <c r="I2474" s="49">
        <f t="shared" si="4"/>
        <v>7.344330145</v>
      </c>
      <c r="J2474" s="49"/>
      <c r="K2474" s="50">
        <v>89.0</v>
      </c>
      <c r="L2474" s="51">
        <v>56.1</v>
      </c>
      <c r="M2474" s="52">
        <f t="shared" si="5"/>
        <v>74.17152807</v>
      </c>
      <c r="N2474" s="52">
        <f t="shared" si="6"/>
        <v>14.82847193</v>
      </c>
      <c r="O2474" s="53"/>
      <c r="P2474" s="54">
        <v>69.5</v>
      </c>
      <c r="Q2474" s="54">
        <v>0.6</v>
      </c>
      <c r="R2474" s="55">
        <f t="shared" si="7"/>
        <v>70.35726823</v>
      </c>
      <c r="S2474" s="55">
        <f t="shared" si="8"/>
        <v>0.8572682287</v>
      </c>
      <c r="T2474" s="55"/>
    </row>
    <row r="2475">
      <c r="A2475" s="45">
        <v>73.5</v>
      </c>
      <c r="B2475" s="45">
        <v>12.2</v>
      </c>
      <c r="C2475" s="46">
        <f t="shared" si="1"/>
        <v>69.77101701</v>
      </c>
      <c r="D2475" s="35">
        <f t="shared" si="2"/>
        <v>3.728982987</v>
      </c>
      <c r="E2475" s="47"/>
      <c r="F2475" s="48">
        <v>69.3</v>
      </c>
      <c r="G2475" s="48">
        <v>199.0</v>
      </c>
      <c r="H2475" s="49">
        <f t="shared" si="3"/>
        <v>67.39988286</v>
      </c>
      <c r="I2475" s="49">
        <f t="shared" si="4"/>
        <v>1.900117136</v>
      </c>
      <c r="J2475" s="49"/>
      <c r="K2475" s="50">
        <v>88.0</v>
      </c>
      <c r="L2475" s="51">
        <v>55.7</v>
      </c>
      <c r="M2475" s="52">
        <f t="shared" si="5"/>
        <v>74.06358487</v>
      </c>
      <c r="N2475" s="52">
        <f t="shared" si="6"/>
        <v>13.93641513</v>
      </c>
      <c r="O2475" s="53"/>
      <c r="P2475" s="54">
        <v>69.3</v>
      </c>
      <c r="Q2475" s="54">
        <v>0.9</v>
      </c>
      <c r="R2475" s="55">
        <f t="shared" si="7"/>
        <v>70.06540321</v>
      </c>
      <c r="S2475" s="55">
        <f t="shared" si="8"/>
        <v>0.765403211</v>
      </c>
      <c r="T2475" s="55"/>
    </row>
    <row r="2476">
      <c r="A2476" s="45">
        <v>73.7</v>
      </c>
      <c r="B2476" s="45">
        <v>12.1</v>
      </c>
      <c r="C2476" s="46">
        <f t="shared" si="1"/>
        <v>69.5606717</v>
      </c>
      <c r="D2476" s="35">
        <f t="shared" si="2"/>
        <v>4.139328297</v>
      </c>
      <c r="E2476" s="47"/>
      <c r="F2476" s="48">
        <v>68.9</v>
      </c>
      <c r="G2476" s="48">
        <v>25.0</v>
      </c>
      <c r="H2476" s="49">
        <f t="shared" si="3"/>
        <v>76.68425477</v>
      </c>
      <c r="I2476" s="49">
        <f t="shared" si="4"/>
        <v>7.784254768</v>
      </c>
      <c r="J2476" s="49"/>
      <c r="K2476" s="50">
        <v>85.0</v>
      </c>
      <c r="L2476" s="51">
        <v>55.3</v>
      </c>
      <c r="M2476" s="52">
        <f t="shared" si="5"/>
        <v>73.95564168</v>
      </c>
      <c r="N2476" s="52">
        <f t="shared" si="6"/>
        <v>11.04435832</v>
      </c>
      <c r="O2476" s="53"/>
      <c r="P2476" s="54">
        <v>68.9</v>
      </c>
      <c r="Q2476" s="54">
        <v>1.0</v>
      </c>
      <c r="R2476" s="55">
        <f t="shared" si="7"/>
        <v>69.96811487</v>
      </c>
      <c r="S2476" s="55">
        <f t="shared" si="8"/>
        <v>1.068114872</v>
      </c>
      <c r="T2476" s="55"/>
    </row>
    <row r="2477">
      <c r="A2477" s="45">
        <v>73.6</v>
      </c>
      <c r="B2477" s="45">
        <v>11.9</v>
      </c>
      <c r="C2477" s="46">
        <f t="shared" si="1"/>
        <v>69.13998108</v>
      </c>
      <c r="D2477" s="35">
        <f t="shared" si="2"/>
        <v>4.460018918</v>
      </c>
      <c r="E2477" s="47"/>
      <c r="F2477" s="48">
        <v>68.3</v>
      </c>
      <c r="G2477" s="48">
        <v>214.0</v>
      </c>
      <c r="H2477" s="49">
        <f t="shared" si="3"/>
        <v>66.59950598</v>
      </c>
      <c r="I2477" s="49">
        <f t="shared" si="4"/>
        <v>1.700494024</v>
      </c>
      <c r="J2477" s="49"/>
      <c r="K2477" s="50">
        <v>83.0</v>
      </c>
      <c r="L2477" s="51">
        <v>54.9</v>
      </c>
      <c r="M2477" s="52">
        <f t="shared" si="5"/>
        <v>73.84769849</v>
      </c>
      <c r="N2477" s="52">
        <f t="shared" si="6"/>
        <v>9.152301506</v>
      </c>
      <c r="O2477" s="53"/>
      <c r="P2477" s="54">
        <v>68.3</v>
      </c>
      <c r="Q2477" s="54">
        <v>1.6</v>
      </c>
      <c r="R2477" s="55">
        <f t="shared" si="7"/>
        <v>69.38438484</v>
      </c>
      <c r="S2477" s="55">
        <f t="shared" si="8"/>
        <v>1.084384836</v>
      </c>
      <c r="T2477" s="55"/>
    </row>
    <row r="2478">
      <c r="A2478" s="45">
        <v>73.5</v>
      </c>
      <c r="B2478" s="45">
        <v>11.9</v>
      </c>
      <c r="C2478" s="46">
        <f t="shared" si="1"/>
        <v>69.13998108</v>
      </c>
      <c r="D2478" s="35">
        <f t="shared" si="2"/>
        <v>4.360018918</v>
      </c>
      <c r="E2478" s="47"/>
      <c r="F2478" s="48">
        <v>68.0</v>
      </c>
      <c r="G2478" s="48">
        <v>223.0</v>
      </c>
      <c r="H2478" s="49">
        <f t="shared" si="3"/>
        <v>66.11927984</v>
      </c>
      <c r="I2478" s="49">
        <f t="shared" si="4"/>
        <v>1.880720157</v>
      </c>
      <c r="J2478" s="49"/>
      <c r="K2478" s="50">
        <v>82.0</v>
      </c>
      <c r="L2478" s="51">
        <v>54.4</v>
      </c>
      <c r="M2478" s="52">
        <f t="shared" si="5"/>
        <v>73.71276951</v>
      </c>
      <c r="N2478" s="52">
        <f t="shared" si="6"/>
        <v>8.287230494</v>
      </c>
      <c r="O2478" s="53"/>
      <c r="P2478" s="54">
        <v>68.0</v>
      </c>
      <c r="Q2478" s="54">
        <v>1.8</v>
      </c>
      <c r="R2478" s="55">
        <f t="shared" si="7"/>
        <v>69.18980816</v>
      </c>
      <c r="S2478" s="55">
        <f t="shared" si="8"/>
        <v>1.189808158</v>
      </c>
      <c r="T2478" s="55"/>
    </row>
    <row r="2479">
      <c r="A2479" s="45">
        <v>73.2</v>
      </c>
      <c r="B2479" s="45">
        <v>11.9</v>
      </c>
      <c r="C2479" s="46">
        <f t="shared" si="1"/>
        <v>69.13998108</v>
      </c>
      <c r="D2479" s="35">
        <f t="shared" si="2"/>
        <v>4.060018918</v>
      </c>
      <c r="E2479" s="47"/>
      <c r="F2479" s="48">
        <v>67.9</v>
      </c>
      <c r="G2479" s="48">
        <v>221.0</v>
      </c>
      <c r="H2479" s="49">
        <f t="shared" si="3"/>
        <v>66.22599676</v>
      </c>
      <c r="I2479" s="49">
        <f t="shared" si="4"/>
        <v>1.674003238</v>
      </c>
      <c r="J2479" s="49"/>
      <c r="K2479" s="50">
        <v>79.9</v>
      </c>
      <c r="L2479" s="51">
        <v>53.9</v>
      </c>
      <c r="M2479" s="52">
        <f t="shared" si="5"/>
        <v>73.57784052</v>
      </c>
      <c r="N2479" s="52">
        <f t="shared" si="6"/>
        <v>6.322159482</v>
      </c>
      <c r="O2479" s="53"/>
      <c r="P2479" s="54">
        <v>67.9</v>
      </c>
      <c r="Q2479" s="54">
        <v>0.4</v>
      </c>
      <c r="R2479" s="55">
        <f t="shared" si="7"/>
        <v>70.55184491</v>
      </c>
      <c r="S2479" s="55">
        <f t="shared" si="8"/>
        <v>2.651844907</v>
      </c>
      <c r="T2479" s="55"/>
    </row>
    <row r="2480">
      <c r="A2480" s="45">
        <v>72.8</v>
      </c>
      <c r="B2480" s="45">
        <v>11.9</v>
      </c>
      <c r="C2480" s="46">
        <f t="shared" si="1"/>
        <v>69.13998108</v>
      </c>
      <c r="D2480" s="35">
        <f t="shared" si="2"/>
        <v>3.660018918</v>
      </c>
      <c r="E2480" s="47"/>
      <c r="F2480" s="48">
        <v>67.7</v>
      </c>
      <c r="G2480" s="48">
        <v>219.0</v>
      </c>
      <c r="H2480" s="49">
        <f t="shared" si="3"/>
        <v>66.33271368</v>
      </c>
      <c r="I2480" s="49">
        <f t="shared" si="4"/>
        <v>1.36728632</v>
      </c>
      <c r="J2480" s="49"/>
      <c r="K2480" s="50">
        <v>79.8</v>
      </c>
      <c r="L2480" s="51">
        <v>53.4</v>
      </c>
      <c r="M2480" s="52">
        <f t="shared" si="5"/>
        <v>73.44291153</v>
      </c>
      <c r="N2480" s="52">
        <f t="shared" si="6"/>
        <v>6.357088471</v>
      </c>
      <c r="O2480" s="53"/>
      <c r="P2480" s="54">
        <v>67.7</v>
      </c>
      <c r="Q2480" s="54">
        <v>7.1</v>
      </c>
      <c r="R2480" s="55">
        <f t="shared" si="7"/>
        <v>64.03352618</v>
      </c>
      <c r="S2480" s="55">
        <f t="shared" si="8"/>
        <v>3.666473823</v>
      </c>
      <c r="T2480" s="55"/>
    </row>
    <row r="2481">
      <c r="A2481" s="45">
        <v>73.1</v>
      </c>
      <c r="B2481" s="45">
        <v>11.8</v>
      </c>
      <c r="C2481" s="46">
        <f t="shared" si="1"/>
        <v>68.92963577</v>
      </c>
      <c r="D2481" s="35">
        <f t="shared" si="2"/>
        <v>4.170364229</v>
      </c>
      <c r="E2481" s="47"/>
      <c r="F2481" s="48">
        <v>67.4</v>
      </c>
      <c r="G2481" s="48">
        <v>224.0</v>
      </c>
      <c r="H2481" s="49">
        <f t="shared" si="3"/>
        <v>66.06592138</v>
      </c>
      <c r="I2481" s="49">
        <f t="shared" si="4"/>
        <v>1.334078616</v>
      </c>
      <c r="J2481" s="49"/>
      <c r="K2481" s="50">
        <v>79.6</v>
      </c>
      <c r="L2481" s="51">
        <v>52.8</v>
      </c>
      <c r="M2481" s="52">
        <f t="shared" si="5"/>
        <v>73.28099674</v>
      </c>
      <c r="N2481" s="52">
        <f t="shared" si="6"/>
        <v>6.319003256</v>
      </c>
      <c r="O2481" s="53"/>
      <c r="P2481" s="54">
        <v>67.4</v>
      </c>
      <c r="Q2481" s="54">
        <v>7.3</v>
      </c>
      <c r="R2481" s="55">
        <f t="shared" si="7"/>
        <v>63.8389495</v>
      </c>
      <c r="S2481" s="55">
        <f t="shared" si="8"/>
        <v>3.561050502</v>
      </c>
      <c r="T2481" s="55"/>
    </row>
    <row r="2482">
      <c r="A2482" s="45">
        <v>72.6</v>
      </c>
      <c r="B2482" s="45">
        <v>11.7</v>
      </c>
      <c r="C2482" s="46">
        <f t="shared" si="1"/>
        <v>68.71929046</v>
      </c>
      <c r="D2482" s="35">
        <f t="shared" si="2"/>
        <v>3.880709539</v>
      </c>
      <c r="E2482" s="47"/>
      <c r="F2482" s="48">
        <v>58.9</v>
      </c>
      <c r="G2482" s="48">
        <v>373.0</v>
      </c>
      <c r="H2482" s="49">
        <f t="shared" si="3"/>
        <v>58.11551096</v>
      </c>
      <c r="I2482" s="49">
        <f t="shared" si="4"/>
        <v>0.7844890392</v>
      </c>
      <c r="J2482" s="49"/>
      <c r="K2482" s="50">
        <v>83.4</v>
      </c>
      <c r="L2482" s="51">
        <v>57.4</v>
      </c>
      <c r="M2482" s="52">
        <f t="shared" si="5"/>
        <v>74.52234343</v>
      </c>
      <c r="N2482" s="52">
        <f t="shared" si="6"/>
        <v>8.877656565</v>
      </c>
      <c r="O2482" s="53"/>
      <c r="P2482" s="54">
        <v>58.9</v>
      </c>
      <c r="Q2482" s="54">
        <v>9.8</v>
      </c>
      <c r="R2482" s="55">
        <f t="shared" si="7"/>
        <v>61.40674102</v>
      </c>
      <c r="S2482" s="55">
        <f t="shared" si="8"/>
        <v>2.506741017</v>
      </c>
      <c r="T2482" s="55"/>
    </row>
    <row r="2483">
      <c r="A2483" s="45">
        <v>68.3</v>
      </c>
      <c r="B2483" s="45">
        <v>12.5</v>
      </c>
      <c r="C2483" s="46">
        <f t="shared" si="1"/>
        <v>70.40205294</v>
      </c>
      <c r="D2483" s="35">
        <f t="shared" si="2"/>
        <v>2.102052944</v>
      </c>
      <c r="E2483" s="47"/>
      <c r="F2483" s="48">
        <v>58.4</v>
      </c>
      <c r="G2483" s="48">
        <v>382.0</v>
      </c>
      <c r="H2483" s="49">
        <f t="shared" si="3"/>
        <v>57.63528483</v>
      </c>
      <c r="I2483" s="49">
        <f t="shared" si="4"/>
        <v>0.7647151721</v>
      </c>
      <c r="J2483" s="49"/>
      <c r="K2483" s="50">
        <v>83.2</v>
      </c>
      <c r="L2483" s="51">
        <v>57.0</v>
      </c>
      <c r="M2483" s="52">
        <f t="shared" si="5"/>
        <v>74.41440024</v>
      </c>
      <c r="N2483" s="52">
        <f t="shared" si="6"/>
        <v>8.785599756</v>
      </c>
      <c r="O2483" s="53"/>
      <c r="P2483" s="54">
        <v>58.4</v>
      </c>
      <c r="Q2483" s="54">
        <v>12.2</v>
      </c>
      <c r="R2483" s="55">
        <f t="shared" si="7"/>
        <v>59.07182087</v>
      </c>
      <c r="S2483" s="55">
        <f t="shared" si="8"/>
        <v>0.6718208746</v>
      </c>
      <c r="T2483" s="55"/>
    </row>
    <row r="2484">
      <c r="A2484" s="45">
        <v>68.0</v>
      </c>
      <c r="B2484" s="45">
        <v>12.5</v>
      </c>
      <c r="C2484" s="46">
        <f t="shared" si="1"/>
        <v>70.40205294</v>
      </c>
      <c r="D2484" s="35">
        <f t="shared" si="2"/>
        <v>2.402052944</v>
      </c>
      <c r="E2484" s="47"/>
      <c r="F2484" s="48">
        <v>57.6</v>
      </c>
      <c r="G2484" s="48">
        <v>393.0</v>
      </c>
      <c r="H2484" s="49">
        <f t="shared" si="3"/>
        <v>57.04834178</v>
      </c>
      <c r="I2484" s="49">
        <f t="shared" si="4"/>
        <v>0.5516582235</v>
      </c>
      <c r="J2484" s="49"/>
      <c r="K2484" s="50">
        <v>83.0</v>
      </c>
      <c r="L2484" s="51">
        <v>56.6</v>
      </c>
      <c r="M2484" s="52">
        <f t="shared" si="5"/>
        <v>74.30645705</v>
      </c>
      <c r="N2484" s="52">
        <f t="shared" si="6"/>
        <v>8.693542946</v>
      </c>
      <c r="O2484" s="53"/>
      <c r="P2484" s="54">
        <v>57.6</v>
      </c>
      <c r="Q2484" s="54">
        <v>15.7</v>
      </c>
      <c r="R2484" s="55">
        <f t="shared" si="7"/>
        <v>55.666729</v>
      </c>
      <c r="S2484" s="55">
        <f t="shared" si="8"/>
        <v>1.933270999</v>
      </c>
      <c r="T2484" s="55"/>
    </row>
    <row r="2485">
      <c r="A2485" s="45">
        <v>67.7</v>
      </c>
      <c r="B2485" s="45">
        <v>12.5</v>
      </c>
      <c r="C2485" s="46">
        <f t="shared" si="1"/>
        <v>70.40205294</v>
      </c>
      <c r="D2485" s="35">
        <f t="shared" si="2"/>
        <v>2.702052944</v>
      </c>
      <c r="E2485" s="47"/>
      <c r="F2485" s="48">
        <v>56.5</v>
      </c>
      <c r="G2485" s="48">
        <v>412.0</v>
      </c>
      <c r="H2485" s="49">
        <f t="shared" si="3"/>
        <v>56.03453105</v>
      </c>
      <c r="I2485" s="49">
        <f t="shared" si="4"/>
        <v>0.4654689486</v>
      </c>
      <c r="J2485" s="49"/>
      <c r="K2485" s="50">
        <v>82.7</v>
      </c>
      <c r="L2485" s="51">
        <v>56.2</v>
      </c>
      <c r="M2485" s="52">
        <f t="shared" si="5"/>
        <v>74.19851386</v>
      </c>
      <c r="N2485" s="52">
        <f t="shared" si="6"/>
        <v>8.501486137</v>
      </c>
      <c r="O2485" s="53"/>
      <c r="P2485" s="54">
        <v>56.5</v>
      </c>
      <c r="Q2485" s="54">
        <v>21.6</v>
      </c>
      <c r="R2485" s="55">
        <f t="shared" si="7"/>
        <v>49.92671698</v>
      </c>
      <c r="S2485" s="55">
        <f t="shared" si="8"/>
        <v>6.573283016</v>
      </c>
      <c r="T2485" s="55"/>
    </row>
    <row r="2486">
      <c r="A2486" s="45">
        <v>67.4</v>
      </c>
      <c r="B2486" s="45">
        <v>12.5</v>
      </c>
      <c r="C2486" s="46">
        <f t="shared" si="1"/>
        <v>70.40205294</v>
      </c>
      <c r="D2486" s="35">
        <f t="shared" si="2"/>
        <v>3.002052944</v>
      </c>
      <c r="E2486" s="47"/>
      <c r="F2486" s="48">
        <v>55.0</v>
      </c>
      <c r="G2486" s="48">
        <v>438.0</v>
      </c>
      <c r="H2486" s="49">
        <f t="shared" si="3"/>
        <v>54.64721111</v>
      </c>
      <c r="I2486" s="49">
        <f t="shared" si="4"/>
        <v>0.3527888881</v>
      </c>
      <c r="J2486" s="49"/>
      <c r="K2486" s="50">
        <v>82.6</v>
      </c>
      <c r="L2486" s="51">
        <v>55.8</v>
      </c>
      <c r="M2486" s="52">
        <f t="shared" si="5"/>
        <v>74.09057067</v>
      </c>
      <c r="N2486" s="52">
        <f t="shared" si="6"/>
        <v>8.509429327</v>
      </c>
      <c r="O2486" s="53"/>
      <c r="P2486" s="54">
        <v>55.0</v>
      </c>
      <c r="Q2486" s="54">
        <v>33.7</v>
      </c>
      <c r="R2486" s="55">
        <f t="shared" si="7"/>
        <v>38.15482793</v>
      </c>
      <c r="S2486" s="55">
        <f t="shared" si="8"/>
        <v>16.84517207</v>
      </c>
      <c r="T2486" s="55"/>
    </row>
    <row r="2487">
      <c r="A2487" s="45">
        <v>67.2</v>
      </c>
      <c r="B2487" s="45">
        <v>12.5</v>
      </c>
      <c r="C2487" s="46">
        <f t="shared" si="1"/>
        <v>70.40205294</v>
      </c>
      <c r="D2487" s="35">
        <f t="shared" si="2"/>
        <v>3.202052944</v>
      </c>
      <c r="E2487" s="47"/>
      <c r="F2487" s="48">
        <v>53.6</v>
      </c>
      <c r="G2487" s="48">
        <v>459.0</v>
      </c>
      <c r="H2487" s="49">
        <f t="shared" si="3"/>
        <v>53.52668347</v>
      </c>
      <c r="I2487" s="49">
        <f t="shared" si="4"/>
        <v>0.07331653166</v>
      </c>
      <c r="J2487" s="49"/>
      <c r="K2487" s="50">
        <v>82.3</v>
      </c>
      <c r="L2487" s="51">
        <v>55.4</v>
      </c>
      <c r="M2487" s="52">
        <f t="shared" si="5"/>
        <v>73.98262748</v>
      </c>
      <c r="N2487" s="52">
        <f t="shared" si="6"/>
        <v>8.317372518</v>
      </c>
      <c r="O2487" s="53"/>
      <c r="P2487" s="54">
        <v>53.6</v>
      </c>
      <c r="Q2487" s="54">
        <v>40.2</v>
      </c>
      <c r="R2487" s="55">
        <f t="shared" si="7"/>
        <v>31.83108588</v>
      </c>
      <c r="S2487" s="55">
        <f t="shared" si="8"/>
        <v>21.76891412</v>
      </c>
      <c r="T2487" s="55"/>
    </row>
    <row r="2488">
      <c r="A2488" s="45">
        <v>66.9</v>
      </c>
      <c r="B2488" s="45">
        <v>12.4</v>
      </c>
      <c r="C2488" s="46">
        <f t="shared" si="1"/>
        <v>70.19170763</v>
      </c>
      <c r="D2488" s="35">
        <f t="shared" si="2"/>
        <v>3.291707634</v>
      </c>
      <c r="E2488" s="47"/>
      <c r="F2488" s="48">
        <v>52.6</v>
      </c>
      <c r="G2488" s="48">
        <v>46.0</v>
      </c>
      <c r="H2488" s="49">
        <f t="shared" si="3"/>
        <v>75.56372712</v>
      </c>
      <c r="I2488" s="49">
        <f t="shared" si="4"/>
        <v>22.96372712</v>
      </c>
      <c r="J2488" s="49"/>
      <c r="K2488" s="50">
        <v>82.1</v>
      </c>
      <c r="L2488" s="51">
        <v>55.0</v>
      </c>
      <c r="M2488" s="52">
        <f t="shared" si="5"/>
        <v>73.87468429</v>
      </c>
      <c r="N2488" s="52">
        <f t="shared" si="6"/>
        <v>8.225315709</v>
      </c>
      <c r="O2488" s="53"/>
      <c r="P2488" s="54">
        <v>52.6</v>
      </c>
      <c r="Q2488" s="54">
        <v>40.7</v>
      </c>
      <c r="R2488" s="55">
        <f t="shared" si="7"/>
        <v>31.34464419</v>
      </c>
      <c r="S2488" s="55">
        <f t="shared" si="8"/>
        <v>21.25535581</v>
      </c>
      <c r="T2488" s="55"/>
    </row>
    <row r="2489">
      <c r="A2489" s="45">
        <v>66.6</v>
      </c>
      <c r="B2489" s="45">
        <v>12.1</v>
      </c>
      <c r="C2489" s="46">
        <f t="shared" si="1"/>
        <v>69.5606717</v>
      </c>
      <c r="D2489" s="35">
        <f t="shared" si="2"/>
        <v>2.960671703</v>
      </c>
      <c r="E2489" s="47"/>
      <c r="F2489" s="48">
        <v>51.4</v>
      </c>
      <c r="G2489" s="48">
        <v>477.0</v>
      </c>
      <c r="H2489" s="49">
        <f t="shared" si="3"/>
        <v>52.5662312</v>
      </c>
      <c r="I2489" s="49">
        <f t="shared" si="4"/>
        <v>1.166231202</v>
      </c>
      <c r="J2489" s="49"/>
      <c r="K2489" s="50">
        <v>82.0</v>
      </c>
      <c r="L2489" s="51">
        <v>54.6</v>
      </c>
      <c r="M2489" s="52">
        <f t="shared" si="5"/>
        <v>73.7667411</v>
      </c>
      <c r="N2489" s="52">
        <f t="shared" si="6"/>
        <v>8.233258899</v>
      </c>
      <c r="O2489" s="53"/>
      <c r="P2489" s="54">
        <v>51.4</v>
      </c>
      <c r="Q2489" s="54">
        <v>43.7</v>
      </c>
      <c r="R2489" s="55">
        <f t="shared" si="7"/>
        <v>28.42599401</v>
      </c>
      <c r="S2489" s="55">
        <f t="shared" si="8"/>
        <v>22.97400599</v>
      </c>
      <c r="T2489" s="55"/>
    </row>
    <row r="2490">
      <c r="A2490" s="45">
        <v>66.2</v>
      </c>
      <c r="B2490" s="45">
        <v>11.7</v>
      </c>
      <c r="C2490" s="46">
        <f t="shared" si="1"/>
        <v>68.71929046</v>
      </c>
      <c r="D2490" s="35">
        <f t="shared" si="2"/>
        <v>2.519290461</v>
      </c>
      <c r="E2490" s="47"/>
      <c r="F2490" s="48">
        <v>50.0</v>
      </c>
      <c r="G2490" s="48">
        <v>51.0</v>
      </c>
      <c r="H2490" s="49">
        <f t="shared" si="3"/>
        <v>75.29693483</v>
      </c>
      <c r="I2490" s="49">
        <f t="shared" si="4"/>
        <v>25.29693483</v>
      </c>
      <c r="J2490" s="49"/>
      <c r="K2490" s="50">
        <v>81.7</v>
      </c>
      <c r="L2490" s="51">
        <v>54.1</v>
      </c>
      <c r="M2490" s="52">
        <f t="shared" si="5"/>
        <v>73.63181211</v>
      </c>
      <c r="N2490" s="52">
        <f t="shared" si="6"/>
        <v>8.068187887</v>
      </c>
      <c r="O2490" s="53"/>
      <c r="P2490" s="54">
        <v>50.0</v>
      </c>
      <c r="Q2490" s="54">
        <v>49.1</v>
      </c>
      <c r="R2490" s="55">
        <f t="shared" si="7"/>
        <v>23.17242369</v>
      </c>
      <c r="S2490" s="55">
        <f t="shared" si="8"/>
        <v>26.82757631</v>
      </c>
      <c r="T2490" s="55"/>
    </row>
    <row r="2491">
      <c r="A2491" s="45">
        <v>65.8</v>
      </c>
      <c r="B2491" s="45">
        <v>11.3</v>
      </c>
      <c r="C2491" s="46">
        <f t="shared" si="1"/>
        <v>67.87790922</v>
      </c>
      <c r="D2491" s="35">
        <f t="shared" si="2"/>
        <v>2.077909219</v>
      </c>
      <c r="E2491" s="47"/>
      <c r="F2491" s="48">
        <v>47.8</v>
      </c>
      <c r="G2491" s="48">
        <v>564.0</v>
      </c>
      <c r="H2491" s="49">
        <f t="shared" si="3"/>
        <v>47.92404525</v>
      </c>
      <c r="I2491" s="49">
        <f t="shared" si="4"/>
        <v>0.1240452508</v>
      </c>
      <c r="J2491" s="49"/>
      <c r="K2491" s="50">
        <v>81.5</v>
      </c>
      <c r="L2491" s="51">
        <v>53.7</v>
      </c>
      <c r="M2491" s="52">
        <f t="shared" si="5"/>
        <v>73.52386892</v>
      </c>
      <c r="N2491" s="52">
        <f t="shared" si="6"/>
        <v>7.976131078</v>
      </c>
      <c r="O2491" s="53"/>
      <c r="P2491" s="54">
        <v>47.8</v>
      </c>
      <c r="Q2491" s="54">
        <v>50.3</v>
      </c>
      <c r="R2491" s="55">
        <f t="shared" si="7"/>
        <v>22.00496362</v>
      </c>
      <c r="S2491" s="55">
        <f t="shared" si="8"/>
        <v>25.79503638</v>
      </c>
      <c r="T2491" s="55"/>
    </row>
    <row r="2492">
      <c r="A2492" s="45">
        <v>64.9</v>
      </c>
      <c r="B2492" s="45">
        <v>11.0</v>
      </c>
      <c r="C2492" s="46">
        <f t="shared" si="1"/>
        <v>67.24687329</v>
      </c>
      <c r="D2492" s="35">
        <f t="shared" si="2"/>
        <v>2.346873287</v>
      </c>
      <c r="E2492" s="47"/>
      <c r="F2492" s="48">
        <v>46.0</v>
      </c>
      <c r="G2492" s="48">
        <v>63.0</v>
      </c>
      <c r="H2492" s="49">
        <f t="shared" si="3"/>
        <v>74.65663332</v>
      </c>
      <c r="I2492" s="49">
        <f t="shared" si="4"/>
        <v>28.65663332</v>
      </c>
      <c r="J2492" s="49"/>
      <c r="K2492" s="50">
        <v>81.1</v>
      </c>
      <c r="L2492" s="51">
        <v>53.2</v>
      </c>
      <c r="M2492" s="52">
        <f t="shared" si="5"/>
        <v>73.38893993</v>
      </c>
      <c r="N2492" s="52">
        <f t="shared" si="6"/>
        <v>7.711060066</v>
      </c>
      <c r="O2492" s="53"/>
      <c r="P2492" s="54">
        <v>46.0</v>
      </c>
      <c r="Q2492" s="54">
        <v>50.6</v>
      </c>
      <c r="R2492" s="55">
        <f t="shared" si="7"/>
        <v>21.7130986</v>
      </c>
      <c r="S2492" s="55">
        <f t="shared" si="8"/>
        <v>24.2869014</v>
      </c>
      <c r="T2492" s="55"/>
    </row>
    <row r="2493">
      <c r="A2493" s="45">
        <v>63.7</v>
      </c>
      <c r="B2493" s="45">
        <v>10.6</v>
      </c>
      <c r="C2493" s="46">
        <f t="shared" si="1"/>
        <v>66.40549205</v>
      </c>
      <c r="D2493" s="35">
        <f t="shared" si="2"/>
        <v>2.705492045</v>
      </c>
      <c r="E2493" s="47"/>
      <c r="F2493" s="48">
        <v>45.6</v>
      </c>
      <c r="G2493" s="48">
        <v>69.0</v>
      </c>
      <c r="H2493" s="49">
        <f t="shared" si="3"/>
        <v>74.33648256</v>
      </c>
      <c r="I2493" s="49">
        <f t="shared" si="4"/>
        <v>28.73648256</v>
      </c>
      <c r="J2493" s="49"/>
      <c r="K2493" s="50">
        <v>81.0</v>
      </c>
      <c r="L2493" s="51">
        <v>52.8</v>
      </c>
      <c r="M2493" s="52">
        <f t="shared" si="5"/>
        <v>73.28099674</v>
      </c>
      <c r="N2493" s="52">
        <f t="shared" si="6"/>
        <v>7.719003256</v>
      </c>
      <c r="O2493" s="53"/>
      <c r="P2493" s="54">
        <v>45.6</v>
      </c>
      <c r="Q2493" s="54">
        <v>49.9</v>
      </c>
      <c r="R2493" s="55">
        <f t="shared" si="7"/>
        <v>22.39411697</v>
      </c>
      <c r="S2493" s="55">
        <f t="shared" si="8"/>
        <v>23.20588303</v>
      </c>
      <c r="T2493" s="55"/>
    </row>
    <row r="2494">
      <c r="A2494" s="45">
        <v>62.3</v>
      </c>
      <c r="B2494" s="45">
        <v>10.2</v>
      </c>
      <c r="C2494" s="46">
        <f t="shared" si="1"/>
        <v>65.5641108</v>
      </c>
      <c r="D2494" s="35">
        <f t="shared" si="2"/>
        <v>3.264110803</v>
      </c>
      <c r="E2494" s="47"/>
      <c r="F2494" s="48">
        <v>45.9</v>
      </c>
      <c r="G2494" s="48">
        <v>6.0</v>
      </c>
      <c r="H2494" s="49">
        <f t="shared" si="3"/>
        <v>77.69806549</v>
      </c>
      <c r="I2494" s="49">
        <f t="shared" si="4"/>
        <v>31.79806549</v>
      </c>
      <c r="J2494" s="49"/>
      <c r="K2494" s="50">
        <v>85.0</v>
      </c>
      <c r="L2494" s="51">
        <v>52.3</v>
      </c>
      <c r="M2494" s="52">
        <f t="shared" si="5"/>
        <v>73.14606776</v>
      </c>
      <c r="N2494" s="52">
        <f t="shared" si="6"/>
        <v>11.85393224</v>
      </c>
      <c r="O2494" s="53"/>
      <c r="P2494" s="54">
        <v>45.9</v>
      </c>
      <c r="Q2494" s="54">
        <v>48.8</v>
      </c>
      <c r="R2494" s="55">
        <f t="shared" si="7"/>
        <v>23.46428871</v>
      </c>
      <c r="S2494" s="55">
        <f t="shared" si="8"/>
        <v>22.43571129</v>
      </c>
      <c r="T2494" s="55"/>
    </row>
    <row r="2495">
      <c r="A2495" s="45">
        <v>61.0</v>
      </c>
      <c r="B2495" s="45">
        <v>9.8</v>
      </c>
      <c r="C2495" s="46">
        <f t="shared" si="1"/>
        <v>64.72272956</v>
      </c>
      <c r="D2495" s="35">
        <f t="shared" si="2"/>
        <v>3.722729561</v>
      </c>
      <c r="E2495" s="47"/>
      <c r="F2495" s="48">
        <v>46.4</v>
      </c>
      <c r="G2495" s="48">
        <v>587.0</v>
      </c>
      <c r="H2495" s="49">
        <f t="shared" si="3"/>
        <v>46.69680069</v>
      </c>
      <c r="I2495" s="49">
        <f t="shared" si="4"/>
        <v>0.2968006888</v>
      </c>
      <c r="J2495" s="49"/>
      <c r="K2495" s="50">
        <v>84.0</v>
      </c>
      <c r="L2495" s="51">
        <v>51.8</v>
      </c>
      <c r="M2495" s="52">
        <f t="shared" si="5"/>
        <v>73.01113877</v>
      </c>
      <c r="N2495" s="52">
        <f t="shared" si="6"/>
        <v>10.98886123</v>
      </c>
      <c r="O2495" s="53"/>
      <c r="P2495" s="54">
        <v>46.4</v>
      </c>
      <c r="Q2495" s="54">
        <v>46.4</v>
      </c>
      <c r="R2495" s="55">
        <f t="shared" si="7"/>
        <v>25.79920885</v>
      </c>
      <c r="S2495" s="55">
        <f t="shared" si="8"/>
        <v>20.60079115</v>
      </c>
      <c r="T2495" s="55"/>
    </row>
    <row r="2496">
      <c r="A2496" s="45">
        <v>62.0</v>
      </c>
      <c r="B2496" s="45">
        <v>9.8</v>
      </c>
      <c r="C2496" s="46">
        <f t="shared" si="1"/>
        <v>64.72272956</v>
      </c>
      <c r="D2496" s="35">
        <f t="shared" si="2"/>
        <v>2.722729561</v>
      </c>
      <c r="E2496" s="47"/>
      <c r="F2496" s="48">
        <v>47.1</v>
      </c>
      <c r="G2496" s="48">
        <v>568.0</v>
      </c>
      <c r="H2496" s="49">
        <f t="shared" si="3"/>
        <v>47.71061141</v>
      </c>
      <c r="I2496" s="49">
        <f t="shared" si="4"/>
        <v>0.6106114139</v>
      </c>
      <c r="J2496" s="49"/>
      <c r="K2496" s="50">
        <v>82.0</v>
      </c>
      <c r="L2496" s="51">
        <v>51.3</v>
      </c>
      <c r="M2496" s="52">
        <f t="shared" si="5"/>
        <v>72.87620978</v>
      </c>
      <c r="N2496" s="52">
        <f t="shared" si="6"/>
        <v>9.123790221</v>
      </c>
      <c r="O2496" s="53"/>
      <c r="P2496" s="54">
        <v>47.1</v>
      </c>
      <c r="Q2496" s="54">
        <v>0.1</v>
      </c>
      <c r="R2496" s="55">
        <f t="shared" si="7"/>
        <v>70.84370993</v>
      </c>
      <c r="S2496" s="55">
        <f t="shared" si="8"/>
        <v>23.74370993</v>
      </c>
      <c r="T2496" s="55"/>
    </row>
    <row r="2497">
      <c r="A2497" s="45">
        <v>59.4</v>
      </c>
      <c r="B2497" s="45">
        <v>9.8</v>
      </c>
      <c r="C2497" s="46">
        <f t="shared" si="1"/>
        <v>64.72272956</v>
      </c>
      <c r="D2497" s="35">
        <f t="shared" si="2"/>
        <v>5.322729561</v>
      </c>
      <c r="E2497" s="47"/>
      <c r="F2497" s="48">
        <v>48.4</v>
      </c>
      <c r="G2497" s="48">
        <v>536.0</v>
      </c>
      <c r="H2497" s="49">
        <f t="shared" si="3"/>
        <v>49.41808211</v>
      </c>
      <c r="I2497" s="49">
        <f t="shared" si="4"/>
        <v>1.018082109</v>
      </c>
      <c r="J2497" s="49"/>
      <c r="K2497" s="50">
        <v>79.7</v>
      </c>
      <c r="L2497" s="51">
        <v>5.8</v>
      </c>
      <c r="M2497" s="52">
        <f t="shared" si="5"/>
        <v>60.59767186</v>
      </c>
      <c r="N2497" s="52">
        <f t="shared" si="6"/>
        <v>19.10232814</v>
      </c>
      <c r="O2497" s="53"/>
      <c r="P2497" s="54">
        <v>48.4</v>
      </c>
      <c r="Q2497" s="54">
        <v>0.1</v>
      </c>
      <c r="R2497" s="55">
        <f t="shared" si="7"/>
        <v>70.84370993</v>
      </c>
      <c r="S2497" s="55">
        <f t="shared" si="8"/>
        <v>22.44370993</v>
      </c>
      <c r="T2497" s="55"/>
    </row>
    <row r="2498">
      <c r="A2498" s="45">
        <v>58.7</v>
      </c>
      <c r="B2498" s="45">
        <v>0.0</v>
      </c>
      <c r="C2498" s="46">
        <f t="shared" si="1"/>
        <v>44.10888913</v>
      </c>
      <c r="D2498" s="35">
        <f t="shared" si="2"/>
        <v>14.59111087</v>
      </c>
      <c r="E2498" s="47"/>
      <c r="F2498" s="48">
        <v>82.4</v>
      </c>
      <c r="G2498" s="48">
        <v>53.0</v>
      </c>
      <c r="H2498" s="49">
        <f t="shared" si="3"/>
        <v>75.19021791</v>
      </c>
      <c r="I2498" s="49">
        <f t="shared" si="4"/>
        <v>7.20978209</v>
      </c>
      <c r="J2498" s="49"/>
      <c r="K2498" s="50">
        <v>64.5</v>
      </c>
      <c r="L2498" s="51">
        <v>57.1</v>
      </c>
      <c r="M2498" s="52">
        <f t="shared" si="5"/>
        <v>74.44138604</v>
      </c>
      <c r="N2498" s="52">
        <f t="shared" si="6"/>
        <v>9.941386042</v>
      </c>
      <c r="O2498" s="53"/>
      <c r="P2498" s="54">
        <v>82.4</v>
      </c>
      <c r="Q2498" s="54">
        <v>0.1</v>
      </c>
      <c r="R2498" s="55">
        <f t="shared" si="7"/>
        <v>70.84370993</v>
      </c>
      <c r="S2498" s="55">
        <f t="shared" si="8"/>
        <v>11.55629007</v>
      </c>
      <c r="T2498" s="55"/>
    </row>
    <row r="2499">
      <c r="A2499" s="45">
        <v>59.9</v>
      </c>
      <c r="B2499" s="45">
        <v>12.0</v>
      </c>
      <c r="C2499" s="46">
        <f t="shared" si="1"/>
        <v>69.35032639</v>
      </c>
      <c r="D2499" s="35">
        <f t="shared" si="2"/>
        <v>9.450326392</v>
      </c>
      <c r="E2499" s="47"/>
      <c r="F2499" s="48">
        <v>82.3</v>
      </c>
      <c r="G2499" s="48">
        <v>54.0</v>
      </c>
      <c r="H2499" s="49">
        <f t="shared" si="3"/>
        <v>75.13685945</v>
      </c>
      <c r="I2499" s="49">
        <f t="shared" si="4"/>
        <v>7.16314055</v>
      </c>
      <c r="J2499" s="49"/>
      <c r="K2499" s="50">
        <v>64.4</v>
      </c>
      <c r="L2499" s="51">
        <v>56.2</v>
      </c>
      <c r="M2499" s="52">
        <f t="shared" si="5"/>
        <v>74.19851386</v>
      </c>
      <c r="N2499" s="52">
        <f t="shared" si="6"/>
        <v>9.798513863</v>
      </c>
      <c r="O2499" s="53"/>
      <c r="P2499" s="54">
        <v>82.3</v>
      </c>
      <c r="Q2499" s="54">
        <v>0.1</v>
      </c>
      <c r="R2499" s="55">
        <f t="shared" si="7"/>
        <v>70.84370993</v>
      </c>
      <c r="S2499" s="55">
        <f t="shared" si="8"/>
        <v>11.45629007</v>
      </c>
      <c r="T2499" s="55"/>
    </row>
    <row r="2500">
      <c r="A2500" s="45">
        <v>59.7</v>
      </c>
      <c r="B2500" s="45">
        <v>12.0</v>
      </c>
      <c r="C2500" s="46">
        <f t="shared" si="1"/>
        <v>69.35032639</v>
      </c>
      <c r="D2500" s="35">
        <f t="shared" si="2"/>
        <v>9.650326392</v>
      </c>
      <c r="E2500" s="47"/>
      <c r="F2500" s="48">
        <v>81.9</v>
      </c>
      <c r="G2500" s="48">
        <v>57.0</v>
      </c>
      <c r="H2500" s="49">
        <f t="shared" si="3"/>
        <v>74.97678407</v>
      </c>
      <c r="I2500" s="49">
        <f t="shared" si="4"/>
        <v>6.923215927</v>
      </c>
      <c r="J2500" s="49"/>
      <c r="K2500" s="50">
        <v>63.6</v>
      </c>
      <c r="L2500" s="51">
        <v>55.2</v>
      </c>
      <c r="M2500" s="52">
        <f t="shared" si="5"/>
        <v>73.92865589</v>
      </c>
      <c r="N2500" s="52">
        <f t="shared" si="6"/>
        <v>10.32865589</v>
      </c>
      <c r="O2500" s="53"/>
      <c r="P2500" s="54">
        <v>81.9</v>
      </c>
      <c r="Q2500" s="54">
        <v>0.1</v>
      </c>
      <c r="R2500" s="55">
        <f t="shared" si="7"/>
        <v>70.84370993</v>
      </c>
      <c r="S2500" s="55">
        <f t="shared" si="8"/>
        <v>11.05629007</v>
      </c>
      <c r="T2500" s="55"/>
    </row>
    <row r="2501">
      <c r="A2501" s="45">
        <v>59.4</v>
      </c>
      <c r="B2501" s="45">
        <v>12.0</v>
      </c>
      <c r="C2501" s="46">
        <f t="shared" si="1"/>
        <v>69.35032639</v>
      </c>
      <c r="D2501" s="35">
        <f t="shared" si="2"/>
        <v>9.950326392</v>
      </c>
      <c r="E2501" s="47"/>
      <c r="F2501" s="48">
        <v>81.7</v>
      </c>
      <c r="G2501" s="48">
        <v>57.0</v>
      </c>
      <c r="H2501" s="49">
        <f t="shared" si="3"/>
        <v>74.97678407</v>
      </c>
      <c r="I2501" s="49">
        <f t="shared" si="4"/>
        <v>6.723215927</v>
      </c>
      <c r="J2501" s="49"/>
      <c r="K2501" s="50">
        <v>62.8</v>
      </c>
      <c r="L2501" s="51">
        <v>54.2</v>
      </c>
      <c r="M2501" s="52">
        <f t="shared" si="5"/>
        <v>73.65879791</v>
      </c>
      <c r="N2501" s="52">
        <f t="shared" si="6"/>
        <v>10.85879791</v>
      </c>
      <c r="O2501" s="53"/>
      <c r="P2501" s="54">
        <v>81.7</v>
      </c>
      <c r="Q2501" s="54">
        <v>0.1</v>
      </c>
      <c r="R2501" s="55">
        <f t="shared" si="7"/>
        <v>70.84370993</v>
      </c>
      <c r="S2501" s="55">
        <f t="shared" si="8"/>
        <v>10.85629007</v>
      </c>
      <c r="T2501" s="55"/>
    </row>
    <row r="2502">
      <c r="A2502" s="45">
        <v>58.9</v>
      </c>
      <c r="B2502" s="45">
        <v>12.0</v>
      </c>
      <c r="C2502" s="46">
        <f t="shared" si="1"/>
        <v>69.35032639</v>
      </c>
      <c r="D2502" s="35">
        <f t="shared" si="2"/>
        <v>10.45032639</v>
      </c>
      <c r="E2502" s="47"/>
      <c r="F2502" s="48">
        <v>81.7</v>
      </c>
      <c r="G2502" s="48">
        <v>58.0</v>
      </c>
      <c r="H2502" s="49">
        <f t="shared" si="3"/>
        <v>74.92342561</v>
      </c>
      <c r="I2502" s="49">
        <f t="shared" si="4"/>
        <v>6.776574386</v>
      </c>
      <c r="J2502" s="49"/>
      <c r="K2502" s="50">
        <v>71.7</v>
      </c>
      <c r="L2502" s="51">
        <v>53.2</v>
      </c>
      <c r="M2502" s="52">
        <f t="shared" si="5"/>
        <v>73.38893993</v>
      </c>
      <c r="N2502" s="52">
        <f t="shared" si="6"/>
        <v>1.688939934</v>
      </c>
      <c r="O2502" s="53"/>
      <c r="P2502" s="54">
        <v>81.7</v>
      </c>
      <c r="Q2502" s="54">
        <v>0.1</v>
      </c>
      <c r="R2502" s="55">
        <f t="shared" si="7"/>
        <v>70.84370993</v>
      </c>
      <c r="S2502" s="55">
        <f t="shared" si="8"/>
        <v>10.85629007</v>
      </c>
      <c r="T2502" s="55"/>
    </row>
    <row r="2503">
      <c r="A2503" s="45">
        <v>58.3</v>
      </c>
      <c r="B2503" s="45">
        <v>11.5</v>
      </c>
      <c r="C2503" s="46">
        <f t="shared" si="1"/>
        <v>68.29859984</v>
      </c>
      <c r="D2503" s="35">
        <f t="shared" si="2"/>
        <v>9.99859984</v>
      </c>
      <c r="E2503" s="47"/>
      <c r="F2503" s="48">
        <v>81.5</v>
      </c>
      <c r="G2503" s="48">
        <v>58.0</v>
      </c>
      <c r="H2503" s="49">
        <f t="shared" si="3"/>
        <v>74.92342561</v>
      </c>
      <c r="I2503" s="49">
        <f t="shared" si="4"/>
        <v>6.576574386</v>
      </c>
      <c r="J2503" s="49"/>
      <c r="K2503" s="50">
        <v>73.7</v>
      </c>
      <c r="L2503" s="51">
        <v>52.3</v>
      </c>
      <c r="M2503" s="52">
        <f t="shared" si="5"/>
        <v>73.14606776</v>
      </c>
      <c r="N2503" s="52">
        <f t="shared" si="6"/>
        <v>0.5539322446</v>
      </c>
      <c r="O2503" s="53"/>
      <c r="P2503" s="54">
        <v>81.5</v>
      </c>
      <c r="Q2503" s="54">
        <v>0.1</v>
      </c>
      <c r="R2503" s="55">
        <f t="shared" si="7"/>
        <v>70.84370993</v>
      </c>
      <c r="S2503" s="55">
        <f t="shared" si="8"/>
        <v>10.65629007</v>
      </c>
      <c r="T2503" s="55"/>
    </row>
    <row r="2504">
      <c r="A2504" s="45">
        <v>57.4</v>
      </c>
      <c r="B2504" s="45">
        <v>11.0</v>
      </c>
      <c r="C2504" s="46">
        <f t="shared" si="1"/>
        <v>67.24687329</v>
      </c>
      <c r="D2504" s="35">
        <f t="shared" si="2"/>
        <v>9.846873287</v>
      </c>
      <c r="E2504" s="47"/>
      <c r="F2504" s="48">
        <v>81.4</v>
      </c>
      <c r="G2504" s="48">
        <v>62.0</v>
      </c>
      <c r="H2504" s="49">
        <f t="shared" si="3"/>
        <v>74.70999178</v>
      </c>
      <c r="I2504" s="49">
        <f t="shared" si="4"/>
        <v>6.690008223</v>
      </c>
      <c r="J2504" s="49"/>
      <c r="K2504" s="50">
        <v>73.8</v>
      </c>
      <c r="L2504" s="51">
        <v>51.3</v>
      </c>
      <c r="M2504" s="52">
        <f t="shared" si="5"/>
        <v>72.87620978</v>
      </c>
      <c r="N2504" s="52">
        <f t="shared" si="6"/>
        <v>0.9237902209</v>
      </c>
      <c r="O2504" s="53"/>
      <c r="P2504" s="54">
        <v>81.4</v>
      </c>
      <c r="Q2504" s="54">
        <v>0.1</v>
      </c>
      <c r="R2504" s="55">
        <f t="shared" si="7"/>
        <v>70.84370993</v>
      </c>
      <c r="S2504" s="55">
        <f t="shared" si="8"/>
        <v>10.55629007</v>
      </c>
      <c r="T2504" s="55"/>
    </row>
    <row r="2505">
      <c r="A2505" s="45">
        <v>56.7</v>
      </c>
      <c r="B2505" s="45">
        <v>10.6</v>
      </c>
      <c r="C2505" s="46">
        <f t="shared" si="1"/>
        <v>66.40549205</v>
      </c>
      <c r="D2505" s="35">
        <f t="shared" si="2"/>
        <v>9.705492045</v>
      </c>
      <c r="E2505" s="47"/>
      <c r="F2505" s="48">
        <v>81.1</v>
      </c>
      <c r="G2505" s="48">
        <v>62.0</v>
      </c>
      <c r="H2505" s="49">
        <f t="shared" si="3"/>
        <v>74.70999178</v>
      </c>
      <c r="I2505" s="49">
        <f t="shared" si="4"/>
        <v>6.390008223</v>
      </c>
      <c r="J2505" s="49"/>
      <c r="K2505" s="50">
        <v>73.8</v>
      </c>
      <c r="L2505" s="51">
        <v>5.4</v>
      </c>
      <c r="M2505" s="52">
        <f t="shared" si="5"/>
        <v>60.48972867</v>
      </c>
      <c r="N2505" s="52">
        <f t="shared" si="6"/>
        <v>13.31027133</v>
      </c>
      <c r="O2505" s="53"/>
      <c r="P2505" s="54">
        <v>81.1</v>
      </c>
      <c r="Q2505" s="54">
        <v>0.1</v>
      </c>
      <c r="R2505" s="55">
        <f t="shared" si="7"/>
        <v>70.84370993</v>
      </c>
      <c r="S2505" s="55">
        <f t="shared" si="8"/>
        <v>10.25629007</v>
      </c>
      <c r="T2505" s="55"/>
    </row>
    <row r="2506">
      <c r="A2506" s="45">
        <v>56.2</v>
      </c>
      <c r="B2506" s="45">
        <v>10.1</v>
      </c>
      <c r="C2506" s="46">
        <f t="shared" si="1"/>
        <v>65.35376549</v>
      </c>
      <c r="D2506" s="35">
        <f t="shared" si="2"/>
        <v>9.153765493</v>
      </c>
      <c r="E2506" s="47"/>
      <c r="F2506" s="48">
        <v>89.0</v>
      </c>
      <c r="G2506" s="48">
        <v>63.0</v>
      </c>
      <c r="H2506" s="49">
        <f t="shared" si="3"/>
        <v>74.65663332</v>
      </c>
      <c r="I2506" s="49">
        <f t="shared" si="4"/>
        <v>14.34336668</v>
      </c>
      <c r="J2506" s="49"/>
      <c r="K2506" s="50">
        <v>73.8</v>
      </c>
      <c r="L2506" s="51">
        <v>49.4</v>
      </c>
      <c r="M2506" s="52">
        <f t="shared" si="5"/>
        <v>72.36347962</v>
      </c>
      <c r="N2506" s="52">
        <f t="shared" si="6"/>
        <v>1.436520376</v>
      </c>
      <c r="O2506" s="53"/>
      <c r="P2506" s="54">
        <v>89.0</v>
      </c>
      <c r="Q2506" s="54">
        <v>0.1</v>
      </c>
      <c r="R2506" s="55">
        <f t="shared" si="7"/>
        <v>70.84370993</v>
      </c>
      <c r="S2506" s="55">
        <f t="shared" si="8"/>
        <v>18.15629007</v>
      </c>
      <c r="T2506" s="55"/>
    </row>
    <row r="2507">
      <c r="A2507" s="45">
        <v>55.9</v>
      </c>
      <c r="B2507" s="45">
        <v>10.6</v>
      </c>
      <c r="C2507" s="46">
        <f t="shared" si="1"/>
        <v>66.40549205</v>
      </c>
      <c r="D2507" s="35">
        <f t="shared" si="2"/>
        <v>10.50549205</v>
      </c>
      <c r="E2507" s="47"/>
      <c r="F2507" s="48">
        <v>88.0</v>
      </c>
      <c r="G2507" s="48">
        <v>64.0</v>
      </c>
      <c r="H2507" s="49">
        <f t="shared" si="3"/>
        <v>74.60327486</v>
      </c>
      <c r="I2507" s="49">
        <f t="shared" si="4"/>
        <v>13.39672514</v>
      </c>
      <c r="J2507" s="49"/>
      <c r="K2507" s="50">
        <v>73.7</v>
      </c>
      <c r="L2507" s="51">
        <v>48.5</v>
      </c>
      <c r="M2507" s="52">
        <f t="shared" si="5"/>
        <v>72.12060745</v>
      </c>
      <c r="N2507" s="52">
        <f t="shared" si="6"/>
        <v>1.579392555</v>
      </c>
      <c r="O2507" s="53"/>
      <c r="P2507" s="54">
        <v>88.0</v>
      </c>
      <c r="Q2507" s="54">
        <v>0.1</v>
      </c>
      <c r="R2507" s="55">
        <f t="shared" si="7"/>
        <v>70.84370993</v>
      </c>
      <c r="S2507" s="55">
        <f t="shared" si="8"/>
        <v>17.15629007</v>
      </c>
      <c r="T2507" s="55"/>
    </row>
    <row r="2508">
      <c r="A2508" s="45">
        <v>55.7</v>
      </c>
      <c r="B2508" s="45">
        <v>10.2</v>
      </c>
      <c r="C2508" s="46">
        <f t="shared" si="1"/>
        <v>65.5641108</v>
      </c>
      <c r="D2508" s="35">
        <f t="shared" si="2"/>
        <v>9.864110803</v>
      </c>
      <c r="E2508" s="47"/>
      <c r="F2508" s="48">
        <v>85.0</v>
      </c>
      <c r="G2508" s="48">
        <v>66.0</v>
      </c>
      <c r="H2508" s="49">
        <f t="shared" si="3"/>
        <v>74.49655794</v>
      </c>
      <c r="I2508" s="49">
        <f t="shared" si="4"/>
        <v>10.50344206</v>
      </c>
      <c r="J2508" s="49"/>
      <c r="K2508" s="50">
        <v>73.5</v>
      </c>
      <c r="L2508" s="51">
        <v>47.6</v>
      </c>
      <c r="M2508" s="52">
        <f t="shared" si="5"/>
        <v>71.87773527</v>
      </c>
      <c r="N2508" s="52">
        <f t="shared" si="6"/>
        <v>1.622264733</v>
      </c>
      <c r="O2508" s="53"/>
      <c r="P2508" s="54">
        <v>85.0</v>
      </c>
      <c r="Q2508" s="54">
        <v>0.1</v>
      </c>
      <c r="R2508" s="55">
        <f t="shared" si="7"/>
        <v>70.84370993</v>
      </c>
      <c r="S2508" s="55">
        <f t="shared" si="8"/>
        <v>14.15629007</v>
      </c>
      <c r="T2508" s="55"/>
    </row>
    <row r="2509">
      <c r="A2509" s="45">
        <v>55.0</v>
      </c>
      <c r="B2509" s="45">
        <v>10.1</v>
      </c>
      <c r="C2509" s="46">
        <f t="shared" si="1"/>
        <v>65.35376549</v>
      </c>
      <c r="D2509" s="35">
        <f t="shared" si="2"/>
        <v>10.35376549</v>
      </c>
      <c r="E2509" s="47"/>
      <c r="F2509" s="48">
        <v>83.0</v>
      </c>
      <c r="G2509" s="48">
        <v>7.0</v>
      </c>
      <c r="H2509" s="49">
        <f t="shared" si="3"/>
        <v>77.64470703</v>
      </c>
      <c r="I2509" s="49">
        <f t="shared" si="4"/>
        <v>5.355292966</v>
      </c>
      <c r="J2509" s="49"/>
      <c r="K2509" s="50">
        <v>73.2</v>
      </c>
      <c r="L2509" s="51">
        <v>46.8</v>
      </c>
      <c r="M2509" s="52">
        <f t="shared" si="5"/>
        <v>71.66184889</v>
      </c>
      <c r="N2509" s="52">
        <f t="shared" si="6"/>
        <v>1.538151114</v>
      </c>
      <c r="O2509" s="53"/>
      <c r="P2509" s="54">
        <v>83.0</v>
      </c>
      <c r="Q2509" s="54">
        <v>0.1</v>
      </c>
      <c r="R2509" s="55">
        <f t="shared" si="7"/>
        <v>70.84370993</v>
      </c>
      <c r="S2509" s="55">
        <f t="shared" si="8"/>
        <v>12.15629007</v>
      </c>
      <c r="T2509" s="55"/>
    </row>
    <row r="2510">
      <c r="A2510" s="45">
        <v>54.9</v>
      </c>
      <c r="B2510" s="45">
        <v>10.0</v>
      </c>
      <c r="C2510" s="46">
        <f t="shared" si="1"/>
        <v>65.14342018</v>
      </c>
      <c r="D2510" s="35">
        <f t="shared" si="2"/>
        <v>10.24342018</v>
      </c>
      <c r="E2510" s="47"/>
      <c r="F2510" s="48">
        <v>82.0</v>
      </c>
      <c r="G2510" s="48">
        <v>69.0</v>
      </c>
      <c r="H2510" s="49">
        <f t="shared" si="3"/>
        <v>74.33648256</v>
      </c>
      <c r="I2510" s="49">
        <f t="shared" si="4"/>
        <v>7.663517438</v>
      </c>
      <c r="J2510" s="49"/>
      <c r="K2510" s="50">
        <v>73.0</v>
      </c>
      <c r="L2510" s="51">
        <v>46.0</v>
      </c>
      <c r="M2510" s="52">
        <f t="shared" si="5"/>
        <v>71.4459625</v>
      </c>
      <c r="N2510" s="52">
        <f t="shared" si="6"/>
        <v>1.554037495</v>
      </c>
      <c r="O2510" s="53"/>
      <c r="P2510" s="54">
        <v>82.0</v>
      </c>
      <c r="Q2510" s="54">
        <v>0.1</v>
      </c>
      <c r="R2510" s="55">
        <f t="shared" si="7"/>
        <v>70.84370993</v>
      </c>
      <c r="S2510" s="55">
        <f t="shared" si="8"/>
        <v>11.15629007</v>
      </c>
      <c r="T2510" s="55"/>
    </row>
    <row r="2511">
      <c r="A2511" s="45">
        <v>54.7</v>
      </c>
      <c r="B2511" s="45">
        <v>9.9</v>
      </c>
      <c r="C2511" s="46">
        <f t="shared" si="1"/>
        <v>64.93307487</v>
      </c>
      <c r="D2511" s="35">
        <f t="shared" si="2"/>
        <v>10.23307487</v>
      </c>
      <c r="E2511" s="47"/>
      <c r="F2511" s="48">
        <v>79.9</v>
      </c>
      <c r="G2511" s="48">
        <v>71.0</v>
      </c>
      <c r="H2511" s="49">
        <f t="shared" si="3"/>
        <v>74.22976564</v>
      </c>
      <c r="I2511" s="49">
        <f t="shared" si="4"/>
        <v>5.670234356</v>
      </c>
      <c r="J2511" s="49"/>
      <c r="K2511" s="50">
        <v>72.8</v>
      </c>
      <c r="L2511" s="51">
        <v>45.3</v>
      </c>
      <c r="M2511" s="52">
        <f t="shared" si="5"/>
        <v>71.25706192</v>
      </c>
      <c r="N2511" s="52">
        <f t="shared" si="6"/>
        <v>1.542938079</v>
      </c>
      <c r="O2511" s="53"/>
      <c r="P2511" s="54">
        <v>79.9</v>
      </c>
      <c r="Q2511" s="54">
        <v>0.1</v>
      </c>
      <c r="R2511" s="55">
        <f t="shared" si="7"/>
        <v>70.84370993</v>
      </c>
      <c r="S2511" s="55">
        <f t="shared" si="8"/>
        <v>9.056290075</v>
      </c>
      <c r="T2511" s="55"/>
    </row>
    <row r="2512">
      <c r="A2512" s="45">
        <v>54.7</v>
      </c>
      <c r="B2512" s="45">
        <v>9.7</v>
      </c>
      <c r="C2512" s="46">
        <f t="shared" si="1"/>
        <v>64.51238425</v>
      </c>
      <c r="D2512" s="35">
        <f t="shared" si="2"/>
        <v>9.812384251</v>
      </c>
      <c r="E2512" s="47"/>
      <c r="F2512" s="48">
        <v>79.8</v>
      </c>
      <c r="G2512" s="48">
        <v>73.0</v>
      </c>
      <c r="H2512" s="49">
        <f t="shared" si="3"/>
        <v>74.12304873</v>
      </c>
      <c r="I2512" s="49">
        <f t="shared" si="4"/>
        <v>5.676951275</v>
      </c>
      <c r="J2512" s="49"/>
      <c r="K2512" s="50">
        <v>72.7</v>
      </c>
      <c r="L2512" s="51">
        <v>44.6</v>
      </c>
      <c r="M2512" s="52">
        <f t="shared" si="5"/>
        <v>71.06816134</v>
      </c>
      <c r="N2512" s="52">
        <f t="shared" si="6"/>
        <v>1.631838662</v>
      </c>
      <c r="O2512" s="53"/>
      <c r="P2512" s="54">
        <v>79.8</v>
      </c>
      <c r="Q2512" s="54">
        <v>0.1</v>
      </c>
      <c r="R2512" s="55">
        <f t="shared" si="7"/>
        <v>70.84370993</v>
      </c>
      <c r="S2512" s="55">
        <f t="shared" si="8"/>
        <v>8.956290075</v>
      </c>
      <c r="T2512" s="55"/>
    </row>
    <row r="2513">
      <c r="A2513" s="45">
        <v>54.6</v>
      </c>
      <c r="B2513" s="45">
        <v>9.4</v>
      </c>
      <c r="C2513" s="46">
        <f t="shared" si="1"/>
        <v>63.88134832</v>
      </c>
      <c r="D2513" s="35">
        <f t="shared" si="2"/>
        <v>9.281348319</v>
      </c>
      <c r="E2513" s="47"/>
      <c r="F2513" s="48">
        <v>79.6</v>
      </c>
      <c r="G2513" s="48">
        <v>73.0</v>
      </c>
      <c r="H2513" s="49">
        <f t="shared" si="3"/>
        <v>74.12304873</v>
      </c>
      <c r="I2513" s="49">
        <f t="shared" si="4"/>
        <v>5.476951275</v>
      </c>
      <c r="J2513" s="49"/>
      <c r="K2513" s="50">
        <v>72.6</v>
      </c>
      <c r="L2513" s="51">
        <v>43.9</v>
      </c>
      <c r="M2513" s="52">
        <f t="shared" si="5"/>
        <v>70.87926075</v>
      </c>
      <c r="N2513" s="52">
        <f t="shared" si="6"/>
        <v>1.720739246</v>
      </c>
      <c r="O2513" s="53"/>
      <c r="P2513" s="54">
        <v>79.6</v>
      </c>
      <c r="Q2513" s="54">
        <v>0.1</v>
      </c>
      <c r="R2513" s="55">
        <f t="shared" si="7"/>
        <v>70.84370993</v>
      </c>
      <c r="S2513" s="55">
        <f t="shared" si="8"/>
        <v>8.756290075</v>
      </c>
      <c r="T2513" s="55"/>
    </row>
    <row r="2514">
      <c r="A2514" s="45">
        <v>54.6</v>
      </c>
      <c r="B2514" s="45">
        <v>9.3</v>
      </c>
      <c r="C2514" s="46">
        <f t="shared" si="1"/>
        <v>63.67100301</v>
      </c>
      <c r="D2514" s="35">
        <f t="shared" si="2"/>
        <v>9.071003009</v>
      </c>
      <c r="E2514" s="47"/>
      <c r="F2514" s="48">
        <v>83.4</v>
      </c>
      <c r="G2514" s="48">
        <v>49.0</v>
      </c>
      <c r="H2514" s="49">
        <f t="shared" si="3"/>
        <v>75.40365175</v>
      </c>
      <c r="I2514" s="49">
        <f t="shared" si="4"/>
        <v>7.996348253</v>
      </c>
      <c r="J2514" s="49"/>
      <c r="K2514" s="50">
        <v>69.7</v>
      </c>
      <c r="L2514" s="51">
        <v>4.7</v>
      </c>
      <c r="M2514" s="52">
        <f t="shared" si="5"/>
        <v>60.30082808</v>
      </c>
      <c r="N2514" s="52">
        <f t="shared" si="6"/>
        <v>9.399171918</v>
      </c>
      <c r="O2514" s="53"/>
      <c r="P2514" s="54">
        <v>83.4</v>
      </c>
      <c r="Q2514" s="54">
        <v>0.1</v>
      </c>
      <c r="R2514" s="55">
        <f t="shared" si="7"/>
        <v>70.84370993</v>
      </c>
      <c r="S2514" s="55">
        <f t="shared" si="8"/>
        <v>12.55629007</v>
      </c>
      <c r="T2514" s="55"/>
    </row>
    <row r="2515">
      <c r="A2515" s="45">
        <v>73.5</v>
      </c>
      <c r="B2515" s="45">
        <v>14.3</v>
      </c>
      <c r="C2515" s="46">
        <f t="shared" si="1"/>
        <v>74.18826853</v>
      </c>
      <c r="D2515" s="35">
        <f t="shared" si="2"/>
        <v>0.6882685333</v>
      </c>
      <c r="E2515" s="47"/>
      <c r="F2515" s="48">
        <v>83.2</v>
      </c>
      <c r="G2515" s="48">
        <v>51.0</v>
      </c>
      <c r="H2515" s="49">
        <f t="shared" si="3"/>
        <v>75.29693483</v>
      </c>
      <c r="I2515" s="49">
        <f t="shared" si="4"/>
        <v>7.903065172</v>
      </c>
      <c r="J2515" s="49"/>
      <c r="K2515" s="50">
        <v>69.6</v>
      </c>
      <c r="L2515" s="51">
        <v>39.9</v>
      </c>
      <c r="M2515" s="52">
        <f t="shared" si="5"/>
        <v>69.79982885</v>
      </c>
      <c r="N2515" s="52">
        <f t="shared" si="6"/>
        <v>0.1998288489</v>
      </c>
      <c r="O2515" s="53"/>
      <c r="P2515" s="54">
        <v>83.2</v>
      </c>
      <c r="Q2515" s="54">
        <v>0.1</v>
      </c>
      <c r="R2515" s="55">
        <f t="shared" si="7"/>
        <v>70.84370993</v>
      </c>
      <c r="S2515" s="55">
        <f t="shared" si="8"/>
        <v>12.35629007</v>
      </c>
      <c r="T2515" s="55"/>
    </row>
    <row r="2516">
      <c r="A2516" s="45">
        <v>73.3</v>
      </c>
      <c r="B2516" s="45">
        <v>14.3</v>
      </c>
      <c r="C2516" s="46">
        <f t="shared" si="1"/>
        <v>74.18826853</v>
      </c>
      <c r="D2516" s="35">
        <f t="shared" si="2"/>
        <v>0.8882685333</v>
      </c>
      <c r="E2516" s="47"/>
      <c r="F2516" s="48">
        <v>83.0</v>
      </c>
      <c r="G2516" s="48">
        <v>52.0</v>
      </c>
      <c r="H2516" s="49">
        <f t="shared" si="3"/>
        <v>75.24357637</v>
      </c>
      <c r="I2516" s="49">
        <f t="shared" si="4"/>
        <v>7.756423631</v>
      </c>
      <c r="J2516" s="49"/>
      <c r="K2516" s="50">
        <v>69.3</v>
      </c>
      <c r="L2516" s="51">
        <v>39.0</v>
      </c>
      <c r="M2516" s="52">
        <f t="shared" si="5"/>
        <v>69.55695667</v>
      </c>
      <c r="N2516" s="52">
        <f t="shared" si="6"/>
        <v>0.2569566702</v>
      </c>
      <c r="O2516" s="53"/>
      <c r="P2516" s="54">
        <v>83.0</v>
      </c>
      <c r="Q2516" s="54">
        <v>0.1</v>
      </c>
      <c r="R2516" s="55">
        <f t="shared" si="7"/>
        <v>70.84370993</v>
      </c>
      <c r="S2516" s="55">
        <f t="shared" si="8"/>
        <v>12.15629007</v>
      </c>
      <c r="T2516" s="55"/>
    </row>
    <row r="2517">
      <c r="A2517" s="45">
        <v>73.2</v>
      </c>
      <c r="B2517" s="45">
        <v>14.3</v>
      </c>
      <c r="C2517" s="46">
        <f t="shared" si="1"/>
        <v>74.18826853</v>
      </c>
      <c r="D2517" s="35">
        <f t="shared" si="2"/>
        <v>0.9882685333</v>
      </c>
      <c r="E2517" s="47"/>
      <c r="F2517" s="48">
        <v>82.7</v>
      </c>
      <c r="G2517" s="48">
        <v>54.0</v>
      </c>
      <c r="H2517" s="49">
        <f t="shared" si="3"/>
        <v>75.13685945</v>
      </c>
      <c r="I2517" s="49">
        <f t="shared" si="4"/>
        <v>7.56314055</v>
      </c>
      <c r="J2517" s="49"/>
      <c r="K2517" s="50">
        <v>68.8</v>
      </c>
      <c r="L2517" s="51">
        <v>38.2</v>
      </c>
      <c r="M2517" s="52">
        <f t="shared" si="5"/>
        <v>69.34107029</v>
      </c>
      <c r="N2517" s="52">
        <f t="shared" si="6"/>
        <v>0.5410702892</v>
      </c>
      <c r="O2517" s="53"/>
      <c r="P2517" s="54">
        <v>82.7</v>
      </c>
      <c r="Q2517" s="54">
        <v>0.1</v>
      </c>
      <c r="R2517" s="55">
        <f t="shared" si="7"/>
        <v>70.84370993</v>
      </c>
      <c r="S2517" s="55">
        <f t="shared" si="8"/>
        <v>11.85629007</v>
      </c>
      <c r="T2517" s="55"/>
    </row>
    <row r="2518">
      <c r="A2518" s="45">
        <v>73.0</v>
      </c>
      <c r="B2518" s="45">
        <v>14.4</v>
      </c>
      <c r="C2518" s="46">
        <f t="shared" si="1"/>
        <v>74.39861384</v>
      </c>
      <c r="D2518" s="35">
        <f t="shared" si="2"/>
        <v>1.398613844</v>
      </c>
      <c r="E2518" s="47"/>
      <c r="F2518" s="48">
        <v>82.6</v>
      </c>
      <c r="G2518" s="48">
        <v>55.0</v>
      </c>
      <c r="H2518" s="49">
        <f t="shared" si="3"/>
        <v>75.08350099</v>
      </c>
      <c r="I2518" s="49">
        <f t="shared" si="4"/>
        <v>7.516499009</v>
      </c>
      <c r="J2518" s="49"/>
      <c r="K2518" s="50">
        <v>68.1</v>
      </c>
      <c r="L2518" s="51">
        <v>37.4</v>
      </c>
      <c r="M2518" s="52">
        <f t="shared" si="5"/>
        <v>69.12518391</v>
      </c>
      <c r="N2518" s="52">
        <f t="shared" si="6"/>
        <v>1.025183908</v>
      </c>
      <c r="O2518" s="53"/>
      <c r="P2518" s="54">
        <v>82.6</v>
      </c>
      <c r="Q2518" s="54">
        <v>0.1</v>
      </c>
      <c r="R2518" s="55">
        <f t="shared" si="7"/>
        <v>70.84370993</v>
      </c>
      <c r="S2518" s="55">
        <f t="shared" si="8"/>
        <v>11.75629007</v>
      </c>
      <c r="T2518" s="55"/>
    </row>
    <row r="2519">
      <c r="A2519" s="45">
        <v>72.9</v>
      </c>
      <c r="B2519" s="45">
        <v>14.4</v>
      </c>
      <c r="C2519" s="46">
        <f t="shared" si="1"/>
        <v>74.39861384</v>
      </c>
      <c r="D2519" s="35">
        <f t="shared" si="2"/>
        <v>1.498613844</v>
      </c>
      <c r="E2519" s="47"/>
      <c r="F2519" s="48">
        <v>82.3</v>
      </c>
      <c r="G2519" s="48">
        <v>57.0</v>
      </c>
      <c r="H2519" s="49">
        <f t="shared" si="3"/>
        <v>74.97678407</v>
      </c>
      <c r="I2519" s="49">
        <f t="shared" si="4"/>
        <v>7.323215927</v>
      </c>
      <c r="J2519" s="49"/>
      <c r="K2519" s="50">
        <v>67.3</v>
      </c>
      <c r="L2519" s="51">
        <v>36.6</v>
      </c>
      <c r="M2519" s="52">
        <f t="shared" si="5"/>
        <v>68.90929753</v>
      </c>
      <c r="N2519" s="52">
        <f t="shared" si="6"/>
        <v>1.609297527</v>
      </c>
      <c r="O2519" s="53"/>
      <c r="P2519" s="54">
        <v>82.3</v>
      </c>
      <c r="Q2519" s="54">
        <v>0.1</v>
      </c>
      <c r="R2519" s="55">
        <f t="shared" si="7"/>
        <v>70.84370993</v>
      </c>
      <c r="S2519" s="55">
        <f t="shared" si="8"/>
        <v>11.45629007</v>
      </c>
      <c r="T2519" s="55"/>
    </row>
    <row r="2520">
      <c r="A2520" s="45">
        <v>72.8</v>
      </c>
      <c r="B2520" s="45">
        <v>14.4</v>
      </c>
      <c r="C2520" s="46">
        <f t="shared" si="1"/>
        <v>74.39861384</v>
      </c>
      <c r="D2520" s="35">
        <f t="shared" si="2"/>
        <v>1.598613844</v>
      </c>
      <c r="E2520" s="47"/>
      <c r="F2520" s="48">
        <v>82.1</v>
      </c>
      <c r="G2520" s="48">
        <v>6.0</v>
      </c>
      <c r="H2520" s="49">
        <f t="shared" si="3"/>
        <v>77.69806549</v>
      </c>
      <c r="I2520" s="49">
        <f t="shared" si="4"/>
        <v>4.401934507</v>
      </c>
      <c r="J2520" s="49"/>
      <c r="K2520" s="50">
        <v>66.7</v>
      </c>
      <c r="L2520" s="51">
        <v>35.9</v>
      </c>
      <c r="M2520" s="52">
        <f t="shared" si="5"/>
        <v>68.72039694</v>
      </c>
      <c r="N2520" s="52">
        <f t="shared" si="6"/>
        <v>2.020396944</v>
      </c>
      <c r="O2520" s="53"/>
      <c r="P2520" s="54">
        <v>82.1</v>
      </c>
      <c r="Q2520" s="54">
        <v>0.1</v>
      </c>
      <c r="R2520" s="55">
        <f t="shared" si="7"/>
        <v>70.84370993</v>
      </c>
      <c r="S2520" s="55">
        <f t="shared" si="8"/>
        <v>11.25629007</v>
      </c>
      <c r="T2520" s="55"/>
    </row>
    <row r="2521">
      <c r="A2521" s="45">
        <v>72.5</v>
      </c>
      <c r="B2521" s="45">
        <v>14.5</v>
      </c>
      <c r="C2521" s="46">
        <f t="shared" si="1"/>
        <v>74.60895915</v>
      </c>
      <c r="D2521" s="35">
        <f t="shared" si="2"/>
        <v>2.108959154</v>
      </c>
      <c r="E2521" s="47"/>
      <c r="F2521" s="48">
        <v>82.0</v>
      </c>
      <c r="G2521" s="48">
        <v>6.0</v>
      </c>
      <c r="H2521" s="49">
        <f t="shared" si="3"/>
        <v>77.69806549</v>
      </c>
      <c r="I2521" s="49">
        <f t="shared" si="4"/>
        <v>4.301934507</v>
      </c>
      <c r="J2521" s="49"/>
      <c r="K2521" s="50">
        <v>66.4</v>
      </c>
      <c r="L2521" s="51">
        <v>35.3</v>
      </c>
      <c r="M2521" s="52">
        <f t="shared" si="5"/>
        <v>68.55848216</v>
      </c>
      <c r="N2521" s="52">
        <f t="shared" si="6"/>
        <v>2.158482158</v>
      </c>
      <c r="O2521" s="53"/>
      <c r="P2521" s="54">
        <v>82.0</v>
      </c>
      <c r="Q2521" s="54">
        <v>0.1</v>
      </c>
      <c r="R2521" s="55">
        <f t="shared" si="7"/>
        <v>70.84370993</v>
      </c>
      <c r="S2521" s="55">
        <f t="shared" si="8"/>
        <v>11.15629007</v>
      </c>
      <c r="T2521" s="55"/>
    </row>
    <row r="2522">
      <c r="A2522" s="45">
        <v>72.6</v>
      </c>
      <c r="B2522" s="45">
        <v>14.5</v>
      </c>
      <c r="C2522" s="46">
        <f t="shared" si="1"/>
        <v>74.60895915</v>
      </c>
      <c r="D2522" s="35">
        <f t="shared" si="2"/>
        <v>2.008959154</v>
      </c>
      <c r="E2522" s="47"/>
      <c r="F2522" s="48">
        <v>81.7</v>
      </c>
      <c r="G2522" s="48">
        <v>63.0</v>
      </c>
      <c r="H2522" s="49">
        <f t="shared" si="3"/>
        <v>74.65663332</v>
      </c>
      <c r="I2522" s="49">
        <f t="shared" si="4"/>
        <v>7.043366683</v>
      </c>
      <c r="J2522" s="49"/>
      <c r="K2522" s="50">
        <v>66.1</v>
      </c>
      <c r="L2522" s="51">
        <v>34.7</v>
      </c>
      <c r="M2522" s="52">
        <f t="shared" si="5"/>
        <v>68.39656737</v>
      </c>
      <c r="N2522" s="52">
        <f t="shared" si="6"/>
        <v>2.296567372</v>
      </c>
      <c r="O2522" s="53"/>
      <c r="P2522" s="54">
        <v>81.7</v>
      </c>
      <c r="Q2522" s="54">
        <v>0.1</v>
      </c>
      <c r="R2522" s="55">
        <f t="shared" si="7"/>
        <v>70.84370993</v>
      </c>
      <c r="S2522" s="55">
        <f t="shared" si="8"/>
        <v>10.85629007</v>
      </c>
      <c r="T2522" s="55"/>
    </row>
    <row r="2523">
      <c r="A2523" s="45">
        <v>72.5</v>
      </c>
      <c r="B2523" s="45">
        <v>14.5</v>
      </c>
      <c r="C2523" s="46">
        <f t="shared" si="1"/>
        <v>74.60895915</v>
      </c>
      <c r="D2523" s="35">
        <f t="shared" si="2"/>
        <v>2.108959154</v>
      </c>
      <c r="E2523" s="47"/>
      <c r="F2523" s="48">
        <v>81.5</v>
      </c>
      <c r="G2523" s="48">
        <v>65.0</v>
      </c>
      <c r="H2523" s="49">
        <f t="shared" si="3"/>
        <v>74.5499164</v>
      </c>
      <c r="I2523" s="49">
        <f t="shared" si="4"/>
        <v>6.950083601</v>
      </c>
      <c r="J2523" s="49"/>
      <c r="K2523" s="50">
        <v>65.9</v>
      </c>
      <c r="L2523" s="51">
        <v>34.1</v>
      </c>
      <c r="M2523" s="52">
        <f t="shared" si="5"/>
        <v>68.23465259</v>
      </c>
      <c r="N2523" s="52">
        <f t="shared" si="6"/>
        <v>2.334652586</v>
      </c>
      <c r="O2523" s="53"/>
      <c r="P2523" s="54">
        <v>81.5</v>
      </c>
      <c r="Q2523" s="54">
        <v>0.1</v>
      </c>
      <c r="R2523" s="55">
        <f t="shared" si="7"/>
        <v>70.84370993</v>
      </c>
      <c r="S2523" s="55">
        <f t="shared" si="8"/>
        <v>10.65629007</v>
      </c>
      <c r="T2523" s="55"/>
    </row>
    <row r="2524">
      <c r="A2524" s="45">
        <v>72.4</v>
      </c>
      <c r="B2524" s="45">
        <v>14.6</v>
      </c>
      <c r="C2524" s="46">
        <f t="shared" si="1"/>
        <v>74.81930446</v>
      </c>
      <c r="D2524" s="35">
        <f t="shared" si="2"/>
        <v>2.419304465</v>
      </c>
      <c r="E2524" s="47"/>
      <c r="F2524" s="48">
        <v>81.1</v>
      </c>
      <c r="G2524" s="48">
        <v>66.0</v>
      </c>
      <c r="H2524" s="49">
        <f t="shared" si="3"/>
        <v>74.49655794</v>
      </c>
      <c r="I2524" s="49">
        <f t="shared" si="4"/>
        <v>6.60344206</v>
      </c>
      <c r="J2524" s="49"/>
      <c r="K2524" s="50">
        <v>65.5</v>
      </c>
      <c r="L2524" s="51">
        <v>33.5</v>
      </c>
      <c r="M2524" s="52">
        <f t="shared" si="5"/>
        <v>68.0727378</v>
      </c>
      <c r="N2524" s="52">
        <f t="shared" si="6"/>
        <v>2.5727378</v>
      </c>
      <c r="O2524" s="53"/>
      <c r="P2524" s="54">
        <v>81.1</v>
      </c>
      <c r="Q2524" s="54">
        <v>0.1</v>
      </c>
      <c r="R2524" s="55">
        <f t="shared" si="7"/>
        <v>70.84370993</v>
      </c>
      <c r="S2524" s="55">
        <f t="shared" si="8"/>
        <v>10.25629007</v>
      </c>
      <c r="T2524" s="55"/>
    </row>
    <row r="2525">
      <c r="A2525" s="45">
        <v>72.3</v>
      </c>
      <c r="B2525" s="45">
        <v>14.6</v>
      </c>
      <c r="C2525" s="46">
        <f t="shared" si="1"/>
        <v>74.81930446</v>
      </c>
      <c r="D2525" s="35">
        <f t="shared" si="2"/>
        <v>2.519304465</v>
      </c>
      <c r="E2525" s="47"/>
      <c r="F2525" s="48">
        <v>81.0</v>
      </c>
      <c r="G2525" s="48">
        <v>69.0</v>
      </c>
      <c r="H2525" s="49">
        <f t="shared" si="3"/>
        <v>74.33648256</v>
      </c>
      <c r="I2525" s="49">
        <f t="shared" si="4"/>
        <v>6.663517438</v>
      </c>
      <c r="J2525" s="49"/>
      <c r="K2525" s="50">
        <v>65.9</v>
      </c>
      <c r="L2525" s="51">
        <v>33.0</v>
      </c>
      <c r="M2525" s="52">
        <f t="shared" si="5"/>
        <v>67.93780881</v>
      </c>
      <c r="N2525" s="52">
        <f t="shared" si="6"/>
        <v>2.037808812</v>
      </c>
      <c r="O2525" s="53"/>
      <c r="P2525" s="54">
        <v>81.0</v>
      </c>
      <c r="Q2525" s="54">
        <v>0.1</v>
      </c>
      <c r="R2525" s="55">
        <f t="shared" si="7"/>
        <v>70.84370993</v>
      </c>
      <c r="S2525" s="55">
        <f t="shared" si="8"/>
        <v>10.15629007</v>
      </c>
      <c r="T2525" s="55"/>
    </row>
    <row r="2526">
      <c r="A2526" s="45">
        <v>72.2</v>
      </c>
      <c r="B2526" s="45">
        <v>14.6</v>
      </c>
      <c r="C2526" s="46">
        <f t="shared" si="1"/>
        <v>74.81930446</v>
      </c>
      <c r="D2526" s="35">
        <f t="shared" si="2"/>
        <v>2.619304465</v>
      </c>
      <c r="E2526" s="47"/>
      <c r="F2526" s="48">
        <v>85.0</v>
      </c>
      <c r="G2526" s="48">
        <v>72.0</v>
      </c>
      <c r="H2526" s="49">
        <f t="shared" si="3"/>
        <v>74.17640718</v>
      </c>
      <c r="I2526" s="49">
        <f t="shared" si="4"/>
        <v>10.82359282</v>
      </c>
      <c r="J2526" s="49"/>
      <c r="K2526" s="50">
        <v>65.2</v>
      </c>
      <c r="L2526" s="51">
        <v>32.5</v>
      </c>
      <c r="M2526" s="52">
        <f t="shared" si="5"/>
        <v>67.80287982</v>
      </c>
      <c r="N2526" s="52">
        <f t="shared" si="6"/>
        <v>2.602879824</v>
      </c>
      <c r="O2526" s="53"/>
      <c r="P2526" s="54">
        <v>85.0</v>
      </c>
      <c r="Q2526" s="54">
        <v>0.1</v>
      </c>
      <c r="R2526" s="55">
        <f t="shared" si="7"/>
        <v>70.84370993</v>
      </c>
      <c r="S2526" s="55">
        <f t="shared" si="8"/>
        <v>14.15629007</v>
      </c>
      <c r="T2526" s="55"/>
    </row>
    <row r="2527">
      <c r="A2527" s="45">
        <v>72.0</v>
      </c>
      <c r="B2527" s="45">
        <v>13.7</v>
      </c>
      <c r="C2527" s="46">
        <f t="shared" si="1"/>
        <v>72.92619667</v>
      </c>
      <c r="D2527" s="35">
        <f t="shared" si="2"/>
        <v>0.9261966704</v>
      </c>
      <c r="E2527" s="47"/>
      <c r="F2527" s="48">
        <v>84.0</v>
      </c>
      <c r="G2527" s="48">
        <v>74.0</v>
      </c>
      <c r="H2527" s="49">
        <f t="shared" si="3"/>
        <v>74.06969027</v>
      </c>
      <c r="I2527" s="49">
        <f t="shared" si="4"/>
        <v>9.930309734</v>
      </c>
      <c r="J2527" s="49"/>
      <c r="K2527" s="50">
        <v>64.3</v>
      </c>
      <c r="L2527" s="51">
        <v>32.1</v>
      </c>
      <c r="M2527" s="52">
        <f t="shared" si="5"/>
        <v>67.69493663</v>
      </c>
      <c r="N2527" s="52">
        <f t="shared" si="6"/>
        <v>3.394936634</v>
      </c>
      <c r="O2527" s="53"/>
      <c r="P2527" s="54">
        <v>84.0</v>
      </c>
      <c r="Q2527" s="54">
        <v>0.1</v>
      </c>
      <c r="R2527" s="55">
        <f t="shared" si="7"/>
        <v>70.84370993</v>
      </c>
      <c r="S2527" s="55">
        <f t="shared" si="8"/>
        <v>13.15629007</v>
      </c>
      <c r="T2527" s="55"/>
    </row>
    <row r="2528">
      <c r="A2528" s="45">
        <v>71.9</v>
      </c>
      <c r="B2528" s="45">
        <v>13.5</v>
      </c>
      <c r="C2528" s="46">
        <f t="shared" si="1"/>
        <v>72.50550605</v>
      </c>
      <c r="D2528" s="35">
        <f t="shared" si="2"/>
        <v>0.6055060494</v>
      </c>
      <c r="E2528" s="47"/>
      <c r="F2528" s="48">
        <v>82.0</v>
      </c>
      <c r="G2528" s="48">
        <v>75.0</v>
      </c>
      <c r="H2528" s="49">
        <f t="shared" si="3"/>
        <v>74.01633181</v>
      </c>
      <c r="I2528" s="49">
        <f t="shared" si="4"/>
        <v>7.983668193</v>
      </c>
      <c r="J2528" s="49"/>
      <c r="K2528" s="50">
        <v>64.0</v>
      </c>
      <c r="L2528" s="51">
        <v>31.6</v>
      </c>
      <c r="M2528" s="52">
        <f t="shared" si="5"/>
        <v>67.56000765</v>
      </c>
      <c r="N2528" s="52">
        <f t="shared" si="6"/>
        <v>3.560007645</v>
      </c>
      <c r="O2528" s="53"/>
      <c r="P2528" s="54">
        <v>82.0</v>
      </c>
      <c r="Q2528" s="54">
        <v>0.1</v>
      </c>
      <c r="R2528" s="55">
        <f t="shared" si="7"/>
        <v>70.84370993</v>
      </c>
      <c r="S2528" s="55">
        <f t="shared" si="8"/>
        <v>11.15629007</v>
      </c>
      <c r="T2528" s="55"/>
    </row>
    <row r="2529">
      <c r="A2529" s="45">
        <v>71.8</v>
      </c>
      <c r="B2529" s="45">
        <v>13.2</v>
      </c>
      <c r="C2529" s="46">
        <f t="shared" si="1"/>
        <v>71.87447012</v>
      </c>
      <c r="D2529" s="35">
        <f t="shared" si="2"/>
        <v>0.07447011793</v>
      </c>
      <c r="E2529" s="47"/>
      <c r="F2529" s="48">
        <v>79.7</v>
      </c>
      <c r="G2529" s="48">
        <v>78.0</v>
      </c>
      <c r="H2529" s="49">
        <f t="shared" si="3"/>
        <v>73.85625643</v>
      </c>
      <c r="I2529" s="49">
        <f t="shared" si="4"/>
        <v>5.843743571</v>
      </c>
      <c r="J2529" s="49"/>
      <c r="K2529" s="50">
        <v>63.7</v>
      </c>
      <c r="L2529" s="51">
        <v>31.3</v>
      </c>
      <c r="M2529" s="52">
        <f t="shared" si="5"/>
        <v>67.47905025</v>
      </c>
      <c r="N2529" s="52">
        <f t="shared" si="6"/>
        <v>3.779050253</v>
      </c>
      <c r="O2529" s="53"/>
      <c r="P2529" s="54">
        <v>79.7</v>
      </c>
      <c r="Q2529" s="54">
        <v>0.1</v>
      </c>
      <c r="R2529" s="55">
        <f t="shared" si="7"/>
        <v>70.84370993</v>
      </c>
      <c r="S2529" s="55">
        <f t="shared" si="8"/>
        <v>8.856290075</v>
      </c>
      <c r="T2529" s="55"/>
    </row>
    <row r="2530">
      <c r="A2530" s="45">
        <v>71.6</v>
      </c>
      <c r="B2530" s="45">
        <v>13.7</v>
      </c>
      <c r="C2530" s="46">
        <f t="shared" si="1"/>
        <v>72.92619667</v>
      </c>
      <c r="D2530" s="35">
        <f t="shared" si="2"/>
        <v>1.32619667</v>
      </c>
      <c r="E2530" s="47"/>
      <c r="F2530" s="48">
        <v>64.5</v>
      </c>
      <c r="G2530" s="48">
        <v>293.0</v>
      </c>
      <c r="H2530" s="49">
        <f t="shared" si="3"/>
        <v>62.3841877</v>
      </c>
      <c r="I2530" s="49">
        <f t="shared" si="4"/>
        <v>2.115812302</v>
      </c>
      <c r="J2530" s="49"/>
      <c r="K2530" s="50">
        <v>74.9</v>
      </c>
      <c r="L2530" s="51">
        <v>33.6</v>
      </c>
      <c r="M2530" s="52">
        <f t="shared" si="5"/>
        <v>68.0997236</v>
      </c>
      <c r="N2530" s="52">
        <f t="shared" si="6"/>
        <v>6.800276402</v>
      </c>
      <c r="O2530" s="53"/>
      <c r="P2530" s="54">
        <v>64.5</v>
      </c>
      <c r="Q2530" s="54">
        <v>0.1</v>
      </c>
      <c r="R2530" s="55">
        <f t="shared" si="7"/>
        <v>70.84370993</v>
      </c>
      <c r="S2530" s="55">
        <f t="shared" si="8"/>
        <v>6.343709925</v>
      </c>
      <c r="T2530" s="55"/>
    </row>
    <row r="2531">
      <c r="A2531" s="45">
        <v>71.2</v>
      </c>
      <c r="B2531" s="45">
        <v>12.7</v>
      </c>
      <c r="C2531" s="46">
        <f t="shared" si="1"/>
        <v>70.82274357</v>
      </c>
      <c r="D2531" s="35">
        <f t="shared" si="2"/>
        <v>0.3772564345</v>
      </c>
      <c r="E2531" s="47"/>
      <c r="F2531" s="48">
        <v>64.4</v>
      </c>
      <c r="G2531" s="48">
        <v>294.0</v>
      </c>
      <c r="H2531" s="49">
        <f t="shared" si="3"/>
        <v>62.33082924</v>
      </c>
      <c r="I2531" s="49">
        <f t="shared" si="4"/>
        <v>2.069170761</v>
      </c>
      <c r="J2531" s="49"/>
      <c r="K2531" s="50">
        <v>74.6</v>
      </c>
      <c r="L2531" s="51">
        <v>32.4</v>
      </c>
      <c r="M2531" s="52">
        <f t="shared" si="5"/>
        <v>67.77589403</v>
      </c>
      <c r="N2531" s="52">
        <f t="shared" si="6"/>
        <v>6.824105974</v>
      </c>
      <c r="O2531" s="53"/>
      <c r="P2531" s="54">
        <v>64.4</v>
      </c>
      <c r="Q2531" s="54">
        <v>0.1</v>
      </c>
      <c r="R2531" s="55">
        <f t="shared" si="7"/>
        <v>70.84370993</v>
      </c>
      <c r="S2531" s="55">
        <f t="shared" si="8"/>
        <v>6.443709925</v>
      </c>
      <c r="T2531" s="55"/>
    </row>
    <row r="2532">
      <c r="A2532" s="45">
        <v>71.1</v>
      </c>
      <c r="B2532" s="45">
        <v>12.7</v>
      </c>
      <c r="C2532" s="46">
        <f t="shared" si="1"/>
        <v>70.82274357</v>
      </c>
      <c r="D2532" s="35">
        <f t="shared" si="2"/>
        <v>0.2772564345</v>
      </c>
      <c r="E2532" s="47"/>
      <c r="F2532" s="48">
        <v>63.6</v>
      </c>
      <c r="G2532" s="48">
        <v>37.0</v>
      </c>
      <c r="H2532" s="49">
        <f t="shared" si="3"/>
        <v>76.04395326</v>
      </c>
      <c r="I2532" s="49">
        <f t="shared" si="4"/>
        <v>12.44395326</v>
      </c>
      <c r="J2532" s="49"/>
      <c r="K2532" s="50">
        <v>74.5</v>
      </c>
      <c r="L2532" s="51">
        <v>31.3</v>
      </c>
      <c r="M2532" s="52">
        <f t="shared" si="5"/>
        <v>67.47905025</v>
      </c>
      <c r="N2532" s="52">
        <f t="shared" si="6"/>
        <v>7.020949747</v>
      </c>
      <c r="O2532" s="53"/>
      <c r="P2532" s="54">
        <v>63.6</v>
      </c>
      <c r="Q2532" s="54">
        <v>0.1</v>
      </c>
      <c r="R2532" s="55">
        <f t="shared" si="7"/>
        <v>70.84370993</v>
      </c>
      <c r="S2532" s="55">
        <f t="shared" si="8"/>
        <v>7.243709925</v>
      </c>
      <c r="T2532" s="55"/>
    </row>
    <row r="2533">
      <c r="A2533" s="45">
        <v>71.0</v>
      </c>
      <c r="B2533" s="45">
        <v>12.7</v>
      </c>
      <c r="C2533" s="46">
        <f t="shared" si="1"/>
        <v>70.82274357</v>
      </c>
      <c r="D2533" s="35">
        <f t="shared" si="2"/>
        <v>0.1772564345</v>
      </c>
      <c r="E2533" s="47"/>
      <c r="F2533" s="48">
        <v>62.8</v>
      </c>
      <c r="G2533" s="48">
        <v>32.0</v>
      </c>
      <c r="H2533" s="49">
        <f t="shared" si="3"/>
        <v>76.31074555</v>
      </c>
      <c r="I2533" s="49">
        <f t="shared" si="4"/>
        <v>13.51074555</v>
      </c>
      <c r="J2533" s="49"/>
      <c r="K2533" s="50">
        <v>74.3</v>
      </c>
      <c r="L2533" s="51">
        <v>3.1</v>
      </c>
      <c r="M2533" s="52">
        <f t="shared" si="5"/>
        <v>59.86905532</v>
      </c>
      <c r="N2533" s="52">
        <f t="shared" si="6"/>
        <v>14.43094468</v>
      </c>
      <c r="O2533" s="53"/>
      <c r="P2533" s="54">
        <v>62.8</v>
      </c>
      <c r="Q2533" s="54">
        <v>0.1</v>
      </c>
      <c r="R2533" s="55">
        <f t="shared" si="7"/>
        <v>70.84370993</v>
      </c>
      <c r="S2533" s="55">
        <f t="shared" si="8"/>
        <v>8.043709925</v>
      </c>
      <c r="T2533" s="55"/>
    </row>
    <row r="2534">
      <c r="A2534" s="45">
        <v>78.0</v>
      </c>
      <c r="B2534" s="45">
        <v>12.6</v>
      </c>
      <c r="C2534" s="46">
        <f t="shared" si="1"/>
        <v>70.61239825</v>
      </c>
      <c r="D2534" s="35">
        <f t="shared" si="2"/>
        <v>7.387601745</v>
      </c>
      <c r="E2534" s="47"/>
      <c r="F2534" s="48">
        <v>71.7</v>
      </c>
      <c r="G2534" s="48">
        <v>163.0</v>
      </c>
      <c r="H2534" s="49">
        <f t="shared" si="3"/>
        <v>69.3207874</v>
      </c>
      <c r="I2534" s="49">
        <f t="shared" si="4"/>
        <v>2.379212604</v>
      </c>
      <c r="J2534" s="49"/>
      <c r="K2534" s="50">
        <v>74.1</v>
      </c>
      <c r="L2534" s="51">
        <v>29.0</v>
      </c>
      <c r="M2534" s="52">
        <f t="shared" si="5"/>
        <v>66.85837691</v>
      </c>
      <c r="N2534" s="52">
        <f t="shared" si="6"/>
        <v>7.241623093</v>
      </c>
      <c r="O2534" s="53"/>
      <c r="P2534" s="54">
        <v>71.7</v>
      </c>
      <c r="Q2534" s="54">
        <v>0.1</v>
      </c>
      <c r="R2534" s="55">
        <f t="shared" si="7"/>
        <v>70.84370993</v>
      </c>
      <c r="S2534" s="55">
        <f t="shared" si="8"/>
        <v>0.856290075</v>
      </c>
      <c r="T2534" s="55"/>
    </row>
    <row r="2535">
      <c r="A2535" s="45">
        <v>76.0</v>
      </c>
      <c r="B2535" s="45">
        <v>12.6</v>
      </c>
      <c r="C2535" s="46">
        <f t="shared" si="1"/>
        <v>70.61239825</v>
      </c>
      <c r="D2535" s="35">
        <f t="shared" si="2"/>
        <v>5.387601745</v>
      </c>
      <c r="E2535" s="47"/>
      <c r="F2535" s="48">
        <v>73.7</v>
      </c>
      <c r="G2535" s="48">
        <v>127.0</v>
      </c>
      <c r="H2535" s="49">
        <f t="shared" si="3"/>
        <v>71.24169193</v>
      </c>
      <c r="I2535" s="49">
        <f t="shared" si="4"/>
        <v>2.458308072</v>
      </c>
      <c r="J2535" s="49"/>
      <c r="K2535" s="50">
        <v>73.9</v>
      </c>
      <c r="L2535" s="51">
        <v>27.9</v>
      </c>
      <c r="M2535" s="52">
        <f t="shared" si="5"/>
        <v>66.56153313</v>
      </c>
      <c r="N2535" s="52">
        <f t="shared" si="6"/>
        <v>7.338466867</v>
      </c>
      <c r="O2535" s="53"/>
      <c r="P2535" s="54">
        <v>73.7</v>
      </c>
      <c r="Q2535" s="54">
        <v>0.1</v>
      </c>
      <c r="R2535" s="55">
        <f t="shared" si="7"/>
        <v>70.84370993</v>
      </c>
      <c r="S2535" s="55">
        <f t="shared" si="8"/>
        <v>2.856290075</v>
      </c>
      <c r="T2535" s="55"/>
    </row>
    <row r="2536">
      <c r="A2536" s="45">
        <v>74.0</v>
      </c>
      <c r="B2536" s="45">
        <v>12.5</v>
      </c>
      <c r="C2536" s="46">
        <f t="shared" si="1"/>
        <v>70.40205294</v>
      </c>
      <c r="D2536" s="35">
        <f t="shared" si="2"/>
        <v>3.597947056</v>
      </c>
      <c r="E2536" s="47"/>
      <c r="F2536" s="48">
        <v>73.8</v>
      </c>
      <c r="G2536" s="48">
        <v>124.0</v>
      </c>
      <c r="H2536" s="49">
        <f t="shared" si="3"/>
        <v>71.40176731</v>
      </c>
      <c r="I2536" s="49">
        <f t="shared" si="4"/>
        <v>2.398232695</v>
      </c>
      <c r="J2536" s="49"/>
      <c r="K2536" s="50">
        <v>73.7</v>
      </c>
      <c r="L2536" s="51">
        <v>26.8</v>
      </c>
      <c r="M2536" s="52">
        <f t="shared" si="5"/>
        <v>66.26468936</v>
      </c>
      <c r="N2536" s="52">
        <f t="shared" si="6"/>
        <v>7.435310641</v>
      </c>
      <c r="O2536" s="53"/>
      <c r="P2536" s="54">
        <v>73.8</v>
      </c>
      <c r="Q2536" s="54">
        <v>0.1</v>
      </c>
      <c r="R2536" s="55">
        <f t="shared" si="7"/>
        <v>70.84370993</v>
      </c>
      <c r="S2536" s="55">
        <f t="shared" si="8"/>
        <v>2.956290075</v>
      </c>
      <c r="T2536" s="55"/>
    </row>
    <row r="2537">
      <c r="A2537" s="45">
        <v>71.0</v>
      </c>
      <c r="B2537" s="45">
        <v>12.5</v>
      </c>
      <c r="C2537" s="46">
        <f t="shared" si="1"/>
        <v>70.40205294</v>
      </c>
      <c r="D2537" s="35">
        <f t="shared" si="2"/>
        <v>0.5979470555</v>
      </c>
      <c r="E2537" s="47"/>
      <c r="F2537" s="48">
        <v>73.8</v>
      </c>
      <c r="G2537" s="48">
        <v>122.0</v>
      </c>
      <c r="H2537" s="49">
        <f t="shared" si="3"/>
        <v>71.50848422</v>
      </c>
      <c r="I2537" s="49">
        <f t="shared" si="4"/>
        <v>2.291515776</v>
      </c>
      <c r="J2537" s="49"/>
      <c r="K2537" s="50">
        <v>73.5</v>
      </c>
      <c r="L2537" s="51">
        <v>25.7</v>
      </c>
      <c r="M2537" s="52">
        <f t="shared" si="5"/>
        <v>65.96784559</v>
      </c>
      <c r="N2537" s="52">
        <f t="shared" si="6"/>
        <v>7.532154415</v>
      </c>
      <c r="O2537" s="53"/>
      <c r="P2537" s="54">
        <v>73.8</v>
      </c>
      <c r="Q2537" s="54">
        <v>0.1</v>
      </c>
      <c r="R2537" s="55">
        <f t="shared" si="7"/>
        <v>70.84370993</v>
      </c>
      <c r="S2537" s="55">
        <f t="shared" si="8"/>
        <v>2.956290075</v>
      </c>
      <c r="T2537" s="55"/>
    </row>
    <row r="2538">
      <c r="A2538" s="45">
        <v>69.9</v>
      </c>
      <c r="B2538" s="45">
        <v>12.4</v>
      </c>
      <c r="C2538" s="46">
        <f t="shared" si="1"/>
        <v>70.19170763</v>
      </c>
      <c r="D2538" s="35">
        <f t="shared" si="2"/>
        <v>0.291707634</v>
      </c>
      <c r="E2538" s="47"/>
      <c r="F2538" s="48">
        <v>73.8</v>
      </c>
      <c r="G2538" s="48">
        <v>121.0</v>
      </c>
      <c r="H2538" s="49">
        <f t="shared" si="3"/>
        <v>71.56184268</v>
      </c>
      <c r="I2538" s="49">
        <f t="shared" si="4"/>
        <v>2.238157317</v>
      </c>
      <c r="J2538" s="49"/>
      <c r="K2538" s="50">
        <v>73.3</v>
      </c>
      <c r="L2538" s="51">
        <v>24.6</v>
      </c>
      <c r="M2538" s="52">
        <f t="shared" si="5"/>
        <v>65.67100181</v>
      </c>
      <c r="N2538" s="52">
        <f t="shared" si="6"/>
        <v>7.628998189</v>
      </c>
      <c r="O2538" s="53"/>
      <c r="P2538" s="54">
        <v>73.8</v>
      </c>
      <c r="Q2538" s="54">
        <v>0.1</v>
      </c>
      <c r="R2538" s="55">
        <f t="shared" si="7"/>
        <v>70.84370993</v>
      </c>
      <c r="S2538" s="55">
        <f t="shared" si="8"/>
        <v>2.956290075</v>
      </c>
      <c r="T2538" s="55"/>
    </row>
    <row r="2539">
      <c r="A2539" s="45">
        <v>69.7</v>
      </c>
      <c r="B2539" s="45">
        <v>12.4</v>
      </c>
      <c r="C2539" s="46">
        <f t="shared" si="1"/>
        <v>70.19170763</v>
      </c>
      <c r="D2539" s="35">
        <f t="shared" si="2"/>
        <v>0.491707634</v>
      </c>
      <c r="E2539" s="47"/>
      <c r="F2539" s="48">
        <v>73.7</v>
      </c>
      <c r="G2539" s="48">
        <v>123.0</v>
      </c>
      <c r="H2539" s="49">
        <f t="shared" si="3"/>
        <v>71.45512576</v>
      </c>
      <c r="I2539" s="49">
        <f t="shared" si="4"/>
        <v>2.244874235</v>
      </c>
      <c r="J2539" s="49"/>
      <c r="K2539" s="50">
        <v>73.0</v>
      </c>
      <c r="L2539" s="51">
        <v>23.6</v>
      </c>
      <c r="M2539" s="52">
        <f t="shared" si="5"/>
        <v>65.40114383</v>
      </c>
      <c r="N2539" s="52">
        <f t="shared" si="6"/>
        <v>7.598856165</v>
      </c>
      <c r="O2539" s="53"/>
      <c r="P2539" s="54">
        <v>73.7</v>
      </c>
      <c r="Q2539" s="54">
        <v>0.1</v>
      </c>
      <c r="R2539" s="55">
        <f t="shared" si="7"/>
        <v>70.84370993</v>
      </c>
      <c r="S2539" s="55">
        <f t="shared" si="8"/>
        <v>2.856290075</v>
      </c>
      <c r="T2539" s="55"/>
    </row>
    <row r="2540">
      <c r="A2540" s="45">
        <v>69.6</v>
      </c>
      <c r="B2540" s="45">
        <v>12.3</v>
      </c>
      <c r="C2540" s="46">
        <f t="shared" si="1"/>
        <v>69.98136232</v>
      </c>
      <c r="D2540" s="35">
        <f t="shared" si="2"/>
        <v>0.3813623235</v>
      </c>
      <c r="E2540" s="47"/>
      <c r="F2540" s="48">
        <v>73.5</v>
      </c>
      <c r="G2540" s="48">
        <v>127.0</v>
      </c>
      <c r="H2540" s="49">
        <f t="shared" si="3"/>
        <v>71.24169193</v>
      </c>
      <c r="I2540" s="49">
        <f t="shared" si="4"/>
        <v>2.258308072</v>
      </c>
      <c r="J2540" s="49"/>
      <c r="K2540" s="50">
        <v>72.5</v>
      </c>
      <c r="L2540" s="51">
        <v>22.6</v>
      </c>
      <c r="M2540" s="52">
        <f t="shared" si="5"/>
        <v>65.13128586</v>
      </c>
      <c r="N2540" s="52">
        <f t="shared" si="6"/>
        <v>7.368714142</v>
      </c>
      <c r="O2540" s="53"/>
      <c r="P2540" s="54">
        <v>73.5</v>
      </c>
      <c r="Q2540" s="54">
        <v>0.1</v>
      </c>
      <c r="R2540" s="55">
        <f t="shared" si="7"/>
        <v>70.84370993</v>
      </c>
      <c r="S2540" s="55">
        <f t="shared" si="8"/>
        <v>2.656290075</v>
      </c>
      <c r="T2540" s="55"/>
    </row>
    <row r="2541">
      <c r="A2541" s="45">
        <v>69.5</v>
      </c>
      <c r="B2541" s="45">
        <v>12.3</v>
      </c>
      <c r="C2541" s="46">
        <f t="shared" si="1"/>
        <v>69.98136232</v>
      </c>
      <c r="D2541" s="35">
        <f t="shared" si="2"/>
        <v>0.4813623235</v>
      </c>
      <c r="E2541" s="47"/>
      <c r="F2541" s="48">
        <v>73.2</v>
      </c>
      <c r="G2541" s="48">
        <v>131.0</v>
      </c>
      <c r="H2541" s="49">
        <f t="shared" si="3"/>
        <v>71.02825809</v>
      </c>
      <c r="I2541" s="49">
        <f t="shared" si="4"/>
        <v>2.171741909</v>
      </c>
      <c r="J2541" s="49"/>
      <c r="K2541" s="50">
        <v>71.6</v>
      </c>
      <c r="L2541" s="51">
        <v>21.7</v>
      </c>
      <c r="M2541" s="52">
        <f t="shared" si="5"/>
        <v>64.88841368</v>
      </c>
      <c r="N2541" s="52">
        <f t="shared" si="6"/>
        <v>6.71158632</v>
      </c>
      <c r="O2541" s="53"/>
      <c r="P2541" s="54">
        <v>73.2</v>
      </c>
      <c r="Q2541" s="54">
        <v>0.1</v>
      </c>
      <c r="R2541" s="55">
        <f t="shared" si="7"/>
        <v>70.84370993</v>
      </c>
      <c r="S2541" s="55">
        <f t="shared" si="8"/>
        <v>2.356290075</v>
      </c>
      <c r="T2541" s="55"/>
    </row>
    <row r="2542">
      <c r="A2542" s="45">
        <v>69.4</v>
      </c>
      <c r="B2542" s="45">
        <v>12.2</v>
      </c>
      <c r="C2542" s="46">
        <f t="shared" si="1"/>
        <v>69.77101701</v>
      </c>
      <c r="D2542" s="35">
        <f t="shared" si="2"/>
        <v>0.371017013</v>
      </c>
      <c r="E2542" s="47"/>
      <c r="F2542" s="48">
        <v>73.0</v>
      </c>
      <c r="G2542" s="48">
        <v>134.0</v>
      </c>
      <c r="H2542" s="49">
        <f t="shared" si="3"/>
        <v>70.86818271</v>
      </c>
      <c r="I2542" s="49">
        <f t="shared" si="4"/>
        <v>2.131817287</v>
      </c>
      <c r="J2542" s="49"/>
      <c r="K2542" s="50">
        <v>71.7</v>
      </c>
      <c r="L2542" s="51">
        <v>2.9</v>
      </c>
      <c r="M2542" s="52">
        <f t="shared" si="5"/>
        <v>59.81508372</v>
      </c>
      <c r="N2542" s="52">
        <f t="shared" si="6"/>
        <v>11.88491628</v>
      </c>
      <c r="O2542" s="53"/>
      <c r="P2542" s="54">
        <v>73.0</v>
      </c>
      <c r="Q2542" s="54">
        <v>0.1</v>
      </c>
      <c r="R2542" s="55">
        <f t="shared" si="7"/>
        <v>70.84370993</v>
      </c>
      <c r="S2542" s="55">
        <f t="shared" si="8"/>
        <v>2.156290075</v>
      </c>
      <c r="T2542" s="55"/>
    </row>
    <row r="2543">
      <c r="A2543" s="45">
        <v>69.3</v>
      </c>
      <c r="B2543" s="45">
        <v>12.0</v>
      </c>
      <c r="C2543" s="46">
        <f t="shared" si="1"/>
        <v>69.35032639</v>
      </c>
      <c r="D2543" s="35">
        <f t="shared" si="2"/>
        <v>0.05032639202</v>
      </c>
      <c r="E2543" s="47"/>
      <c r="F2543" s="48">
        <v>72.8</v>
      </c>
      <c r="G2543" s="48">
        <v>135.0</v>
      </c>
      <c r="H2543" s="49">
        <f t="shared" si="3"/>
        <v>70.81482425</v>
      </c>
      <c r="I2543" s="49">
        <f t="shared" si="4"/>
        <v>1.985175746</v>
      </c>
      <c r="J2543" s="49"/>
      <c r="K2543" s="50">
        <v>71.4</v>
      </c>
      <c r="L2543" s="51">
        <v>2.2</v>
      </c>
      <c r="M2543" s="52">
        <f t="shared" si="5"/>
        <v>59.62618314</v>
      </c>
      <c r="N2543" s="52">
        <f t="shared" si="6"/>
        <v>11.77381686</v>
      </c>
      <c r="O2543" s="53"/>
      <c r="P2543" s="54">
        <v>72.8</v>
      </c>
      <c r="Q2543" s="54">
        <v>0.1</v>
      </c>
      <c r="R2543" s="55">
        <f t="shared" si="7"/>
        <v>70.84370993</v>
      </c>
      <c r="S2543" s="55">
        <f t="shared" si="8"/>
        <v>1.956290075</v>
      </c>
      <c r="T2543" s="55"/>
    </row>
    <row r="2544">
      <c r="A2544" s="45">
        <v>69.2</v>
      </c>
      <c r="B2544" s="45">
        <v>11.9</v>
      </c>
      <c r="C2544" s="46">
        <f t="shared" si="1"/>
        <v>69.13998108</v>
      </c>
      <c r="D2544" s="35">
        <f t="shared" si="2"/>
        <v>0.06001891847</v>
      </c>
      <c r="E2544" s="47"/>
      <c r="F2544" s="48">
        <v>72.7</v>
      </c>
      <c r="G2544" s="48">
        <v>135.0</v>
      </c>
      <c r="H2544" s="49">
        <f t="shared" si="3"/>
        <v>70.81482425</v>
      </c>
      <c r="I2544" s="49">
        <f t="shared" si="4"/>
        <v>1.885175746</v>
      </c>
      <c r="J2544" s="49"/>
      <c r="K2544" s="50">
        <v>71.2</v>
      </c>
      <c r="L2544" s="51">
        <v>19.4</v>
      </c>
      <c r="M2544" s="52">
        <f t="shared" si="5"/>
        <v>64.26774033</v>
      </c>
      <c r="N2544" s="52">
        <f t="shared" si="6"/>
        <v>6.932259666</v>
      </c>
      <c r="O2544" s="53"/>
      <c r="P2544" s="54">
        <v>72.7</v>
      </c>
      <c r="Q2544" s="54">
        <v>0.2</v>
      </c>
      <c r="R2544" s="55">
        <f t="shared" si="7"/>
        <v>70.74642159</v>
      </c>
      <c r="S2544" s="55">
        <f t="shared" si="8"/>
        <v>1.953578414</v>
      </c>
      <c r="T2544" s="55"/>
    </row>
    <row r="2545">
      <c r="A2545" s="45">
        <v>69.1</v>
      </c>
      <c r="B2545" s="45">
        <v>11.8</v>
      </c>
      <c r="C2545" s="46">
        <f t="shared" si="1"/>
        <v>68.92963577</v>
      </c>
      <c r="D2545" s="35">
        <f t="shared" si="2"/>
        <v>0.170364229</v>
      </c>
      <c r="E2545" s="47"/>
      <c r="F2545" s="48">
        <v>72.6</v>
      </c>
      <c r="G2545" s="48">
        <v>136.0</v>
      </c>
      <c r="H2545" s="49">
        <f t="shared" si="3"/>
        <v>70.76146579</v>
      </c>
      <c r="I2545" s="49">
        <f t="shared" si="4"/>
        <v>1.838534205</v>
      </c>
      <c r="J2545" s="49"/>
      <c r="K2545" s="50">
        <v>71.1</v>
      </c>
      <c r="L2545" s="51">
        <v>18.7</v>
      </c>
      <c r="M2545" s="52">
        <f t="shared" si="5"/>
        <v>64.07883975</v>
      </c>
      <c r="N2545" s="52">
        <f t="shared" si="6"/>
        <v>7.021160249</v>
      </c>
      <c r="O2545" s="53"/>
      <c r="P2545" s="54">
        <v>72.6</v>
      </c>
      <c r="Q2545" s="54">
        <v>0.2</v>
      </c>
      <c r="R2545" s="55">
        <f t="shared" si="7"/>
        <v>70.74642159</v>
      </c>
      <c r="S2545" s="55">
        <f t="shared" si="8"/>
        <v>1.853578414</v>
      </c>
      <c r="T2545" s="55"/>
    </row>
    <row r="2546">
      <c r="A2546" s="45">
        <v>69.1</v>
      </c>
      <c r="B2546" s="45">
        <v>11.7</v>
      </c>
      <c r="C2546" s="46">
        <f t="shared" si="1"/>
        <v>68.71929046</v>
      </c>
      <c r="D2546" s="35">
        <f t="shared" si="2"/>
        <v>0.3807095395</v>
      </c>
      <c r="E2546" s="47"/>
      <c r="F2546" s="48">
        <v>69.7</v>
      </c>
      <c r="G2546" s="48">
        <v>161.0</v>
      </c>
      <c r="H2546" s="49">
        <f t="shared" si="3"/>
        <v>69.42750431</v>
      </c>
      <c r="I2546" s="49">
        <f t="shared" si="4"/>
        <v>0.2724956856</v>
      </c>
      <c r="J2546" s="49"/>
      <c r="K2546" s="50">
        <v>75.7</v>
      </c>
      <c r="L2546" s="51">
        <v>6.3</v>
      </c>
      <c r="M2546" s="52">
        <f t="shared" si="5"/>
        <v>60.73260084</v>
      </c>
      <c r="N2546" s="52">
        <f t="shared" si="6"/>
        <v>14.96739916</v>
      </c>
      <c r="O2546" s="53"/>
      <c r="P2546" s="54">
        <v>69.7</v>
      </c>
      <c r="Q2546" s="54">
        <v>0.2</v>
      </c>
      <c r="R2546" s="55">
        <f t="shared" si="7"/>
        <v>70.74642159</v>
      </c>
      <c r="S2546" s="55">
        <f t="shared" si="8"/>
        <v>1.046421586</v>
      </c>
      <c r="T2546" s="55"/>
    </row>
    <row r="2547">
      <c r="A2547" s="45">
        <v>75.3</v>
      </c>
      <c r="B2547" s="45">
        <v>14.6</v>
      </c>
      <c r="C2547" s="46">
        <f t="shared" si="1"/>
        <v>74.81930446</v>
      </c>
      <c r="D2547" s="35">
        <f t="shared" si="2"/>
        <v>0.4806955352</v>
      </c>
      <c r="E2547" s="47"/>
      <c r="F2547" s="48">
        <v>69.6</v>
      </c>
      <c r="G2547" s="48">
        <v>162.0</v>
      </c>
      <c r="H2547" s="49">
        <f t="shared" si="3"/>
        <v>69.37414586</v>
      </c>
      <c r="I2547" s="49">
        <f t="shared" si="4"/>
        <v>0.2258541448</v>
      </c>
      <c r="J2547" s="49"/>
      <c r="K2547" s="50">
        <v>75.5</v>
      </c>
      <c r="L2547" s="51">
        <v>59.7</v>
      </c>
      <c r="M2547" s="52">
        <f t="shared" si="5"/>
        <v>75.14301678</v>
      </c>
      <c r="N2547" s="52">
        <f t="shared" si="6"/>
        <v>0.3569832198</v>
      </c>
      <c r="O2547" s="53"/>
      <c r="P2547" s="54">
        <v>69.6</v>
      </c>
      <c r="Q2547" s="54">
        <v>0.2</v>
      </c>
      <c r="R2547" s="55">
        <f t="shared" si="7"/>
        <v>70.74642159</v>
      </c>
      <c r="S2547" s="55">
        <f t="shared" si="8"/>
        <v>1.146421586</v>
      </c>
      <c r="T2547" s="55"/>
    </row>
    <row r="2548">
      <c r="A2548" s="45">
        <v>75.1</v>
      </c>
      <c r="B2548" s="45">
        <v>14.7</v>
      </c>
      <c r="C2548" s="46">
        <f t="shared" si="1"/>
        <v>75.02964978</v>
      </c>
      <c r="D2548" s="35">
        <f t="shared" si="2"/>
        <v>0.07035022468</v>
      </c>
      <c r="E2548" s="47"/>
      <c r="F2548" s="48">
        <v>69.3</v>
      </c>
      <c r="G2548" s="48">
        <v>163.0</v>
      </c>
      <c r="H2548" s="49">
        <f t="shared" si="3"/>
        <v>69.3207874</v>
      </c>
      <c r="I2548" s="49">
        <f t="shared" si="4"/>
        <v>0.02078739599</v>
      </c>
      <c r="J2548" s="49"/>
      <c r="K2548" s="50">
        <v>75.3</v>
      </c>
      <c r="L2548" s="51">
        <v>59.1</v>
      </c>
      <c r="M2548" s="52">
        <f t="shared" si="5"/>
        <v>74.98110199</v>
      </c>
      <c r="N2548" s="52">
        <f t="shared" si="6"/>
        <v>0.3188980056</v>
      </c>
      <c r="O2548" s="53"/>
      <c r="P2548" s="54">
        <v>69.3</v>
      </c>
      <c r="Q2548" s="54">
        <v>0.2</v>
      </c>
      <c r="R2548" s="55">
        <f t="shared" si="7"/>
        <v>70.74642159</v>
      </c>
      <c r="S2548" s="55">
        <f t="shared" si="8"/>
        <v>1.446421586</v>
      </c>
      <c r="T2548" s="55"/>
    </row>
    <row r="2549">
      <c r="A2549" s="45">
        <v>74.9</v>
      </c>
      <c r="B2549" s="45">
        <v>14.7</v>
      </c>
      <c r="C2549" s="46">
        <f t="shared" si="1"/>
        <v>75.02964978</v>
      </c>
      <c r="D2549" s="35">
        <f t="shared" si="2"/>
        <v>0.1296497753</v>
      </c>
      <c r="E2549" s="47"/>
      <c r="F2549" s="48">
        <v>68.8</v>
      </c>
      <c r="G2549" s="48">
        <v>164.0</v>
      </c>
      <c r="H2549" s="49">
        <f t="shared" si="3"/>
        <v>69.26742894</v>
      </c>
      <c r="I2549" s="49">
        <f t="shared" si="4"/>
        <v>0.4674289368</v>
      </c>
      <c r="J2549" s="49"/>
      <c r="K2549" s="50">
        <v>75.1</v>
      </c>
      <c r="L2549" s="51">
        <v>58.5</v>
      </c>
      <c r="M2549" s="52">
        <f t="shared" si="5"/>
        <v>74.81918721</v>
      </c>
      <c r="N2549" s="52">
        <f t="shared" si="6"/>
        <v>0.2808127914</v>
      </c>
      <c r="O2549" s="53"/>
      <c r="P2549" s="54">
        <v>68.8</v>
      </c>
      <c r="Q2549" s="54">
        <v>0.2</v>
      </c>
      <c r="R2549" s="55">
        <f t="shared" si="7"/>
        <v>70.74642159</v>
      </c>
      <c r="S2549" s="55">
        <f t="shared" si="8"/>
        <v>1.946421586</v>
      </c>
      <c r="T2549" s="55"/>
    </row>
    <row r="2550">
      <c r="A2550" s="45">
        <v>74.9</v>
      </c>
      <c r="B2550" s="45">
        <v>14.6</v>
      </c>
      <c r="C2550" s="46">
        <f t="shared" si="1"/>
        <v>74.81930446</v>
      </c>
      <c r="D2550" s="35">
        <f t="shared" si="2"/>
        <v>0.08069553518</v>
      </c>
      <c r="E2550" s="47"/>
      <c r="F2550" s="48">
        <v>68.1</v>
      </c>
      <c r="G2550" s="48">
        <v>166.0</v>
      </c>
      <c r="H2550" s="49">
        <f t="shared" si="3"/>
        <v>69.16071202</v>
      </c>
      <c r="I2550" s="49">
        <f t="shared" si="4"/>
        <v>1.060712018</v>
      </c>
      <c r="J2550" s="49"/>
      <c r="K2550" s="50">
        <v>74.9</v>
      </c>
      <c r="L2550" s="51">
        <v>57.9</v>
      </c>
      <c r="M2550" s="52">
        <f t="shared" si="5"/>
        <v>74.65727242</v>
      </c>
      <c r="N2550" s="52">
        <f t="shared" si="6"/>
        <v>0.2427275772</v>
      </c>
      <c r="O2550" s="53"/>
      <c r="P2550" s="54">
        <v>68.1</v>
      </c>
      <c r="Q2550" s="54">
        <v>0.2</v>
      </c>
      <c r="R2550" s="55">
        <f t="shared" si="7"/>
        <v>70.74642159</v>
      </c>
      <c r="S2550" s="55">
        <f t="shared" si="8"/>
        <v>2.646421586</v>
      </c>
      <c r="T2550" s="55"/>
    </row>
    <row r="2551">
      <c r="A2551" s="45">
        <v>74.8</v>
      </c>
      <c r="B2551" s="45">
        <v>14.5</v>
      </c>
      <c r="C2551" s="46">
        <f t="shared" si="1"/>
        <v>74.60895915</v>
      </c>
      <c r="D2551" s="35">
        <f t="shared" si="2"/>
        <v>0.1910408457</v>
      </c>
      <c r="E2551" s="47"/>
      <c r="F2551" s="48">
        <v>67.3</v>
      </c>
      <c r="G2551" s="48">
        <v>171.0</v>
      </c>
      <c r="H2551" s="49">
        <f t="shared" si="3"/>
        <v>68.89391972</v>
      </c>
      <c r="I2551" s="49">
        <f t="shared" si="4"/>
        <v>1.593919722</v>
      </c>
      <c r="J2551" s="49"/>
      <c r="K2551" s="50">
        <v>74.7</v>
      </c>
      <c r="L2551" s="51">
        <v>57.4</v>
      </c>
      <c r="M2551" s="52">
        <f t="shared" si="5"/>
        <v>74.52234343</v>
      </c>
      <c r="N2551" s="52">
        <f t="shared" si="6"/>
        <v>0.1776565653</v>
      </c>
      <c r="O2551" s="53"/>
      <c r="P2551" s="54">
        <v>67.3</v>
      </c>
      <c r="Q2551" s="54">
        <v>0.3</v>
      </c>
      <c r="R2551" s="55">
        <f t="shared" si="7"/>
        <v>70.64913325</v>
      </c>
      <c r="S2551" s="55">
        <f t="shared" si="8"/>
        <v>3.349133247</v>
      </c>
      <c r="T2551" s="55"/>
    </row>
    <row r="2552">
      <c r="A2552" s="45">
        <v>74.8</v>
      </c>
      <c r="B2552" s="45">
        <v>14.4</v>
      </c>
      <c r="C2552" s="46">
        <f t="shared" si="1"/>
        <v>74.39861384</v>
      </c>
      <c r="D2552" s="35">
        <f t="shared" si="2"/>
        <v>0.4013861562</v>
      </c>
      <c r="E2552" s="47"/>
      <c r="F2552" s="48">
        <v>66.7</v>
      </c>
      <c r="G2552" s="48">
        <v>174.0</v>
      </c>
      <c r="H2552" s="49">
        <f t="shared" si="3"/>
        <v>68.73384434</v>
      </c>
      <c r="I2552" s="49">
        <f t="shared" si="4"/>
        <v>2.033844345</v>
      </c>
      <c r="J2552" s="49"/>
      <c r="K2552" s="50">
        <v>74.4</v>
      </c>
      <c r="L2552" s="51">
        <v>56.9</v>
      </c>
      <c r="M2552" s="52">
        <f t="shared" si="5"/>
        <v>74.38741445</v>
      </c>
      <c r="N2552" s="52">
        <f t="shared" si="6"/>
        <v>0.01258555351</v>
      </c>
      <c r="O2552" s="53"/>
      <c r="P2552" s="54">
        <v>66.7</v>
      </c>
      <c r="Q2552" s="54">
        <v>0.3</v>
      </c>
      <c r="R2552" s="55">
        <f t="shared" si="7"/>
        <v>70.64913325</v>
      </c>
      <c r="S2552" s="55">
        <f t="shared" si="8"/>
        <v>3.949133247</v>
      </c>
      <c r="T2552" s="55"/>
    </row>
    <row r="2553">
      <c r="A2553" s="45">
        <v>74.7</v>
      </c>
      <c r="B2553" s="45">
        <v>14.4</v>
      </c>
      <c r="C2553" s="46">
        <f t="shared" si="1"/>
        <v>74.39861384</v>
      </c>
      <c r="D2553" s="35">
        <f t="shared" si="2"/>
        <v>0.3013861562</v>
      </c>
      <c r="E2553" s="47"/>
      <c r="F2553" s="48">
        <v>66.4</v>
      </c>
      <c r="G2553" s="48">
        <v>178.0</v>
      </c>
      <c r="H2553" s="49">
        <f t="shared" si="3"/>
        <v>68.52041051</v>
      </c>
      <c r="I2553" s="49">
        <f t="shared" si="4"/>
        <v>2.120410508</v>
      </c>
      <c r="J2553" s="49"/>
      <c r="K2553" s="50">
        <v>74.2</v>
      </c>
      <c r="L2553" s="51">
        <v>56.4</v>
      </c>
      <c r="M2553" s="52">
        <f t="shared" si="5"/>
        <v>74.25248546</v>
      </c>
      <c r="N2553" s="52">
        <f t="shared" si="6"/>
        <v>0.05248545833</v>
      </c>
      <c r="O2553" s="53"/>
      <c r="P2553" s="54">
        <v>66.4</v>
      </c>
      <c r="Q2553" s="54">
        <v>0.3</v>
      </c>
      <c r="R2553" s="55">
        <f t="shared" si="7"/>
        <v>70.64913325</v>
      </c>
      <c r="S2553" s="55">
        <f t="shared" si="8"/>
        <v>4.249133247</v>
      </c>
      <c r="T2553" s="55"/>
    </row>
    <row r="2554">
      <c r="A2554" s="45">
        <v>74.7</v>
      </c>
      <c r="B2554" s="45">
        <v>14.3</v>
      </c>
      <c r="C2554" s="46">
        <f t="shared" si="1"/>
        <v>74.18826853</v>
      </c>
      <c r="D2554" s="35">
        <f t="shared" si="2"/>
        <v>0.5117314667</v>
      </c>
      <c r="E2554" s="47"/>
      <c r="F2554" s="48">
        <v>66.1</v>
      </c>
      <c r="G2554" s="48">
        <v>181.0</v>
      </c>
      <c r="H2554" s="49">
        <f t="shared" si="3"/>
        <v>68.36033513</v>
      </c>
      <c r="I2554" s="49">
        <f t="shared" si="4"/>
        <v>2.26033513</v>
      </c>
      <c r="J2554" s="49"/>
      <c r="K2554" s="50">
        <v>73.5</v>
      </c>
      <c r="L2554" s="51">
        <v>55.9</v>
      </c>
      <c r="M2554" s="52">
        <f t="shared" si="5"/>
        <v>74.11755647</v>
      </c>
      <c r="N2554" s="52">
        <f t="shared" si="6"/>
        <v>0.6175564702</v>
      </c>
      <c r="O2554" s="53"/>
      <c r="P2554" s="54">
        <v>66.1</v>
      </c>
      <c r="Q2554" s="54">
        <v>0.3</v>
      </c>
      <c r="R2554" s="55">
        <f t="shared" si="7"/>
        <v>70.64913325</v>
      </c>
      <c r="S2554" s="55">
        <f t="shared" si="8"/>
        <v>4.549133247</v>
      </c>
      <c r="T2554" s="55"/>
    </row>
    <row r="2555">
      <c r="A2555" s="45">
        <v>74.6</v>
      </c>
      <c r="B2555" s="45">
        <v>14.3</v>
      </c>
      <c r="C2555" s="46">
        <f t="shared" si="1"/>
        <v>74.18826853</v>
      </c>
      <c r="D2555" s="35">
        <f t="shared" si="2"/>
        <v>0.4117314667</v>
      </c>
      <c r="E2555" s="47"/>
      <c r="F2555" s="48">
        <v>65.9</v>
      </c>
      <c r="G2555" s="48">
        <v>183.0</v>
      </c>
      <c r="H2555" s="49">
        <f t="shared" si="3"/>
        <v>68.25361821</v>
      </c>
      <c r="I2555" s="49">
        <f t="shared" si="4"/>
        <v>2.353618212</v>
      </c>
      <c r="J2555" s="49"/>
      <c r="K2555" s="50">
        <v>73.7</v>
      </c>
      <c r="L2555" s="51">
        <v>55.4</v>
      </c>
      <c r="M2555" s="52">
        <f t="shared" si="5"/>
        <v>73.98262748</v>
      </c>
      <c r="N2555" s="52">
        <f t="shared" si="6"/>
        <v>0.282627482</v>
      </c>
      <c r="O2555" s="53"/>
      <c r="P2555" s="54">
        <v>65.9</v>
      </c>
      <c r="Q2555" s="54">
        <v>0.3</v>
      </c>
      <c r="R2555" s="55">
        <f t="shared" si="7"/>
        <v>70.64913325</v>
      </c>
      <c r="S2555" s="55">
        <f t="shared" si="8"/>
        <v>4.749133247</v>
      </c>
      <c r="T2555" s="55"/>
    </row>
    <row r="2556">
      <c r="A2556" s="45">
        <v>74.4</v>
      </c>
      <c r="B2556" s="45">
        <v>14.2</v>
      </c>
      <c r="C2556" s="46">
        <f t="shared" si="1"/>
        <v>73.97792322</v>
      </c>
      <c r="D2556" s="35">
        <f t="shared" si="2"/>
        <v>0.4220767771</v>
      </c>
      <c r="E2556" s="47"/>
      <c r="F2556" s="48">
        <v>65.5</v>
      </c>
      <c r="G2556" s="48">
        <v>194.0</v>
      </c>
      <c r="H2556" s="49">
        <f t="shared" si="3"/>
        <v>67.66667516</v>
      </c>
      <c r="I2556" s="49">
        <f t="shared" si="4"/>
        <v>2.16667516</v>
      </c>
      <c r="J2556" s="49"/>
      <c r="K2556" s="50">
        <v>73.6</v>
      </c>
      <c r="L2556" s="51">
        <v>54.9</v>
      </c>
      <c r="M2556" s="52">
        <f t="shared" si="5"/>
        <v>73.84769849</v>
      </c>
      <c r="N2556" s="52">
        <f t="shared" si="6"/>
        <v>0.2476984938</v>
      </c>
      <c r="O2556" s="53"/>
      <c r="P2556" s="54">
        <v>65.5</v>
      </c>
      <c r="Q2556" s="54">
        <v>0.3</v>
      </c>
      <c r="R2556" s="55">
        <f t="shared" si="7"/>
        <v>70.64913325</v>
      </c>
      <c r="S2556" s="55">
        <f t="shared" si="8"/>
        <v>5.149133247</v>
      </c>
      <c r="T2556" s="55"/>
    </row>
    <row r="2557">
      <c r="A2557" s="45">
        <v>74.2</v>
      </c>
      <c r="B2557" s="45">
        <v>13.9</v>
      </c>
      <c r="C2557" s="46">
        <f t="shared" si="1"/>
        <v>73.34688729</v>
      </c>
      <c r="D2557" s="35">
        <f t="shared" si="2"/>
        <v>0.8531127086</v>
      </c>
      <c r="E2557" s="47"/>
      <c r="F2557" s="48">
        <v>65.9</v>
      </c>
      <c r="G2557" s="48">
        <v>177.0</v>
      </c>
      <c r="H2557" s="49">
        <f t="shared" si="3"/>
        <v>68.57376897</v>
      </c>
      <c r="I2557" s="49">
        <f t="shared" si="4"/>
        <v>2.673768967</v>
      </c>
      <c r="J2557" s="49"/>
      <c r="K2557" s="50">
        <v>73.5</v>
      </c>
      <c r="L2557" s="51">
        <v>54.5</v>
      </c>
      <c r="M2557" s="52">
        <f t="shared" si="5"/>
        <v>73.7397553</v>
      </c>
      <c r="N2557" s="52">
        <f t="shared" si="6"/>
        <v>0.2397553033</v>
      </c>
      <c r="O2557" s="53"/>
      <c r="P2557" s="54">
        <v>65.9</v>
      </c>
      <c r="Q2557" s="54">
        <v>0.3</v>
      </c>
      <c r="R2557" s="55">
        <f t="shared" si="7"/>
        <v>70.64913325</v>
      </c>
      <c r="S2557" s="55">
        <f t="shared" si="8"/>
        <v>4.749133247</v>
      </c>
      <c r="T2557" s="55"/>
    </row>
    <row r="2558">
      <c r="A2558" s="45">
        <v>74.0</v>
      </c>
      <c r="B2558" s="45">
        <v>13.6</v>
      </c>
      <c r="C2558" s="46">
        <f t="shared" si="1"/>
        <v>72.71585136</v>
      </c>
      <c r="D2558" s="35">
        <f t="shared" si="2"/>
        <v>1.28414864</v>
      </c>
      <c r="E2558" s="47"/>
      <c r="F2558" s="48">
        <v>65.2</v>
      </c>
      <c r="G2558" s="48">
        <v>182.0</v>
      </c>
      <c r="H2558" s="49">
        <f t="shared" si="3"/>
        <v>68.30697667</v>
      </c>
      <c r="I2558" s="49">
        <f t="shared" si="4"/>
        <v>3.106976671</v>
      </c>
      <c r="J2558" s="49"/>
      <c r="K2558" s="50">
        <v>73.2</v>
      </c>
      <c r="L2558" s="51">
        <v>54.1</v>
      </c>
      <c r="M2558" s="52">
        <f t="shared" si="5"/>
        <v>73.63181211</v>
      </c>
      <c r="N2558" s="52">
        <f t="shared" si="6"/>
        <v>0.4318121128</v>
      </c>
      <c r="O2558" s="53"/>
      <c r="P2558" s="54">
        <v>65.2</v>
      </c>
      <c r="Q2558" s="54">
        <v>0.3</v>
      </c>
      <c r="R2558" s="55">
        <f t="shared" si="7"/>
        <v>70.64913325</v>
      </c>
      <c r="S2558" s="55">
        <f t="shared" si="8"/>
        <v>5.449133247</v>
      </c>
      <c r="T2558" s="55"/>
    </row>
    <row r="2559">
      <c r="A2559" s="45">
        <v>73.7</v>
      </c>
      <c r="B2559" s="45">
        <v>13.5</v>
      </c>
      <c r="C2559" s="46">
        <f t="shared" si="1"/>
        <v>72.50550605</v>
      </c>
      <c r="D2559" s="35">
        <f t="shared" si="2"/>
        <v>1.194493951</v>
      </c>
      <c r="E2559" s="47"/>
      <c r="F2559" s="48">
        <v>64.3</v>
      </c>
      <c r="G2559" s="48">
        <v>193.0</v>
      </c>
      <c r="H2559" s="49">
        <f t="shared" si="3"/>
        <v>67.72003362</v>
      </c>
      <c r="I2559" s="49">
        <f t="shared" si="4"/>
        <v>3.42003362</v>
      </c>
      <c r="J2559" s="49"/>
      <c r="K2559" s="50">
        <v>72.8</v>
      </c>
      <c r="L2559" s="51">
        <v>53.6</v>
      </c>
      <c r="M2559" s="52">
        <f t="shared" si="5"/>
        <v>73.49688312</v>
      </c>
      <c r="N2559" s="52">
        <f t="shared" si="6"/>
        <v>0.6968831246</v>
      </c>
      <c r="O2559" s="53"/>
      <c r="P2559" s="54">
        <v>64.3</v>
      </c>
      <c r="Q2559" s="54">
        <v>0.3</v>
      </c>
      <c r="R2559" s="55">
        <f t="shared" si="7"/>
        <v>70.64913325</v>
      </c>
      <c r="S2559" s="55">
        <f t="shared" si="8"/>
        <v>6.349133247</v>
      </c>
      <c r="T2559" s="55"/>
    </row>
    <row r="2560">
      <c r="A2560" s="45">
        <v>73.5</v>
      </c>
      <c r="B2560" s="45">
        <v>13.3</v>
      </c>
      <c r="C2560" s="46">
        <f t="shared" si="1"/>
        <v>72.08481543</v>
      </c>
      <c r="D2560" s="35">
        <f t="shared" si="2"/>
        <v>1.415184572</v>
      </c>
      <c r="E2560" s="47"/>
      <c r="F2560" s="48">
        <v>64.0</v>
      </c>
      <c r="G2560" s="48">
        <v>194.0</v>
      </c>
      <c r="H2560" s="49">
        <f t="shared" si="3"/>
        <v>67.66667516</v>
      </c>
      <c r="I2560" s="49">
        <f t="shared" si="4"/>
        <v>3.66667516</v>
      </c>
      <c r="J2560" s="49"/>
      <c r="K2560" s="50">
        <v>73.1</v>
      </c>
      <c r="L2560" s="51">
        <v>53.2</v>
      </c>
      <c r="M2560" s="52">
        <f t="shared" si="5"/>
        <v>73.38893993</v>
      </c>
      <c r="N2560" s="52">
        <f t="shared" si="6"/>
        <v>0.2889399341</v>
      </c>
      <c r="O2560" s="53"/>
      <c r="P2560" s="54">
        <v>64.0</v>
      </c>
      <c r="Q2560" s="54">
        <v>0.1</v>
      </c>
      <c r="R2560" s="55">
        <f t="shared" si="7"/>
        <v>70.84370993</v>
      </c>
      <c r="S2560" s="55">
        <f t="shared" si="8"/>
        <v>6.843709925</v>
      </c>
      <c r="T2560" s="55"/>
    </row>
    <row r="2561">
      <c r="A2561" s="45">
        <v>73.2</v>
      </c>
      <c r="B2561" s="45">
        <v>13.1</v>
      </c>
      <c r="C2561" s="46">
        <f t="shared" si="1"/>
        <v>71.66412481</v>
      </c>
      <c r="D2561" s="35">
        <f t="shared" si="2"/>
        <v>1.535875193</v>
      </c>
      <c r="E2561" s="47"/>
      <c r="F2561" s="48">
        <v>63.7</v>
      </c>
      <c r="G2561" s="48">
        <v>198.0</v>
      </c>
      <c r="H2561" s="49">
        <f t="shared" si="3"/>
        <v>67.45324132</v>
      </c>
      <c r="I2561" s="49">
        <f t="shared" si="4"/>
        <v>3.753241323</v>
      </c>
      <c r="J2561" s="49"/>
      <c r="K2561" s="50">
        <v>72.6</v>
      </c>
      <c r="L2561" s="51">
        <v>52.7</v>
      </c>
      <c r="M2561" s="52">
        <f t="shared" si="5"/>
        <v>73.25401095</v>
      </c>
      <c r="N2561" s="52">
        <f t="shared" si="6"/>
        <v>0.6540109459</v>
      </c>
      <c r="O2561" s="53"/>
      <c r="P2561" s="54">
        <v>63.7</v>
      </c>
      <c r="Q2561" s="54">
        <v>0.1</v>
      </c>
      <c r="R2561" s="55">
        <f t="shared" si="7"/>
        <v>70.84370993</v>
      </c>
      <c r="S2561" s="55">
        <f t="shared" si="8"/>
        <v>7.143709925</v>
      </c>
      <c r="T2561" s="55"/>
    </row>
    <row r="2562">
      <c r="A2562" s="45">
        <v>72.9</v>
      </c>
      <c r="B2562" s="45">
        <v>12.8</v>
      </c>
      <c r="C2562" s="46">
        <f t="shared" si="1"/>
        <v>71.03308888</v>
      </c>
      <c r="D2562" s="35">
        <f t="shared" si="2"/>
        <v>1.866911124</v>
      </c>
      <c r="E2562" s="47"/>
      <c r="F2562" s="48">
        <v>74.9</v>
      </c>
      <c r="G2562" s="48">
        <v>148.0</v>
      </c>
      <c r="H2562" s="49">
        <f t="shared" si="3"/>
        <v>70.12116428</v>
      </c>
      <c r="I2562" s="49">
        <f t="shared" si="4"/>
        <v>4.778835716</v>
      </c>
      <c r="J2562" s="49"/>
      <c r="K2562" s="50">
        <v>68.3</v>
      </c>
      <c r="L2562" s="51">
        <v>17.4</v>
      </c>
      <c r="M2562" s="52">
        <f t="shared" si="5"/>
        <v>63.72802438</v>
      </c>
      <c r="N2562" s="52">
        <f t="shared" si="6"/>
        <v>4.571975618</v>
      </c>
      <c r="O2562" s="53"/>
      <c r="P2562" s="54">
        <v>74.9</v>
      </c>
      <c r="Q2562" s="54">
        <v>0.1</v>
      </c>
      <c r="R2562" s="55">
        <f t="shared" si="7"/>
        <v>70.84370993</v>
      </c>
      <c r="S2562" s="55">
        <f t="shared" si="8"/>
        <v>4.056290075</v>
      </c>
      <c r="T2562" s="55"/>
    </row>
    <row r="2563">
      <c r="A2563" s="45">
        <v>75.8</v>
      </c>
      <c r="B2563" s="45">
        <v>14.5</v>
      </c>
      <c r="C2563" s="46">
        <f t="shared" si="1"/>
        <v>74.60895915</v>
      </c>
      <c r="D2563" s="35">
        <f t="shared" si="2"/>
        <v>1.191040846</v>
      </c>
      <c r="E2563" s="47"/>
      <c r="F2563" s="48">
        <v>74.6</v>
      </c>
      <c r="G2563" s="48">
        <v>152.0</v>
      </c>
      <c r="H2563" s="49">
        <f t="shared" si="3"/>
        <v>69.90773045</v>
      </c>
      <c r="I2563" s="49">
        <f t="shared" si="4"/>
        <v>4.692269553</v>
      </c>
      <c r="J2563" s="49"/>
      <c r="K2563" s="50">
        <v>68.0</v>
      </c>
      <c r="L2563" s="51">
        <v>17.0</v>
      </c>
      <c r="M2563" s="52">
        <f t="shared" si="5"/>
        <v>63.62008119</v>
      </c>
      <c r="N2563" s="52">
        <f t="shared" si="6"/>
        <v>4.379918809</v>
      </c>
      <c r="O2563" s="53"/>
      <c r="P2563" s="54">
        <v>74.6</v>
      </c>
      <c r="Q2563" s="54">
        <v>0.1</v>
      </c>
      <c r="R2563" s="55">
        <f t="shared" si="7"/>
        <v>70.84370993</v>
      </c>
      <c r="S2563" s="55">
        <f t="shared" si="8"/>
        <v>3.756290075</v>
      </c>
      <c r="T2563" s="55"/>
    </row>
    <row r="2564">
      <c r="A2564" s="45">
        <v>75.5</v>
      </c>
      <c r="B2564" s="45">
        <v>14.5</v>
      </c>
      <c r="C2564" s="46">
        <f t="shared" si="1"/>
        <v>74.60895915</v>
      </c>
      <c r="D2564" s="35">
        <f t="shared" si="2"/>
        <v>0.8910408457</v>
      </c>
      <c r="E2564" s="47"/>
      <c r="F2564" s="48">
        <v>74.5</v>
      </c>
      <c r="G2564" s="48">
        <v>153.0</v>
      </c>
      <c r="H2564" s="49">
        <f t="shared" si="3"/>
        <v>69.85437199</v>
      </c>
      <c r="I2564" s="49">
        <f t="shared" si="4"/>
        <v>4.645628012</v>
      </c>
      <c r="J2564" s="49"/>
      <c r="K2564" s="50">
        <v>67.7</v>
      </c>
      <c r="L2564" s="51">
        <v>16.6</v>
      </c>
      <c r="M2564" s="52">
        <f t="shared" si="5"/>
        <v>63.512138</v>
      </c>
      <c r="N2564" s="52">
        <f t="shared" si="6"/>
        <v>4.187862</v>
      </c>
      <c r="O2564" s="53"/>
      <c r="P2564" s="54">
        <v>74.5</v>
      </c>
      <c r="Q2564" s="54">
        <v>0.2</v>
      </c>
      <c r="R2564" s="55">
        <f t="shared" si="7"/>
        <v>70.74642159</v>
      </c>
      <c r="S2564" s="55">
        <f t="shared" si="8"/>
        <v>3.753578414</v>
      </c>
      <c r="T2564" s="55"/>
    </row>
    <row r="2565">
      <c r="A2565" s="45">
        <v>75.2</v>
      </c>
      <c r="B2565" s="45">
        <v>14.4</v>
      </c>
      <c r="C2565" s="46">
        <f t="shared" si="1"/>
        <v>74.39861384</v>
      </c>
      <c r="D2565" s="35">
        <f t="shared" si="2"/>
        <v>0.8013861562</v>
      </c>
      <c r="E2565" s="47"/>
      <c r="F2565" s="48">
        <v>74.3</v>
      </c>
      <c r="G2565" s="48">
        <v>154.0</v>
      </c>
      <c r="H2565" s="49">
        <f t="shared" si="3"/>
        <v>69.80101353</v>
      </c>
      <c r="I2565" s="49">
        <f t="shared" si="4"/>
        <v>4.498986471</v>
      </c>
      <c r="J2565" s="49"/>
      <c r="K2565" s="50">
        <v>67.4</v>
      </c>
      <c r="L2565" s="51">
        <v>16.2</v>
      </c>
      <c r="M2565" s="52">
        <f t="shared" si="5"/>
        <v>63.40419481</v>
      </c>
      <c r="N2565" s="52">
        <f t="shared" si="6"/>
        <v>3.99580519</v>
      </c>
      <c r="O2565" s="53"/>
      <c r="P2565" s="54">
        <v>74.3</v>
      </c>
      <c r="Q2565" s="54">
        <v>0.2</v>
      </c>
      <c r="R2565" s="55">
        <f t="shared" si="7"/>
        <v>70.74642159</v>
      </c>
      <c r="S2565" s="55">
        <f t="shared" si="8"/>
        <v>3.553578414</v>
      </c>
      <c r="T2565" s="55"/>
    </row>
    <row r="2566">
      <c r="A2566" s="45">
        <v>74.8</v>
      </c>
      <c r="B2566" s="45">
        <v>14.3</v>
      </c>
      <c r="C2566" s="46">
        <f t="shared" si="1"/>
        <v>74.18826853</v>
      </c>
      <c r="D2566" s="35">
        <f t="shared" si="2"/>
        <v>0.6117314667</v>
      </c>
      <c r="E2566" s="47"/>
      <c r="F2566" s="48">
        <v>74.1</v>
      </c>
      <c r="G2566" s="48">
        <v>155.0</v>
      </c>
      <c r="H2566" s="49">
        <f t="shared" si="3"/>
        <v>69.74765507</v>
      </c>
      <c r="I2566" s="49">
        <f t="shared" si="4"/>
        <v>4.35234493</v>
      </c>
      <c r="J2566" s="49"/>
      <c r="K2566" s="50">
        <v>67.2</v>
      </c>
      <c r="L2566" s="51">
        <v>15.8</v>
      </c>
      <c r="M2566" s="52">
        <f t="shared" si="5"/>
        <v>63.29625162</v>
      </c>
      <c r="N2566" s="52">
        <f t="shared" si="6"/>
        <v>3.903748381</v>
      </c>
      <c r="O2566" s="53"/>
      <c r="P2566" s="54">
        <v>74.1</v>
      </c>
      <c r="Q2566" s="54">
        <v>0.3</v>
      </c>
      <c r="R2566" s="55">
        <f t="shared" si="7"/>
        <v>70.64913325</v>
      </c>
      <c r="S2566" s="55">
        <f t="shared" si="8"/>
        <v>3.450866753</v>
      </c>
      <c r="T2566" s="55"/>
    </row>
    <row r="2567">
      <c r="A2567" s="45">
        <v>74.5</v>
      </c>
      <c r="B2567" s="45">
        <v>13.8</v>
      </c>
      <c r="C2567" s="46">
        <f t="shared" si="1"/>
        <v>73.13654198</v>
      </c>
      <c r="D2567" s="35">
        <f t="shared" si="2"/>
        <v>1.363458019</v>
      </c>
      <c r="E2567" s="47"/>
      <c r="F2567" s="48">
        <v>73.9</v>
      </c>
      <c r="G2567" s="48">
        <v>158.0</v>
      </c>
      <c r="H2567" s="49">
        <f t="shared" si="3"/>
        <v>69.58757969</v>
      </c>
      <c r="I2567" s="49">
        <f t="shared" si="4"/>
        <v>4.312420308</v>
      </c>
      <c r="J2567" s="49"/>
      <c r="K2567" s="50">
        <v>66.9</v>
      </c>
      <c r="L2567" s="51">
        <v>15.5</v>
      </c>
      <c r="M2567" s="52">
        <f t="shared" si="5"/>
        <v>63.21529423</v>
      </c>
      <c r="N2567" s="52">
        <f t="shared" si="6"/>
        <v>3.684705773</v>
      </c>
      <c r="O2567" s="53"/>
      <c r="P2567" s="54">
        <v>73.9</v>
      </c>
      <c r="Q2567" s="54">
        <v>0.3</v>
      </c>
      <c r="R2567" s="55">
        <f t="shared" si="7"/>
        <v>70.64913325</v>
      </c>
      <c r="S2567" s="55">
        <f t="shared" si="8"/>
        <v>3.250866753</v>
      </c>
      <c r="T2567" s="55"/>
    </row>
    <row r="2568">
      <c r="A2568" s="45">
        <v>74.2</v>
      </c>
      <c r="B2568" s="45">
        <v>13.0</v>
      </c>
      <c r="C2568" s="46">
        <f t="shared" si="1"/>
        <v>71.4537795</v>
      </c>
      <c r="D2568" s="35">
        <f t="shared" si="2"/>
        <v>2.746220503</v>
      </c>
      <c r="E2568" s="47"/>
      <c r="F2568" s="48">
        <v>73.7</v>
      </c>
      <c r="G2568" s="48">
        <v>16.0</v>
      </c>
      <c r="H2568" s="49">
        <f t="shared" si="3"/>
        <v>77.1644809</v>
      </c>
      <c r="I2568" s="49">
        <f t="shared" si="4"/>
        <v>3.464480901</v>
      </c>
      <c r="J2568" s="49"/>
      <c r="K2568" s="50">
        <v>66.6</v>
      </c>
      <c r="L2568" s="51">
        <v>15.1</v>
      </c>
      <c r="M2568" s="52">
        <f t="shared" si="5"/>
        <v>63.10735104</v>
      </c>
      <c r="N2568" s="52">
        <f t="shared" si="6"/>
        <v>3.492648964</v>
      </c>
      <c r="O2568" s="53"/>
      <c r="P2568" s="54">
        <v>73.7</v>
      </c>
      <c r="Q2568" s="54">
        <v>0.4</v>
      </c>
      <c r="R2568" s="55">
        <f t="shared" si="7"/>
        <v>70.55184491</v>
      </c>
      <c r="S2568" s="55">
        <f t="shared" si="8"/>
        <v>3.148155093</v>
      </c>
      <c r="T2568" s="55"/>
    </row>
    <row r="2569">
      <c r="A2569" s="45">
        <v>73.9</v>
      </c>
      <c r="B2569" s="45">
        <v>12.5</v>
      </c>
      <c r="C2569" s="46">
        <f t="shared" si="1"/>
        <v>70.40205294</v>
      </c>
      <c r="D2569" s="35">
        <f t="shared" si="2"/>
        <v>3.497947056</v>
      </c>
      <c r="E2569" s="47"/>
      <c r="F2569" s="48">
        <v>73.5</v>
      </c>
      <c r="G2569" s="48">
        <v>162.0</v>
      </c>
      <c r="H2569" s="49">
        <f t="shared" si="3"/>
        <v>69.37414586</v>
      </c>
      <c r="I2569" s="49">
        <f t="shared" si="4"/>
        <v>4.125854145</v>
      </c>
      <c r="J2569" s="49"/>
      <c r="K2569" s="50">
        <v>66.2</v>
      </c>
      <c r="L2569" s="51">
        <v>14.7</v>
      </c>
      <c r="M2569" s="52">
        <f t="shared" si="5"/>
        <v>62.99940785</v>
      </c>
      <c r="N2569" s="52">
        <f t="shared" si="6"/>
        <v>3.200592155</v>
      </c>
      <c r="O2569" s="53"/>
      <c r="P2569" s="54">
        <v>73.5</v>
      </c>
      <c r="Q2569" s="54">
        <v>0.5</v>
      </c>
      <c r="R2569" s="55">
        <f t="shared" si="7"/>
        <v>70.45455657</v>
      </c>
      <c r="S2569" s="55">
        <f t="shared" si="8"/>
        <v>3.045443432</v>
      </c>
      <c r="T2569" s="55"/>
    </row>
    <row r="2570">
      <c r="A2570" s="45">
        <v>73.5</v>
      </c>
      <c r="B2570" s="45">
        <v>12.5</v>
      </c>
      <c r="C2570" s="46">
        <f t="shared" si="1"/>
        <v>70.40205294</v>
      </c>
      <c r="D2570" s="35">
        <f t="shared" si="2"/>
        <v>3.097947056</v>
      </c>
      <c r="E2570" s="47"/>
      <c r="F2570" s="48">
        <v>73.3</v>
      </c>
      <c r="G2570" s="48">
        <v>165.0</v>
      </c>
      <c r="H2570" s="49">
        <f t="shared" si="3"/>
        <v>69.21407048</v>
      </c>
      <c r="I2570" s="49">
        <f t="shared" si="4"/>
        <v>4.085929522</v>
      </c>
      <c r="J2570" s="49"/>
      <c r="K2570" s="50">
        <v>65.8</v>
      </c>
      <c r="L2570" s="51">
        <v>14.2</v>
      </c>
      <c r="M2570" s="52">
        <f t="shared" si="5"/>
        <v>62.86447886</v>
      </c>
      <c r="N2570" s="52">
        <f t="shared" si="6"/>
        <v>2.935521143</v>
      </c>
      <c r="O2570" s="53"/>
      <c r="P2570" s="54">
        <v>73.3</v>
      </c>
      <c r="Q2570" s="54">
        <v>0.5</v>
      </c>
      <c r="R2570" s="55">
        <f t="shared" si="7"/>
        <v>70.45455657</v>
      </c>
      <c r="S2570" s="55">
        <f t="shared" si="8"/>
        <v>2.845443432</v>
      </c>
      <c r="T2570" s="55"/>
    </row>
    <row r="2571">
      <c r="A2571" s="45">
        <v>73.2</v>
      </c>
      <c r="B2571" s="45">
        <v>12.3</v>
      </c>
      <c r="C2571" s="46">
        <f t="shared" si="1"/>
        <v>69.98136232</v>
      </c>
      <c r="D2571" s="35">
        <f t="shared" si="2"/>
        <v>3.218637677</v>
      </c>
      <c r="E2571" s="47"/>
      <c r="F2571" s="48">
        <v>73.0</v>
      </c>
      <c r="G2571" s="48">
        <v>168.0</v>
      </c>
      <c r="H2571" s="49">
        <f t="shared" si="3"/>
        <v>69.0539951</v>
      </c>
      <c r="I2571" s="49">
        <f t="shared" si="4"/>
        <v>3.9460049</v>
      </c>
      <c r="J2571" s="49"/>
      <c r="K2571" s="50">
        <v>64.9</v>
      </c>
      <c r="L2571" s="51">
        <v>13.9</v>
      </c>
      <c r="M2571" s="52">
        <f t="shared" si="5"/>
        <v>62.78352146</v>
      </c>
      <c r="N2571" s="52">
        <f t="shared" si="6"/>
        <v>2.116478536</v>
      </c>
      <c r="O2571" s="53"/>
      <c r="P2571" s="54">
        <v>73.0</v>
      </c>
      <c r="Q2571" s="54">
        <v>0.5</v>
      </c>
      <c r="R2571" s="55">
        <f t="shared" si="7"/>
        <v>70.45455657</v>
      </c>
      <c r="S2571" s="55">
        <f t="shared" si="8"/>
        <v>2.545443432</v>
      </c>
      <c r="T2571" s="55"/>
    </row>
    <row r="2572">
      <c r="A2572" s="45">
        <v>72.8</v>
      </c>
      <c r="B2572" s="45">
        <v>11.9</v>
      </c>
      <c r="C2572" s="46">
        <f t="shared" si="1"/>
        <v>69.13998108</v>
      </c>
      <c r="D2572" s="35">
        <f t="shared" si="2"/>
        <v>3.660018918</v>
      </c>
      <c r="E2572" s="47"/>
      <c r="F2572" s="48">
        <v>72.5</v>
      </c>
      <c r="G2572" s="48">
        <v>177.0</v>
      </c>
      <c r="H2572" s="49">
        <f t="shared" si="3"/>
        <v>68.57376897</v>
      </c>
      <c r="I2572" s="49">
        <f t="shared" si="4"/>
        <v>3.926231033</v>
      </c>
      <c r="J2572" s="49"/>
      <c r="K2572" s="50">
        <v>63.7</v>
      </c>
      <c r="L2572" s="51">
        <v>13.5</v>
      </c>
      <c r="M2572" s="52">
        <f t="shared" si="5"/>
        <v>62.67557827</v>
      </c>
      <c r="N2572" s="52">
        <f t="shared" si="6"/>
        <v>1.024421726</v>
      </c>
      <c r="O2572" s="53"/>
      <c r="P2572" s="54">
        <v>72.5</v>
      </c>
      <c r="Q2572" s="54">
        <v>0.6</v>
      </c>
      <c r="R2572" s="55">
        <f t="shared" si="7"/>
        <v>70.35726823</v>
      </c>
      <c r="S2572" s="55">
        <f t="shared" si="8"/>
        <v>2.142731771</v>
      </c>
      <c r="T2572" s="55"/>
    </row>
    <row r="2573">
      <c r="A2573" s="45">
        <v>72.4</v>
      </c>
      <c r="B2573" s="45">
        <v>11.9</v>
      </c>
      <c r="C2573" s="46">
        <f t="shared" si="1"/>
        <v>69.13998108</v>
      </c>
      <c r="D2573" s="35">
        <f t="shared" si="2"/>
        <v>3.260018918</v>
      </c>
      <c r="E2573" s="47"/>
      <c r="F2573" s="48">
        <v>71.6</v>
      </c>
      <c r="G2573" s="48">
        <v>189.0</v>
      </c>
      <c r="H2573" s="49">
        <f t="shared" si="3"/>
        <v>67.93346746</v>
      </c>
      <c r="I2573" s="49">
        <f t="shared" si="4"/>
        <v>3.666532544</v>
      </c>
      <c r="J2573" s="49"/>
      <c r="K2573" s="50">
        <v>62.3</v>
      </c>
      <c r="L2573" s="51">
        <v>13.2</v>
      </c>
      <c r="M2573" s="52">
        <f t="shared" si="5"/>
        <v>62.59462088</v>
      </c>
      <c r="N2573" s="52">
        <f t="shared" si="6"/>
        <v>0.294620881</v>
      </c>
      <c r="O2573" s="53"/>
      <c r="P2573" s="54">
        <v>71.6</v>
      </c>
      <c r="Q2573" s="54">
        <v>0.7</v>
      </c>
      <c r="R2573" s="55">
        <f t="shared" si="7"/>
        <v>70.25997989</v>
      </c>
      <c r="S2573" s="55">
        <f t="shared" si="8"/>
        <v>1.340020111</v>
      </c>
      <c r="T2573" s="55"/>
    </row>
    <row r="2574">
      <c r="A2574" s="45">
        <v>72.0</v>
      </c>
      <c r="B2574" s="45">
        <v>12.0</v>
      </c>
      <c r="C2574" s="46">
        <f t="shared" si="1"/>
        <v>69.35032639</v>
      </c>
      <c r="D2574" s="35">
        <f t="shared" si="2"/>
        <v>2.649673608</v>
      </c>
      <c r="E2574" s="47"/>
      <c r="F2574" s="48">
        <v>71.7</v>
      </c>
      <c r="G2574" s="48">
        <v>189.0</v>
      </c>
      <c r="H2574" s="49">
        <f t="shared" si="3"/>
        <v>67.93346746</v>
      </c>
      <c r="I2574" s="49">
        <f t="shared" si="4"/>
        <v>3.766532544</v>
      </c>
      <c r="J2574" s="49"/>
      <c r="K2574" s="50">
        <v>61.0</v>
      </c>
      <c r="L2574" s="51">
        <v>12.9</v>
      </c>
      <c r="M2574" s="52">
        <f t="shared" si="5"/>
        <v>62.51366349</v>
      </c>
      <c r="N2574" s="52">
        <f t="shared" si="6"/>
        <v>1.513663488</v>
      </c>
      <c r="O2574" s="53"/>
      <c r="P2574" s="54">
        <v>71.7</v>
      </c>
      <c r="Q2574" s="54">
        <v>0.8</v>
      </c>
      <c r="R2574" s="55">
        <f t="shared" si="7"/>
        <v>70.16269155</v>
      </c>
      <c r="S2574" s="55">
        <f t="shared" si="8"/>
        <v>1.53730845</v>
      </c>
      <c r="T2574" s="55"/>
    </row>
    <row r="2575">
      <c r="A2575" s="45">
        <v>71.6</v>
      </c>
      <c r="B2575" s="45">
        <v>11.9</v>
      </c>
      <c r="C2575" s="46">
        <f t="shared" si="1"/>
        <v>69.13998108</v>
      </c>
      <c r="D2575" s="35">
        <f t="shared" si="2"/>
        <v>2.460018918</v>
      </c>
      <c r="E2575" s="47"/>
      <c r="F2575" s="48">
        <v>71.4</v>
      </c>
      <c r="G2575" s="48">
        <v>192.0</v>
      </c>
      <c r="H2575" s="49">
        <f t="shared" si="3"/>
        <v>67.77339208</v>
      </c>
      <c r="I2575" s="49">
        <f t="shared" si="4"/>
        <v>3.626607921</v>
      </c>
      <c r="J2575" s="49"/>
      <c r="K2575" s="50">
        <v>62.0</v>
      </c>
      <c r="L2575" s="51">
        <v>12.6</v>
      </c>
      <c r="M2575" s="52">
        <f t="shared" si="5"/>
        <v>62.4327061</v>
      </c>
      <c r="N2575" s="52">
        <f t="shared" si="6"/>
        <v>0.4327060952</v>
      </c>
      <c r="O2575" s="53"/>
      <c r="P2575" s="54">
        <v>71.4</v>
      </c>
      <c r="Q2575" s="54">
        <v>0.8</v>
      </c>
      <c r="R2575" s="55">
        <f t="shared" si="7"/>
        <v>70.16269155</v>
      </c>
      <c r="S2575" s="55">
        <f t="shared" si="8"/>
        <v>1.23730845</v>
      </c>
      <c r="T2575" s="55"/>
    </row>
    <row r="2576">
      <c r="A2576" s="45">
        <v>71.2</v>
      </c>
      <c r="B2576" s="45">
        <v>11.5</v>
      </c>
      <c r="C2576" s="46">
        <f t="shared" si="1"/>
        <v>68.29859984</v>
      </c>
      <c r="D2576" s="35">
        <f t="shared" si="2"/>
        <v>2.90140016</v>
      </c>
      <c r="E2576" s="47"/>
      <c r="F2576" s="48">
        <v>71.2</v>
      </c>
      <c r="G2576" s="48">
        <v>194.0</v>
      </c>
      <c r="H2576" s="49">
        <f t="shared" si="3"/>
        <v>67.66667516</v>
      </c>
      <c r="I2576" s="49">
        <f t="shared" si="4"/>
        <v>3.53332484</v>
      </c>
      <c r="J2576" s="49"/>
      <c r="K2576" s="50">
        <v>59.4</v>
      </c>
      <c r="L2576" s="51">
        <v>12.3</v>
      </c>
      <c r="M2576" s="52">
        <f t="shared" si="5"/>
        <v>62.3517487</v>
      </c>
      <c r="N2576" s="52">
        <f t="shared" si="6"/>
        <v>2.951748702</v>
      </c>
      <c r="O2576" s="53"/>
      <c r="P2576" s="54">
        <v>71.2</v>
      </c>
      <c r="Q2576" s="54">
        <v>0.1</v>
      </c>
      <c r="R2576" s="55">
        <f t="shared" si="7"/>
        <v>70.84370993</v>
      </c>
      <c r="S2576" s="55">
        <f t="shared" si="8"/>
        <v>0.356290075</v>
      </c>
      <c r="T2576" s="55"/>
    </row>
    <row r="2577">
      <c r="A2577" s="45">
        <v>78.0</v>
      </c>
      <c r="B2577" s="45">
        <v>11.1</v>
      </c>
      <c r="C2577" s="46">
        <f t="shared" si="1"/>
        <v>67.4572186</v>
      </c>
      <c r="D2577" s="35">
        <f t="shared" si="2"/>
        <v>10.5427814</v>
      </c>
      <c r="E2577" s="47"/>
      <c r="F2577" s="48">
        <v>71.1</v>
      </c>
      <c r="G2577" s="48">
        <v>194.0</v>
      </c>
      <c r="H2577" s="49">
        <f t="shared" si="3"/>
        <v>67.66667516</v>
      </c>
      <c r="I2577" s="49">
        <f t="shared" si="4"/>
        <v>3.43332484</v>
      </c>
      <c r="J2577" s="49"/>
      <c r="K2577" s="50">
        <v>58.7</v>
      </c>
      <c r="L2577" s="51">
        <v>11.9</v>
      </c>
      <c r="M2577" s="52">
        <f t="shared" si="5"/>
        <v>62.24380551</v>
      </c>
      <c r="N2577" s="52">
        <f t="shared" si="6"/>
        <v>3.543805512</v>
      </c>
      <c r="O2577" s="53"/>
      <c r="P2577" s="54">
        <v>71.1</v>
      </c>
      <c r="Q2577" s="54">
        <v>0.1</v>
      </c>
      <c r="R2577" s="55">
        <f t="shared" si="7"/>
        <v>70.84370993</v>
      </c>
      <c r="S2577" s="55">
        <f t="shared" si="8"/>
        <v>0.256290075</v>
      </c>
      <c r="T2577" s="55"/>
    </row>
    <row r="2578">
      <c r="A2578" s="45">
        <v>74.0</v>
      </c>
      <c r="B2578" s="45">
        <v>10.7</v>
      </c>
      <c r="C2578" s="46">
        <f t="shared" si="1"/>
        <v>66.61583736</v>
      </c>
      <c r="D2578" s="35">
        <f t="shared" si="2"/>
        <v>7.384162644</v>
      </c>
      <c r="E2578" s="47"/>
      <c r="F2578" s="48">
        <v>75.7</v>
      </c>
      <c r="G2578" s="48">
        <v>12.0</v>
      </c>
      <c r="H2578" s="49">
        <f t="shared" si="3"/>
        <v>77.37791474</v>
      </c>
      <c r="I2578" s="49">
        <f t="shared" si="4"/>
        <v>1.677914737</v>
      </c>
      <c r="J2578" s="49"/>
      <c r="K2578" s="50">
        <v>59.9</v>
      </c>
      <c r="L2578" s="51">
        <v>24.3</v>
      </c>
      <c r="M2578" s="52">
        <f t="shared" si="5"/>
        <v>65.59004442</v>
      </c>
      <c r="N2578" s="52">
        <f t="shared" si="6"/>
        <v>5.690044418</v>
      </c>
      <c r="O2578" s="53"/>
      <c r="P2578" s="54">
        <v>75.7</v>
      </c>
      <c r="Q2578" s="54">
        <v>0.1</v>
      </c>
      <c r="R2578" s="55">
        <f t="shared" si="7"/>
        <v>70.84370993</v>
      </c>
      <c r="S2578" s="55">
        <f t="shared" si="8"/>
        <v>4.856290075</v>
      </c>
      <c r="T2578" s="55"/>
    </row>
    <row r="2579">
      <c r="A2579" s="45">
        <v>66.3</v>
      </c>
      <c r="B2579" s="45">
        <v>10.8</v>
      </c>
      <c r="C2579" s="46">
        <f t="shared" si="1"/>
        <v>66.82618267</v>
      </c>
      <c r="D2579" s="35">
        <f t="shared" si="2"/>
        <v>0.5261826661</v>
      </c>
      <c r="E2579" s="47"/>
      <c r="F2579" s="48">
        <v>75.5</v>
      </c>
      <c r="G2579" s="48">
        <v>12.0</v>
      </c>
      <c r="H2579" s="49">
        <f t="shared" si="3"/>
        <v>77.37791474</v>
      </c>
      <c r="I2579" s="49">
        <f t="shared" si="4"/>
        <v>1.877914737</v>
      </c>
      <c r="J2579" s="49"/>
      <c r="K2579" s="50">
        <v>59.7</v>
      </c>
      <c r="L2579" s="51">
        <v>23.7</v>
      </c>
      <c r="M2579" s="52">
        <f t="shared" si="5"/>
        <v>65.42812963</v>
      </c>
      <c r="N2579" s="52">
        <f t="shared" si="6"/>
        <v>5.728129632</v>
      </c>
      <c r="O2579" s="53"/>
      <c r="P2579" s="54">
        <v>75.5</v>
      </c>
      <c r="Q2579" s="54">
        <v>0.1</v>
      </c>
      <c r="R2579" s="55">
        <f t="shared" si="7"/>
        <v>70.84370993</v>
      </c>
      <c r="S2579" s="55">
        <f t="shared" si="8"/>
        <v>4.656290075</v>
      </c>
      <c r="T2579" s="55"/>
    </row>
    <row r="2580">
      <c r="A2580" s="45">
        <v>66.0</v>
      </c>
      <c r="B2580" s="45">
        <v>10.8</v>
      </c>
      <c r="C2580" s="46">
        <f t="shared" si="1"/>
        <v>66.82618267</v>
      </c>
      <c r="D2580" s="35">
        <f t="shared" si="2"/>
        <v>0.8261826661</v>
      </c>
      <c r="E2580" s="47"/>
      <c r="F2580" s="48">
        <v>75.3</v>
      </c>
      <c r="G2580" s="48">
        <v>14.0</v>
      </c>
      <c r="H2580" s="49">
        <f t="shared" si="3"/>
        <v>77.27119782</v>
      </c>
      <c r="I2580" s="49">
        <f t="shared" si="4"/>
        <v>1.971197819</v>
      </c>
      <c r="J2580" s="49"/>
      <c r="K2580" s="50">
        <v>59.4</v>
      </c>
      <c r="L2580" s="51">
        <v>23.1</v>
      </c>
      <c r="M2580" s="52">
        <f t="shared" si="5"/>
        <v>65.26621485</v>
      </c>
      <c r="N2580" s="52">
        <f t="shared" si="6"/>
        <v>5.866214847</v>
      </c>
      <c r="O2580" s="53"/>
      <c r="P2580" s="54">
        <v>75.3</v>
      </c>
      <c r="Q2580" s="54">
        <v>0.1</v>
      </c>
      <c r="R2580" s="55">
        <f t="shared" si="7"/>
        <v>70.84370993</v>
      </c>
      <c r="S2580" s="55">
        <f t="shared" si="8"/>
        <v>4.456290075</v>
      </c>
      <c r="T2580" s="55"/>
    </row>
    <row r="2581">
      <c r="A2581" s="45">
        <v>65.4</v>
      </c>
      <c r="B2581" s="45">
        <v>10.7</v>
      </c>
      <c r="C2581" s="46">
        <f t="shared" si="1"/>
        <v>66.61583736</v>
      </c>
      <c r="D2581" s="35">
        <f t="shared" si="2"/>
        <v>1.215837356</v>
      </c>
      <c r="E2581" s="47"/>
      <c r="F2581" s="48">
        <v>75.1</v>
      </c>
      <c r="G2581" s="48">
        <v>15.0</v>
      </c>
      <c r="H2581" s="49">
        <f t="shared" si="3"/>
        <v>77.21783936</v>
      </c>
      <c r="I2581" s="49">
        <f t="shared" si="4"/>
        <v>2.11783936</v>
      </c>
      <c r="J2581" s="49"/>
      <c r="K2581" s="50">
        <v>58.9</v>
      </c>
      <c r="L2581" s="51">
        <v>22.6</v>
      </c>
      <c r="M2581" s="52">
        <f t="shared" si="5"/>
        <v>65.13128586</v>
      </c>
      <c r="N2581" s="52">
        <f t="shared" si="6"/>
        <v>6.231285858</v>
      </c>
      <c r="O2581" s="53"/>
      <c r="P2581" s="54">
        <v>75.1</v>
      </c>
      <c r="Q2581" s="54">
        <v>0.1</v>
      </c>
      <c r="R2581" s="55">
        <f t="shared" si="7"/>
        <v>70.84370993</v>
      </c>
      <c r="S2581" s="55">
        <f t="shared" si="8"/>
        <v>4.256290075</v>
      </c>
      <c r="T2581" s="55"/>
    </row>
    <row r="2582">
      <c r="A2582" s="45">
        <v>65.6</v>
      </c>
      <c r="B2582" s="45">
        <v>10.7</v>
      </c>
      <c r="C2582" s="46">
        <f t="shared" si="1"/>
        <v>66.61583736</v>
      </c>
      <c r="D2582" s="35">
        <f t="shared" si="2"/>
        <v>1.015837356</v>
      </c>
      <c r="E2582" s="47"/>
      <c r="F2582" s="48">
        <v>74.9</v>
      </c>
      <c r="G2582" s="48">
        <v>17.0</v>
      </c>
      <c r="H2582" s="49">
        <f t="shared" si="3"/>
        <v>77.11112244</v>
      </c>
      <c r="I2582" s="49">
        <f t="shared" si="4"/>
        <v>2.211122441</v>
      </c>
      <c r="J2582" s="49"/>
      <c r="K2582" s="50">
        <v>58.3</v>
      </c>
      <c r="L2582" s="51">
        <v>22.0</v>
      </c>
      <c r="M2582" s="52">
        <f t="shared" si="5"/>
        <v>64.96937107</v>
      </c>
      <c r="N2582" s="52">
        <f t="shared" si="6"/>
        <v>6.669371073</v>
      </c>
      <c r="O2582" s="53"/>
      <c r="P2582" s="54">
        <v>74.9</v>
      </c>
      <c r="Q2582" s="54">
        <v>0.1</v>
      </c>
      <c r="R2582" s="55">
        <f t="shared" si="7"/>
        <v>70.84370993</v>
      </c>
      <c r="S2582" s="55">
        <f t="shared" si="8"/>
        <v>4.056290075</v>
      </c>
      <c r="T2582" s="55"/>
    </row>
    <row r="2583">
      <c r="A2583" s="45">
        <v>65.6</v>
      </c>
      <c r="B2583" s="45">
        <v>10.6</v>
      </c>
      <c r="C2583" s="46">
        <f t="shared" si="1"/>
        <v>66.40549205</v>
      </c>
      <c r="D2583" s="35">
        <f t="shared" si="2"/>
        <v>0.8054920451</v>
      </c>
      <c r="E2583" s="47"/>
      <c r="F2583" s="48">
        <v>74.7</v>
      </c>
      <c r="G2583" s="48">
        <v>18.0</v>
      </c>
      <c r="H2583" s="49">
        <f t="shared" si="3"/>
        <v>77.05776398</v>
      </c>
      <c r="I2583" s="49">
        <f t="shared" si="4"/>
        <v>2.357763982</v>
      </c>
      <c r="J2583" s="49"/>
      <c r="K2583" s="50">
        <v>57.4</v>
      </c>
      <c r="L2583" s="51">
        <v>21.4</v>
      </c>
      <c r="M2583" s="52">
        <f t="shared" si="5"/>
        <v>64.80745629</v>
      </c>
      <c r="N2583" s="52">
        <f t="shared" si="6"/>
        <v>7.407456287</v>
      </c>
      <c r="O2583" s="53"/>
      <c r="P2583" s="54">
        <v>74.7</v>
      </c>
      <c r="Q2583" s="54">
        <v>0.1</v>
      </c>
      <c r="R2583" s="55">
        <f t="shared" si="7"/>
        <v>70.84370993</v>
      </c>
      <c r="S2583" s="55">
        <f t="shared" si="8"/>
        <v>3.856290075</v>
      </c>
      <c r="T2583" s="55"/>
    </row>
    <row r="2584">
      <c r="A2584" s="45">
        <v>65.8</v>
      </c>
      <c r="B2584" s="45">
        <v>10.6</v>
      </c>
      <c r="C2584" s="46">
        <f t="shared" si="1"/>
        <v>66.40549205</v>
      </c>
      <c r="D2584" s="35">
        <f t="shared" si="2"/>
        <v>0.6054920451</v>
      </c>
      <c r="E2584" s="47"/>
      <c r="F2584" s="48">
        <v>74.4</v>
      </c>
      <c r="G2584" s="48">
        <v>111.0</v>
      </c>
      <c r="H2584" s="49">
        <f t="shared" si="3"/>
        <v>72.09542728</v>
      </c>
      <c r="I2584" s="49">
        <f t="shared" si="4"/>
        <v>2.304572725</v>
      </c>
      <c r="J2584" s="49"/>
      <c r="K2584" s="50">
        <v>56.7</v>
      </c>
      <c r="L2584" s="51">
        <v>2.9</v>
      </c>
      <c r="M2584" s="52">
        <f t="shared" si="5"/>
        <v>59.81508372</v>
      </c>
      <c r="N2584" s="52">
        <f t="shared" si="6"/>
        <v>3.115083725</v>
      </c>
      <c r="O2584" s="53"/>
      <c r="P2584" s="54">
        <v>74.4</v>
      </c>
      <c r="Q2584" s="54">
        <v>0.1</v>
      </c>
      <c r="R2584" s="55">
        <f t="shared" si="7"/>
        <v>70.84370993</v>
      </c>
      <c r="S2584" s="55">
        <f t="shared" si="8"/>
        <v>3.556290075</v>
      </c>
      <c r="T2584" s="55"/>
    </row>
    <row r="2585">
      <c r="A2585" s="45">
        <v>65.6</v>
      </c>
      <c r="B2585" s="45">
        <v>10.5</v>
      </c>
      <c r="C2585" s="46">
        <f t="shared" si="1"/>
        <v>66.19514673</v>
      </c>
      <c r="D2585" s="35">
        <f t="shared" si="2"/>
        <v>0.5951467346</v>
      </c>
      <c r="E2585" s="47"/>
      <c r="F2585" s="48">
        <v>74.2</v>
      </c>
      <c r="G2585" s="48">
        <v>111.0</v>
      </c>
      <c r="H2585" s="49">
        <f t="shared" si="3"/>
        <v>72.09542728</v>
      </c>
      <c r="I2585" s="49">
        <f t="shared" si="4"/>
        <v>2.104572725</v>
      </c>
      <c r="J2585" s="49"/>
      <c r="K2585" s="50">
        <v>56.2</v>
      </c>
      <c r="L2585" s="51">
        <v>2.4</v>
      </c>
      <c r="M2585" s="52">
        <f t="shared" si="5"/>
        <v>59.68015474</v>
      </c>
      <c r="N2585" s="52">
        <f t="shared" si="6"/>
        <v>3.480154737</v>
      </c>
      <c r="O2585" s="53"/>
      <c r="P2585" s="54">
        <v>74.2</v>
      </c>
      <c r="Q2585" s="54">
        <v>0.1</v>
      </c>
      <c r="R2585" s="55">
        <f t="shared" si="7"/>
        <v>70.84370993</v>
      </c>
      <c r="S2585" s="55">
        <f t="shared" si="8"/>
        <v>3.356290075</v>
      </c>
      <c r="T2585" s="55"/>
    </row>
    <row r="2586">
      <c r="A2586" s="45">
        <v>64.5</v>
      </c>
      <c r="B2586" s="45">
        <v>10.5</v>
      </c>
      <c r="C2586" s="46">
        <f t="shared" si="1"/>
        <v>66.19514673</v>
      </c>
      <c r="D2586" s="35">
        <f t="shared" si="2"/>
        <v>1.695146735</v>
      </c>
      <c r="E2586" s="47"/>
      <c r="F2586" s="48">
        <v>73.5</v>
      </c>
      <c r="G2586" s="48">
        <v>12.0</v>
      </c>
      <c r="H2586" s="49">
        <f t="shared" si="3"/>
        <v>77.37791474</v>
      </c>
      <c r="I2586" s="49">
        <f t="shared" si="4"/>
        <v>3.877914737</v>
      </c>
      <c r="J2586" s="49"/>
      <c r="K2586" s="50">
        <v>55.9</v>
      </c>
      <c r="L2586" s="51">
        <v>19.8</v>
      </c>
      <c r="M2586" s="52">
        <f t="shared" si="5"/>
        <v>64.37568352</v>
      </c>
      <c r="N2586" s="52">
        <f t="shared" si="6"/>
        <v>8.475683525</v>
      </c>
      <c r="O2586" s="53"/>
      <c r="P2586" s="54">
        <v>73.5</v>
      </c>
      <c r="Q2586" s="54">
        <v>0.1</v>
      </c>
      <c r="R2586" s="55">
        <f t="shared" si="7"/>
        <v>70.84370993</v>
      </c>
      <c r="S2586" s="55">
        <f t="shared" si="8"/>
        <v>2.656290075</v>
      </c>
      <c r="T2586" s="55"/>
    </row>
    <row r="2587">
      <c r="A2587" s="45">
        <v>64.1</v>
      </c>
      <c r="B2587" s="45">
        <v>10.4</v>
      </c>
      <c r="C2587" s="46">
        <f t="shared" si="1"/>
        <v>65.98480142</v>
      </c>
      <c r="D2587" s="35">
        <f t="shared" si="2"/>
        <v>1.884801424</v>
      </c>
      <c r="E2587" s="47"/>
      <c r="F2587" s="48">
        <v>73.7</v>
      </c>
      <c r="G2587" s="48">
        <v>122.0</v>
      </c>
      <c r="H2587" s="49">
        <f t="shared" si="3"/>
        <v>71.50848422</v>
      </c>
      <c r="I2587" s="49">
        <f t="shared" si="4"/>
        <v>2.191515776</v>
      </c>
      <c r="J2587" s="49"/>
      <c r="K2587" s="50">
        <v>55.7</v>
      </c>
      <c r="L2587" s="51">
        <v>19.3</v>
      </c>
      <c r="M2587" s="52">
        <f t="shared" si="5"/>
        <v>64.24075454</v>
      </c>
      <c r="N2587" s="52">
        <f t="shared" si="6"/>
        <v>8.540754537</v>
      </c>
      <c r="O2587" s="53"/>
      <c r="P2587" s="54">
        <v>73.7</v>
      </c>
      <c r="Q2587" s="54">
        <v>0.1</v>
      </c>
      <c r="R2587" s="55">
        <f t="shared" si="7"/>
        <v>70.84370993</v>
      </c>
      <c r="S2587" s="55">
        <f t="shared" si="8"/>
        <v>2.856290075</v>
      </c>
      <c r="T2587" s="55"/>
    </row>
    <row r="2588">
      <c r="A2588" s="45">
        <v>63.7</v>
      </c>
      <c r="B2588" s="45">
        <v>10.4</v>
      </c>
      <c r="C2588" s="46">
        <f t="shared" si="1"/>
        <v>65.98480142</v>
      </c>
      <c r="D2588" s="35">
        <f t="shared" si="2"/>
        <v>2.284801424</v>
      </c>
      <c r="E2588" s="47"/>
      <c r="F2588" s="48">
        <v>73.6</v>
      </c>
      <c r="G2588" s="48">
        <v>12.0</v>
      </c>
      <c r="H2588" s="49">
        <f t="shared" si="3"/>
        <v>77.37791474</v>
      </c>
      <c r="I2588" s="49">
        <f t="shared" si="4"/>
        <v>3.777914737</v>
      </c>
      <c r="J2588" s="49"/>
      <c r="K2588" s="50">
        <v>55.0</v>
      </c>
      <c r="L2588" s="51">
        <v>18.9</v>
      </c>
      <c r="M2588" s="52">
        <f t="shared" si="5"/>
        <v>64.13281135</v>
      </c>
      <c r="N2588" s="52">
        <f t="shared" si="6"/>
        <v>9.132811346</v>
      </c>
      <c r="O2588" s="53"/>
      <c r="P2588" s="54">
        <v>73.6</v>
      </c>
      <c r="Q2588" s="54">
        <v>0.1</v>
      </c>
      <c r="R2588" s="55">
        <f t="shared" si="7"/>
        <v>70.84370993</v>
      </c>
      <c r="S2588" s="55">
        <f t="shared" si="8"/>
        <v>2.756290075</v>
      </c>
      <c r="T2588" s="55"/>
    </row>
    <row r="2589">
      <c r="A2589" s="45">
        <v>63.3</v>
      </c>
      <c r="B2589" s="45">
        <v>10.3</v>
      </c>
      <c r="C2589" s="46">
        <f t="shared" si="1"/>
        <v>65.77445611</v>
      </c>
      <c r="D2589" s="35">
        <f t="shared" si="2"/>
        <v>2.474456114</v>
      </c>
      <c r="E2589" s="47"/>
      <c r="F2589" s="48">
        <v>73.5</v>
      </c>
      <c r="G2589" s="48">
        <v>12.0</v>
      </c>
      <c r="H2589" s="49">
        <f t="shared" si="3"/>
        <v>77.37791474</v>
      </c>
      <c r="I2589" s="49">
        <f t="shared" si="4"/>
        <v>3.877914737</v>
      </c>
      <c r="J2589" s="49"/>
      <c r="K2589" s="50">
        <v>54.9</v>
      </c>
      <c r="L2589" s="51">
        <v>18.4</v>
      </c>
      <c r="M2589" s="52">
        <f t="shared" si="5"/>
        <v>63.99788236</v>
      </c>
      <c r="N2589" s="52">
        <f t="shared" si="6"/>
        <v>9.097882358</v>
      </c>
      <c r="O2589" s="53"/>
      <c r="P2589" s="54">
        <v>73.5</v>
      </c>
      <c r="Q2589" s="54">
        <v>0.1</v>
      </c>
      <c r="R2589" s="55">
        <f t="shared" si="7"/>
        <v>70.84370993</v>
      </c>
      <c r="S2589" s="55">
        <f t="shared" si="8"/>
        <v>2.656290075</v>
      </c>
      <c r="T2589" s="55"/>
    </row>
    <row r="2590">
      <c r="A2590" s="45">
        <v>63.5</v>
      </c>
      <c r="B2590" s="45">
        <v>10.3</v>
      </c>
      <c r="C2590" s="46">
        <f t="shared" si="1"/>
        <v>65.77445611</v>
      </c>
      <c r="D2590" s="35">
        <f t="shared" si="2"/>
        <v>2.274456114</v>
      </c>
      <c r="E2590" s="47"/>
      <c r="F2590" s="48">
        <v>73.2</v>
      </c>
      <c r="G2590" s="48">
        <v>126.0</v>
      </c>
      <c r="H2590" s="49">
        <f t="shared" si="3"/>
        <v>71.29505039</v>
      </c>
      <c r="I2590" s="49">
        <f t="shared" si="4"/>
        <v>1.904949613</v>
      </c>
      <c r="J2590" s="49"/>
      <c r="K2590" s="50">
        <v>54.7</v>
      </c>
      <c r="L2590" s="51">
        <v>17.9</v>
      </c>
      <c r="M2590" s="52">
        <f t="shared" si="5"/>
        <v>63.86295337</v>
      </c>
      <c r="N2590" s="52">
        <f t="shared" si="6"/>
        <v>9.16295337</v>
      </c>
      <c r="O2590" s="53"/>
      <c r="P2590" s="54">
        <v>73.2</v>
      </c>
      <c r="Q2590" s="54">
        <v>0.1</v>
      </c>
      <c r="R2590" s="55">
        <f t="shared" si="7"/>
        <v>70.84370993</v>
      </c>
      <c r="S2590" s="55">
        <f t="shared" si="8"/>
        <v>2.356290075</v>
      </c>
      <c r="T2590" s="55"/>
    </row>
    <row r="2591">
      <c r="A2591" s="45">
        <v>63.4</v>
      </c>
      <c r="B2591" s="45">
        <v>10.3</v>
      </c>
      <c r="C2591" s="46">
        <f t="shared" si="1"/>
        <v>65.77445611</v>
      </c>
      <c r="D2591" s="35">
        <f t="shared" si="2"/>
        <v>2.374456114</v>
      </c>
      <c r="E2591" s="47"/>
      <c r="F2591" s="48">
        <v>72.8</v>
      </c>
      <c r="G2591" s="48">
        <v>128.0</v>
      </c>
      <c r="H2591" s="49">
        <f t="shared" si="3"/>
        <v>71.18833347</v>
      </c>
      <c r="I2591" s="49">
        <f t="shared" si="4"/>
        <v>1.611666531</v>
      </c>
      <c r="J2591" s="49"/>
      <c r="K2591" s="50">
        <v>54.7</v>
      </c>
      <c r="L2591" s="51">
        <v>17.5</v>
      </c>
      <c r="M2591" s="52">
        <f t="shared" si="5"/>
        <v>63.75501018</v>
      </c>
      <c r="N2591" s="52">
        <f t="shared" si="6"/>
        <v>9.055010179</v>
      </c>
      <c r="O2591" s="53"/>
      <c r="P2591" s="54">
        <v>72.8</v>
      </c>
      <c r="Q2591" s="54">
        <v>0.1</v>
      </c>
      <c r="R2591" s="55">
        <f t="shared" si="7"/>
        <v>70.84370993</v>
      </c>
      <c r="S2591" s="55">
        <f t="shared" si="8"/>
        <v>1.956290075</v>
      </c>
      <c r="T2591" s="55"/>
    </row>
    <row r="2592">
      <c r="A2592" s="45">
        <v>63.3</v>
      </c>
      <c r="B2592" s="45">
        <v>10.2</v>
      </c>
      <c r="C2592" s="46">
        <f t="shared" si="1"/>
        <v>65.5641108</v>
      </c>
      <c r="D2592" s="35">
        <f t="shared" si="2"/>
        <v>2.264110803</v>
      </c>
      <c r="E2592" s="47"/>
      <c r="F2592" s="48">
        <v>73.1</v>
      </c>
      <c r="G2592" s="48">
        <v>126.0</v>
      </c>
      <c r="H2592" s="49">
        <f t="shared" si="3"/>
        <v>71.29505039</v>
      </c>
      <c r="I2592" s="49">
        <f t="shared" si="4"/>
        <v>1.804949613</v>
      </c>
      <c r="J2592" s="49"/>
      <c r="K2592" s="50">
        <v>54.6</v>
      </c>
      <c r="L2592" s="51">
        <v>17.1</v>
      </c>
      <c r="M2592" s="52">
        <f t="shared" si="5"/>
        <v>63.64706699</v>
      </c>
      <c r="N2592" s="52">
        <f t="shared" si="6"/>
        <v>9.047066989</v>
      </c>
      <c r="O2592" s="53"/>
      <c r="P2592" s="54">
        <v>73.1</v>
      </c>
      <c r="Q2592" s="54">
        <v>0.1</v>
      </c>
      <c r="R2592" s="55">
        <f t="shared" si="7"/>
        <v>70.84370993</v>
      </c>
      <c r="S2592" s="55">
        <f t="shared" si="8"/>
        <v>2.256290075</v>
      </c>
      <c r="T2592" s="55"/>
    </row>
    <row r="2593">
      <c r="A2593" s="45">
        <v>64.0</v>
      </c>
      <c r="B2593" s="45">
        <v>10.2</v>
      </c>
      <c r="C2593" s="46">
        <f t="shared" si="1"/>
        <v>65.5641108</v>
      </c>
      <c r="D2593" s="35">
        <f t="shared" si="2"/>
        <v>1.564110803</v>
      </c>
      <c r="E2593" s="47"/>
      <c r="F2593" s="48">
        <v>72.6</v>
      </c>
      <c r="G2593" s="48">
        <v>125.0</v>
      </c>
      <c r="H2593" s="49">
        <f t="shared" si="3"/>
        <v>71.34840885</v>
      </c>
      <c r="I2593" s="49">
        <f t="shared" si="4"/>
        <v>1.251591154</v>
      </c>
      <c r="J2593" s="49"/>
      <c r="K2593" s="50">
        <v>54.6</v>
      </c>
      <c r="L2593" s="51">
        <v>16.6</v>
      </c>
      <c r="M2593" s="52">
        <f t="shared" si="5"/>
        <v>63.512138</v>
      </c>
      <c r="N2593" s="52">
        <f t="shared" si="6"/>
        <v>8.912138</v>
      </c>
      <c r="O2593" s="53"/>
      <c r="P2593" s="54">
        <v>72.6</v>
      </c>
      <c r="Q2593" s="54">
        <v>0.1</v>
      </c>
      <c r="R2593" s="55">
        <f t="shared" si="7"/>
        <v>70.84370993</v>
      </c>
      <c r="S2593" s="55">
        <f t="shared" si="8"/>
        <v>1.756290075</v>
      </c>
      <c r="T2593" s="55"/>
    </row>
    <row r="2594">
      <c r="A2594" s="45">
        <v>63.8</v>
      </c>
      <c r="B2594" s="45">
        <v>0.0</v>
      </c>
      <c r="C2594" s="46">
        <f t="shared" si="1"/>
        <v>44.10888913</v>
      </c>
      <c r="D2594" s="35">
        <f t="shared" si="2"/>
        <v>19.69111087</v>
      </c>
      <c r="E2594" s="47"/>
      <c r="F2594" s="48">
        <v>68.3</v>
      </c>
      <c r="G2594" s="48">
        <v>152.0</v>
      </c>
      <c r="H2594" s="49">
        <f t="shared" si="3"/>
        <v>69.90773045</v>
      </c>
      <c r="I2594" s="49">
        <f t="shared" si="4"/>
        <v>1.607730447</v>
      </c>
      <c r="J2594" s="49"/>
      <c r="K2594" s="50">
        <v>73.5</v>
      </c>
      <c r="L2594" s="51">
        <v>75.2</v>
      </c>
      <c r="M2594" s="52">
        <f t="shared" si="5"/>
        <v>79.32581541</v>
      </c>
      <c r="N2594" s="52">
        <f t="shared" si="6"/>
        <v>5.825815413</v>
      </c>
      <c r="O2594" s="53"/>
      <c r="P2594" s="54">
        <v>68.3</v>
      </c>
      <c r="Q2594" s="54">
        <v>0.1</v>
      </c>
      <c r="R2594" s="55">
        <f t="shared" si="7"/>
        <v>70.84370993</v>
      </c>
      <c r="S2594" s="55">
        <f t="shared" si="8"/>
        <v>2.543709925</v>
      </c>
      <c r="T2594" s="55"/>
    </row>
    <row r="2595">
      <c r="A2595" s="45">
        <v>62.3</v>
      </c>
      <c r="B2595" s="45">
        <v>10.0</v>
      </c>
      <c r="C2595" s="46">
        <f t="shared" si="1"/>
        <v>65.14342018</v>
      </c>
      <c r="D2595" s="35">
        <f t="shared" si="2"/>
        <v>2.843420182</v>
      </c>
      <c r="E2595" s="47"/>
      <c r="F2595" s="48">
        <v>68.0</v>
      </c>
      <c r="G2595" s="48">
        <v>155.0</v>
      </c>
      <c r="H2595" s="49">
        <f t="shared" si="3"/>
        <v>69.74765507</v>
      </c>
      <c r="I2595" s="49">
        <f t="shared" si="4"/>
        <v>1.74765507</v>
      </c>
      <c r="J2595" s="49"/>
      <c r="K2595" s="50">
        <v>73.3</v>
      </c>
      <c r="L2595" s="51">
        <v>74.8</v>
      </c>
      <c r="M2595" s="52">
        <f t="shared" si="5"/>
        <v>79.21787222</v>
      </c>
      <c r="N2595" s="52">
        <f t="shared" si="6"/>
        <v>5.917872223</v>
      </c>
      <c r="O2595" s="53"/>
      <c r="P2595" s="54">
        <v>68.0</v>
      </c>
      <c r="Q2595" s="54">
        <v>0.1</v>
      </c>
      <c r="R2595" s="55">
        <f t="shared" si="7"/>
        <v>70.84370993</v>
      </c>
      <c r="S2595" s="55">
        <f t="shared" si="8"/>
        <v>2.843709925</v>
      </c>
      <c r="T2595" s="55"/>
    </row>
    <row r="2596">
      <c r="A2596" s="45">
        <v>61.5</v>
      </c>
      <c r="B2596" s="45">
        <v>10.0</v>
      </c>
      <c r="C2596" s="46">
        <f t="shared" si="1"/>
        <v>65.14342018</v>
      </c>
      <c r="D2596" s="35">
        <f t="shared" si="2"/>
        <v>3.643420182</v>
      </c>
      <c r="E2596" s="47"/>
      <c r="F2596" s="48">
        <v>67.7</v>
      </c>
      <c r="G2596" s="48">
        <v>158.0</v>
      </c>
      <c r="H2596" s="49">
        <f t="shared" si="3"/>
        <v>69.58757969</v>
      </c>
      <c r="I2596" s="49">
        <f t="shared" si="4"/>
        <v>1.887579692</v>
      </c>
      <c r="J2596" s="49"/>
      <c r="K2596" s="50">
        <v>73.2</v>
      </c>
      <c r="L2596" s="51">
        <v>74.3</v>
      </c>
      <c r="M2596" s="52">
        <f t="shared" si="5"/>
        <v>79.08294323</v>
      </c>
      <c r="N2596" s="52">
        <f t="shared" si="6"/>
        <v>5.882943235</v>
      </c>
      <c r="O2596" s="53"/>
      <c r="P2596" s="54">
        <v>67.7</v>
      </c>
      <c r="Q2596" s="54">
        <v>0.1</v>
      </c>
      <c r="R2596" s="55">
        <f t="shared" si="7"/>
        <v>70.84370993</v>
      </c>
      <c r="S2596" s="55">
        <f t="shared" si="8"/>
        <v>3.143709925</v>
      </c>
      <c r="T2596" s="55"/>
    </row>
    <row r="2597">
      <c r="A2597" s="45">
        <v>67.0</v>
      </c>
      <c r="B2597" s="45">
        <v>10.0</v>
      </c>
      <c r="C2597" s="46">
        <f t="shared" si="1"/>
        <v>65.14342018</v>
      </c>
      <c r="D2597" s="35">
        <f t="shared" si="2"/>
        <v>1.856579818</v>
      </c>
      <c r="E2597" s="47"/>
      <c r="F2597" s="48">
        <v>67.4</v>
      </c>
      <c r="G2597" s="48">
        <v>159.0</v>
      </c>
      <c r="H2597" s="49">
        <f t="shared" si="3"/>
        <v>69.53422123</v>
      </c>
      <c r="I2597" s="49">
        <f t="shared" si="4"/>
        <v>2.134221233</v>
      </c>
      <c r="J2597" s="49"/>
      <c r="K2597" s="50">
        <v>73.0</v>
      </c>
      <c r="L2597" s="51">
        <v>73.8</v>
      </c>
      <c r="M2597" s="52">
        <f t="shared" si="5"/>
        <v>78.94801425</v>
      </c>
      <c r="N2597" s="52">
        <f t="shared" si="6"/>
        <v>5.948014246</v>
      </c>
      <c r="O2597" s="53"/>
      <c r="P2597" s="54">
        <v>67.4</v>
      </c>
      <c r="Q2597" s="54">
        <v>0.1</v>
      </c>
      <c r="R2597" s="55">
        <f t="shared" si="7"/>
        <v>70.84370993</v>
      </c>
      <c r="S2597" s="55">
        <f t="shared" si="8"/>
        <v>3.443709925</v>
      </c>
      <c r="T2597" s="55"/>
    </row>
    <row r="2598">
      <c r="A2598" s="45">
        <v>60.0</v>
      </c>
      <c r="B2598" s="45">
        <v>10.0</v>
      </c>
      <c r="C2598" s="46">
        <f t="shared" si="1"/>
        <v>65.14342018</v>
      </c>
      <c r="D2598" s="35">
        <f t="shared" si="2"/>
        <v>5.143420182</v>
      </c>
      <c r="E2598" s="47"/>
      <c r="F2598" s="48">
        <v>67.2</v>
      </c>
      <c r="G2598" s="48">
        <v>161.0</v>
      </c>
      <c r="H2598" s="49">
        <f t="shared" si="3"/>
        <v>69.42750431</v>
      </c>
      <c r="I2598" s="49">
        <f t="shared" si="4"/>
        <v>2.227504314</v>
      </c>
      <c r="J2598" s="49"/>
      <c r="K2598" s="50">
        <v>72.9</v>
      </c>
      <c r="L2598" s="51">
        <v>73.3</v>
      </c>
      <c r="M2598" s="52">
        <f t="shared" si="5"/>
        <v>78.81308526</v>
      </c>
      <c r="N2598" s="52">
        <f t="shared" si="6"/>
        <v>5.913085258</v>
      </c>
      <c r="O2598" s="53"/>
      <c r="P2598" s="54">
        <v>67.2</v>
      </c>
      <c r="Q2598" s="54">
        <v>0.1</v>
      </c>
      <c r="R2598" s="55">
        <f t="shared" si="7"/>
        <v>70.84370993</v>
      </c>
      <c r="S2598" s="55">
        <f t="shared" si="8"/>
        <v>3.643709925</v>
      </c>
      <c r="T2598" s="55"/>
    </row>
    <row r="2599">
      <c r="A2599" s="45">
        <v>59.3</v>
      </c>
      <c r="B2599" s="45">
        <v>10.7</v>
      </c>
      <c r="C2599" s="46">
        <f t="shared" si="1"/>
        <v>66.61583736</v>
      </c>
      <c r="D2599" s="35">
        <f t="shared" si="2"/>
        <v>7.315837356</v>
      </c>
      <c r="E2599" s="47"/>
      <c r="F2599" s="48">
        <v>66.9</v>
      </c>
      <c r="G2599" s="48">
        <v>163.0</v>
      </c>
      <c r="H2599" s="49">
        <f t="shared" si="3"/>
        <v>69.3207874</v>
      </c>
      <c r="I2599" s="49">
        <f t="shared" si="4"/>
        <v>2.420787396</v>
      </c>
      <c r="J2599" s="49"/>
      <c r="K2599" s="50">
        <v>72.8</v>
      </c>
      <c r="L2599" s="51">
        <v>72.7</v>
      </c>
      <c r="M2599" s="52">
        <f t="shared" si="5"/>
        <v>78.65117047</v>
      </c>
      <c r="N2599" s="52">
        <f t="shared" si="6"/>
        <v>5.851170472</v>
      </c>
      <c r="O2599" s="53"/>
      <c r="P2599" s="54">
        <v>66.9</v>
      </c>
      <c r="Q2599" s="54">
        <v>0.1</v>
      </c>
      <c r="R2599" s="55">
        <f t="shared" si="7"/>
        <v>70.84370993</v>
      </c>
      <c r="S2599" s="55">
        <f t="shared" si="8"/>
        <v>3.943709925</v>
      </c>
      <c r="T2599" s="55"/>
    </row>
    <row r="2600">
      <c r="A2600" s="45">
        <v>58.4</v>
      </c>
      <c r="B2600" s="45">
        <v>10.9</v>
      </c>
      <c r="C2600" s="46">
        <f t="shared" si="1"/>
        <v>67.03652798</v>
      </c>
      <c r="D2600" s="35">
        <f t="shared" si="2"/>
        <v>8.636527977</v>
      </c>
      <c r="E2600" s="47"/>
      <c r="F2600" s="48">
        <v>66.6</v>
      </c>
      <c r="G2600" s="48">
        <v>165.0</v>
      </c>
      <c r="H2600" s="49">
        <f t="shared" si="3"/>
        <v>69.21407048</v>
      </c>
      <c r="I2600" s="49">
        <f t="shared" si="4"/>
        <v>2.614070478</v>
      </c>
      <c r="J2600" s="49"/>
      <c r="K2600" s="50">
        <v>72.5</v>
      </c>
      <c r="L2600" s="51">
        <v>72.1</v>
      </c>
      <c r="M2600" s="52">
        <f t="shared" si="5"/>
        <v>78.48925569</v>
      </c>
      <c r="N2600" s="52">
        <f t="shared" si="6"/>
        <v>5.989255687</v>
      </c>
      <c r="O2600" s="53"/>
      <c r="P2600" s="54">
        <v>66.6</v>
      </c>
      <c r="Q2600" s="54">
        <v>0.1</v>
      </c>
      <c r="R2600" s="55">
        <f t="shared" si="7"/>
        <v>70.84370993</v>
      </c>
      <c r="S2600" s="55">
        <f t="shared" si="8"/>
        <v>4.243709925</v>
      </c>
      <c r="T2600" s="55"/>
    </row>
    <row r="2601">
      <c r="A2601" s="45">
        <v>57.5</v>
      </c>
      <c r="B2601" s="45">
        <v>10.8</v>
      </c>
      <c r="C2601" s="46">
        <f t="shared" si="1"/>
        <v>66.82618267</v>
      </c>
      <c r="D2601" s="35">
        <f t="shared" si="2"/>
        <v>9.326182666</v>
      </c>
      <c r="E2601" s="47"/>
      <c r="F2601" s="48">
        <v>66.2</v>
      </c>
      <c r="G2601" s="48">
        <v>168.0</v>
      </c>
      <c r="H2601" s="49">
        <f t="shared" si="3"/>
        <v>69.0539951</v>
      </c>
      <c r="I2601" s="49">
        <f t="shared" si="4"/>
        <v>2.8539951</v>
      </c>
      <c r="J2601" s="49"/>
      <c r="K2601" s="50">
        <v>72.6</v>
      </c>
      <c r="L2601" s="51">
        <v>71.5</v>
      </c>
      <c r="M2601" s="52">
        <f t="shared" si="5"/>
        <v>78.3273409</v>
      </c>
      <c r="N2601" s="52">
        <f t="shared" si="6"/>
        <v>5.727340901</v>
      </c>
      <c r="O2601" s="53"/>
      <c r="P2601" s="54">
        <v>66.2</v>
      </c>
      <c r="Q2601" s="54">
        <v>0.1</v>
      </c>
      <c r="R2601" s="55">
        <f t="shared" si="7"/>
        <v>70.84370993</v>
      </c>
      <c r="S2601" s="55">
        <f t="shared" si="8"/>
        <v>4.643709925</v>
      </c>
      <c r="T2601" s="55"/>
    </row>
    <row r="2602">
      <c r="A2602" s="45">
        <v>56.3</v>
      </c>
      <c r="B2602" s="45">
        <v>10.6</v>
      </c>
      <c r="C2602" s="46">
        <f t="shared" si="1"/>
        <v>66.40549205</v>
      </c>
      <c r="D2602" s="35">
        <f t="shared" si="2"/>
        <v>10.10549205</v>
      </c>
      <c r="E2602" s="47"/>
      <c r="F2602" s="48">
        <v>65.8</v>
      </c>
      <c r="G2602" s="48">
        <v>173.0</v>
      </c>
      <c r="H2602" s="49">
        <f t="shared" si="3"/>
        <v>68.7872028</v>
      </c>
      <c r="I2602" s="49">
        <f t="shared" si="4"/>
        <v>2.987202804</v>
      </c>
      <c r="J2602" s="49"/>
      <c r="K2602" s="50">
        <v>72.5</v>
      </c>
      <c r="L2602" s="51">
        <v>7.8</v>
      </c>
      <c r="M2602" s="52">
        <f t="shared" si="5"/>
        <v>61.13738781</v>
      </c>
      <c r="N2602" s="52">
        <f t="shared" si="6"/>
        <v>11.36261219</v>
      </c>
      <c r="O2602" s="53"/>
      <c r="P2602" s="54">
        <v>65.8</v>
      </c>
      <c r="Q2602" s="54">
        <v>0.1</v>
      </c>
      <c r="R2602" s="55">
        <f t="shared" si="7"/>
        <v>70.84370993</v>
      </c>
      <c r="S2602" s="55">
        <f t="shared" si="8"/>
        <v>5.043709925</v>
      </c>
      <c r="T2602" s="55"/>
    </row>
    <row r="2603">
      <c r="A2603" s="45">
        <v>55.5</v>
      </c>
      <c r="B2603" s="45">
        <v>10.3</v>
      </c>
      <c r="C2603" s="46">
        <f t="shared" si="1"/>
        <v>65.77445611</v>
      </c>
      <c r="D2603" s="35">
        <f t="shared" si="2"/>
        <v>10.27445611</v>
      </c>
      <c r="E2603" s="47"/>
      <c r="F2603" s="48">
        <v>64.9</v>
      </c>
      <c r="G2603" s="48">
        <v>186.0</v>
      </c>
      <c r="H2603" s="49">
        <f t="shared" si="3"/>
        <v>68.09354283</v>
      </c>
      <c r="I2603" s="49">
        <f t="shared" si="4"/>
        <v>3.193542834</v>
      </c>
      <c r="J2603" s="49"/>
      <c r="K2603" s="50">
        <v>72.4</v>
      </c>
      <c r="L2603" s="51">
        <v>7.1</v>
      </c>
      <c r="M2603" s="52">
        <f t="shared" si="5"/>
        <v>60.94848723</v>
      </c>
      <c r="N2603" s="52">
        <f t="shared" si="6"/>
        <v>11.45151277</v>
      </c>
      <c r="O2603" s="53"/>
      <c r="P2603" s="54">
        <v>64.9</v>
      </c>
      <c r="Q2603" s="54">
        <v>0.1</v>
      </c>
      <c r="R2603" s="55">
        <f t="shared" si="7"/>
        <v>70.84370993</v>
      </c>
      <c r="S2603" s="55">
        <f t="shared" si="8"/>
        <v>5.943709925</v>
      </c>
      <c r="T2603" s="55"/>
    </row>
    <row r="2604">
      <c r="A2604" s="45">
        <v>54.9</v>
      </c>
      <c r="B2604" s="45">
        <v>10.6</v>
      </c>
      <c r="C2604" s="46">
        <f t="shared" si="1"/>
        <v>66.40549205</v>
      </c>
      <c r="D2604" s="35">
        <f t="shared" si="2"/>
        <v>11.50549205</v>
      </c>
      <c r="E2604" s="47"/>
      <c r="F2604" s="48">
        <v>63.7</v>
      </c>
      <c r="G2604" s="48">
        <v>26.0</v>
      </c>
      <c r="H2604" s="49">
        <f t="shared" si="3"/>
        <v>76.63089631</v>
      </c>
      <c r="I2604" s="49">
        <f t="shared" si="4"/>
        <v>12.93089631</v>
      </c>
      <c r="J2604" s="49"/>
      <c r="K2604" s="50">
        <v>72.3</v>
      </c>
      <c r="L2604" s="51">
        <v>69.4</v>
      </c>
      <c r="M2604" s="52">
        <f t="shared" si="5"/>
        <v>77.76063915</v>
      </c>
      <c r="N2604" s="52">
        <f t="shared" si="6"/>
        <v>5.460639151</v>
      </c>
      <c r="O2604" s="53"/>
      <c r="P2604" s="54">
        <v>63.7</v>
      </c>
      <c r="Q2604" s="54">
        <v>0.1</v>
      </c>
      <c r="R2604" s="55">
        <f t="shared" si="7"/>
        <v>70.84370993</v>
      </c>
      <c r="S2604" s="55">
        <f t="shared" si="8"/>
        <v>7.143709925</v>
      </c>
      <c r="T2604" s="55"/>
    </row>
    <row r="2605">
      <c r="A2605" s="45">
        <v>53.2</v>
      </c>
      <c r="B2605" s="45">
        <v>10.9</v>
      </c>
      <c r="C2605" s="46">
        <f t="shared" si="1"/>
        <v>67.03652798</v>
      </c>
      <c r="D2605" s="35">
        <f t="shared" si="2"/>
        <v>13.83652798</v>
      </c>
      <c r="E2605" s="47"/>
      <c r="F2605" s="48">
        <v>62.3</v>
      </c>
      <c r="G2605" s="48">
        <v>229.0</v>
      </c>
      <c r="H2605" s="49">
        <f t="shared" si="3"/>
        <v>65.79912909</v>
      </c>
      <c r="I2605" s="49">
        <f t="shared" si="4"/>
        <v>3.499129088</v>
      </c>
      <c r="J2605" s="49"/>
      <c r="K2605" s="50">
        <v>72.2</v>
      </c>
      <c r="L2605" s="51">
        <v>68.6</v>
      </c>
      <c r="M2605" s="52">
        <f t="shared" si="5"/>
        <v>77.54475277</v>
      </c>
      <c r="N2605" s="52">
        <f t="shared" si="6"/>
        <v>5.34475277</v>
      </c>
      <c r="O2605" s="53"/>
      <c r="P2605" s="54">
        <v>62.3</v>
      </c>
      <c r="Q2605" s="54">
        <v>0.1</v>
      </c>
      <c r="R2605" s="55">
        <f t="shared" si="7"/>
        <v>70.84370993</v>
      </c>
      <c r="S2605" s="55">
        <f t="shared" si="8"/>
        <v>8.543709925</v>
      </c>
      <c r="T2605" s="55"/>
    </row>
    <row r="2606">
      <c r="A2606" s="45">
        <v>51.3</v>
      </c>
      <c r="B2606" s="45">
        <v>11.6</v>
      </c>
      <c r="C2606" s="46">
        <f t="shared" si="1"/>
        <v>68.50894515</v>
      </c>
      <c r="D2606" s="35">
        <f t="shared" si="2"/>
        <v>17.20894515</v>
      </c>
      <c r="E2606" s="47"/>
      <c r="F2606" s="48">
        <v>61.0</v>
      </c>
      <c r="G2606" s="48">
        <v>25.0</v>
      </c>
      <c r="H2606" s="49">
        <f t="shared" si="3"/>
        <v>76.68425477</v>
      </c>
      <c r="I2606" s="49">
        <f t="shared" si="4"/>
        <v>15.68425477</v>
      </c>
      <c r="J2606" s="49"/>
      <c r="K2606" s="50">
        <v>72.0</v>
      </c>
      <c r="L2606" s="51">
        <v>67.8</v>
      </c>
      <c r="M2606" s="52">
        <f t="shared" si="5"/>
        <v>77.32886639</v>
      </c>
      <c r="N2606" s="52">
        <f t="shared" si="6"/>
        <v>5.328866388</v>
      </c>
      <c r="O2606" s="53"/>
      <c r="P2606" s="54">
        <v>61.0</v>
      </c>
      <c r="Q2606" s="54">
        <v>0.1</v>
      </c>
      <c r="R2606" s="55">
        <f t="shared" si="7"/>
        <v>70.84370993</v>
      </c>
      <c r="S2606" s="55">
        <f t="shared" si="8"/>
        <v>9.843709925</v>
      </c>
      <c r="T2606" s="55"/>
    </row>
    <row r="2607">
      <c r="A2607" s="45">
        <v>51.0</v>
      </c>
      <c r="B2607" s="45">
        <v>11.5</v>
      </c>
      <c r="C2607" s="46">
        <f t="shared" si="1"/>
        <v>68.29859984</v>
      </c>
      <c r="D2607" s="35">
        <f t="shared" si="2"/>
        <v>17.29859984</v>
      </c>
      <c r="E2607" s="47"/>
      <c r="F2607" s="48">
        <v>62.0</v>
      </c>
      <c r="G2607" s="48">
        <v>261.0</v>
      </c>
      <c r="H2607" s="49">
        <f t="shared" si="3"/>
        <v>64.09165839</v>
      </c>
      <c r="I2607" s="49">
        <f t="shared" si="4"/>
        <v>2.091658393</v>
      </c>
      <c r="J2607" s="49"/>
      <c r="K2607" s="50">
        <v>71.9</v>
      </c>
      <c r="L2607" s="51">
        <v>67.0</v>
      </c>
      <c r="M2607" s="52">
        <f t="shared" si="5"/>
        <v>77.11298001</v>
      </c>
      <c r="N2607" s="52">
        <f t="shared" si="6"/>
        <v>5.212980007</v>
      </c>
      <c r="O2607" s="53"/>
      <c r="P2607" s="54">
        <v>62.0</v>
      </c>
      <c r="Q2607" s="54">
        <v>0.1</v>
      </c>
      <c r="R2607" s="55">
        <f t="shared" si="7"/>
        <v>70.84370993</v>
      </c>
      <c r="S2607" s="55">
        <f t="shared" si="8"/>
        <v>8.843709925</v>
      </c>
      <c r="T2607" s="55"/>
    </row>
    <row r="2608">
      <c r="A2608" s="45">
        <v>48.8</v>
      </c>
      <c r="B2608" s="45">
        <v>11.0</v>
      </c>
      <c r="C2608" s="46">
        <f t="shared" si="1"/>
        <v>67.24687329</v>
      </c>
      <c r="D2608" s="35">
        <f t="shared" si="2"/>
        <v>18.44687329</v>
      </c>
      <c r="E2608" s="47"/>
      <c r="F2608" s="48">
        <v>59.4</v>
      </c>
      <c r="G2608" s="48">
        <v>269.0</v>
      </c>
      <c r="H2608" s="49">
        <f t="shared" si="3"/>
        <v>63.66479072</v>
      </c>
      <c r="I2608" s="49">
        <f t="shared" si="4"/>
        <v>4.264790719</v>
      </c>
      <c r="J2608" s="49"/>
      <c r="K2608" s="50">
        <v>71.8</v>
      </c>
      <c r="L2608" s="51">
        <v>66.2</v>
      </c>
      <c r="M2608" s="52">
        <f t="shared" si="5"/>
        <v>76.89709363</v>
      </c>
      <c r="N2608" s="52">
        <f t="shared" si="6"/>
        <v>5.097093626</v>
      </c>
      <c r="O2608" s="53"/>
      <c r="P2608" s="54">
        <v>59.4</v>
      </c>
      <c r="Q2608" s="54">
        <v>1.0</v>
      </c>
      <c r="R2608" s="55">
        <f t="shared" si="7"/>
        <v>69.96811487</v>
      </c>
      <c r="S2608" s="55">
        <f t="shared" si="8"/>
        <v>10.56811487</v>
      </c>
      <c r="T2608" s="55"/>
    </row>
    <row r="2609">
      <c r="A2609" s="45">
        <v>47.7</v>
      </c>
      <c r="B2609" s="45">
        <v>10.8</v>
      </c>
      <c r="C2609" s="46">
        <f t="shared" si="1"/>
        <v>66.82618267</v>
      </c>
      <c r="D2609" s="35">
        <f t="shared" si="2"/>
        <v>19.12618267</v>
      </c>
      <c r="E2609" s="47"/>
      <c r="F2609" s="48">
        <v>58.7</v>
      </c>
      <c r="G2609" s="48">
        <v>276.0</v>
      </c>
      <c r="H2609" s="49">
        <f t="shared" si="3"/>
        <v>63.2912815</v>
      </c>
      <c r="I2609" s="49">
        <f t="shared" si="4"/>
        <v>4.591281505</v>
      </c>
      <c r="J2609" s="49"/>
      <c r="K2609" s="50">
        <v>71.6</v>
      </c>
      <c r="L2609" s="51">
        <v>65.5</v>
      </c>
      <c r="M2609" s="52">
        <f t="shared" si="5"/>
        <v>76.70819304</v>
      </c>
      <c r="N2609" s="52">
        <f t="shared" si="6"/>
        <v>5.108193043</v>
      </c>
      <c r="O2609" s="53"/>
      <c r="P2609" s="54">
        <v>58.7</v>
      </c>
      <c r="Q2609" s="54">
        <v>1.0</v>
      </c>
      <c r="R2609" s="55">
        <f t="shared" si="7"/>
        <v>69.96811487</v>
      </c>
      <c r="S2609" s="55">
        <f t="shared" si="8"/>
        <v>11.26811487</v>
      </c>
      <c r="T2609" s="55"/>
    </row>
    <row r="2610">
      <c r="A2610" s="45">
        <v>46.6</v>
      </c>
      <c r="B2610" s="45">
        <v>9.8</v>
      </c>
      <c r="C2610" s="46">
        <f t="shared" si="1"/>
        <v>64.72272956</v>
      </c>
      <c r="D2610" s="35">
        <f t="shared" si="2"/>
        <v>18.12272956</v>
      </c>
      <c r="E2610" s="47"/>
      <c r="F2610" s="48">
        <v>59.9</v>
      </c>
      <c r="G2610" s="48">
        <v>287.0</v>
      </c>
      <c r="H2610" s="49">
        <f t="shared" si="3"/>
        <v>62.70433845</v>
      </c>
      <c r="I2610" s="49">
        <f t="shared" si="4"/>
        <v>2.804338453</v>
      </c>
      <c r="J2610" s="49"/>
      <c r="K2610" s="50">
        <v>71.2</v>
      </c>
      <c r="L2610" s="51">
        <v>47.1</v>
      </c>
      <c r="M2610" s="52">
        <f t="shared" si="5"/>
        <v>71.74280628</v>
      </c>
      <c r="N2610" s="52">
        <f t="shared" si="6"/>
        <v>0.5428062785</v>
      </c>
      <c r="O2610" s="53"/>
      <c r="P2610" s="54">
        <v>59.9</v>
      </c>
      <c r="Q2610" s="54">
        <v>1.5</v>
      </c>
      <c r="R2610" s="55">
        <f t="shared" si="7"/>
        <v>69.48167318</v>
      </c>
      <c r="S2610" s="55">
        <f t="shared" si="8"/>
        <v>9.581673175</v>
      </c>
      <c r="T2610" s="55"/>
    </row>
    <row r="2611">
      <c r="A2611" s="45">
        <v>71.3</v>
      </c>
      <c r="B2611" s="45">
        <v>15.3</v>
      </c>
      <c r="C2611" s="46">
        <f t="shared" si="1"/>
        <v>76.29172164</v>
      </c>
      <c r="D2611" s="35">
        <f t="shared" si="2"/>
        <v>4.991721638</v>
      </c>
      <c r="E2611" s="47"/>
      <c r="F2611" s="48">
        <v>59.7</v>
      </c>
      <c r="G2611" s="48">
        <v>285.0</v>
      </c>
      <c r="H2611" s="49">
        <f t="shared" si="3"/>
        <v>62.81105537</v>
      </c>
      <c r="I2611" s="49">
        <f t="shared" si="4"/>
        <v>3.111055372</v>
      </c>
      <c r="J2611" s="49"/>
      <c r="K2611" s="50">
        <v>71.1</v>
      </c>
      <c r="L2611" s="51">
        <v>46.0</v>
      </c>
      <c r="M2611" s="52">
        <f t="shared" si="5"/>
        <v>71.4459625</v>
      </c>
      <c r="N2611" s="52">
        <f t="shared" si="6"/>
        <v>0.3459625045</v>
      </c>
      <c r="O2611" s="53"/>
      <c r="P2611" s="54">
        <v>59.7</v>
      </c>
      <c r="Q2611" s="54">
        <v>1.7</v>
      </c>
      <c r="R2611" s="55">
        <f t="shared" si="7"/>
        <v>69.2870965</v>
      </c>
      <c r="S2611" s="55">
        <f t="shared" si="8"/>
        <v>9.587096497</v>
      </c>
      <c r="T2611" s="55"/>
    </row>
    <row r="2612">
      <c r="A2612" s="45">
        <v>78.0</v>
      </c>
      <c r="B2612" s="45">
        <v>15.2</v>
      </c>
      <c r="C2612" s="46">
        <f t="shared" si="1"/>
        <v>76.08137633</v>
      </c>
      <c r="D2612" s="35">
        <f t="shared" si="2"/>
        <v>1.918623672</v>
      </c>
      <c r="E2612" s="47"/>
      <c r="F2612" s="48">
        <v>59.4</v>
      </c>
      <c r="G2612" s="48">
        <v>287.0</v>
      </c>
      <c r="H2612" s="49">
        <f t="shared" si="3"/>
        <v>62.70433845</v>
      </c>
      <c r="I2612" s="49">
        <f t="shared" si="4"/>
        <v>3.304338453</v>
      </c>
      <c r="J2612" s="49"/>
      <c r="K2612" s="50">
        <v>71.0</v>
      </c>
      <c r="L2612" s="51">
        <v>45.0</v>
      </c>
      <c r="M2612" s="52">
        <f t="shared" si="5"/>
        <v>71.17610453</v>
      </c>
      <c r="N2612" s="52">
        <f t="shared" si="6"/>
        <v>0.1761045282</v>
      </c>
      <c r="O2612" s="53"/>
      <c r="P2612" s="54">
        <v>59.4</v>
      </c>
      <c r="Q2612" s="54">
        <v>2.6</v>
      </c>
      <c r="R2612" s="55">
        <f t="shared" si="7"/>
        <v>68.41150144</v>
      </c>
      <c r="S2612" s="55">
        <f t="shared" si="8"/>
        <v>9.011501444</v>
      </c>
      <c r="T2612" s="55"/>
    </row>
    <row r="2613">
      <c r="A2613" s="45">
        <v>71.0</v>
      </c>
      <c r="B2613" s="45">
        <v>15.2</v>
      </c>
      <c r="C2613" s="46">
        <f t="shared" si="1"/>
        <v>76.08137633</v>
      </c>
      <c r="D2613" s="35">
        <f t="shared" si="2"/>
        <v>5.081376328</v>
      </c>
      <c r="E2613" s="47"/>
      <c r="F2613" s="48">
        <v>58.9</v>
      </c>
      <c r="G2613" s="48">
        <v>294.0</v>
      </c>
      <c r="H2613" s="49">
        <f t="shared" si="3"/>
        <v>62.33082924</v>
      </c>
      <c r="I2613" s="49">
        <f t="shared" si="4"/>
        <v>3.430829239</v>
      </c>
      <c r="J2613" s="49"/>
      <c r="K2613" s="50">
        <v>78.0</v>
      </c>
      <c r="L2613" s="51">
        <v>44.0</v>
      </c>
      <c r="M2613" s="52">
        <f t="shared" si="5"/>
        <v>70.90624655</v>
      </c>
      <c r="N2613" s="52">
        <f t="shared" si="6"/>
        <v>7.093753448</v>
      </c>
      <c r="O2613" s="53"/>
      <c r="P2613" s="54">
        <v>58.9</v>
      </c>
      <c r="Q2613" s="54">
        <v>3.8</v>
      </c>
      <c r="R2613" s="55">
        <f t="shared" si="7"/>
        <v>67.24404137</v>
      </c>
      <c r="S2613" s="55">
        <f t="shared" si="8"/>
        <v>8.344041372</v>
      </c>
      <c r="T2613" s="55"/>
    </row>
    <row r="2614">
      <c r="A2614" s="45">
        <v>77.0</v>
      </c>
      <c r="B2614" s="45">
        <v>15.1</v>
      </c>
      <c r="C2614" s="46">
        <f t="shared" si="1"/>
        <v>75.87103102</v>
      </c>
      <c r="D2614" s="35">
        <f t="shared" si="2"/>
        <v>1.128968983</v>
      </c>
      <c r="E2614" s="47"/>
      <c r="F2614" s="48">
        <v>58.3</v>
      </c>
      <c r="G2614" s="48">
        <v>34.0</v>
      </c>
      <c r="H2614" s="49">
        <f t="shared" si="3"/>
        <v>76.20402863</v>
      </c>
      <c r="I2614" s="49">
        <f t="shared" si="4"/>
        <v>17.90402863</v>
      </c>
      <c r="J2614" s="49"/>
      <c r="K2614" s="50">
        <v>76.0</v>
      </c>
      <c r="L2614" s="51">
        <v>43.0</v>
      </c>
      <c r="M2614" s="52">
        <f t="shared" si="5"/>
        <v>70.63638858</v>
      </c>
      <c r="N2614" s="52">
        <f t="shared" si="6"/>
        <v>5.363611424</v>
      </c>
      <c r="O2614" s="53"/>
      <c r="P2614" s="54">
        <v>58.3</v>
      </c>
      <c r="Q2614" s="54">
        <v>4.3</v>
      </c>
      <c r="R2614" s="55">
        <f t="shared" si="7"/>
        <v>66.75759968</v>
      </c>
      <c r="S2614" s="55">
        <f t="shared" si="8"/>
        <v>8.457599676</v>
      </c>
      <c r="T2614" s="55"/>
    </row>
    <row r="2615">
      <c r="A2615" s="45">
        <v>75.0</v>
      </c>
      <c r="B2615" s="45">
        <v>14.9</v>
      </c>
      <c r="C2615" s="46">
        <f t="shared" si="1"/>
        <v>75.4503404</v>
      </c>
      <c r="D2615" s="35">
        <f t="shared" si="2"/>
        <v>0.4503403963</v>
      </c>
      <c r="E2615" s="47"/>
      <c r="F2615" s="48">
        <v>57.4</v>
      </c>
      <c r="G2615" s="48">
        <v>323.0</v>
      </c>
      <c r="H2615" s="49">
        <f t="shared" si="3"/>
        <v>60.78343392</v>
      </c>
      <c r="I2615" s="49">
        <f t="shared" si="4"/>
        <v>3.383433922</v>
      </c>
      <c r="J2615" s="49"/>
      <c r="K2615" s="50">
        <v>74.0</v>
      </c>
      <c r="L2615" s="51">
        <v>42.0</v>
      </c>
      <c r="M2615" s="52">
        <f t="shared" si="5"/>
        <v>70.3665306</v>
      </c>
      <c r="N2615" s="52">
        <f t="shared" si="6"/>
        <v>3.633469401</v>
      </c>
      <c r="O2615" s="53"/>
      <c r="P2615" s="54">
        <v>57.4</v>
      </c>
      <c r="Q2615" s="54">
        <v>4.8</v>
      </c>
      <c r="R2615" s="55">
        <f t="shared" si="7"/>
        <v>66.27115798</v>
      </c>
      <c r="S2615" s="55">
        <f t="shared" si="8"/>
        <v>8.87115798</v>
      </c>
      <c r="T2615" s="55"/>
    </row>
    <row r="2616">
      <c r="A2616" s="45">
        <v>69.8</v>
      </c>
      <c r="B2616" s="45">
        <v>14.9</v>
      </c>
      <c r="C2616" s="46">
        <f t="shared" si="1"/>
        <v>75.4503404</v>
      </c>
      <c r="D2616" s="35">
        <f t="shared" si="2"/>
        <v>5.650340396</v>
      </c>
      <c r="E2616" s="47"/>
      <c r="F2616" s="48">
        <v>56.7</v>
      </c>
      <c r="G2616" s="48">
        <v>336.0</v>
      </c>
      <c r="H2616" s="49">
        <f t="shared" si="3"/>
        <v>60.08977395</v>
      </c>
      <c r="I2616" s="49">
        <f t="shared" si="4"/>
        <v>3.389773952</v>
      </c>
      <c r="J2616" s="49"/>
      <c r="K2616" s="50">
        <v>71.0</v>
      </c>
      <c r="L2616" s="51">
        <v>41.1</v>
      </c>
      <c r="M2616" s="52">
        <f t="shared" si="5"/>
        <v>70.12365842</v>
      </c>
      <c r="N2616" s="52">
        <f t="shared" si="6"/>
        <v>0.8763415795</v>
      </c>
      <c r="O2616" s="53"/>
      <c r="P2616" s="54">
        <v>56.7</v>
      </c>
      <c r="Q2616" s="54">
        <v>5.1</v>
      </c>
      <c r="R2616" s="55">
        <f t="shared" si="7"/>
        <v>65.97929296</v>
      </c>
      <c r="S2616" s="55">
        <f t="shared" si="8"/>
        <v>9.279292962</v>
      </c>
      <c r="T2616" s="55"/>
    </row>
    <row r="2617">
      <c r="A2617" s="45">
        <v>69.2</v>
      </c>
      <c r="B2617" s="45">
        <v>14.9</v>
      </c>
      <c r="C2617" s="46">
        <f t="shared" si="1"/>
        <v>75.4503404</v>
      </c>
      <c r="D2617" s="35">
        <f t="shared" si="2"/>
        <v>6.250340396</v>
      </c>
      <c r="E2617" s="47"/>
      <c r="F2617" s="48">
        <v>56.2</v>
      </c>
      <c r="G2617" s="48">
        <v>344.0</v>
      </c>
      <c r="H2617" s="49">
        <f t="shared" si="3"/>
        <v>59.66290628</v>
      </c>
      <c r="I2617" s="49">
        <f t="shared" si="4"/>
        <v>3.462906278</v>
      </c>
      <c r="J2617" s="49"/>
      <c r="K2617" s="50">
        <v>69.9</v>
      </c>
      <c r="L2617" s="51">
        <v>4.2</v>
      </c>
      <c r="M2617" s="52">
        <f t="shared" si="5"/>
        <v>60.16589909</v>
      </c>
      <c r="N2617" s="52">
        <f t="shared" si="6"/>
        <v>9.734100906</v>
      </c>
      <c r="O2617" s="53"/>
      <c r="P2617" s="54">
        <v>56.2</v>
      </c>
      <c r="Q2617" s="54">
        <v>5.0</v>
      </c>
      <c r="R2617" s="55">
        <f t="shared" si="7"/>
        <v>66.0765813</v>
      </c>
      <c r="S2617" s="55">
        <f t="shared" si="8"/>
        <v>9.876581301</v>
      </c>
      <c r="T2617" s="55"/>
    </row>
    <row r="2618">
      <c r="A2618" s="45">
        <v>67.7</v>
      </c>
      <c r="B2618" s="45">
        <v>14.9</v>
      </c>
      <c r="C2618" s="46">
        <f t="shared" si="1"/>
        <v>75.4503404</v>
      </c>
      <c r="D2618" s="35">
        <f t="shared" si="2"/>
        <v>7.750340396</v>
      </c>
      <c r="E2618" s="47"/>
      <c r="F2618" s="48">
        <v>55.9</v>
      </c>
      <c r="G2618" s="48">
        <v>344.0</v>
      </c>
      <c r="H2618" s="49">
        <f t="shared" si="3"/>
        <v>59.66290628</v>
      </c>
      <c r="I2618" s="49">
        <f t="shared" si="4"/>
        <v>3.762906278</v>
      </c>
      <c r="J2618" s="49"/>
      <c r="K2618" s="50">
        <v>69.7</v>
      </c>
      <c r="L2618" s="51">
        <v>39.3</v>
      </c>
      <c r="M2618" s="52">
        <f t="shared" si="5"/>
        <v>69.63791406</v>
      </c>
      <c r="N2618" s="52">
        <f t="shared" si="6"/>
        <v>0.06208593687</v>
      </c>
      <c r="O2618" s="53"/>
      <c r="P2618" s="54">
        <v>55.9</v>
      </c>
      <c r="Q2618" s="54">
        <v>5.0</v>
      </c>
      <c r="R2618" s="55">
        <f t="shared" si="7"/>
        <v>66.0765813</v>
      </c>
      <c r="S2618" s="55">
        <f t="shared" si="8"/>
        <v>10.1765813</v>
      </c>
      <c r="T2618" s="55"/>
    </row>
    <row r="2619">
      <c r="A2619" s="45">
        <v>67.5</v>
      </c>
      <c r="B2619" s="45">
        <v>14.8</v>
      </c>
      <c r="C2619" s="46">
        <f t="shared" si="1"/>
        <v>75.23999509</v>
      </c>
      <c r="D2619" s="35">
        <f t="shared" si="2"/>
        <v>7.739995086</v>
      </c>
      <c r="E2619" s="47"/>
      <c r="F2619" s="48">
        <v>55.7</v>
      </c>
      <c r="G2619" s="48">
        <v>345.0</v>
      </c>
      <c r="H2619" s="49">
        <f t="shared" si="3"/>
        <v>59.60954782</v>
      </c>
      <c r="I2619" s="49">
        <f t="shared" si="4"/>
        <v>3.909547819</v>
      </c>
      <c r="J2619" s="49"/>
      <c r="K2619" s="50">
        <v>69.6</v>
      </c>
      <c r="L2619" s="51">
        <v>38.4</v>
      </c>
      <c r="M2619" s="52">
        <f t="shared" si="5"/>
        <v>69.39504188</v>
      </c>
      <c r="N2619" s="52">
        <f t="shared" si="6"/>
        <v>0.2049581156</v>
      </c>
      <c r="O2619" s="53"/>
      <c r="P2619" s="54">
        <v>55.7</v>
      </c>
      <c r="Q2619" s="54">
        <v>5.1</v>
      </c>
      <c r="R2619" s="55">
        <f t="shared" si="7"/>
        <v>65.97929296</v>
      </c>
      <c r="S2619" s="55">
        <f t="shared" si="8"/>
        <v>10.27929296</v>
      </c>
      <c r="T2619" s="55"/>
    </row>
    <row r="2620">
      <c r="A2620" s="45">
        <v>67.7</v>
      </c>
      <c r="B2620" s="45">
        <v>14.7</v>
      </c>
      <c r="C2620" s="46">
        <f t="shared" si="1"/>
        <v>75.02964978</v>
      </c>
      <c r="D2620" s="35">
        <f t="shared" si="2"/>
        <v>7.329649775</v>
      </c>
      <c r="E2620" s="47"/>
      <c r="F2620" s="48">
        <v>55.0</v>
      </c>
      <c r="G2620" s="48">
        <v>357.0</v>
      </c>
      <c r="H2620" s="49">
        <f t="shared" si="3"/>
        <v>58.96924631</v>
      </c>
      <c r="I2620" s="49">
        <f t="shared" si="4"/>
        <v>3.969246308</v>
      </c>
      <c r="J2620" s="49"/>
      <c r="K2620" s="50">
        <v>69.5</v>
      </c>
      <c r="L2620" s="51">
        <v>37.6</v>
      </c>
      <c r="M2620" s="52">
        <f t="shared" si="5"/>
        <v>69.1791555</v>
      </c>
      <c r="N2620" s="52">
        <f t="shared" si="6"/>
        <v>0.3208444966</v>
      </c>
      <c r="O2620" s="53"/>
      <c r="P2620" s="54">
        <v>55.0</v>
      </c>
      <c r="Q2620" s="54">
        <v>5.2</v>
      </c>
      <c r="R2620" s="55">
        <f t="shared" si="7"/>
        <v>65.88200462</v>
      </c>
      <c r="S2620" s="55">
        <f t="shared" si="8"/>
        <v>10.88200462</v>
      </c>
      <c r="T2620" s="55"/>
    </row>
    <row r="2621">
      <c r="A2621" s="45">
        <v>67.0</v>
      </c>
      <c r="B2621" s="45">
        <v>14.5</v>
      </c>
      <c r="C2621" s="46">
        <f t="shared" si="1"/>
        <v>74.60895915</v>
      </c>
      <c r="D2621" s="35">
        <f t="shared" si="2"/>
        <v>7.608959154</v>
      </c>
      <c r="E2621" s="47"/>
      <c r="F2621" s="48">
        <v>54.9</v>
      </c>
      <c r="G2621" s="48">
        <v>355.0</v>
      </c>
      <c r="H2621" s="49">
        <f t="shared" si="3"/>
        <v>59.07596323</v>
      </c>
      <c r="I2621" s="49">
        <f t="shared" si="4"/>
        <v>4.175963227</v>
      </c>
      <c r="J2621" s="49"/>
      <c r="K2621" s="50">
        <v>69.4</v>
      </c>
      <c r="L2621" s="51">
        <v>36.8</v>
      </c>
      <c r="M2621" s="52">
        <f t="shared" si="5"/>
        <v>68.96326912</v>
      </c>
      <c r="N2621" s="52">
        <f t="shared" si="6"/>
        <v>0.4367308777</v>
      </c>
      <c r="O2621" s="53"/>
      <c r="P2621" s="54">
        <v>54.9</v>
      </c>
      <c r="Q2621" s="54">
        <v>5.3</v>
      </c>
      <c r="R2621" s="55">
        <f t="shared" si="7"/>
        <v>65.78471628</v>
      </c>
      <c r="S2621" s="55">
        <f t="shared" si="8"/>
        <v>10.88471628</v>
      </c>
      <c r="T2621" s="55"/>
    </row>
    <row r="2622">
      <c r="A2622" s="45">
        <v>67.4</v>
      </c>
      <c r="B2622" s="45">
        <v>14.6</v>
      </c>
      <c r="C2622" s="46">
        <f t="shared" si="1"/>
        <v>74.81930446</v>
      </c>
      <c r="D2622" s="35">
        <f t="shared" si="2"/>
        <v>7.419304465</v>
      </c>
      <c r="E2622" s="47"/>
      <c r="F2622" s="48">
        <v>54.7</v>
      </c>
      <c r="G2622" s="48">
        <v>355.0</v>
      </c>
      <c r="H2622" s="49">
        <f t="shared" si="3"/>
        <v>59.07596323</v>
      </c>
      <c r="I2622" s="49">
        <f t="shared" si="4"/>
        <v>4.375963227</v>
      </c>
      <c r="J2622" s="49"/>
      <c r="K2622" s="50">
        <v>69.3</v>
      </c>
      <c r="L2622" s="51">
        <v>36.0</v>
      </c>
      <c r="M2622" s="52">
        <f t="shared" si="5"/>
        <v>68.74738274</v>
      </c>
      <c r="N2622" s="52">
        <f t="shared" si="6"/>
        <v>0.5526172588</v>
      </c>
      <c r="O2622" s="53"/>
      <c r="P2622" s="54">
        <v>54.7</v>
      </c>
      <c r="Q2622" s="54">
        <v>5.3</v>
      </c>
      <c r="R2622" s="55">
        <f t="shared" si="7"/>
        <v>65.78471628</v>
      </c>
      <c r="S2622" s="55">
        <f t="shared" si="8"/>
        <v>11.08471628</v>
      </c>
      <c r="T2622" s="55"/>
    </row>
    <row r="2623">
      <c r="A2623" s="45">
        <v>67.6</v>
      </c>
      <c r="B2623" s="45">
        <v>14.3</v>
      </c>
      <c r="C2623" s="46">
        <f t="shared" si="1"/>
        <v>74.18826853</v>
      </c>
      <c r="D2623" s="35">
        <f t="shared" si="2"/>
        <v>6.588268533</v>
      </c>
      <c r="E2623" s="47"/>
      <c r="F2623" s="48">
        <v>54.7</v>
      </c>
      <c r="G2623" s="48">
        <v>351.0</v>
      </c>
      <c r="H2623" s="49">
        <f t="shared" si="3"/>
        <v>59.28939706</v>
      </c>
      <c r="I2623" s="49">
        <f t="shared" si="4"/>
        <v>4.589397064</v>
      </c>
      <c r="J2623" s="49"/>
      <c r="K2623" s="50">
        <v>69.2</v>
      </c>
      <c r="L2623" s="51">
        <v>35.2</v>
      </c>
      <c r="M2623" s="52">
        <f t="shared" si="5"/>
        <v>68.53149636</v>
      </c>
      <c r="N2623" s="52">
        <f t="shared" si="6"/>
        <v>0.6685036398</v>
      </c>
      <c r="O2623" s="53"/>
      <c r="P2623" s="54">
        <v>54.7</v>
      </c>
      <c r="Q2623" s="54">
        <v>5.1</v>
      </c>
      <c r="R2623" s="55">
        <f t="shared" si="7"/>
        <v>65.97929296</v>
      </c>
      <c r="S2623" s="55">
        <f t="shared" si="8"/>
        <v>11.27929296</v>
      </c>
      <c r="T2623" s="55"/>
    </row>
    <row r="2624">
      <c r="A2624" s="45">
        <v>67.6</v>
      </c>
      <c r="B2624" s="45">
        <v>13.9</v>
      </c>
      <c r="C2624" s="46">
        <f t="shared" si="1"/>
        <v>73.34688729</v>
      </c>
      <c r="D2624" s="35">
        <f t="shared" si="2"/>
        <v>5.746887291</v>
      </c>
      <c r="E2624" s="47"/>
      <c r="F2624" s="48">
        <v>54.6</v>
      </c>
      <c r="G2624" s="48">
        <v>345.0</v>
      </c>
      <c r="H2624" s="49">
        <f t="shared" si="3"/>
        <v>59.60954782</v>
      </c>
      <c r="I2624" s="49">
        <f t="shared" si="4"/>
        <v>5.009547819</v>
      </c>
      <c r="J2624" s="49"/>
      <c r="K2624" s="50">
        <v>69.1</v>
      </c>
      <c r="L2624" s="51">
        <v>34.4</v>
      </c>
      <c r="M2624" s="52">
        <f t="shared" si="5"/>
        <v>68.31560998</v>
      </c>
      <c r="N2624" s="52">
        <f t="shared" si="6"/>
        <v>0.7843900209</v>
      </c>
      <c r="O2624" s="53"/>
      <c r="P2624" s="54">
        <v>54.6</v>
      </c>
      <c r="Q2624" s="54">
        <v>0.1</v>
      </c>
      <c r="R2624" s="55">
        <f t="shared" si="7"/>
        <v>70.84370993</v>
      </c>
      <c r="S2624" s="55">
        <f t="shared" si="8"/>
        <v>16.24370993</v>
      </c>
      <c r="T2624" s="55"/>
    </row>
    <row r="2625">
      <c r="A2625" s="45">
        <v>67.7</v>
      </c>
      <c r="B2625" s="45">
        <v>13.2</v>
      </c>
      <c r="C2625" s="46">
        <f t="shared" si="1"/>
        <v>71.87447012</v>
      </c>
      <c r="D2625" s="35">
        <f t="shared" si="2"/>
        <v>4.174470118</v>
      </c>
      <c r="E2625" s="47"/>
      <c r="F2625" s="48">
        <v>54.6</v>
      </c>
      <c r="G2625" s="48">
        <v>339.0</v>
      </c>
      <c r="H2625" s="49">
        <f t="shared" si="3"/>
        <v>59.92969857</v>
      </c>
      <c r="I2625" s="49">
        <f t="shared" si="4"/>
        <v>5.329698574</v>
      </c>
      <c r="J2625" s="49"/>
      <c r="K2625" s="50">
        <v>69.1</v>
      </c>
      <c r="L2625" s="51">
        <v>33.6</v>
      </c>
      <c r="M2625" s="52">
        <f t="shared" si="5"/>
        <v>68.0997236</v>
      </c>
      <c r="N2625" s="52">
        <f t="shared" si="6"/>
        <v>1.000276402</v>
      </c>
      <c r="O2625" s="53"/>
      <c r="P2625" s="54">
        <v>54.6</v>
      </c>
      <c r="Q2625" s="54">
        <v>0.1</v>
      </c>
      <c r="R2625" s="55">
        <f t="shared" si="7"/>
        <v>70.84370993</v>
      </c>
      <c r="S2625" s="55">
        <f t="shared" si="8"/>
        <v>16.24370993</v>
      </c>
      <c r="T2625" s="55"/>
    </row>
    <row r="2626">
      <c r="A2626" s="45">
        <v>67.5</v>
      </c>
      <c r="B2626" s="45">
        <v>13.3</v>
      </c>
      <c r="C2626" s="46">
        <f t="shared" si="1"/>
        <v>72.08481543</v>
      </c>
      <c r="D2626" s="35">
        <f t="shared" si="2"/>
        <v>4.584815428</v>
      </c>
      <c r="E2626" s="47"/>
      <c r="F2626" s="48">
        <v>73.5</v>
      </c>
      <c r="G2626" s="48">
        <v>133.0</v>
      </c>
      <c r="H2626" s="49">
        <f t="shared" si="3"/>
        <v>70.92154117</v>
      </c>
      <c r="I2626" s="49">
        <f t="shared" si="4"/>
        <v>2.578458828</v>
      </c>
      <c r="J2626" s="49"/>
      <c r="K2626" s="50">
        <v>75.3</v>
      </c>
      <c r="L2626" s="51">
        <v>61.2</v>
      </c>
      <c r="M2626" s="52">
        <f t="shared" si="5"/>
        <v>75.54780374</v>
      </c>
      <c r="N2626" s="52">
        <f t="shared" si="6"/>
        <v>0.2478037447</v>
      </c>
      <c r="O2626" s="53"/>
      <c r="P2626" s="54">
        <v>73.5</v>
      </c>
      <c r="Q2626" s="54">
        <v>0.1</v>
      </c>
      <c r="R2626" s="55">
        <f t="shared" si="7"/>
        <v>70.84370993</v>
      </c>
      <c r="S2626" s="55">
        <f t="shared" si="8"/>
        <v>2.656290075</v>
      </c>
      <c r="T2626" s="55"/>
    </row>
    <row r="2627">
      <c r="A2627" s="45">
        <v>77.1</v>
      </c>
      <c r="B2627" s="45">
        <v>13.3</v>
      </c>
      <c r="C2627" s="46">
        <f t="shared" si="1"/>
        <v>72.08481543</v>
      </c>
      <c r="D2627" s="35">
        <f t="shared" si="2"/>
        <v>5.015184572</v>
      </c>
      <c r="E2627" s="47"/>
      <c r="F2627" s="48">
        <v>73.3</v>
      </c>
      <c r="G2627" s="48">
        <v>135.0</v>
      </c>
      <c r="H2627" s="49">
        <f t="shared" si="3"/>
        <v>70.81482425</v>
      </c>
      <c r="I2627" s="49">
        <f t="shared" si="4"/>
        <v>2.485175746</v>
      </c>
      <c r="J2627" s="49"/>
      <c r="K2627" s="50">
        <v>75.1</v>
      </c>
      <c r="L2627" s="51">
        <v>6.2</v>
      </c>
      <c r="M2627" s="52">
        <f t="shared" si="5"/>
        <v>60.70561505</v>
      </c>
      <c r="N2627" s="52">
        <f t="shared" si="6"/>
        <v>14.39438495</v>
      </c>
      <c r="O2627" s="53"/>
      <c r="P2627" s="54">
        <v>73.3</v>
      </c>
      <c r="Q2627" s="54">
        <v>0.1</v>
      </c>
      <c r="R2627" s="55">
        <f t="shared" si="7"/>
        <v>70.84370993</v>
      </c>
      <c r="S2627" s="55">
        <f t="shared" si="8"/>
        <v>2.456290075</v>
      </c>
      <c r="T2627" s="55"/>
    </row>
    <row r="2628">
      <c r="A2628" s="45">
        <v>76.9</v>
      </c>
      <c r="B2628" s="45">
        <v>13.3</v>
      </c>
      <c r="C2628" s="46">
        <f t="shared" si="1"/>
        <v>72.08481543</v>
      </c>
      <c r="D2628" s="35">
        <f t="shared" si="2"/>
        <v>4.815184572</v>
      </c>
      <c r="E2628" s="47"/>
      <c r="F2628" s="48">
        <v>73.2</v>
      </c>
      <c r="G2628" s="48">
        <v>137.0</v>
      </c>
      <c r="H2628" s="49">
        <f t="shared" si="3"/>
        <v>70.70810734</v>
      </c>
      <c r="I2628" s="49">
        <f t="shared" si="4"/>
        <v>2.491892664</v>
      </c>
      <c r="J2628" s="49"/>
      <c r="K2628" s="50">
        <v>74.9</v>
      </c>
      <c r="L2628" s="51">
        <v>59.3</v>
      </c>
      <c r="M2628" s="52">
        <f t="shared" si="5"/>
        <v>75.03507359</v>
      </c>
      <c r="N2628" s="52">
        <f t="shared" si="6"/>
        <v>0.1350735897</v>
      </c>
      <c r="O2628" s="53"/>
      <c r="P2628" s="54">
        <v>73.2</v>
      </c>
      <c r="Q2628" s="54">
        <v>0.1</v>
      </c>
      <c r="R2628" s="55">
        <f t="shared" si="7"/>
        <v>70.84370993</v>
      </c>
      <c r="S2628" s="55">
        <f t="shared" si="8"/>
        <v>2.356290075</v>
      </c>
      <c r="T2628" s="55"/>
    </row>
    <row r="2629">
      <c r="A2629" s="45">
        <v>76.7</v>
      </c>
      <c r="B2629" s="45">
        <v>13.3</v>
      </c>
      <c r="C2629" s="46">
        <f t="shared" si="1"/>
        <v>72.08481543</v>
      </c>
      <c r="D2629" s="35">
        <f t="shared" si="2"/>
        <v>4.615184572</v>
      </c>
      <c r="E2629" s="47"/>
      <c r="F2629" s="48">
        <v>73.0</v>
      </c>
      <c r="G2629" s="48">
        <v>138.0</v>
      </c>
      <c r="H2629" s="49">
        <f t="shared" si="3"/>
        <v>70.65474888</v>
      </c>
      <c r="I2629" s="49">
        <f t="shared" si="4"/>
        <v>2.345251124</v>
      </c>
      <c r="J2629" s="49"/>
      <c r="K2629" s="50">
        <v>74.9</v>
      </c>
      <c r="L2629" s="51">
        <v>58.3</v>
      </c>
      <c r="M2629" s="52">
        <f t="shared" si="5"/>
        <v>74.76521561</v>
      </c>
      <c r="N2629" s="52">
        <f t="shared" si="6"/>
        <v>0.1347843867</v>
      </c>
      <c r="O2629" s="53"/>
      <c r="P2629" s="54">
        <v>73.0</v>
      </c>
      <c r="Q2629" s="54">
        <v>0.1</v>
      </c>
      <c r="R2629" s="55">
        <f t="shared" si="7"/>
        <v>70.84370993</v>
      </c>
      <c r="S2629" s="55">
        <f t="shared" si="8"/>
        <v>2.156290075</v>
      </c>
      <c r="T2629" s="55"/>
    </row>
    <row r="2630">
      <c r="A2630" s="45">
        <v>76.5</v>
      </c>
      <c r="B2630" s="45">
        <v>13.3</v>
      </c>
      <c r="C2630" s="46">
        <f t="shared" si="1"/>
        <v>72.08481543</v>
      </c>
      <c r="D2630" s="35">
        <f t="shared" si="2"/>
        <v>4.415184572</v>
      </c>
      <c r="E2630" s="47"/>
      <c r="F2630" s="48">
        <v>72.9</v>
      </c>
      <c r="G2630" s="48">
        <v>14.0</v>
      </c>
      <c r="H2630" s="49">
        <f t="shared" si="3"/>
        <v>77.27119782</v>
      </c>
      <c r="I2630" s="49">
        <f t="shared" si="4"/>
        <v>4.371197819</v>
      </c>
      <c r="J2630" s="49"/>
      <c r="K2630" s="50">
        <v>74.8</v>
      </c>
      <c r="L2630" s="51">
        <v>57.4</v>
      </c>
      <c r="M2630" s="52">
        <f t="shared" si="5"/>
        <v>74.52234343</v>
      </c>
      <c r="N2630" s="52">
        <f t="shared" si="6"/>
        <v>0.2776565653</v>
      </c>
      <c r="O2630" s="53"/>
      <c r="P2630" s="54">
        <v>72.9</v>
      </c>
      <c r="Q2630" s="54">
        <v>0.1</v>
      </c>
      <c r="R2630" s="55">
        <f t="shared" si="7"/>
        <v>70.84370993</v>
      </c>
      <c r="S2630" s="55">
        <f t="shared" si="8"/>
        <v>2.056290075</v>
      </c>
      <c r="T2630" s="55"/>
    </row>
    <row r="2631">
      <c r="A2631" s="45">
        <v>76.3</v>
      </c>
      <c r="B2631" s="45">
        <v>13.3</v>
      </c>
      <c r="C2631" s="46">
        <f t="shared" si="1"/>
        <v>72.08481543</v>
      </c>
      <c r="D2631" s="35">
        <f t="shared" si="2"/>
        <v>4.215184572</v>
      </c>
      <c r="E2631" s="47"/>
      <c r="F2631" s="48">
        <v>72.8</v>
      </c>
      <c r="G2631" s="48">
        <v>142.0</v>
      </c>
      <c r="H2631" s="49">
        <f t="shared" si="3"/>
        <v>70.44131504</v>
      </c>
      <c r="I2631" s="49">
        <f t="shared" si="4"/>
        <v>2.35868496</v>
      </c>
      <c r="J2631" s="49"/>
      <c r="K2631" s="50">
        <v>74.8</v>
      </c>
      <c r="L2631" s="51">
        <v>56.5</v>
      </c>
      <c r="M2631" s="52">
        <f t="shared" si="5"/>
        <v>74.27947126</v>
      </c>
      <c r="N2631" s="52">
        <f t="shared" si="6"/>
        <v>0.520528744</v>
      </c>
      <c r="O2631" s="53"/>
      <c r="P2631" s="54">
        <v>72.8</v>
      </c>
      <c r="Q2631" s="54">
        <v>0.1</v>
      </c>
      <c r="R2631" s="55">
        <f t="shared" si="7"/>
        <v>70.84370993</v>
      </c>
      <c r="S2631" s="55">
        <f t="shared" si="8"/>
        <v>1.956290075</v>
      </c>
      <c r="T2631" s="55"/>
    </row>
    <row r="2632">
      <c r="A2632" s="45">
        <v>76.2</v>
      </c>
      <c r="B2632" s="45">
        <v>13.3</v>
      </c>
      <c r="C2632" s="46">
        <f t="shared" si="1"/>
        <v>72.08481543</v>
      </c>
      <c r="D2632" s="35">
        <f t="shared" si="2"/>
        <v>4.115184572</v>
      </c>
      <c r="E2632" s="47"/>
      <c r="F2632" s="48">
        <v>72.5</v>
      </c>
      <c r="G2632" s="48">
        <v>147.0</v>
      </c>
      <c r="H2632" s="49">
        <f t="shared" si="3"/>
        <v>70.17452274</v>
      </c>
      <c r="I2632" s="49">
        <f t="shared" si="4"/>
        <v>2.325477257</v>
      </c>
      <c r="J2632" s="49"/>
      <c r="K2632" s="50">
        <v>74.7</v>
      </c>
      <c r="L2632" s="51">
        <v>55.6</v>
      </c>
      <c r="M2632" s="52">
        <f t="shared" si="5"/>
        <v>74.03659908</v>
      </c>
      <c r="N2632" s="52">
        <f t="shared" si="6"/>
        <v>0.6634009227</v>
      </c>
      <c r="O2632" s="53"/>
      <c r="P2632" s="54">
        <v>72.5</v>
      </c>
      <c r="Q2632" s="54">
        <v>0.1</v>
      </c>
      <c r="R2632" s="55">
        <f t="shared" si="7"/>
        <v>70.84370993</v>
      </c>
      <c r="S2632" s="55">
        <f t="shared" si="8"/>
        <v>1.656290075</v>
      </c>
      <c r="T2632" s="55"/>
    </row>
    <row r="2633">
      <c r="A2633" s="45">
        <v>76.0</v>
      </c>
      <c r="B2633" s="45">
        <v>13.2</v>
      </c>
      <c r="C2633" s="46">
        <f t="shared" si="1"/>
        <v>71.87447012</v>
      </c>
      <c r="D2633" s="35">
        <f t="shared" si="2"/>
        <v>4.125529882</v>
      </c>
      <c r="E2633" s="47"/>
      <c r="F2633" s="48">
        <v>72.6</v>
      </c>
      <c r="G2633" s="48">
        <v>145.0</v>
      </c>
      <c r="H2633" s="49">
        <f t="shared" si="3"/>
        <v>70.28123966</v>
      </c>
      <c r="I2633" s="49">
        <f t="shared" si="4"/>
        <v>2.318760338</v>
      </c>
      <c r="J2633" s="49"/>
      <c r="K2633" s="50">
        <v>74.7</v>
      </c>
      <c r="L2633" s="51">
        <v>54.7</v>
      </c>
      <c r="M2633" s="52">
        <f t="shared" si="5"/>
        <v>73.7937269</v>
      </c>
      <c r="N2633" s="52">
        <f t="shared" si="6"/>
        <v>0.9062731014</v>
      </c>
      <c r="O2633" s="53"/>
      <c r="P2633" s="54">
        <v>72.6</v>
      </c>
      <c r="Q2633" s="54">
        <v>0.1</v>
      </c>
      <c r="R2633" s="55">
        <f t="shared" si="7"/>
        <v>70.84370993</v>
      </c>
      <c r="S2633" s="55">
        <f t="shared" si="8"/>
        <v>1.756290075</v>
      </c>
      <c r="T2633" s="55"/>
    </row>
    <row r="2634">
      <c r="A2634" s="45">
        <v>75.8</v>
      </c>
      <c r="B2634" s="45">
        <v>13.1</v>
      </c>
      <c r="C2634" s="46">
        <f t="shared" si="1"/>
        <v>71.66412481</v>
      </c>
      <c r="D2634" s="35">
        <f t="shared" si="2"/>
        <v>4.135875193</v>
      </c>
      <c r="E2634" s="47"/>
      <c r="F2634" s="48">
        <v>72.5</v>
      </c>
      <c r="G2634" s="48">
        <v>146.0</v>
      </c>
      <c r="H2634" s="49">
        <f t="shared" si="3"/>
        <v>70.2278812</v>
      </c>
      <c r="I2634" s="49">
        <f t="shared" si="4"/>
        <v>2.272118797</v>
      </c>
      <c r="J2634" s="49"/>
      <c r="K2634" s="50">
        <v>74.6</v>
      </c>
      <c r="L2634" s="51">
        <v>53.9</v>
      </c>
      <c r="M2634" s="52">
        <f t="shared" si="5"/>
        <v>73.57784052</v>
      </c>
      <c r="N2634" s="52">
        <f t="shared" si="6"/>
        <v>1.022159482</v>
      </c>
      <c r="O2634" s="53"/>
      <c r="P2634" s="54">
        <v>72.5</v>
      </c>
      <c r="Q2634" s="54">
        <v>0.1</v>
      </c>
      <c r="R2634" s="55">
        <f t="shared" si="7"/>
        <v>70.84370993</v>
      </c>
      <c r="S2634" s="55">
        <f t="shared" si="8"/>
        <v>1.656290075</v>
      </c>
      <c r="T2634" s="55"/>
    </row>
    <row r="2635">
      <c r="A2635" s="45">
        <v>75.6</v>
      </c>
      <c r="B2635" s="45">
        <v>12.9</v>
      </c>
      <c r="C2635" s="46">
        <f t="shared" si="1"/>
        <v>71.24343419</v>
      </c>
      <c r="D2635" s="35">
        <f t="shared" si="2"/>
        <v>4.356565814</v>
      </c>
      <c r="E2635" s="47"/>
      <c r="F2635" s="48">
        <v>72.4</v>
      </c>
      <c r="G2635" s="48">
        <v>148.0</v>
      </c>
      <c r="H2635" s="49">
        <f t="shared" si="3"/>
        <v>70.12116428</v>
      </c>
      <c r="I2635" s="49">
        <f t="shared" si="4"/>
        <v>2.278835716</v>
      </c>
      <c r="J2635" s="49"/>
      <c r="K2635" s="50">
        <v>74.4</v>
      </c>
      <c r="L2635" s="51">
        <v>53.1</v>
      </c>
      <c r="M2635" s="52">
        <f t="shared" si="5"/>
        <v>73.36195414</v>
      </c>
      <c r="N2635" s="52">
        <f t="shared" si="6"/>
        <v>1.038045864</v>
      </c>
      <c r="O2635" s="53"/>
      <c r="P2635" s="54">
        <v>72.4</v>
      </c>
      <c r="Q2635" s="54">
        <v>0.1</v>
      </c>
      <c r="R2635" s="55">
        <f t="shared" si="7"/>
        <v>70.84370993</v>
      </c>
      <c r="S2635" s="55">
        <f t="shared" si="8"/>
        <v>1.556290075</v>
      </c>
      <c r="T2635" s="55"/>
    </row>
    <row r="2636">
      <c r="A2636" s="45">
        <v>75.4</v>
      </c>
      <c r="B2636" s="45">
        <v>12.8</v>
      </c>
      <c r="C2636" s="46">
        <f t="shared" si="1"/>
        <v>71.03308888</v>
      </c>
      <c r="D2636" s="35">
        <f t="shared" si="2"/>
        <v>4.366911124</v>
      </c>
      <c r="E2636" s="47"/>
      <c r="F2636" s="48">
        <v>72.3</v>
      </c>
      <c r="G2636" s="48">
        <v>15.0</v>
      </c>
      <c r="H2636" s="49">
        <f t="shared" si="3"/>
        <v>77.21783936</v>
      </c>
      <c r="I2636" s="49">
        <f t="shared" si="4"/>
        <v>4.91783936</v>
      </c>
      <c r="J2636" s="49"/>
      <c r="K2636" s="50">
        <v>74.2</v>
      </c>
      <c r="L2636" s="51">
        <v>52.2</v>
      </c>
      <c r="M2636" s="52">
        <f t="shared" si="5"/>
        <v>73.11908196</v>
      </c>
      <c r="N2636" s="52">
        <f t="shared" si="6"/>
        <v>1.080918042</v>
      </c>
      <c r="O2636" s="53"/>
      <c r="P2636" s="54">
        <v>72.3</v>
      </c>
      <c r="Q2636" s="54">
        <v>0.1</v>
      </c>
      <c r="R2636" s="55">
        <f t="shared" si="7"/>
        <v>70.84370993</v>
      </c>
      <c r="S2636" s="55">
        <f t="shared" si="8"/>
        <v>1.456290075</v>
      </c>
      <c r="T2636" s="55"/>
    </row>
    <row r="2637">
      <c r="A2637" s="45">
        <v>75.3</v>
      </c>
      <c r="B2637" s="45">
        <v>12.6</v>
      </c>
      <c r="C2637" s="46">
        <f t="shared" si="1"/>
        <v>70.61239825</v>
      </c>
      <c r="D2637" s="35">
        <f t="shared" si="2"/>
        <v>4.687601745</v>
      </c>
      <c r="E2637" s="47"/>
      <c r="F2637" s="48">
        <v>72.2</v>
      </c>
      <c r="G2637" s="48">
        <v>151.0</v>
      </c>
      <c r="H2637" s="49">
        <f t="shared" si="3"/>
        <v>69.96108891</v>
      </c>
      <c r="I2637" s="49">
        <f t="shared" si="4"/>
        <v>2.238911093</v>
      </c>
      <c r="J2637" s="49"/>
      <c r="K2637" s="50">
        <v>74.0</v>
      </c>
      <c r="L2637" s="51">
        <v>51.4</v>
      </c>
      <c r="M2637" s="52">
        <f t="shared" si="5"/>
        <v>72.90319558</v>
      </c>
      <c r="N2637" s="52">
        <f t="shared" si="6"/>
        <v>1.096804423</v>
      </c>
      <c r="O2637" s="53"/>
      <c r="P2637" s="54">
        <v>72.2</v>
      </c>
      <c r="Q2637" s="54">
        <v>0.1</v>
      </c>
      <c r="R2637" s="55">
        <f t="shared" si="7"/>
        <v>70.84370993</v>
      </c>
      <c r="S2637" s="55">
        <f t="shared" si="8"/>
        <v>1.356290075</v>
      </c>
      <c r="T2637" s="55"/>
    </row>
    <row r="2638">
      <c r="A2638" s="45">
        <v>75.1</v>
      </c>
      <c r="B2638" s="45">
        <v>12.4</v>
      </c>
      <c r="C2638" s="46">
        <f t="shared" si="1"/>
        <v>70.19170763</v>
      </c>
      <c r="D2638" s="35">
        <f t="shared" si="2"/>
        <v>4.908292366</v>
      </c>
      <c r="E2638" s="47"/>
      <c r="F2638" s="48">
        <v>72.0</v>
      </c>
      <c r="G2638" s="48">
        <v>153.0</v>
      </c>
      <c r="H2638" s="49">
        <f t="shared" si="3"/>
        <v>69.85437199</v>
      </c>
      <c r="I2638" s="49">
        <f t="shared" si="4"/>
        <v>2.145628012</v>
      </c>
      <c r="J2638" s="49"/>
      <c r="K2638" s="50">
        <v>73.7</v>
      </c>
      <c r="L2638" s="51">
        <v>5.6</v>
      </c>
      <c r="M2638" s="52">
        <f t="shared" si="5"/>
        <v>60.54370026</v>
      </c>
      <c r="N2638" s="52">
        <f t="shared" si="6"/>
        <v>13.15629974</v>
      </c>
      <c r="O2638" s="53"/>
      <c r="P2638" s="54">
        <v>72.0</v>
      </c>
      <c r="Q2638" s="54">
        <v>0.1</v>
      </c>
      <c r="R2638" s="55">
        <f t="shared" si="7"/>
        <v>70.84370993</v>
      </c>
      <c r="S2638" s="55">
        <f t="shared" si="8"/>
        <v>1.156290075</v>
      </c>
      <c r="T2638" s="55"/>
    </row>
    <row r="2639">
      <c r="A2639" s="45">
        <v>74.9</v>
      </c>
      <c r="B2639" s="45">
        <v>12.3</v>
      </c>
      <c r="C2639" s="46">
        <f t="shared" si="1"/>
        <v>69.98136232</v>
      </c>
      <c r="D2639" s="35">
        <f t="shared" si="2"/>
        <v>4.918637677</v>
      </c>
      <c r="E2639" s="47"/>
      <c r="F2639" s="48">
        <v>71.9</v>
      </c>
      <c r="G2639" s="48">
        <v>155.0</v>
      </c>
      <c r="H2639" s="49">
        <f t="shared" si="3"/>
        <v>69.74765507</v>
      </c>
      <c r="I2639" s="49">
        <f t="shared" si="4"/>
        <v>2.15234493</v>
      </c>
      <c r="J2639" s="49"/>
      <c r="K2639" s="50">
        <v>73.5</v>
      </c>
      <c r="L2639" s="51">
        <v>49.7</v>
      </c>
      <c r="M2639" s="52">
        <f t="shared" si="5"/>
        <v>72.44443702</v>
      </c>
      <c r="N2639" s="52">
        <f t="shared" si="6"/>
        <v>1.055562983</v>
      </c>
      <c r="O2639" s="53"/>
      <c r="P2639" s="54">
        <v>71.9</v>
      </c>
      <c r="Q2639" s="54">
        <v>0.1</v>
      </c>
      <c r="R2639" s="55">
        <f t="shared" si="7"/>
        <v>70.84370993</v>
      </c>
      <c r="S2639" s="55">
        <f t="shared" si="8"/>
        <v>1.056290075</v>
      </c>
      <c r="T2639" s="55"/>
    </row>
    <row r="2640">
      <c r="A2640" s="45">
        <v>74.7</v>
      </c>
      <c r="B2640" s="45">
        <v>12.1</v>
      </c>
      <c r="C2640" s="46">
        <f t="shared" si="1"/>
        <v>69.5606717</v>
      </c>
      <c r="D2640" s="35">
        <f t="shared" si="2"/>
        <v>5.139328297</v>
      </c>
      <c r="E2640" s="47"/>
      <c r="F2640" s="48">
        <v>71.8</v>
      </c>
      <c r="G2640" s="48">
        <v>157.0</v>
      </c>
      <c r="H2640" s="49">
        <f t="shared" si="3"/>
        <v>69.64093815</v>
      </c>
      <c r="I2640" s="49">
        <f t="shared" si="4"/>
        <v>2.159061849</v>
      </c>
      <c r="J2640" s="49"/>
      <c r="K2640" s="50">
        <v>73.2</v>
      </c>
      <c r="L2640" s="51">
        <v>48.9</v>
      </c>
      <c r="M2640" s="52">
        <f t="shared" si="5"/>
        <v>72.22855064</v>
      </c>
      <c r="N2640" s="52">
        <f t="shared" si="6"/>
        <v>0.9714493641</v>
      </c>
      <c r="O2640" s="53"/>
      <c r="P2640" s="54">
        <v>71.8</v>
      </c>
      <c r="Q2640" s="54">
        <v>0.3</v>
      </c>
      <c r="R2640" s="55">
        <f t="shared" si="7"/>
        <v>70.64913325</v>
      </c>
      <c r="S2640" s="55">
        <f t="shared" si="8"/>
        <v>1.150866753</v>
      </c>
      <c r="T2640" s="55"/>
    </row>
    <row r="2641">
      <c r="A2641" s="45">
        <v>74.5</v>
      </c>
      <c r="B2641" s="45">
        <v>12.0</v>
      </c>
      <c r="C2641" s="46">
        <f t="shared" si="1"/>
        <v>69.35032639</v>
      </c>
      <c r="D2641" s="35">
        <f t="shared" si="2"/>
        <v>5.149673608</v>
      </c>
      <c r="E2641" s="47"/>
      <c r="F2641" s="48">
        <v>71.6</v>
      </c>
      <c r="G2641" s="48">
        <v>158.0</v>
      </c>
      <c r="H2641" s="49">
        <f t="shared" si="3"/>
        <v>69.58757969</v>
      </c>
      <c r="I2641" s="49">
        <f t="shared" si="4"/>
        <v>2.012420308</v>
      </c>
      <c r="J2641" s="49"/>
      <c r="K2641" s="50">
        <v>72.9</v>
      </c>
      <c r="L2641" s="51">
        <v>48.1</v>
      </c>
      <c r="M2641" s="52">
        <f t="shared" si="5"/>
        <v>72.01266425</v>
      </c>
      <c r="N2641" s="52">
        <f t="shared" si="6"/>
        <v>0.8873357452</v>
      </c>
      <c r="O2641" s="53"/>
      <c r="P2641" s="54">
        <v>71.6</v>
      </c>
      <c r="Q2641" s="54">
        <v>0.3</v>
      </c>
      <c r="R2641" s="55">
        <f t="shared" si="7"/>
        <v>70.64913325</v>
      </c>
      <c r="S2641" s="55">
        <f t="shared" si="8"/>
        <v>0.9508667535</v>
      </c>
      <c r="T2641" s="55"/>
    </row>
    <row r="2642">
      <c r="A2642" s="45">
        <v>74.2</v>
      </c>
      <c r="B2642" s="45">
        <v>11.8</v>
      </c>
      <c r="C2642" s="46">
        <f t="shared" si="1"/>
        <v>68.92963577</v>
      </c>
      <c r="D2642" s="35">
        <f t="shared" si="2"/>
        <v>5.270364229</v>
      </c>
      <c r="E2642" s="47"/>
      <c r="F2642" s="48">
        <v>71.2</v>
      </c>
      <c r="G2642" s="48">
        <v>17.0</v>
      </c>
      <c r="H2642" s="49">
        <f t="shared" si="3"/>
        <v>77.11112244</v>
      </c>
      <c r="I2642" s="49">
        <f t="shared" si="4"/>
        <v>5.911122441</v>
      </c>
      <c r="J2642" s="49"/>
      <c r="K2642" s="50">
        <v>75.8</v>
      </c>
      <c r="L2642" s="51">
        <v>66.1</v>
      </c>
      <c r="M2642" s="52">
        <f t="shared" si="5"/>
        <v>76.87010783</v>
      </c>
      <c r="N2642" s="52">
        <f t="shared" si="6"/>
        <v>1.070107829</v>
      </c>
      <c r="O2642" s="53"/>
      <c r="P2642" s="54">
        <v>71.2</v>
      </c>
      <c r="Q2642" s="54">
        <v>0.3</v>
      </c>
      <c r="R2642" s="55">
        <f t="shared" si="7"/>
        <v>70.64913325</v>
      </c>
      <c r="S2642" s="55">
        <f t="shared" si="8"/>
        <v>0.5508667535</v>
      </c>
      <c r="T2642" s="55"/>
    </row>
    <row r="2643">
      <c r="A2643" s="45">
        <v>77.0</v>
      </c>
      <c r="B2643" s="45">
        <v>15.5</v>
      </c>
      <c r="C2643" s="46">
        <f t="shared" si="1"/>
        <v>76.71241226</v>
      </c>
      <c r="D2643" s="35">
        <f t="shared" si="2"/>
        <v>0.2875877407</v>
      </c>
      <c r="E2643" s="47"/>
      <c r="F2643" s="48">
        <v>71.1</v>
      </c>
      <c r="G2643" s="48">
        <v>171.0</v>
      </c>
      <c r="H2643" s="49">
        <f t="shared" si="3"/>
        <v>68.89391972</v>
      </c>
      <c r="I2643" s="49">
        <f t="shared" si="4"/>
        <v>2.206080278</v>
      </c>
      <c r="J2643" s="49"/>
      <c r="K2643" s="50">
        <v>75.5</v>
      </c>
      <c r="L2643" s="51">
        <v>65.3</v>
      </c>
      <c r="M2643" s="52">
        <f t="shared" si="5"/>
        <v>76.65422145</v>
      </c>
      <c r="N2643" s="52">
        <f t="shared" si="6"/>
        <v>1.154221448</v>
      </c>
      <c r="O2643" s="53"/>
      <c r="P2643" s="54">
        <v>71.1</v>
      </c>
      <c r="Q2643" s="54">
        <v>0.4</v>
      </c>
      <c r="R2643" s="55">
        <f t="shared" si="7"/>
        <v>70.55184491</v>
      </c>
      <c r="S2643" s="55">
        <f t="shared" si="8"/>
        <v>0.5481550927</v>
      </c>
      <c r="T2643" s="55"/>
    </row>
    <row r="2644">
      <c r="A2644" s="45">
        <v>76.8</v>
      </c>
      <c r="B2644" s="45">
        <v>15.5</v>
      </c>
      <c r="C2644" s="46">
        <f t="shared" si="1"/>
        <v>76.71241226</v>
      </c>
      <c r="D2644" s="35">
        <f t="shared" si="2"/>
        <v>0.08758774074</v>
      </c>
      <c r="E2644" s="47"/>
      <c r="F2644" s="48">
        <v>71.0</v>
      </c>
      <c r="G2644" s="48">
        <v>172.0</v>
      </c>
      <c r="H2644" s="49">
        <f t="shared" si="3"/>
        <v>68.84056126</v>
      </c>
      <c r="I2644" s="49">
        <f t="shared" si="4"/>
        <v>2.159438737</v>
      </c>
      <c r="J2644" s="49"/>
      <c r="K2644" s="50">
        <v>75.2</v>
      </c>
      <c r="L2644" s="51">
        <v>64.5</v>
      </c>
      <c r="M2644" s="52">
        <f t="shared" si="5"/>
        <v>76.43833507</v>
      </c>
      <c r="N2644" s="52">
        <f t="shared" si="6"/>
        <v>1.238335067</v>
      </c>
      <c r="O2644" s="53"/>
      <c r="P2644" s="54">
        <v>71.0</v>
      </c>
      <c r="Q2644" s="54">
        <v>0.4</v>
      </c>
      <c r="R2644" s="55">
        <f t="shared" si="7"/>
        <v>70.55184491</v>
      </c>
      <c r="S2644" s="55">
        <f t="shared" si="8"/>
        <v>0.4481550927</v>
      </c>
      <c r="T2644" s="55"/>
    </row>
    <row r="2645">
      <c r="A2645" s="45">
        <v>76.8</v>
      </c>
      <c r="B2645" s="45">
        <v>15.5</v>
      </c>
      <c r="C2645" s="46">
        <f t="shared" si="1"/>
        <v>76.71241226</v>
      </c>
      <c r="D2645" s="35">
        <f t="shared" si="2"/>
        <v>0.08758774074</v>
      </c>
      <c r="E2645" s="47"/>
      <c r="F2645" s="48">
        <v>78.0</v>
      </c>
      <c r="G2645" s="48">
        <v>174.0</v>
      </c>
      <c r="H2645" s="49">
        <f t="shared" si="3"/>
        <v>68.73384434</v>
      </c>
      <c r="I2645" s="49">
        <f t="shared" si="4"/>
        <v>9.266155655</v>
      </c>
      <c r="J2645" s="49"/>
      <c r="K2645" s="50">
        <v>74.8</v>
      </c>
      <c r="L2645" s="51">
        <v>63.7</v>
      </c>
      <c r="M2645" s="52">
        <f t="shared" si="5"/>
        <v>76.22244869</v>
      </c>
      <c r="N2645" s="52">
        <f t="shared" si="6"/>
        <v>1.422448686</v>
      </c>
      <c r="O2645" s="53"/>
      <c r="P2645" s="54">
        <v>78.0</v>
      </c>
      <c r="Q2645" s="54">
        <v>0.4</v>
      </c>
      <c r="R2645" s="55">
        <f t="shared" si="7"/>
        <v>70.55184491</v>
      </c>
      <c r="S2645" s="55">
        <f t="shared" si="8"/>
        <v>7.448155093</v>
      </c>
      <c r="T2645" s="55"/>
    </row>
    <row r="2646">
      <c r="A2646" s="45">
        <v>76.5</v>
      </c>
      <c r="B2646" s="45">
        <v>15.5</v>
      </c>
      <c r="C2646" s="46">
        <f t="shared" si="1"/>
        <v>76.71241226</v>
      </c>
      <c r="D2646" s="35">
        <f t="shared" si="2"/>
        <v>0.2124122593</v>
      </c>
      <c r="E2646" s="47"/>
      <c r="F2646" s="48">
        <v>76.0</v>
      </c>
      <c r="G2646" s="48">
        <v>176.0</v>
      </c>
      <c r="H2646" s="49">
        <f t="shared" si="3"/>
        <v>68.62712743</v>
      </c>
      <c r="I2646" s="49">
        <f t="shared" si="4"/>
        <v>7.372872574</v>
      </c>
      <c r="J2646" s="49"/>
      <c r="K2646" s="50">
        <v>74.5</v>
      </c>
      <c r="L2646" s="51">
        <v>62.8</v>
      </c>
      <c r="M2646" s="52">
        <f t="shared" si="5"/>
        <v>75.97957651</v>
      </c>
      <c r="N2646" s="52">
        <f t="shared" si="6"/>
        <v>1.479576507</v>
      </c>
      <c r="O2646" s="53"/>
      <c r="P2646" s="54">
        <v>76.0</v>
      </c>
      <c r="Q2646" s="54">
        <v>0.2</v>
      </c>
      <c r="R2646" s="55">
        <f t="shared" si="7"/>
        <v>70.74642159</v>
      </c>
      <c r="S2646" s="55">
        <f t="shared" si="8"/>
        <v>5.253578414</v>
      </c>
      <c r="T2646" s="55"/>
    </row>
    <row r="2647">
      <c r="A2647" s="45">
        <v>77.0</v>
      </c>
      <c r="B2647" s="45">
        <v>15.5</v>
      </c>
      <c r="C2647" s="46">
        <f t="shared" si="1"/>
        <v>76.71241226</v>
      </c>
      <c r="D2647" s="35">
        <f t="shared" si="2"/>
        <v>0.2875877407</v>
      </c>
      <c r="E2647" s="47"/>
      <c r="F2647" s="48">
        <v>74.0</v>
      </c>
      <c r="G2647" s="48">
        <v>179.0</v>
      </c>
      <c r="H2647" s="49">
        <f t="shared" si="3"/>
        <v>68.46705205</v>
      </c>
      <c r="I2647" s="49">
        <f t="shared" si="4"/>
        <v>5.532947951</v>
      </c>
      <c r="J2647" s="49"/>
      <c r="K2647" s="50">
        <v>74.2</v>
      </c>
      <c r="L2647" s="51">
        <v>61.9</v>
      </c>
      <c r="M2647" s="52">
        <f t="shared" si="5"/>
        <v>75.73670433</v>
      </c>
      <c r="N2647" s="52">
        <f t="shared" si="6"/>
        <v>1.536704328</v>
      </c>
      <c r="O2647" s="53"/>
      <c r="P2647" s="54">
        <v>74.0</v>
      </c>
      <c r="Q2647" s="54">
        <v>0.3</v>
      </c>
      <c r="R2647" s="55">
        <f t="shared" si="7"/>
        <v>70.64913325</v>
      </c>
      <c r="S2647" s="55">
        <f t="shared" si="8"/>
        <v>3.350866753</v>
      </c>
      <c r="T2647" s="55"/>
    </row>
    <row r="2648">
      <c r="A2648" s="45">
        <v>76.3</v>
      </c>
      <c r="B2648" s="45">
        <v>15.6</v>
      </c>
      <c r="C2648" s="46">
        <f t="shared" si="1"/>
        <v>76.92275757</v>
      </c>
      <c r="D2648" s="35">
        <f t="shared" si="2"/>
        <v>0.6227575697</v>
      </c>
      <c r="E2648" s="47"/>
      <c r="F2648" s="48">
        <v>71.0</v>
      </c>
      <c r="G2648" s="48">
        <v>183.0</v>
      </c>
      <c r="H2648" s="49">
        <f t="shared" si="3"/>
        <v>68.25361821</v>
      </c>
      <c r="I2648" s="49">
        <f t="shared" si="4"/>
        <v>2.746381788</v>
      </c>
      <c r="J2648" s="49"/>
      <c r="K2648" s="50">
        <v>73.9</v>
      </c>
      <c r="L2648" s="51">
        <v>61.1</v>
      </c>
      <c r="M2648" s="52">
        <f t="shared" si="5"/>
        <v>75.52081795</v>
      </c>
      <c r="N2648" s="52">
        <f t="shared" si="6"/>
        <v>1.620817947</v>
      </c>
      <c r="O2648" s="53"/>
      <c r="P2648" s="54">
        <v>71.0</v>
      </c>
      <c r="Q2648" s="54">
        <v>0.7</v>
      </c>
      <c r="R2648" s="55">
        <f t="shared" si="7"/>
        <v>70.25997989</v>
      </c>
      <c r="S2648" s="55">
        <f t="shared" si="8"/>
        <v>0.7400201105</v>
      </c>
      <c r="T2648" s="55"/>
    </row>
    <row r="2649">
      <c r="A2649" s="45">
        <v>76.6</v>
      </c>
      <c r="B2649" s="45">
        <v>15.5</v>
      </c>
      <c r="C2649" s="46">
        <f t="shared" si="1"/>
        <v>76.71241226</v>
      </c>
      <c r="D2649" s="35">
        <f t="shared" si="2"/>
        <v>0.1124122593</v>
      </c>
      <c r="E2649" s="47"/>
      <c r="F2649" s="48">
        <v>69.9</v>
      </c>
      <c r="G2649" s="48">
        <v>185.0</v>
      </c>
      <c r="H2649" s="49">
        <f t="shared" si="3"/>
        <v>68.14690129</v>
      </c>
      <c r="I2649" s="49">
        <f t="shared" si="4"/>
        <v>1.753098707</v>
      </c>
      <c r="J2649" s="49"/>
      <c r="K2649" s="50">
        <v>73.5</v>
      </c>
      <c r="L2649" s="51">
        <v>6.2</v>
      </c>
      <c r="M2649" s="52">
        <f t="shared" si="5"/>
        <v>60.70561505</v>
      </c>
      <c r="N2649" s="52">
        <f t="shared" si="6"/>
        <v>12.79438495</v>
      </c>
      <c r="O2649" s="53"/>
      <c r="P2649" s="54">
        <v>69.9</v>
      </c>
      <c r="Q2649" s="54">
        <v>0.6</v>
      </c>
      <c r="R2649" s="55">
        <f t="shared" si="7"/>
        <v>70.35726823</v>
      </c>
      <c r="S2649" s="55">
        <f t="shared" si="8"/>
        <v>0.4572682287</v>
      </c>
      <c r="T2649" s="55"/>
    </row>
    <row r="2650">
      <c r="A2650" s="45">
        <v>76.4</v>
      </c>
      <c r="B2650" s="45">
        <v>15.7</v>
      </c>
      <c r="C2650" s="46">
        <f t="shared" si="1"/>
        <v>77.13310288</v>
      </c>
      <c r="D2650" s="35">
        <f t="shared" si="2"/>
        <v>0.7331028802</v>
      </c>
      <c r="E2650" s="47"/>
      <c r="F2650" s="48">
        <v>69.7</v>
      </c>
      <c r="G2650" s="48">
        <v>187.0</v>
      </c>
      <c r="H2650" s="49">
        <f t="shared" si="3"/>
        <v>68.04018437</v>
      </c>
      <c r="I2650" s="49">
        <f t="shared" si="4"/>
        <v>1.659815625</v>
      </c>
      <c r="J2650" s="49"/>
      <c r="K2650" s="50">
        <v>73.2</v>
      </c>
      <c r="L2650" s="51">
        <v>59.3</v>
      </c>
      <c r="M2650" s="52">
        <f t="shared" si="5"/>
        <v>75.03507359</v>
      </c>
      <c r="N2650" s="52">
        <f t="shared" si="6"/>
        <v>1.83507359</v>
      </c>
      <c r="O2650" s="53"/>
      <c r="P2650" s="54">
        <v>69.7</v>
      </c>
      <c r="Q2650" s="54">
        <v>0.5</v>
      </c>
      <c r="R2650" s="55">
        <f t="shared" si="7"/>
        <v>70.45455657</v>
      </c>
      <c r="S2650" s="55">
        <f t="shared" si="8"/>
        <v>0.754556568</v>
      </c>
      <c r="T2650" s="55"/>
    </row>
    <row r="2651">
      <c r="A2651" s="45">
        <v>75.4</v>
      </c>
      <c r="B2651" s="45">
        <v>15.3</v>
      </c>
      <c r="C2651" s="46">
        <f t="shared" si="1"/>
        <v>76.29172164</v>
      </c>
      <c r="D2651" s="35">
        <f t="shared" si="2"/>
        <v>0.8917216383</v>
      </c>
      <c r="E2651" s="47"/>
      <c r="F2651" s="48">
        <v>69.6</v>
      </c>
      <c r="G2651" s="48">
        <v>188.0</v>
      </c>
      <c r="H2651" s="49">
        <f t="shared" si="3"/>
        <v>67.98682592</v>
      </c>
      <c r="I2651" s="49">
        <f t="shared" si="4"/>
        <v>1.613174084</v>
      </c>
      <c r="J2651" s="49"/>
      <c r="K2651" s="50">
        <v>72.8</v>
      </c>
      <c r="L2651" s="51">
        <v>58.5</v>
      </c>
      <c r="M2651" s="52">
        <f t="shared" si="5"/>
        <v>74.81918721</v>
      </c>
      <c r="N2651" s="52">
        <f t="shared" si="6"/>
        <v>2.019187209</v>
      </c>
      <c r="O2651" s="53"/>
      <c r="P2651" s="54">
        <v>69.6</v>
      </c>
      <c r="Q2651" s="54">
        <v>1.0</v>
      </c>
      <c r="R2651" s="55">
        <f t="shared" si="7"/>
        <v>69.96811487</v>
      </c>
      <c r="S2651" s="55">
        <f t="shared" si="8"/>
        <v>0.3681148717</v>
      </c>
      <c r="T2651" s="55"/>
    </row>
    <row r="2652">
      <c r="A2652" s="45">
        <v>76.2</v>
      </c>
      <c r="B2652" s="45">
        <v>15.2</v>
      </c>
      <c r="C2652" s="46">
        <f t="shared" si="1"/>
        <v>76.08137633</v>
      </c>
      <c r="D2652" s="35">
        <f t="shared" si="2"/>
        <v>0.1186236722</v>
      </c>
      <c r="E2652" s="47"/>
      <c r="F2652" s="48">
        <v>69.5</v>
      </c>
      <c r="G2652" s="48">
        <v>189.0</v>
      </c>
      <c r="H2652" s="49">
        <f t="shared" si="3"/>
        <v>67.93346746</v>
      </c>
      <c r="I2652" s="49">
        <f t="shared" si="4"/>
        <v>1.566532544</v>
      </c>
      <c r="J2652" s="49"/>
      <c r="K2652" s="50">
        <v>72.4</v>
      </c>
      <c r="L2652" s="51">
        <v>57.6</v>
      </c>
      <c r="M2652" s="52">
        <f t="shared" si="5"/>
        <v>74.57631503</v>
      </c>
      <c r="N2652" s="52">
        <f t="shared" si="6"/>
        <v>2.17631503</v>
      </c>
      <c r="O2652" s="53"/>
      <c r="P2652" s="54">
        <v>69.5</v>
      </c>
      <c r="Q2652" s="54">
        <v>0.5</v>
      </c>
      <c r="R2652" s="55">
        <f t="shared" si="7"/>
        <v>70.45455657</v>
      </c>
      <c r="S2652" s="55">
        <f t="shared" si="8"/>
        <v>0.954556568</v>
      </c>
      <c r="T2652" s="55"/>
    </row>
    <row r="2653">
      <c r="A2653" s="45">
        <v>75.7</v>
      </c>
      <c r="B2653" s="45">
        <v>15.5</v>
      </c>
      <c r="C2653" s="46">
        <f t="shared" si="1"/>
        <v>76.71241226</v>
      </c>
      <c r="D2653" s="35">
        <f t="shared" si="2"/>
        <v>1.012412259</v>
      </c>
      <c r="E2653" s="47"/>
      <c r="F2653" s="48">
        <v>69.4</v>
      </c>
      <c r="G2653" s="48">
        <v>19.0</v>
      </c>
      <c r="H2653" s="49">
        <f t="shared" si="3"/>
        <v>77.00440552</v>
      </c>
      <c r="I2653" s="49">
        <f t="shared" si="4"/>
        <v>7.604405523</v>
      </c>
      <c r="J2653" s="49"/>
      <c r="K2653" s="50">
        <v>72.0</v>
      </c>
      <c r="L2653" s="51">
        <v>56.8</v>
      </c>
      <c r="M2653" s="52">
        <f t="shared" si="5"/>
        <v>74.36042865</v>
      </c>
      <c r="N2653" s="52">
        <f t="shared" si="6"/>
        <v>2.360428649</v>
      </c>
      <c r="O2653" s="53"/>
      <c r="P2653" s="54">
        <v>69.4</v>
      </c>
      <c r="Q2653" s="54">
        <v>2.0</v>
      </c>
      <c r="R2653" s="55">
        <f t="shared" si="7"/>
        <v>68.99523148</v>
      </c>
      <c r="S2653" s="55">
        <f t="shared" si="8"/>
        <v>0.4047685209</v>
      </c>
      <c r="T2653" s="55"/>
    </row>
    <row r="2654">
      <c r="A2654" s="45">
        <v>75.4</v>
      </c>
      <c r="B2654" s="45">
        <v>15.5</v>
      </c>
      <c r="C2654" s="46">
        <f t="shared" si="1"/>
        <v>76.71241226</v>
      </c>
      <c r="D2654" s="35">
        <f t="shared" si="2"/>
        <v>1.312412259</v>
      </c>
      <c r="E2654" s="47"/>
      <c r="F2654" s="48">
        <v>69.3</v>
      </c>
      <c r="G2654" s="48">
        <v>191.0</v>
      </c>
      <c r="H2654" s="49">
        <f t="shared" si="3"/>
        <v>67.82675054</v>
      </c>
      <c r="I2654" s="49">
        <f t="shared" si="4"/>
        <v>1.473249462</v>
      </c>
      <c r="J2654" s="49"/>
      <c r="K2654" s="50">
        <v>71.6</v>
      </c>
      <c r="L2654" s="51">
        <v>55.9</v>
      </c>
      <c r="M2654" s="52">
        <f t="shared" si="5"/>
        <v>74.11755647</v>
      </c>
      <c r="N2654" s="52">
        <f t="shared" si="6"/>
        <v>2.51755647</v>
      </c>
      <c r="O2654" s="53"/>
      <c r="P2654" s="54">
        <v>69.3</v>
      </c>
      <c r="Q2654" s="54">
        <v>1.2</v>
      </c>
      <c r="R2654" s="55">
        <f t="shared" si="7"/>
        <v>69.77353819</v>
      </c>
      <c r="S2654" s="55">
        <f t="shared" si="8"/>
        <v>0.4735381932</v>
      </c>
      <c r="T2654" s="55"/>
    </row>
    <row r="2655">
      <c r="A2655" s="45">
        <v>75.4</v>
      </c>
      <c r="B2655" s="45">
        <v>15.0</v>
      </c>
      <c r="C2655" s="46">
        <f t="shared" si="1"/>
        <v>75.66068571</v>
      </c>
      <c r="D2655" s="35">
        <f t="shared" si="2"/>
        <v>0.2606857068</v>
      </c>
      <c r="E2655" s="47"/>
      <c r="F2655" s="48">
        <v>69.2</v>
      </c>
      <c r="G2655" s="48">
        <v>192.0</v>
      </c>
      <c r="H2655" s="49">
        <f t="shared" si="3"/>
        <v>67.77339208</v>
      </c>
      <c r="I2655" s="49">
        <f t="shared" si="4"/>
        <v>1.426607921</v>
      </c>
      <c r="J2655" s="49"/>
      <c r="K2655" s="50">
        <v>71.2</v>
      </c>
      <c r="L2655" s="51">
        <v>55.1</v>
      </c>
      <c r="M2655" s="52">
        <f t="shared" si="5"/>
        <v>73.90167009</v>
      </c>
      <c r="N2655" s="52">
        <f t="shared" si="6"/>
        <v>2.701670089</v>
      </c>
      <c r="O2655" s="53"/>
      <c r="P2655" s="54">
        <v>69.2</v>
      </c>
      <c r="Q2655" s="54">
        <v>0.9</v>
      </c>
      <c r="R2655" s="55">
        <f t="shared" si="7"/>
        <v>70.06540321</v>
      </c>
      <c r="S2655" s="55">
        <f t="shared" si="8"/>
        <v>0.865403211</v>
      </c>
      <c r="T2655" s="55"/>
    </row>
    <row r="2656">
      <c r="A2656" s="45">
        <v>75.4</v>
      </c>
      <c r="B2656" s="45">
        <v>14.7</v>
      </c>
      <c r="C2656" s="46">
        <f t="shared" si="1"/>
        <v>75.02964978</v>
      </c>
      <c r="D2656" s="35">
        <f t="shared" si="2"/>
        <v>0.3703502247</v>
      </c>
      <c r="E2656" s="47"/>
      <c r="F2656" s="48">
        <v>69.1</v>
      </c>
      <c r="G2656" s="48">
        <v>194.0</v>
      </c>
      <c r="H2656" s="49">
        <f t="shared" si="3"/>
        <v>67.66667516</v>
      </c>
      <c r="I2656" s="49">
        <f t="shared" si="4"/>
        <v>1.43332484</v>
      </c>
      <c r="J2656" s="49"/>
      <c r="K2656" s="50">
        <v>78.0</v>
      </c>
      <c r="L2656" s="51">
        <v>54.3</v>
      </c>
      <c r="M2656" s="52">
        <f t="shared" si="5"/>
        <v>73.68578371</v>
      </c>
      <c r="N2656" s="52">
        <f t="shared" si="6"/>
        <v>4.314216292</v>
      </c>
      <c r="O2656" s="53"/>
      <c r="P2656" s="54">
        <v>69.1</v>
      </c>
      <c r="Q2656" s="54">
        <v>0.1</v>
      </c>
      <c r="R2656" s="55">
        <f t="shared" si="7"/>
        <v>70.84370993</v>
      </c>
      <c r="S2656" s="55">
        <f t="shared" si="8"/>
        <v>1.743709925</v>
      </c>
      <c r="T2656" s="55"/>
    </row>
    <row r="2657">
      <c r="A2657" s="45">
        <v>75.2</v>
      </c>
      <c r="B2657" s="45">
        <v>14.2</v>
      </c>
      <c r="C2657" s="46">
        <f t="shared" si="1"/>
        <v>73.97792322</v>
      </c>
      <c r="D2657" s="35">
        <f t="shared" si="2"/>
        <v>1.222076777</v>
      </c>
      <c r="E2657" s="47"/>
      <c r="F2657" s="48">
        <v>69.1</v>
      </c>
      <c r="G2657" s="48">
        <v>197.0</v>
      </c>
      <c r="H2657" s="49">
        <f t="shared" si="3"/>
        <v>67.50659978</v>
      </c>
      <c r="I2657" s="49">
        <f t="shared" si="4"/>
        <v>1.593400217</v>
      </c>
      <c r="J2657" s="49"/>
      <c r="K2657" s="50">
        <v>74.0</v>
      </c>
      <c r="L2657" s="51">
        <v>53.5</v>
      </c>
      <c r="M2657" s="52">
        <f t="shared" si="5"/>
        <v>73.46989733</v>
      </c>
      <c r="N2657" s="52">
        <f t="shared" si="6"/>
        <v>0.530102673</v>
      </c>
      <c r="O2657" s="53"/>
      <c r="P2657" s="54">
        <v>69.1</v>
      </c>
      <c r="Q2657" s="54">
        <v>0.1</v>
      </c>
      <c r="R2657" s="55">
        <f t="shared" si="7"/>
        <v>70.84370993</v>
      </c>
      <c r="S2657" s="55">
        <f t="shared" si="8"/>
        <v>1.743709925</v>
      </c>
      <c r="T2657" s="55"/>
    </row>
    <row r="2658">
      <c r="A2658" s="45">
        <v>75.1</v>
      </c>
      <c r="B2658" s="45">
        <v>14.0</v>
      </c>
      <c r="C2658" s="46">
        <f t="shared" si="1"/>
        <v>73.5572326</v>
      </c>
      <c r="D2658" s="35">
        <f t="shared" si="2"/>
        <v>1.542767398</v>
      </c>
      <c r="E2658" s="47"/>
      <c r="F2658" s="48">
        <v>75.3</v>
      </c>
      <c r="G2658" s="48">
        <v>1.0</v>
      </c>
      <c r="H2658" s="49">
        <f t="shared" si="3"/>
        <v>77.96485779</v>
      </c>
      <c r="I2658" s="49">
        <f t="shared" si="4"/>
        <v>2.664857789</v>
      </c>
      <c r="J2658" s="49"/>
      <c r="K2658" s="50">
        <v>66.3</v>
      </c>
      <c r="L2658" s="51">
        <v>48.6</v>
      </c>
      <c r="M2658" s="52">
        <f t="shared" si="5"/>
        <v>72.14759324</v>
      </c>
      <c r="N2658" s="52">
        <f t="shared" si="6"/>
        <v>5.847593243</v>
      </c>
      <c r="O2658" s="53"/>
      <c r="P2658" s="54">
        <v>75.3</v>
      </c>
      <c r="Q2658" s="54">
        <v>0.1</v>
      </c>
      <c r="R2658" s="55">
        <f t="shared" si="7"/>
        <v>70.84370993</v>
      </c>
      <c r="S2658" s="55">
        <f t="shared" si="8"/>
        <v>4.456290075</v>
      </c>
      <c r="T2658" s="55"/>
    </row>
    <row r="2659">
      <c r="A2659" s="45">
        <v>69.4</v>
      </c>
      <c r="B2659" s="45">
        <v>12.1</v>
      </c>
      <c r="C2659" s="46">
        <f t="shared" si="1"/>
        <v>69.5606717</v>
      </c>
      <c r="D2659" s="35">
        <f t="shared" si="2"/>
        <v>0.1606717025</v>
      </c>
      <c r="E2659" s="47"/>
      <c r="F2659" s="48">
        <v>75.1</v>
      </c>
      <c r="G2659" s="48">
        <v>12.0</v>
      </c>
      <c r="H2659" s="49">
        <f t="shared" si="3"/>
        <v>77.37791474</v>
      </c>
      <c r="I2659" s="49">
        <f t="shared" si="4"/>
        <v>2.277914737</v>
      </c>
      <c r="J2659" s="49"/>
      <c r="K2659" s="50">
        <v>66.0</v>
      </c>
      <c r="L2659" s="51">
        <v>47.7</v>
      </c>
      <c r="M2659" s="52">
        <f t="shared" si="5"/>
        <v>71.90472106</v>
      </c>
      <c r="N2659" s="52">
        <f t="shared" si="6"/>
        <v>5.904721064</v>
      </c>
      <c r="O2659" s="53"/>
      <c r="P2659" s="54">
        <v>75.1</v>
      </c>
      <c r="Q2659" s="54">
        <v>0.1</v>
      </c>
      <c r="R2659" s="55">
        <f t="shared" si="7"/>
        <v>70.84370993</v>
      </c>
      <c r="S2659" s="55">
        <f t="shared" si="8"/>
        <v>4.256290075</v>
      </c>
      <c r="T2659" s="55"/>
    </row>
    <row r="2660">
      <c r="A2660" s="45">
        <v>69.2</v>
      </c>
      <c r="B2660" s="45">
        <v>12.1</v>
      </c>
      <c r="C2660" s="46">
        <f t="shared" si="1"/>
        <v>69.5606717</v>
      </c>
      <c r="D2660" s="35">
        <f t="shared" si="2"/>
        <v>0.3606717025</v>
      </c>
      <c r="E2660" s="47"/>
      <c r="F2660" s="48">
        <v>74.9</v>
      </c>
      <c r="G2660" s="48">
        <v>13.0</v>
      </c>
      <c r="H2660" s="49">
        <f t="shared" si="3"/>
        <v>77.32455628</v>
      </c>
      <c r="I2660" s="49">
        <f t="shared" si="4"/>
        <v>2.424556278</v>
      </c>
      <c r="J2660" s="49"/>
      <c r="K2660" s="50">
        <v>65.4</v>
      </c>
      <c r="L2660" s="51">
        <v>46.7</v>
      </c>
      <c r="M2660" s="52">
        <f t="shared" si="5"/>
        <v>71.63486309</v>
      </c>
      <c r="N2660" s="52">
        <f t="shared" si="6"/>
        <v>6.234863088</v>
      </c>
      <c r="O2660" s="53"/>
      <c r="P2660" s="54">
        <v>74.9</v>
      </c>
      <c r="Q2660" s="54">
        <v>0.1</v>
      </c>
      <c r="R2660" s="55">
        <f t="shared" si="7"/>
        <v>70.84370993</v>
      </c>
      <c r="S2660" s="55">
        <f t="shared" si="8"/>
        <v>4.056290075</v>
      </c>
      <c r="T2660" s="55"/>
    </row>
    <row r="2661">
      <c r="A2661" s="45">
        <v>69.1</v>
      </c>
      <c r="B2661" s="45">
        <v>12.0</v>
      </c>
      <c r="C2661" s="46">
        <f t="shared" si="1"/>
        <v>69.35032639</v>
      </c>
      <c r="D2661" s="35">
        <f t="shared" si="2"/>
        <v>0.250326392</v>
      </c>
      <c r="E2661" s="47"/>
      <c r="F2661" s="48">
        <v>74.9</v>
      </c>
      <c r="G2661" s="48">
        <v>13.0</v>
      </c>
      <c r="H2661" s="49">
        <f t="shared" si="3"/>
        <v>77.32455628</v>
      </c>
      <c r="I2661" s="49">
        <f t="shared" si="4"/>
        <v>2.424556278</v>
      </c>
      <c r="J2661" s="49"/>
      <c r="K2661" s="50">
        <v>65.6</v>
      </c>
      <c r="L2661" s="51">
        <v>45.9</v>
      </c>
      <c r="M2661" s="52">
        <f t="shared" si="5"/>
        <v>71.41897671</v>
      </c>
      <c r="N2661" s="52">
        <f t="shared" si="6"/>
        <v>5.818976707</v>
      </c>
      <c r="O2661" s="53"/>
      <c r="P2661" s="54">
        <v>74.9</v>
      </c>
      <c r="Q2661" s="54">
        <v>0.1</v>
      </c>
      <c r="R2661" s="55">
        <f t="shared" si="7"/>
        <v>70.84370993</v>
      </c>
      <c r="S2661" s="55">
        <f t="shared" si="8"/>
        <v>4.056290075</v>
      </c>
      <c r="T2661" s="55"/>
    </row>
    <row r="2662">
      <c r="A2662" s="45">
        <v>68.8</v>
      </c>
      <c r="B2662" s="45">
        <v>12.0</v>
      </c>
      <c r="C2662" s="46">
        <f t="shared" si="1"/>
        <v>69.35032639</v>
      </c>
      <c r="D2662" s="35">
        <f t="shared" si="2"/>
        <v>0.550326392</v>
      </c>
      <c r="E2662" s="47"/>
      <c r="F2662" s="48">
        <v>74.8</v>
      </c>
      <c r="G2662" s="48">
        <v>13.0</v>
      </c>
      <c r="H2662" s="49">
        <f t="shared" si="3"/>
        <v>77.32455628</v>
      </c>
      <c r="I2662" s="49">
        <f t="shared" si="4"/>
        <v>2.524556278</v>
      </c>
      <c r="J2662" s="49"/>
      <c r="K2662" s="50">
        <v>65.6</v>
      </c>
      <c r="L2662" s="51">
        <v>45.0</v>
      </c>
      <c r="M2662" s="52">
        <f t="shared" si="5"/>
        <v>71.17610453</v>
      </c>
      <c r="N2662" s="52">
        <f t="shared" si="6"/>
        <v>5.576104528</v>
      </c>
      <c r="O2662" s="53"/>
      <c r="P2662" s="54">
        <v>74.8</v>
      </c>
      <c r="Q2662" s="54">
        <v>0.1</v>
      </c>
      <c r="R2662" s="55">
        <f t="shared" si="7"/>
        <v>70.84370993</v>
      </c>
      <c r="S2662" s="55">
        <f t="shared" si="8"/>
        <v>3.956290075</v>
      </c>
      <c r="T2662" s="55"/>
    </row>
    <row r="2663">
      <c r="A2663" s="45">
        <v>68.5</v>
      </c>
      <c r="B2663" s="45">
        <v>12.0</v>
      </c>
      <c r="C2663" s="46">
        <f t="shared" si="1"/>
        <v>69.35032639</v>
      </c>
      <c r="D2663" s="35">
        <f t="shared" si="2"/>
        <v>0.850326392</v>
      </c>
      <c r="E2663" s="47"/>
      <c r="F2663" s="48">
        <v>74.8</v>
      </c>
      <c r="G2663" s="48">
        <v>12.0</v>
      </c>
      <c r="H2663" s="49">
        <f t="shared" si="3"/>
        <v>77.37791474</v>
      </c>
      <c r="I2663" s="49">
        <f t="shared" si="4"/>
        <v>2.577914737</v>
      </c>
      <c r="J2663" s="49"/>
      <c r="K2663" s="50">
        <v>65.8</v>
      </c>
      <c r="L2663" s="51">
        <v>44.2</v>
      </c>
      <c r="M2663" s="52">
        <f t="shared" si="5"/>
        <v>70.96021815</v>
      </c>
      <c r="N2663" s="52">
        <f t="shared" si="6"/>
        <v>5.160218147</v>
      </c>
      <c r="O2663" s="53"/>
      <c r="P2663" s="54">
        <v>74.8</v>
      </c>
      <c r="Q2663" s="54">
        <v>0.1</v>
      </c>
      <c r="R2663" s="55">
        <f t="shared" si="7"/>
        <v>70.84370993</v>
      </c>
      <c r="S2663" s="55">
        <f t="shared" si="8"/>
        <v>3.956290075</v>
      </c>
      <c r="T2663" s="55"/>
    </row>
    <row r="2664">
      <c r="A2664" s="45">
        <v>68.3</v>
      </c>
      <c r="B2664" s="45">
        <v>11.9</v>
      </c>
      <c r="C2664" s="46">
        <f t="shared" si="1"/>
        <v>69.13998108</v>
      </c>
      <c r="D2664" s="35">
        <f t="shared" si="2"/>
        <v>0.8399810815</v>
      </c>
      <c r="E2664" s="47"/>
      <c r="F2664" s="48">
        <v>74.7</v>
      </c>
      <c r="G2664" s="48">
        <v>12.0</v>
      </c>
      <c r="H2664" s="49">
        <f t="shared" si="3"/>
        <v>77.37791474</v>
      </c>
      <c r="I2664" s="49">
        <f t="shared" si="4"/>
        <v>2.677914737</v>
      </c>
      <c r="J2664" s="49"/>
      <c r="K2664" s="50">
        <v>65.6</v>
      </c>
      <c r="L2664" s="51">
        <v>43.4</v>
      </c>
      <c r="M2664" s="52">
        <f t="shared" si="5"/>
        <v>70.74433177</v>
      </c>
      <c r="N2664" s="52">
        <f t="shared" si="6"/>
        <v>5.144331766</v>
      </c>
      <c r="O2664" s="53"/>
      <c r="P2664" s="54">
        <v>74.7</v>
      </c>
      <c r="Q2664" s="54">
        <v>0.1</v>
      </c>
      <c r="R2664" s="55">
        <f t="shared" si="7"/>
        <v>70.84370993</v>
      </c>
      <c r="S2664" s="55">
        <f t="shared" si="8"/>
        <v>3.856290075</v>
      </c>
      <c r="T2664" s="55"/>
    </row>
    <row r="2665">
      <c r="A2665" s="45">
        <v>68.0</v>
      </c>
      <c r="B2665" s="45">
        <v>11.8</v>
      </c>
      <c r="C2665" s="46">
        <f t="shared" si="1"/>
        <v>68.92963577</v>
      </c>
      <c r="D2665" s="35">
        <f t="shared" si="2"/>
        <v>0.929635771</v>
      </c>
      <c r="E2665" s="47"/>
      <c r="F2665" s="48">
        <v>74.7</v>
      </c>
      <c r="G2665" s="48">
        <v>12.0</v>
      </c>
      <c r="H2665" s="49">
        <f t="shared" si="3"/>
        <v>77.37791474</v>
      </c>
      <c r="I2665" s="49">
        <f t="shared" si="4"/>
        <v>2.677914737</v>
      </c>
      <c r="J2665" s="49"/>
      <c r="K2665" s="50">
        <v>64.5</v>
      </c>
      <c r="L2665" s="51">
        <v>42.7</v>
      </c>
      <c r="M2665" s="52">
        <f t="shared" si="5"/>
        <v>70.55543118</v>
      </c>
      <c r="N2665" s="52">
        <f t="shared" si="6"/>
        <v>6.055431183</v>
      </c>
      <c r="O2665" s="53"/>
      <c r="P2665" s="54">
        <v>74.7</v>
      </c>
      <c r="Q2665" s="54">
        <v>0.1</v>
      </c>
      <c r="R2665" s="55">
        <f t="shared" si="7"/>
        <v>70.84370993</v>
      </c>
      <c r="S2665" s="55">
        <f t="shared" si="8"/>
        <v>3.856290075</v>
      </c>
      <c r="T2665" s="55"/>
    </row>
    <row r="2666">
      <c r="A2666" s="45">
        <v>67.9</v>
      </c>
      <c r="B2666" s="45">
        <v>11.9</v>
      </c>
      <c r="C2666" s="46">
        <f t="shared" si="1"/>
        <v>69.13998108</v>
      </c>
      <c r="D2666" s="35">
        <f t="shared" si="2"/>
        <v>1.239981082</v>
      </c>
      <c r="E2666" s="47"/>
      <c r="F2666" s="48">
        <v>74.6</v>
      </c>
      <c r="G2666" s="48">
        <v>12.0</v>
      </c>
      <c r="H2666" s="49">
        <f t="shared" si="3"/>
        <v>77.37791474</v>
      </c>
      <c r="I2666" s="49">
        <f t="shared" si="4"/>
        <v>2.777914737</v>
      </c>
      <c r="J2666" s="49"/>
      <c r="K2666" s="50">
        <v>64.1</v>
      </c>
      <c r="L2666" s="51">
        <v>42.0</v>
      </c>
      <c r="M2666" s="52">
        <f t="shared" si="5"/>
        <v>70.3665306</v>
      </c>
      <c r="N2666" s="52">
        <f t="shared" si="6"/>
        <v>6.266530599</v>
      </c>
      <c r="O2666" s="53"/>
      <c r="P2666" s="54">
        <v>74.6</v>
      </c>
      <c r="Q2666" s="54">
        <v>0.1</v>
      </c>
      <c r="R2666" s="55">
        <f t="shared" si="7"/>
        <v>70.84370993</v>
      </c>
      <c r="S2666" s="55">
        <f t="shared" si="8"/>
        <v>3.756290075</v>
      </c>
      <c r="T2666" s="55"/>
    </row>
    <row r="2667">
      <c r="A2667" s="45">
        <v>67.8</v>
      </c>
      <c r="B2667" s="45">
        <v>11.8</v>
      </c>
      <c r="C2667" s="46">
        <f t="shared" si="1"/>
        <v>68.92963577</v>
      </c>
      <c r="D2667" s="35">
        <f t="shared" si="2"/>
        <v>1.129635771</v>
      </c>
      <c r="E2667" s="47"/>
      <c r="F2667" s="48">
        <v>74.4</v>
      </c>
      <c r="G2667" s="48">
        <v>12.0</v>
      </c>
      <c r="H2667" s="49">
        <f t="shared" si="3"/>
        <v>77.37791474</v>
      </c>
      <c r="I2667" s="49">
        <f t="shared" si="4"/>
        <v>2.977914737</v>
      </c>
      <c r="J2667" s="49"/>
      <c r="K2667" s="50">
        <v>63.7</v>
      </c>
      <c r="L2667" s="51">
        <v>41.3</v>
      </c>
      <c r="M2667" s="52">
        <f t="shared" si="5"/>
        <v>70.17763002</v>
      </c>
      <c r="N2667" s="52">
        <f t="shared" si="6"/>
        <v>6.477630016</v>
      </c>
      <c r="O2667" s="53"/>
      <c r="P2667" s="54">
        <v>74.4</v>
      </c>
      <c r="Q2667" s="54">
        <v>0.1</v>
      </c>
      <c r="R2667" s="55">
        <f t="shared" si="7"/>
        <v>70.84370993</v>
      </c>
      <c r="S2667" s="55">
        <f t="shared" si="8"/>
        <v>3.556290075</v>
      </c>
      <c r="T2667" s="55"/>
    </row>
    <row r="2668">
      <c r="A2668" s="45">
        <v>67.6</v>
      </c>
      <c r="B2668" s="45">
        <v>11.8</v>
      </c>
      <c r="C2668" s="46">
        <f t="shared" si="1"/>
        <v>68.92963577</v>
      </c>
      <c r="D2668" s="35">
        <f t="shared" si="2"/>
        <v>1.329635771</v>
      </c>
      <c r="E2668" s="47"/>
      <c r="F2668" s="48">
        <v>74.2</v>
      </c>
      <c r="G2668" s="48">
        <v>14.0</v>
      </c>
      <c r="H2668" s="49">
        <f t="shared" si="3"/>
        <v>77.27119782</v>
      </c>
      <c r="I2668" s="49">
        <f t="shared" si="4"/>
        <v>3.071197819</v>
      </c>
      <c r="J2668" s="49"/>
      <c r="K2668" s="50">
        <v>63.3</v>
      </c>
      <c r="L2668" s="51">
        <v>4.7</v>
      </c>
      <c r="M2668" s="52">
        <f t="shared" si="5"/>
        <v>60.30082808</v>
      </c>
      <c r="N2668" s="52">
        <f t="shared" si="6"/>
        <v>2.999171918</v>
      </c>
      <c r="O2668" s="53"/>
      <c r="P2668" s="54">
        <v>74.2</v>
      </c>
      <c r="Q2668" s="54">
        <v>0.1</v>
      </c>
      <c r="R2668" s="55">
        <f t="shared" si="7"/>
        <v>70.84370993</v>
      </c>
      <c r="S2668" s="55">
        <f t="shared" si="8"/>
        <v>3.356290075</v>
      </c>
      <c r="T2668" s="55"/>
    </row>
    <row r="2669">
      <c r="A2669" s="45">
        <v>67.3</v>
      </c>
      <c r="B2669" s="45">
        <v>11.7</v>
      </c>
      <c r="C2669" s="46">
        <f t="shared" si="1"/>
        <v>68.71929046</v>
      </c>
      <c r="D2669" s="35">
        <f t="shared" si="2"/>
        <v>1.419290461</v>
      </c>
      <c r="E2669" s="47"/>
      <c r="F2669" s="48">
        <v>74.0</v>
      </c>
      <c r="G2669" s="48">
        <v>15.0</v>
      </c>
      <c r="H2669" s="49">
        <f t="shared" si="3"/>
        <v>77.21783936</v>
      </c>
      <c r="I2669" s="49">
        <f t="shared" si="4"/>
        <v>3.21783936</v>
      </c>
      <c r="J2669" s="49"/>
      <c r="K2669" s="50">
        <v>63.5</v>
      </c>
      <c r="L2669" s="51">
        <v>4.0</v>
      </c>
      <c r="M2669" s="52">
        <f t="shared" si="5"/>
        <v>60.1119275</v>
      </c>
      <c r="N2669" s="52">
        <f t="shared" si="6"/>
        <v>3.388072501</v>
      </c>
      <c r="O2669" s="53"/>
      <c r="P2669" s="54">
        <v>74.0</v>
      </c>
      <c r="Q2669" s="54">
        <v>0.1</v>
      </c>
      <c r="R2669" s="55">
        <f t="shared" si="7"/>
        <v>70.84370993</v>
      </c>
      <c r="S2669" s="55">
        <f t="shared" si="8"/>
        <v>3.156290075</v>
      </c>
      <c r="T2669" s="55"/>
    </row>
    <row r="2670">
      <c r="A2670" s="45">
        <v>67.8</v>
      </c>
      <c r="B2670" s="45">
        <v>11.6</v>
      </c>
      <c r="C2670" s="46">
        <f t="shared" si="1"/>
        <v>68.50894515</v>
      </c>
      <c r="D2670" s="35">
        <f t="shared" si="2"/>
        <v>0.70894515</v>
      </c>
      <c r="E2670" s="47"/>
      <c r="F2670" s="48">
        <v>73.7</v>
      </c>
      <c r="G2670" s="48">
        <v>17.0</v>
      </c>
      <c r="H2670" s="49">
        <f t="shared" si="3"/>
        <v>77.11112244</v>
      </c>
      <c r="I2670" s="49">
        <f t="shared" si="4"/>
        <v>3.411122441</v>
      </c>
      <c r="J2670" s="49"/>
      <c r="K2670" s="50">
        <v>63.4</v>
      </c>
      <c r="L2670" s="51">
        <v>39.4</v>
      </c>
      <c r="M2670" s="52">
        <f t="shared" si="5"/>
        <v>69.66489986</v>
      </c>
      <c r="N2670" s="52">
        <f t="shared" si="6"/>
        <v>6.264899861</v>
      </c>
      <c r="O2670" s="53"/>
      <c r="P2670" s="54">
        <v>73.7</v>
      </c>
      <c r="Q2670" s="54">
        <v>0.1</v>
      </c>
      <c r="R2670" s="55">
        <f t="shared" si="7"/>
        <v>70.84370993</v>
      </c>
      <c r="S2670" s="55">
        <f t="shared" si="8"/>
        <v>2.856290075</v>
      </c>
      <c r="T2670" s="55"/>
    </row>
    <row r="2671">
      <c r="A2671" s="45">
        <v>67.2</v>
      </c>
      <c r="B2671" s="45">
        <v>11.3</v>
      </c>
      <c r="C2671" s="46">
        <f t="shared" si="1"/>
        <v>67.87790922</v>
      </c>
      <c r="D2671" s="35">
        <f t="shared" si="2"/>
        <v>0.6779092186</v>
      </c>
      <c r="E2671" s="47"/>
      <c r="F2671" s="48">
        <v>73.5</v>
      </c>
      <c r="G2671" s="48">
        <v>19.0</v>
      </c>
      <c r="H2671" s="49">
        <f t="shared" si="3"/>
        <v>77.00440552</v>
      </c>
      <c r="I2671" s="49">
        <f t="shared" si="4"/>
        <v>3.504405523</v>
      </c>
      <c r="J2671" s="49"/>
      <c r="K2671" s="50">
        <v>63.3</v>
      </c>
      <c r="L2671" s="51">
        <v>38.7</v>
      </c>
      <c r="M2671" s="52">
        <f t="shared" si="5"/>
        <v>69.47599928</v>
      </c>
      <c r="N2671" s="52">
        <f t="shared" si="6"/>
        <v>6.175999277</v>
      </c>
      <c r="O2671" s="53"/>
      <c r="P2671" s="54">
        <v>73.5</v>
      </c>
      <c r="Q2671" s="54">
        <v>0.1</v>
      </c>
      <c r="R2671" s="55">
        <f t="shared" si="7"/>
        <v>70.84370993</v>
      </c>
      <c r="S2671" s="55">
        <f t="shared" si="8"/>
        <v>2.656290075</v>
      </c>
      <c r="T2671" s="55"/>
    </row>
    <row r="2672">
      <c r="A2672" s="45">
        <v>67.1</v>
      </c>
      <c r="B2672" s="45">
        <v>11.0</v>
      </c>
      <c r="C2672" s="46">
        <f t="shared" si="1"/>
        <v>67.24687329</v>
      </c>
      <c r="D2672" s="35">
        <f t="shared" si="2"/>
        <v>0.1468732871</v>
      </c>
      <c r="E2672" s="47"/>
      <c r="F2672" s="48">
        <v>73.2</v>
      </c>
      <c r="G2672" s="48">
        <v>11.0</v>
      </c>
      <c r="H2672" s="49">
        <f t="shared" si="3"/>
        <v>77.4312732</v>
      </c>
      <c r="I2672" s="49">
        <f t="shared" si="4"/>
        <v>4.231273197</v>
      </c>
      <c r="J2672" s="49"/>
      <c r="K2672" s="50">
        <v>64.0</v>
      </c>
      <c r="L2672" s="51">
        <v>38.1</v>
      </c>
      <c r="M2672" s="52">
        <f t="shared" si="5"/>
        <v>69.31408449</v>
      </c>
      <c r="N2672" s="52">
        <f t="shared" si="6"/>
        <v>5.314084492</v>
      </c>
      <c r="O2672" s="53"/>
      <c r="P2672" s="54">
        <v>73.2</v>
      </c>
      <c r="Q2672" s="54">
        <v>0.1</v>
      </c>
      <c r="R2672" s="55">
        <f t="shared" si="7"/>
        <v>70.84370993</v>
      </c>
      <c r="S2672" s="55">
        <f t="shared" si="8"/>
        <v>2.356290075</v>
      </c>
      <c r="T2672" s="55"/>
    </row>
    <row r="2673">
      <c r="A2673" s="45">
        <v>67.4</v>
      </c>
      <c r="B2673" s="45">
        <v>10.7</v>
      </c>
      <c r="C2673" s="46">
        <f t="shared" si="1"/>
        <v>66.61583736</v>
      </c>
      <c r="D2673" s="35">
        <f t="shared" si="2"/>
        <v>0.7841626444</v>
      </c>
      <c r="E2673" s="47"/>
      <c r="F2673" s="48">
        <v>72.9</v>
      </c>
      <c r="G2673" s="48">
        <v>112.0</v>
      </c>
      <c r="H2673" s="49">
        <f t="shared" si="3"/>
        <v>72.04206882</v>
      </c>
      <c r="I2673" s="49">
        <f t="shared" si="4"/>
        <v>0.857931184</v>
      </c>
      <c r="J2673" s="49"/>
      <c r="K2673" s="50">
        <v>63.8</v>
      </c>
      <c r="L2673" s="51">
        <v>37.5</v>
      </c>
      <c r="M2673" s="52">
        <f t="shared" si="5"/>
        <v>69.15216971</v>
      </c>
      <c r="N2673" s="52">
        <f t="shared" si="6"/>
        <v>5.352169706</v>
      </c>
      <c r="O2673" s="53"/>
      <c r="P2673" s="54">
        <v>72.9</v>
      </c>
      <c r="Q2673" s="54">
        <v>0.1</v>
      </c>
      <c r="R2673" s="55">
        <f t="shared" si="7"/>
        <v>70.84370993</v>
      </c>
      <c r="S2673" s="55">
        <f t="shared" si="8"/>
        <v>2.056290075</v>
      </c>
      <c r="T2673" s="55"/>
    </row>
    <row r="2674">
      <c r="A2674" s="45">
        <v>67.1</v>
      </c>
      <c r="B2674" s="45">
        <v>10.6</v>
      </c>
      <c r="C2674" s="46">
        <f t="shared" si="1"/>
        <v>66.40549205</v>
      </c>
      <c r="D2674" s="35">
        <f t="shared" si="2"/>
        <v>0.6945079549</v>
      </c>
      <c r="E2674" s="47"/>
      <c r="F2674" s="48">
        <v>75.8</v>
      </c>
      <c r="G2674" s="48">
        <v>16.0</v>
      </c>
      <c r="H2674" s="49">
        <f t="shared" si="3"/>
        <v>77.1644809</v>
      </c>
      <c r="I2674" s="49">
        <f t="shared" si="4"/>
        <v>1.364480901</v>
      </c>
      <c r="J2674" s="49"/>
      <c r="K2674" s="50">
        <v>62.3</v>
      </c>
      <c r="L2674" s="51">
        <v>18.5</v>
      </c>
      <c r="M2674" s="52">
        <f t="shared" si="5"/>
        <v>64.02486816</v>
      </c>
      <c r="N2674" s="52">
        <f t="shared" si="6"/>
        <v>1.724868156</v>
      </c>
      <c r="O2674" s="53"/>
      <c r="P2674" s="54">
        <v>75.8</v>
      </c>
      <c r="Q2674" s="54">
        <v>0.1</v>
      </c>
      <c r="R2674" s="55">
        <f t="shared" si="7"/>
        <v>70.84370993</v>
      </c>
      <c r="S2674" s="55">
        <f t="shared" si="8"/>
        <v>4.956290075</v>
      </c>
      <c r="T2674" s="55"/>
    </row>
    <row r="2675">
      <c r="A2675" s="45">
        <v>72.0</v>
      </c>
      <c r="B2675" s="45">
        <v>10.8</v>
      </c>
      <c r="C2675" s="46">
        <f t="shared" si="1"/>
        <v>66.82618267</v>
      </c>
      <c r="D2675" s="35">
        <f t="shared" si="2"/>
        <v>5.173817334</v>
      </c>
      <c r="E2675" s="47"/>
      <c r="F2675" s="48">
        <v>75.5</v>
      </c>
      <c r="G2675" s="48">
        <v>17.0</v>
      </c>
      <c r="H2675" s="49">
        <f t="shared" si="3"/>
        <v>77.11112244</v>
      </c>
      <c r="I2675" s="49">
        <f t="shared" si="4"/>
        <v>1.611122441</v>
      </c>
      <c r="J2675" s="49"/>
      <c r="K2675" s="50">
        <v>61.5</v>
      </c>
      <c r="L2675" s="51">
        <v>18.1</v>
      </c>
      <c r="M2675" s="52">
        <f t="shared" si="5"/>
        <v>63.91692496</v>
      </c>
      <c r="N2675" s="52">
        <f t="shared" si="6"/>
        <v>2.416924965</v>
      </c>
      <c r="O2675" s="53"/>
      <c r="P2675" s="54">
        <v>75.5</v>
      </c>
      <c r="Q2675" s="54">
        <v>0.1</v>
      </c>
      <c r="R2675" s="55">
        <f t="shared" si="7"/>
        <v>70.84370993</v>
      </c>
      <c r="S2675" s="55">
        <f t="shared" si="8"/>
        <v>4.656290075</v>
      </c>
      <c r="T2675" s="55"/>
    </row>
    <row r="2676">
      <c r="A2676" s="45">
        <v>71.7</v>
      </c>
      <c r="B2676" s="45">
        <v>10.8</v>
      </c>
      <c r="C2676" s="46">
        <f t="shared" si="1"/>
        <v>66.82618267</v>
      </c>
      <c r="D2676" s="35">
        <f t="shared" si="2"/>
        <v>4.873817334</v>
      </c>
      <c r="E2676" s="47"/>
      <c r="F2676" s="48">
        <v>75.2</v>
      </c>
      <c r="G2676" s="48">
        <v>19.0</v>
      </c>
      <c r="H2676" s="49">
        <f t="shared" si="3"/>
        <v>77.00440552</v>
      </c>
      <c r="I2676" s="49">
        <f t="shared" si="4"/>
        <v>1.804405523</v>
      </c>
      <c r="J2676" s="49"/>
      <c r="K2676" s="50">
        <v>67.0</v>
      </c>
      <c r="L2676" s="51">
        <v>17.6</v>
      </c>
      <c r="M2676" s="52">
        <f t="shared" si="5"/>
        <v>63.78199598</v>
      </c>
      <c r="N2676" s="52">
        <f t="shared" si="6"/>
        <v>3.218004023</v>
      </c>
      <c r="O2676" s="53"/>
      <c r="P2676" s="54">
        <v>75.2</v>
      </c>
      <c r="Q2676" s="54">
        <v>0.1</v>
      </c>
      <c r="R2676" s="55">
        <f t="shared" si="7"/>
        <v>70.84370993</v>
      </c>
      <c r="S2676" s="55">
        <f t="shared" si="8"/>
        <v>4.356290075</v>
      </c>
      <c r="T2676" s="55"/>
    </row>
    <row r="2677">
      <c r="A2677" s="45">
        <v>71.6</v>
      </c>
      <c r="B2677" s="45">
        <v>10.8</v>
      </c>
      <c r="C2677" s="46">
        <f t="shared" si="1"/>
        <v>66.82618267</v>
      </c>
      <c r="D2677" s="35">
        <f t="shared" si="2"/>
        <v>4.773817334</v>
      </c>
      <c r="E2677" s="47"/>
      <c r="F2677" s="48">
        <v>74.8</v>
      </c>
      <c r="G2677" s="48">
        <v>112.0</v>
      </c>
      <c r="H2677" s="49">
        <f t="shared" si="3"/>
        <v>72.04206882</v>
      </c>
      <c r="I2677" s="49">
        <f t="shared" si="4"/>
        <v>2.757931184</v>
      </c>
      <c r="J2677" s="49"/>
      <c r="K2677" s="50">
        <v>60.0</v>
      </c>
      <c r="L2677" s="51">
        <v>17.2</v>
      </c>
      <c r="M2677" s="52">
        <f t="shared" si="5"/>
        <v>63.67405279</v>
      </c>
      <c r="N2677" s="52">
        <f t="shared" si="6"/>
        <v>3.674052786</v>
      </c>
      <c r="O2677" s="53"/>
      <c r="P2677" s="54">
        <v>74.8</v>
      </c>
      <c r="Q2677" s="54">
        <v>0.1</v>
      </c>
      <c r="R2677" s="55">
        <f t="shared" si="7"/>
        <v>70.84370993</v>
      </c>
      <c r="S2677" s="55">
        <f t="shared" si="8"/>
        <v>3.956290075</v>
      </c>
      <c r="T2677" s="55"/>
    </row>
    <row r="2678">
      <c r="A2678" s="45">
        <v>71.4</v>
      </c>
      <c r="B2678" s="45">
        <v>10.8</v>
      </c>
      <c r="C2678" s="46">
        <f t="shared" si="1"/>
        <v>66.82618267</v>
      </c>
      <c r="D2678" s="35">
        <f t="shared" si="2"/>
        <v>4.573817334</v>
      </c>
      <c r="E2678" s="47"/>
      <c r="F2678" s="48">
        <v>74.5</v>
      </c>
      <c r="G2678" s="48">
        <v>114.0</v>
      </c>
      <c r="H2678" s="49">
        <f t="shared" si="3"/>
        <v>71.9353519</v>
      </c>
      <c r="I2678" s="49">
        <f t="shared" si="4"/>
        <v>2.564648102</v>
      </c>
      <c r="J2678" s="49"/>
      <c r="K2678" s="50">
        <v>59.3</v>
      </c>
      <c r="L2678" s="51">
        <v>16.7</v>
      </c>
      <c r="M2678" s="52">
        <f t="shared" si="5"/>
        <v>63.5391238</v>
      </c>
      <c r="N2678" s="52">
        <f t="shared" si="6"/>
        <v>4.239123798</v>
      </c>
      <c r="O2678" s="53"/>
      <c r="P2678" s="54">
        <v>74.5</v>
      </c>
      <c r="Q2678" s="54">
        <v>0.1</v>
      </c>
      <c r="R2678" s="55">
        <f t="shared" si="7"/>
        <v>70.84370993</v>
      </c>
      <c r="S2678" s="55">
        <f t="shared" si="8"/>
        <v>3.656290075</v>
      </c>
      <c r="T2678" s="55"/>
    </row>
    <row r="2679">
      <c r="A2679" s="45">
        <v>71.2</v>
      </c>
      <c r="B2679" s="45">
        <v>10.8</v>
      </c>
      <c r="C2679" s="46">
        <f t="shared" si="1"/>
        <v>66.82618267</v>
      </c>
      <c r="D2679" s="35">
        <f t="shared" si="2"/>
        <v>4.373817334</v>
      </c>
      <c r="E2679" s="47"/>
      <c r="F2679" s="48">
        <v>74.2</v>
      </c>
      <c r="G2679" s="48">
        <v>116.0</v>
      </c>
      <c r="H2679" s="49">
        <f t="shared" si="3"/>
        <v>71.82863498</v>
      </c>
      <c r="I2679" s="49">
        <f t="shared" si="4"/>
        <v>2.371365021</v>
      </c>
      <c r="J2679" s="49"/>
      <c r="K2679" s="50">
        <v>58.4</v>
      </c>
      <c r="L2679" s="51">
        <v>16.3</v>
      </c>
      <c r="M2679" s="52">
        <f t="shared" si="5"/>
        <v>63.43118061</v>
      </c>
      <c r="N2679" s="52">
        <f t="shared" si="6"/>
        <v>5.031180608</v>
      </c>
      <c r="O2679" s="53"/>
      <c r="P2679" s="54">
        <v>74.2</v>
      </c>
      <c r="Q2679" s="54">
        <v>0.1</v>
      </c>
      <c r="R2679" s="55">
        <f t="shared" si="7"/>
        <v>70.84370993</v>
      </c>
      <c r="S2679" s="55">
        <f t="shared" si="8"/>
        <v>3.356290075</v>
      </c>
      <c r="T2679" s="55"/>
    </row>
    <row r="2680">
      <c r="A2680" s="45">
        <v>71.0</v>
      </c>
      <c r="B2680" s="45">
        <v>10.8</v>
      </c>
      <c r="C2680" s="46">
        <f t="shared" si="1"/>
        <v>66.82618267</v>
      </c>
      <c r="D2680" s="35">
        <f t="shared" si="2"/>
        <v>4.173817334</v>
      </c>
      <c r="E2680" s="47"/>
      <c r="F2680" s="48">
        <v>73.9</v>
      </c>
      <c r="G2680" s="48">
        <v>118.0</v>
      </c>
      <c r="H2680" s="49">
        <f t="shared" si="3"/>
        <v>71.72191806</v>
      </c>
      <c r="I2680" s="49">
        <f t="shared" si="4"/>
        <v>2.178081939</v>
      </c>
      <c r="J2680" s="49"/>
      <c r="K2680" s="50">
        <v>57.5</v>
      </c>
      <c r="L2680" s="51">
        <v>15.9</v>
      </c>
      <c r="M2680" s="52">
        <f t="shared" si="5"/>
        <v>63.32323742</v>
      </c>
      <c r="N2680" s="52">
        <f t="shared" si="6"/>
        <v>5.823237417</v>
      </c>
      <c r="O2680" s="53"/>
      <c r="P2680" s="54">
        <v>73.9</v>
      </c>
      <c r="Q2680" s="54">
        <v>0.1</v>
      </c>
      <c r="R2680" s="55">
        <f t="shared" si="7"/>
        <v>70.84370993</v>
      </c>
      <c r="S2680" s="55">
        <f t="shared" si="8"/>
        <v>3.056290075</v>
      </c>
      <c r="T2680" s="55"/>
    </row>
    <row r="2681">
      <c r="A2681" s="45">
        <v>78.0</v>
      </c>
      <c r="B2681" s="45">
        <v>10.7</v>
      </c>
      <c r="C2681" s="46">
        <f t="shared" si="1"/>
        <v>66.61583736</v>
      </c>
      <c r="D2681" s="35">
        <f t="shared" si="2"/>
        <v>11.38416264</v>
      </c>
      <c r="E2681" s="47"/>
      <c r="F2681" s="48">
        <v>73.5</v>
      </c>
      <c r="G2681" s="48">
        <v>121.0</v>
      </c>
      <c r="H2681" s="49">
        <f t="shared" si="3"/>
        <v>71.56184268</v>
      </c>
      <c r="I2681" s="49">
        <f t="shared" si="4"/>
        <v>1.938157317</v>
      </c>
      <c r="J2681" s="49"/>
      <c r="K2681" s="50">
        <v>56.3</v>
      </c>
      <c r="L2681" s="51">
        <v>15.6</v>
      </c>
      <c r="M2681" s="52">
        <f t="shared" si="5"/>
        <v>63.24228002</v>
      </c>
      <c r="N2681" s="52">
        <f t="shared" si="6"/>
        <v>6.942280024</v>
      </c>
      <c r="O2681" s="53"/>
      <c r="P2681" s="54">
        <v>73.5</v>
      </c>
      <c r="Q2681" s="54">
        <v>0.1</v>
      </c>
      <c r="R2681" s="55">
        <f t="shared" si="7"/>
        <v>70.84370993</v>
      </c>
      <c r="S2681" s="55">
        <f t="shared" si="8"/>
        <v>2.656290075</v>
      </c>
      <c r="T2681" s="55"/>
    </row>
    <row r="2682">
      <c r="A2682" s="45">
        <v>75.0</v>
      </c>
      <c r="B2682" s="45">
        <v>10.7</v>
      </c>
      <c r="C2682" s="46">
        <f t="shared" si="1"/>
        <v>66.61583736</v>
      </c>
      <c r="D2682" s="35">
        <f t="shared" si="2"/>
        <v>8.384162644</v>
      </c>
      <c r="E2682" s="47"/>
      <c r="F2682" s="48">
        <v>73.2</v>
      </c>
      <c r="G2682" s="48">
        <v>124.0</v>
      </c>
      <c r="H2682" s="49">
        <f t="shared" si="3"/>
        <v>71.40176731</v>
      </c>
      <c r="I2682" s="49">
        <f t="shared" si="4"/>
        <v>1.798232695</v>
      </c>
      <c r="J2682" s="49"/>
      <c r="K2682" s="50">
        <v>55.5</v>
      </c>
      <c r="L2682" s="51">
        <v>15.2</v>
      </c>
      <c r="M2682" s="52">
        <f t="shared" si="5"/>
        <v>63.13433683</v>
      </c>
      <c r="N2682" s="52">
        <f t="shared" si="6"/>
        <v>7.634336834</v>
      </c>
      <c r="O2682" s="53"/>
      <c r="P2682" s="54">
        <v>73.2</v>
      </c>
      <c r="Q2682" s="54">
        <v>0.1</v>
      </c>
      <c r="R2682" s="55">
        <f t="shared" si="7"/>
        <v>70.84370993</v>
      </c>
      <c r="S2682" s="55">
        <f t="shared" si="8"/>
        <v>2.356290075</v>
      </c>
      <c r="T2682" s="55"/>
    </row>
    <row r="2683">
      <c r="A2683" s="45">
        <v>73.0</v>
      </c>
      <c r="B2683" s="45">
        <v>10.7</v>
      </c>
      <c r="C2683" s="46">
        <f t="shared" si="1"/>
        <v>66.61583736</v>
      </c>
      <c r="D2683" s="35">
        <f t="shared" si="2"/>
        <v>6.384162644</v>
      </c>
      <c r="E2683" s="47"/>
      <c r="F2683" s="48">
        <v>72.8</v>
      </c>
      <c r="G2683" s="48">
        <v>126.0</v>
      </c>
      <c r="H2683" s="49">
        <f t="shared" si="3"/>
        <v>71.29505039</v>
      </c>
      <c r="I2683" s="49">
        <f t="shared" si="4"/>
        <v>1.504949613</v>
      </c>
      <c r="J2683" s="49"/>
      <c r="K2683" s="50">
        <v>54.9</v>
      </c>
      <c r="L2683" s="51">
        <v>14.8</v>
      </c>
      <c r="M2683" s="52">
        <f t="shared" si="5"/>
        <v>63.02639364</v>
      </c>
      <c r="N2683" s="52">
        <f t="shared" si="6"/>
        <v>8.126393643</v>
      </c>
      <c r="O2683" s="53"/>
      <c r="P2683" s="54">
        <v>72.8</v>
      </c>
      <c r="Q2683" s="54">
        <v>0.1</v>
      </c>
      <c r="R2683" s="55">
        <f t="shared" si="7"/>
        <v>70.84370993</v>
      </c>
      <c r="S2683" s="55">
        <f t="shared" si="8"/>
        <v>1.956290075</v>
      </c>
      <c r="T2683" s="55"/>
    </row>
    <row r="2684">
      <c r="A2684" s="45">
        <v>71.0</v>
      </c>
      <c r="B2684" s="45">
        <v>10.6</v>
      </c>
      <c r="C2684" s="46">
        <f t="shared" si="1"/>
        <v>66.40549205</v>
      </c>
      <c r="D2684" s="35">
        <f t="shared" si="2"/>
        <v>4.594507955</v>
      </c>
      <c r="E2684" s="47"/>
      <c r="F2684" s="48">
        <v>72.4</v>
      </c>
      <c r="G2684" s="48">
        <v>129.0</v>
      </c>
      <c r="H2684" s="49">
        <f t="shared" si="3"/>
        <v>71.13497501</v>
      </c>
      <c r="I2684" s="49">
        <f t="shared" si="4"/>
        <v>1.265024991</v>
      </c>
      <c r="J2684" s="49"/>
      <c r="K2684" s="50">
        <v>53.2</v>
      </c>
      <c r="L2684" s="51">
        <v>14.5</v>
      </c>
      <c r="M2684" s="52">
        <f t="shared" si="5"/>
        <v>62.94543625</v>
      </c>
      <c r="N2684" s="52">
        <f t="shared" si="6"/>
        <v>9.74543625</v>
      </c>
      <c r="O2684" s="53"/>
      <c r="P2684" s="54">
        <v>72.4</v>
      </c>
      <c r="Q2684" s="54">
        <v>0.1</v>
      </c>
      <c r="R2684" s="55">
        <f t="shared" si="7"/>
        <v>70.84370993</v>
      </c>
      <c r="S2684" s="55">
        <f t="shared" si="8"/>
        <v>1.556290075</v>
      </c>
      <c r="T2684" s="55"/>
    </row>
    <row r="2685">
      <c r="A2685" s="45">
        <v>69.9</v>
      </c>
      <c r="B2685" s="45">
        <v>10.6</v>
      </c>
      <c r="C2685" s="46">
        <f t="shared" si="1"/>
        <v>66.40549205</v>
      </c>
      <c r="D2685" s="35">
        <f t="shared" si="2"/>
        <v>3.494507955</v>
      </c>
      <c r="E2685" s="47"/>
      <c r="F2685" s="48">
        <v>72.0</v>
      </c>
      <c r="G2685" s="48">
        <v>132.0</v>
      </c>
      <c r="H2685" s="49">
        <f t="shared" si="3"/>
        <v>70.97489963</v>
      </c>
      <c r="I2685" s="49">
        <f t="shared" si="4"/>
        <v>1.025100368</v>
      </c>
      <c r="J2685" s="49"/>
      <c r="K2685" s="50">
        <v>51.3</v>
      </c>
      <c r="L2685" s="51">
        <v>14.2</v>
      </c>
      <c r="M2685" s="52">
        <f t="shared" si="5"/>
        <v>62.86447886</v>
      </c>
      <c r="N2685" s="52">
        <f t="shared" si="6"/>
        <v>11.56447886</v>
      </c>
      <c r="O2685" s="53"/>
      <c r="P2685" s="54">
        <v>72.0</v>
      </c>
      <c r="Q2685" s="54">
        <v>0.1</v>
      </c>
      <c r="R2685" s="55">
        <f t="shared" si="7"/>
        <v>70.84370993</v>
      </c>
      <c r="S2685" s="55">
        <f t="shared" si="8"/>
        <v>1.156290075</v>
      </c>
      <c r="T2685" s="55"/>
    </row>
    <row r="2686">
      <c r="A2686" s="45">
        <v>69.6</v>
      </c>
      <c r="B2686" s="45">
        <v>10.7</v>
      </c>
      <c r="C2686" s="46">
        <f t="shared" si="1"/>
        <v>66.61583736</v>
      </c>
      <c r="D2686" s="35">
        <f t="shared" si="2"/>
        <v>2.984162644</v>
      </c>
      <c r="E2686" s="47"/>
      <c r="F2686" s="48">
        <v>71.6</v>
      </c>
      <c r="G2686" s="48">
        <v>135.0</v>
      </c>
      <c r="H2686" s="49">
        <f t="shared" si="3"/>
        <v>70.81482425</v>
      </c>
      <c r="I2686" s="49">
        <f t="shared" si="4"/>
        <v>0.785175746</v>
      </c>
      <c r="J2686" s="49"/>
      <c r="K2686" s="50">
        <v>51.0</v>
      </c>
      <c r="L2686" s="51">
        <v>13.9</v>
      </c>
      <c r="M2686" s="52">
        <f t="shared" si="5"/>
        <v>62.78352146</v>
      </c>
      <c r="N2686" s="52">
        <f t="shared" si="6"/>
        <v>11.78352146</v>
      </c>
      <c r="O2686" s="53"/>
      <c r="P2686" s="54">
        <v>71.6</v>
      </c>
      <c r="Q2686" s="54">
        <v>0.1</v>
      </c>
      <c r="R2686" s="55">
        <f t="shared" si="7"/>
        <v>70.84370993</v>
      </c>
      <c r="S2686" s="55">
        <f t="shared" si="8"/>
        <v>0.756290075</v>
      </c>
      <c r="T2686" s="55"/>
    </row>
    <row r="2687">
      <c r="A2687" s="45">
        <v>69.4</v>
      </c>
      <c r="B2687" s="45">
        <v>10.4</v>
      </c>
      <c r="C2687" s="46">
        <f t="shared" si="1"/>
        <v>65.98480142</v>
      </c>
      <c r="D2687" s="35">
        <f t="shared" si="2"/>
        <v>3.415198576</v>
      </c>
      <c r="E2687" s="47"/>
      <c r="F2687" s="48">
        <v>71.2</v>
      </c>
      <c r="G2687" s="48">
        <v>138.0</v>
      </c>
      <c r="H2687" s="49">
        <f t="shared" si="3"/>
        <v>70.65474888</v>
      </c>
      <c r="I2687" s="49">
        <f t="shared" si="4"/>
        <v>0.5452511236</v>
      </c>
      <c r="J2687" s="49"/>
      <c r="K2687" s="50">
        <v>48.8</v>
      </c>
      <c r="L2687" s="51">
        <v>13.6</v>
      </c>
      <c r="M2687" s="52">
        <f t="shared" si="5"/>
        <v>62.70256407</v>
      </c>
      <c r="N2687" s="52">
        <f t="shared" si="6"/>
        <v>13.90256407</v>
      </c>
      <c r="O2687" s="53"/>
      <c r="P2687" s="54">
        <v>71.2</v>
      </c>
      <c r="Q2687" s="54">
        <v>0.1</v>
      </c>
      <c r="R2687" s="55">
        <f t="shared" si="7"/>
        <v>70.84370993</v>
      </c>
      <c r="S2687" s="55">
        <f t="shared" si="8"/>
        <v>0.356290075</v>
      </c>
      <c r="T2687" s="55"/>
    </row>
    <row r="2688">
      <c r="A2688" s="45">
        <v>69.3</v>
      </c>
      <c r="B2688" s="45">
        <v>10.2</v>
      </c>
      <c r="C2688" s="46">
        <f t="shared" si="1"/>
        <v>65.5641108</v>
      </c>
      <c r="D2688" s="35">
        <f t="shared" si="2"/>
        <v>3.735889197</v>
      </c>
      <c r="E2688" s="47"/>
      <c r="F2688" s="48">
        <v>78.0</v>
      </c>
      <c r="G2688" s="48">
        <v>14.0</v>
      </c>
      <c r="H2688" s="49">
        <f t="shared" si="3"/>
        <v>77.27119782</v>
      </c>
      <c r="I2688" s="49">
        <f t="shared" si="4"/>
        <v>0.728802181</v>
      </c>
      <c r="J2688" s="49"/>
      <c r="K2688" s="50">
        <v>47.7</v>
      </c>
      <c r="L2688" s="51">
        <v>13.3</v>
      </c>
      <c r="M2688" s="52">
        <f t="shared" si="5"/>
        <v>62.62160668</v>
      </c>
      <c r="N2688" s="52">
        <f t="shared" si="6"/>
        <v>14.92160668</v>
      </c>
      <c r="O2688" s="53"/>
      <c r="P2688" s="54">
        <v>78.0</v>
      </c>
      <c r="Q2688" s="54">
        <v>0.1</v>
      </c>
      <c r="R2688" s="55">
        <f t="shared" si="7"/>
        <v>70.84370993</v>
      </c>
      <c r="S2688" s="55">
        <f t="shared" si="8"/>
        <v>7.156290075</v>
      </c>
      <c r="T2688" s="55"/>
    </row>
    <row r="2689">
      <c r="A2689" s="45">
        <v>69.1</v>
      </c>
      <c r="B2689" s="45">
        <v>10.1</v>
      </c>
      <c r="C2689" s="46">
        <f t="shared" si="1"/>
        <v>65.35376549</v>
      </c>
      <c r="D2689" s="35">
        <f t="shared" si="2"/>
        <v>3.746234507</v>
      </c>
      <c r="E2689" s="47"/>
      <c r="F2689" s="48">
        <v>74.0</v>
      </c>
      <c r="G2689" s="48">
        <v>143.0</v>
      </c>
      <c r="H2689" s="49">
        <f t="shared" si="3"/>
        <v>70.38795658</v>
      </c>
      <c r="I2689" s="49">
        <f t="shared" si="4"/>
        <v>3.61204342</v>
      </c>
      <c r="J2689" s="49"/>
      <c r="K2689" s="50">
        <v>46.6</v>
      </c>
      <c r="L2689" s="51">
        <v>13.0</v>
      </c>
      <c r="M2689" s="52">
        <f t="shared" si="5"/>
        <v>62.54064929</v>
      </c>
      <c r="N2689" s="52">
        <f t="shared" si="6"/>
        <v>15.94064929</v>
      </c>
      <c r="O2689" s="53"/>
      <c r="P2689" s="54">
        <v>74.0</v>
      </c>
      <c r="Q2689" s="54">
        <v>0.1</v>
      </c>
      <c r="R2689" s="55">
        <f t="shared" si="7"/>
        <v>70.84370993</v>
      </c>
      <c r="S2689" s="55">
        <f t="shared" si="8"/>
        <v>3.156290075</v>
      </c>
      <c r="T2689" s="55"/>
    </row>
    <row r="2690">
      <c r="A2690" s="45">
        <v>69.0</v>
      </c>
      <c r="B2690" s="45">
        <v>9.6</v>
      </c>
      <c r="C2690" s="46">
        <f t="shared" si="1"/>
        <v>64.30203894</v>
      </c>
      <c r="D2690" s="35">
        <f t="shared" si="2"/>
        <v>4.69796106</v>
      </c>
      <c r="E2690" s="47"/>
      <c r="F2690" s="48">
        <v>66.3</v>
      </c>
      <c r="G2690" s="48">
        <v>215.0</v>
      </c>
      <c r="H2690" s="49">
        <f t="shared" si="3"/>
        <v>66.54614752</v>
      </c>
      <c r="I2690" s="49">
        <f t="shared" si="4"/>
        <v>0.2461475168</v>
      </c>
      <c r="J2690" s="49"/>
      <c r="K2690" s="50">
        <v>71.3</v>
      </c>
      <c r="L2690" s="51">
        <v>61.3</v>
      </c>
      <c r="M2690" s="52">
        <f t="shared" si="5"/>
        <v>75.57478954</v>
      </c>
      <c r="N2690" s="52">
        <f t="shared" si="6"/>
        <v>4.274789542</v>
      </c>
      <c r="O2690" s="53"/>
      <c r="P2690" s="54">
        <v>66.3</v>
      </c>
      <c r="Q2690" s="54">
        <v>0.1</v>
      </c>
      <c r="R2690" s="55">
        <f t="shared" si="7"/>
        <v>70.84370993</v>
      </c>
      <c r="S2690" s="55">
        <f t="shared" si="8"/>
        <v>4.543709925</v>
      </c>
      <c r="T2690" s="55"/>
    </row>
    <row r="2691">
      <c r="A2691" s="45">
        <v>74.1</v>
      </c>
      <c r="B2691" s="45">
        <v>14.3</v>
      </c>
      <c r="C2691" s="46">
        <f t="shared" si="1"/>
        <v>74.18826853</v>
      </c>
      <c r="D2691" s="35">
        <f t="shared" si="2"/>
        <v>0.08826853335</v>
      </c>
      <c r="E2691" s="47"/>
      <c r="F2691" s="48">
        <v>66.0</v>
      </c>
      <c r="G2691" s="48">
        <v>217.0</v>
      </c>
      <c r="H2691" s="49">
        <f t="shared" si="3"/>
        <v>66.4394306</v>
      </c>
      <c r="I2691" s="49">
        <f t="shared" si="4"/>
        <v>0.4394305984</v>
      </c>
      <c r="J2691" s="49"/>
      <c r="K2691" s="50">
        <v>78.0</v>
      </c>
      <c r="L2691" s="51">
        <v>6.7</v>
      </c>
      <c r="M2691" s="52">
        <f t="shared" si="5"/>
        <v>60.84054403</v>
      </c>
      <c r="N2691" s="52">
        <f t="shared" si="6"/>
        <v>17.15945597</v>
      </c>
      <c r="O2691" s="53"/>
      <c r="P2691" s="54">
        <v>66.0</v>
      </c>
      <c r="Q2691" s="54">
        <v>0.1</v>
      </c>
      <c r="R2691" s="55">
        <f t="shared" si="7"/>
        <v>70.84370993</v>
      </c>
      <c r="S2691" s="55">
        <f t="shared" si="8"/>
        <v>4.843709925</v>
      </c>
      <c r="T2691" s="55"/>
    </row>
    <row r="2692">
      <c r="A2692" s="45">
        <v>73.9</v>
      </c>
      <c r="B2692" s="45">
        <v>14.2</v>
      </c>
      <c r="C2692" s="46">
        <f t="shared" si="1"/>
        <v>73.97792322</v>
      </c>
      <c r="D2692" s="35">
        <f t="shared" si="2"/>
        <v>0.07792322285</v>
      </c>
      <c r="E2692" s="47"/>
      <c r="F2692" s="48">
        <v>65.4</v>
      </c>
      <c r="G2692" s="48">
        <v>228.0</v>
      </c>
      <c r="H2692" s="49">
        <f t="shared" si="3"/>
        <v>65.85248755</v>
      </c>
      <c r="I2692" s="49">
        <f t="shared" si="4"/>
        <v>0.452487547</v>
      </c>
      <c r="J2692" s="49"/>
      <c r="K2692" s="50">
        <v>71.0</v>
      </c>
      <c r="L2692" s="51">
        <v>6.1</v>
      </c>
      <c r="M2692" s="52">
        <f t="shared" si="5"/>
        <v>60.67862925</v>
      </c>
      <c r="N2692" s="52">
        <f t="shared" si="6"/>
        <v>10.32137075</v>
      </c>
      <c r="O2692" s="53"/>
      <c r="P2692" s="54">
        <v>65.4</v>
      </c>
      <c r="Q2692" s="54">
        <v>0.1</v>
      </c>
      <c r="R2692" s="55">
        <f t="shared" si="7"/>
        <v>70.84370993</v>
      </c>
      <c r="S2692" s="55">
        <f t="shared" si="8"/>
        <v>5.443709925</v>
      </c>
      <c r="T2692" s="55"/>
    </row>
    <row r="2693">
      <c r="A2693" s="45">
        <v>73.8</v>
      </c>
      <c r="B2693" s="45">
        <v>14.2</v>
      </c>
      <c r="C2693" s="46">
        <f t="shared" si="1"/>
        <v>73.97792322</v>
      </c>
      <c r="D2693" s="35">
        <f t="shared" si="2"/>
        <v>0.1779232229</v>
      </c>
      <c r="E2693" s="47"/>
      <c r="F2693" s="48">
        <v>65.6</v>
      </c>
      <c r="G2693" s="48">
        <v>22.0</v>
      </c>
      <c r="H2693" s="49">
        <f t="shared" si="3"/>
        <v>76.84433015</v>
      </c>
      <c r="I2693" s="49">
        <f t="shared" si="4"/>
        <v>11.24433015</v>
      </c>
      <c r="J2693" s="49"/>
      <c r="K2693" s="50">
        <v>77.0</v>
      </c>
      <c r="L2693" s="51">
        <v>59.6</v>
      </c>
      <c r="M2693" s="52">
        <f t="shared" si="5"/>
        <v>75.11603098</v>
      </c>
      <c r="N2693" s="52">
        <f t="shared" si="6"/>
        <v>1.883969017</v>
      </c>
      <c r="O2693" s="53"/>
      <c r="P2693" s="54">
        <v>65.6</v>
      </c>
      <c r="Q2693" s="54">
        <v>0.1</v>
      </c>
      <c r="R2693" s="55">
        <f t="shared" si="7"/>
        <v>70.84370993</v>
      </c>
      <c r="S2693" s="55">
        <f t="shared" si="8"/>
        <v>5.243709925</v>
      </c>
      <c r="T2693" s="55"/>
    </row>
    <row r="2694">
      <c r="A2694" s="45">
        <v>73.7</v>
      </c>
      <c r="B2694" s="45">
        <v>14.1</v>
      </c>
      <c r="C2694" s="46">
        <f t="shared" si="1"/>
        <v>73.76757791</v>
      </c>
      <c r="D2694" s="35">
        <f t="shared" si="2"/>
        <v>0.06757791236</v>
      </c>
      <c r="E2694" s="47"/>
      <c r="F2694" s="48">
        <v>65.6</v>
      </c>
      <c r="G2694" s="48">
        <v>217.0</v>
      </c>
      <c r="H2694" s="49">
        <f t="shared" si="3"/>
        <v>66.4394306</v>
      </c>
      <c r="I2694" s="49">
        <f t="shared" si="4"/>
        <v>0.8394305984</v>
      </c>
      <c r="J2694" s="49"/>
      <c r="K2694" s="50">
        <v>75.0</v>
      </c>
      <c r="L2694" s="51">
        <v>59.0</v>
      </c>
      <c r="M2694" s="52">
        <f t="shared" si="5"/>
        <v>74.9541162</v>
      </c>
      <c r="N2694" s="52">
        <f t="shared" si="6"/>
        <v>0.04588380322</v>
      </c>
      <c r="O2694" s="53"/>
      <c r="P2694" s="54">
        <v>65.6</v>
      </c>
      <c r="Q2694" s="54">
        <v>0.1</v>
      </c>
      <c r="R2694" s="55">
        <f t="shared" si="7"/>
        <v>70.84370993</v>
      </c>
      <c r="S2694" s="55">
        <f t="shared" si="8"/>
        <v>5.243709925</v>
      </c>
      <c r="T2694" s="55"/>
    </row>
    <row r="2695">
      <c r="A2695" s="45">
        <v>73.8</v>
      </c>
      <c r="B2695" s="45">
        <v>14.1</v>
      </c>
      <c r="C2695" s="46">
        <f t="shared" si="1"/>
        <v>73.76757791</v>
      </c>
      <c r="D2695" s="35">
        <f t="shared" si="2"/>
        <v>0.03242208764</v>
      </c>
      <c r="E2695" s="47"/>
      <c r="F2695" s="48">
        <v>65.8</v>
      </c>
      <c r="G2695" s="48">
        <v>211.0</v>
      </c>
      <c r="H2695" s="49">
        <f t="shared" si="3"/>
        <v>66.75958135</v>
      </c>
      <c r="I2695" s="49">
        <f t="shared" si="4"/>
        <v>0.9595813537</v>
      </c>
      <c r="J2695" s="49"/>
      <c r="K2695" s="50">
        <v>69.8</v>
      </c>
      <c r="L2695" s="51">
        <v>58.5</v>
      </c>
      <c r="M2695" s="52">
        <f t="shared" si="5"/>
        <v>74.81918721</v>
      </c>
      <c r="N2695" s="52">
        <f t="shared" si="6"/>
        <v>5.019187209</v>
      </c>
      <c r="O2695" s="53"/>
      <c r="P2695" s="54">
        <v>65.8</v>
      </c>
      <c r="Q2695" s="54">
        <v>0.1</v>
      </c>
      <c r="R2695" s="55">
        <f t="shared" si="7"/>
        <v>70.84370993</v>
      </c>
      <c r="S2695" s="55">
        <f t="shared" si="8"/>
        <v>5.043709925</v>
      </c>
      <c r="T2695" s="55"/>
    </row>
    <row r="2696">
      <c r="A2696" s="45">
        <v>73.7</v>
      </c>
      <c r="B2696" s="45">
        <v>14.0</v>
      </c>
      <c r="C2696" s="46">
        <f t="shared" si="1"/>
        <v>73.5572326</v>
      </c>
      <c r="D2696" s="35">
        <f t="shared" si="2"/>
        <v>0.1427673981</v>
      </c>
      <c r="E2696" s="47"/>
      <c r="F2696" s="48">
        <v>65.6</v>
      </c>
      <c r="G2696" s="48">
        <v>215.0</v>
      </c>
      <c r="H2696" s="49">
        <f t="shared" si="3"/>
        <v>66.54614752</v>
      </c>
      <c r="I2696" s="49">
        <f t="shared" si="4"/>
        <v>0.9461475168</v>
      </c>
      <c r="J2696" s="49"/>
      <c r="K2696" s="50">
        <v>69.2</v>
      </c>
      <c r="L2696" s="51">
        <v>58.0</v>
      </c>
      <c r="M2696" s="52">
        <f t="shared" si="5"/>
        <v>74.68425822</v>
      </c>
      <c r="N2696" s="52">
        <f t="shared" si="6"/>
        <v>5.48425822</v>
      </c>
      <c r="O2696" s="53"/>
      <c r="P2696" s="54">
        <v>65.6</v>
      </c>
      <c r="Q2696" s="54">
        <v>0.1</v>
      </c>
      <c r="R2696" s="55">
        <f t="shared" si="7"/>
        <v>70.84370993</v>
      </c>
      <c r="S2696" s="55">
        <f t="shared" si="8"/>
        <v>5.243709925</v>
      </c>
      <c r="T2696" s="55"/>
    </row>
    <row r="2697">
      <c r="A2697" s="45">
        <v>73.6</v>
      </c>
      <c r="B2697" s="45">
        <v>14.0</v>
      </c>
      <c r="C2697" s="46">
        <f t="shared" si="1"/>
        <v>73.5572326</v>
      </c>
      <c r="D2697" s="35">
        <f t="shared" si="2"/>
        <v>0.04276739813</v>
      </c>
      <c r="E2697" s="47"/>
      <c r="F2697" s="48">
        <v>64.5</v>
      </c>
      <c r="G2697" s="48">
        <v>235.0</v>
      </c>
      <c r="H2697" s="49">
        <f t="shared" si="3"/>
        <v>65.47897833</v>
      </c>
      <c r="I2697" s="49">
        <f t="shared" si="4"/>
        <v>0.9789783325</v>
      </c>
      <c r="J2697" s="49"/>
      <c r="K2697" s="50">
        <v>67.7</v>
      </c>
      <c r="L2697" s="51">
        <v>57.6</v>
      </c>
      <c r="M2697" s="52">
        <f t="shared" si="5"/>
        <v>74.57631503</v>
      </c>
      <c r="N2697" s="52">
        <f t="shared" si="6"/>
        <v>6.87631503</v>
      </c>
      <c r="O2697" s="53"/>
      <c r="P2697" s="54">
        <v>64.5</v>
      </c>
      <c r="Q2697" s="54">
        <v>0.1</v>
      </c>
      <c r="R2697" s="55">
        <f t="shared" si="7"/>
        <v>70.84370993</v>
      </c>
      <c r="S2697" s="55">
        <f t="shared" si="8"/>
        <v>6.343709925</v>
      </c>
      <c r="T2697" s="55"/>
    </row>
    <row r="2698">
      <c r="A2698" s="45">
        <v>73.2</v>
      </c>
      <c r="B2698" s="45">
        <v>13.4</v>
      </c>
      <c r="C2698" s="46">
        <f t="shared" si="1"/>
        <v>72.29516074</v>
      </c>
      <c r="D2698" s="35">
        <f t="shared" si="2"/>
        <v>0.9048392611</v>
      </c>
      <c r="E2698" s="47"/>
      <c r="F2698" s="48">
        <v>64.1</v>
      </c>
      <c r="G2698" s="48">
        <v>241.0</v>
      </c>
      <c r="H2698" s="49">
        <f t="shared" si="3"/>
        <v>65.15882758</v>
      </c>
      <c r="I2698" s="49">
        <f t="shared" si="4"/>
        <v>1.058827577</v>
      </c>
      <c r="J2698" s="49"/>
      <c r="K2698" s="50">
        <v>67.5</v>
      </c>
      <c r="L2698" s="51">
        <v>57.2</v>
      </c>
      <c r="M2698" s="52">
        <f t="shared" si="5"/>
        <v>74.46837184</v>
      </c>
      <c r="N2698" s="52">
        <f t="shared" si="6"/>
        <v>6.968371839</v>
      </c>
      <c r="O2698" s="53"/>
      <c r="P2698" s="54">
        <v>64.1</v>
      </c>
      <c r="Q2698" s="54">
        <v>0.1</v>
      </c>
      <c r="R2698" s="55">
        <f t="shared" si="7"/>
        <v>70.84370993</v>
      </c>
      <c r="S2698" s="55">
        <f t="shared" si="8"/>
        <v>6.743709925</v>
      </c>
      <c r="T2698" s="55"/>
    </row>
    <row r="2699">
      <c r="A2699" s="45">
        <v>73.4</v>
      </c>
      <c r="B2699" s="45">
        <v>12.9</v>
      </c>
      <c r="C2699" s="46">
        <f t="shared" si="1"/>
        <v>71.24343419</v>
      </c>
      <c r="D2699" s="35">
        <f t="shared" si="2"/>
        <v>2.156565814</v>
      </c>
      <c r="E2699" s="47"/>
      <c r="F2699" s="48">
        <v>63.7</v>
      </c>
      <c r="G2699" s="48">
        <v>245.0</v>
      </c>
      <c r="H2699" s="49">
        <f t="shared" si="3"/>
        <v>64.94539374</v>
      </c>
      <c r="I2699" s="49">
        <f t="shared" si="4"/>
        <v>1.24539374</v>
      </c>
      <c r="J2699" s="49"/>
      <c r="K2699" s="50">
        <v>67.7</v>
      </c>
      <c r="L2699" s="51">
        <v>56.8</v>
      </c>
      <c r="M2699" s="52">
        <f t="shared" si="5"/>
        <v>74.36042865</v>
      </c>
      <c r="N2699" s="52">
        <f t="shared" si="6"/>
        <v>6.660428649</v>
      </c>
      <c r="O2699" s="53"/>
      <c r="P2699" s="54">
        <v>63.7</v>
      </c>
      <c r="Q2699" s="54">
        <v>0.1</v>
      </c>
      <c r="R2699" s="55">
        <f t="shared" si="7"/>
        <v>70.84370993</v>
      </c>
      <c r="S2699" s="55">
        <f t="shared" si="8"/>
        <v>7.143709925</v>
      </c>
      <c r="T2699" s="55"/>
    </row>
    <row r="2700">
      <c r="A2700" s="45">
        <v>73.6</v>
      </c>
      <c r="B2700" s="45">
        <v>12.4</v>
      </c>
      <c r="C2700" s="46">
        <f t="shared" si="1"/>
        <v>70.19170763</v>
      </c>
      <c r="D2700" s="35">
        <f t="shared" si="2"/>
        <v>3.408292366</v>
      </c>
      <c r="E2700" s="47"/>
      <c r="F2700" s="48">
        <v>63.3</v>
      </c>
      <c r="G2700" s="48">
        <v>248.0</v>
      </c>
      <c r="H2700" s="49">
        <f t="shared" si="3"/>
        <v>64.78531836</v>
      </c>
      <c r="I2700" s="49">
        <f t="shared" si="4"/>
        <v>1.485318363</v>
      </c>
      <c r="J2700" s="49"/>
      <c r="K2700" s="50">
        <v>67.0</v>
      </c>
      <c r="L2700" s="51">
        <v>56.4</v>
      </c>
      <c r="M2700" s="52">
        <f t="shared" si="5"/>
        <v>74.25248546</v>
      </c>
      <c r="N2700" s="52">
        <f t="shared" si="6"/>
        <v>7.252485458</v>
      </c>
      <c r="O2700" s="53"/>
      <c r="P2700" s="54">
        <v>63.3</v>
      </c>
      <c r="Q2700" s="54">
        <v>0.1</v>
      </c>
      <c r="R2700" s="55">
        <f t="shared" si="7"/>
        <v>70.84370993</v>
      </c>
      <c r="S2700" s="55">
        <f t="shared" si="8"/>
        <v>7.543709925</v>
      </c>
      <c r="T2700" s="55"/>
    </row>
    <row r="2701">
      <c r="A2701" s="45">
        <v>73.6</v>
      </c>
      <c r="B2701" s="45">
        <v>11.8</v>
      </c>
      <c r="C2701" s="46">
        <f t="shared" si="1"/>
        <v>68.92963577</v>
      </c>
      <c r="D2701" s="35">
        <f t="shared" si="2"/>
        <v>4.670364229</v>
      </c>
      <c r="E2701" s="47"/>
      <c r="F2701" s="48">
        <v>63.5</v>
      </c>
      <c r="G2701" s="48">
        <v>238.0</v>
      </c>
      <c r="H2701" s="49">
        <f t="shared" si="3"/>
        <v>65.31890295</v>
      </c>
      <c r="I2701" s="49">
        <f t="shared" si="4"/>
        <v>1.818902955</v>
      </c>
      <c r="J2701" s="49"/>
      <c r="K2701" s="50">
        <v>67.4</v>
      </c>
      <c r="L2701" s="51">
        <v>56.1</v>
      </c>
      <c r="M2701" s="52">
        <f t="shared" si="5"/>
        <v>74.17152807</v>
      </c>
      <c r="N2701" s="52">
        <f t="shared" si="6"/>
        <v>6.771528065</v>
      </c>
      <c r="O2701" s="53"/>
      <c r="P2701" s="54">
        <v>63.5</v>
      </c>
      <c r="Q2701" s="54">
        <v>0.1</v>
      </c>
      <c r="R2701" s="55">
        <f t="shared" si="7"/>
        <v>70.84370993</v>
      </c>
      <c r="S2701" s="55">
        <f t="shared" si="8"/>
        <v>7.343709925</v>
      </c>
      <c r="T2701" s="55"/>
    </row>
    <row r="2702">
      <c r="A2702" s="45">
        <v>73.3</v>
      </c>
      <c r="B2702" s="45">
        <v>11.6</v>
      </c>
      <c r="C2702" s="46">
        <f t="shared" si="1"/>
        <v>68.50894515</v>
      </c>
      <c r="D2702" s="35">
        <f t="shared" si="2"/>
        <v>4.79105485</v>
      </c>
      <c r="E2702" s="47"/>
      <c r="F2702" s="48">
        <v>63.4</v>
      </c>
      <c r="G2702" s="48">
        <v>231.0</v>
      </c>
      <c r="H2702" s="49">
        <f t="shared" si="3"/>
        <v>65.69241217</v>
      </c>
      <c r="I2702" s="49">
        <f t="shared" si="4"/>
        <v>2.292412169</v>
      </c>
      <c r="J2702" s="49"/>
      <c r="K2702" s="50">
        <v>67.6</v>
      </c>
      <c r="L2702" s="51">
        <v>55.7</v>
      </c>
      <c r="M2702" s="52">
        <f t="shared" si="5"/>
        <v>74.06358487</v>
      </c>
      <c r="N2702" s="52">
        <f t="shared" si="6"/>
        <v>6.463584875</v>
      </c>
      <c r="O2702" s="53"/>
      <c r="P2702" s="54">
        <v>63.4</v>
      </c>
      <c r="Q2702" s="54">
        <v>0.1</v>
      </c>
      <c r="R2702" s="55">
        <f t="shared" si="7"/>
        <v>70.84370993</v>
      </c>
      <c r="S2702" s="55">
        <f t="shared" si="8"/>
        <v>7.443709925</v>
      </c>
      <c r="T2702" s="55"/>
    </row>
    <row r="2703">
      <c r="A2703" s="45">
        <v>72.4</v>
      </c>
      <c r="B2703" s="45">
        <v>11.6</v>
      </c>
      <c r="C2703" s="46">
        <f t="shared" si="1"/>
        <v>68.50894515</v>
      </c>
      <c r="D2703" s="35">
        <f t="shared" si="2"/>
        <v>3.89105485</v>
      </c>
      <c r="E2703" s="47"/>
      <c r="F2703" s="48">
        <v>63.3</v>
      </c>
      <c r="G2703" s="48">
        <v>229.0</v>
      </c>
      <c r="H2703" s="49">
        <f t="shared" si="3"/>
        <v>65.79912909</v>
      </c>
      <c r="I2703" s="49">
        <f t="shared" si="4"/>
        <v>2.499129088</v>
      </c>
      <c r="J2703" s="49"/>
      <c r="K2703" s="50">
        <v>67.6</v>
      </c>
      <c r="L2703" s="51">
        <v>55.4</v>
      </c>
      <c r="M2703" s="52">
        <f t="shared" si="5"/>
        <v>73.98262748</v>
      </c>
      <c r="N2703" s="52">
        <f t="shared" si="6"/>
        <v>6.382627482</v>
      </c>
      <c r="O2703" s="53"/>
      <c r="P2703" s="54">
        <v>63.3</v>
      </c>
      <c r="Q2703" s="54">
        <v>0.1</v>
      </c>
      <c r="R2703" s="55">
        <f t="shared" si="7"/>
        <v>70.84370993</v>
      </c>
      <c r="S2703" s="55">
        <f t="shared" si="8"/>
        <v>7.543709925</v>
      </c>
      <c r="T2703" s="55"/>
    </row>
    <row r="2704">
      <c r="A2704" s="45">
        <v>73.1</v>
      </c>
      <c r="B2704" s="45">
        <v>11.0</v>
      </c>
      <c r="C2704" s="46">
        <f t="shared" si="1"/>
        <v>67.24687329</v>
      </c>
      <c r="D2704" s="35">
        <f t="shared" si="2"/>
        <v>5.853126713</v>
      </c>
      <c r="E2704" s="47"/>
      <c r="F2704" s="48">
        <v>64.0</v>
      </c>
      <c r="G2704" s="48">
        <v>221.0</v>
      </c>
      <c r="H2704" s="49">
        <f t="shared" si="3"/>
        <v>66.22599676</v>
      </c>
      <c r="I2704" s="49">
        <f t="shared" si="4"/>
        <v>2.225996762</v>
      </c>
      <c r="J2704" s="49"/>
      <c r="K2704" s="50">
        <v>67.7</v>
      </c>
      <c r="L2704" s="51">
        <v>55.1</v>
      </c>
      <c r="M2704" s="52">
        <f t="shared" si="5"/>
        <v>73.90167009</v>
      </c>
      <c r="N2704" s="52">
        <f t="shared" si="6"/>
        <v>6.201670089</v>
      </c>
      <c r="O2704" s="53"/>
      <c r="P2704" s="54">
        <v>64.0</v>
      </c>
      <c r="Q2704" s="54">
        <v>0.1</v>
      </c>
      <c r="R2704" s="55">
        <f t="shared" si="7"/>
        <v>70.84370993</v>
      </c>
      <c r="S2704" s="55">
        <f t="shared" si="8"/>
        <v>6.843709925</v>
      </c>
      <c r="T2704" s="55"/>
    </row>
    <row r="2705">
      <c r="A2705" s="45">
        <v>72.5</v>
      </c>
      <c r="B2705" s="45">
        <v>10.4</v>
      </c>
      <c r="C2705" s="46">
        <f t="shared" si="1"/>
        <v>65.98480142</v>
      </c>
      <c r="D2705" s="35">
        <f t="shared" si="2"/>
        <v>6.515198576</v>
      </c>
      <c r="E2705" s="47"/>
      <c r="F2705" s="48">
        <v>63.8</v>
      </c>
      <c r="G2705" s="48">
        <v>224.0</v>
      </c>
      <c r="H2705" s="49">
        <f t="shared" si="3"/>
        <v>66.06592138</v>
      </c>
      <c r="I2705" s="49">
        <f t="shared" si="4"/>
        <v>2.265921384</v>
      </c>
      <c r="J2705" s="49"/>
      <c r="K2705" s="50">
        <v>67.5</v>
      </c>
      <c r="L2705" s="51">
        <v>54.8</v>
      </c>
      <c r="M2705" s="52">
        <f t="shared" si="5"/>
        <v>73.8207127</v>
      </c>
      <c r="N2705" s="52">
        <f t="shared" si="6"/>
        <v>6.320712696</v>
      </c>
      <c r="O2705" s="53"/>
      <c r="P2705" s="54">
        <v>63.8</v>
      </c>
      <c r="Q2705" s="54">
        <v>3.1</v>
      </c>
      <c r="R2705" s="55">
        <f t="shared" si="7"/>
        <v>67.92505975</v>
      </c>
      <c r="S2705" s="55">
        <f t="shared" si="8"/>
        <v>4.125059747</v>
      </c>
      <c r="T2705" s="55"/>
    </row>
    <row r="2706">
      <c r="A2706" s="45">
        <v>72.5</v>
      </c>
      <c r="B2706" s="45">
        <v>10.6</v>
      </c>
      <c r="C2706" s="46">
        <f t="shared" si="1"/>
        <v>66.40549205</v>
      </c>
      <c r="D2706" s="35">
        <f t="shared" si="2"/>
        <v>6.094507955</v>
      </c>
      <c r="E2706" s="47"/>
      <c r="F2706" s="48">
        <v>62.3</v>
      </c>
      <c r="G2706" s="48">
        <v>291.0</v>
      </c>
      <c r="H2706" s="49">
        <f t="shared" si="3"/>
        <v>62.49090462</v>
      </c>
      <c r="I2706" s="49">
        <f t="shared" si="4"/>
        <v>0.1909046165</v>
      </c>
      <c r="J2706" s="49"/>
      <c r="K2706" s="50">
        <v>77.1</v>
      </c>
      <c r="L2706" s="51">
        <v>64.2</v>
      </c>
      <c r="M2706" s="52">
        <f t="shared" si="5"/>
        <v>76.35737767</v>
      </c>
      <c r="N2706" s="52">
        <f t="shared" si="6"/>
        <v>0.7426223263</v>
      </c>
      <c r="O2706" s="53"/>
      <c r="P2706" s="54">
        <v>62.3</v>
      </c>
      <c r="Q2706" s="54">
        <v>4.0</v>
      </c>
      <c r="R2706" s="55">
        <f t="shared" si="7"/>
        <v>67.04946469</v>
      </c>
      <c r="S2706" s="55">
        <f t="shared" si="8"/>
        <v>4.749464694</v>
      </c>
      <c r="T2706" s="55"/>
    </row>
    <row r="2707">
      <c r="A2707" s="45">
        <v>76.0</v>
      </c>
      <c r="B2707" s="45">
        <v>12.6</v>
      </c>
      <c r="C2707" s="46">
        <f t="shared" si="1"/>
        <v>70.61239825</v>
      </c>
      <c r="D2707" s="35">
        <f t="shared" si="2"/>
        <v>5.387601745</v>
      </c>
      <c r="E2707" s="47"/>
      <c r="F2707" s="48">
        <v>61.5</v>
      </c>
      <c r="G2707" s="48">
        <v>38.0</v>
      </c>
      <c r="H2707" s="49">
        <f t="shared" si="3"/>
        <v>75.9905948</v>
      </c>
      <c r="I2707" s="49">
        <f t="shared" si="4"/>
        <v>14.4905948</v>
      </c>
      <c r="J2707" s="49"/>
      <c r="K2707" s="50">
        <v>76.9</v>
      </c>
      <c r="L2707" s="51">
        <v>62.4</v>
      </c>
      <c r="M2707" s="52">
        <f t="shared" si="5"/>
        <v>75.87163332</v>
      </c>
      <c r="N2707" s="52">
        <f t="shared" si="6"/>
        <v>1.028366684</v>
      </c>
      <c r="O2707" s="53"/>
      <c r="P2707" s="54">
        <v>61.5</v>
      </c>
      <c r="Q2707" s="54">
        <v>4.6</v>
      </c>
      <c r="R2707" s="55">
        <f t="shared" si="7"/>
        <v>66.46573466</v>
      </c>
      <c r="S2707" s="55">
        <f t="shared" si="8"/>
        <v>4.965734658</v>
      </c>
      <c r="T2707" s="55"/>
    </row>
    <row r="2708">
      <c r="A2708" s="45">
        <v>75.9</v>
      </c>
      <c r="B2708" s="45">
        <v>12.5</v>
      </c>
      <c r="C2708" s="46">
        <f t="shared" si="1"/>
        <v>70.40205294</v>
      </c>
      <c r="D2708" s="35">
        <f t="shared" si="2"/>
        <v>5.497947056</v>
      </c>
      <c r="E2708" s="47"/>
      <c r="F2708" s="48">
        <v>67.0</v>
      </c>
      <c r="G2708" s="48">
        <v>325.0</v>
      </c>
      <c r="H2708" s="49">
        <f t="shared" si="3"/>
        <v>60.676717</v>
      </c>
      <c r="I2708" s="49">
        <f t="shared" si="4"/>
        <v>6.323282997</v>
      </c>
      <c r="J2708" s="49"/>
      <c r="K2708" s="50">
        <v>76.7</v>
      </c>
      <c r="L2708" s="51">
        <v>6.5</v>
      </c>
      <c r="M2708" s="52">
        <f t="shared" si="5"/>
        <v>60.78657244</v>
      </c>
      <c r="N2708" s="52">
        <f t="shared" si="6"/>
        <v>15.91342756</v>
      </c>
      <c r="O2708" s="53"/>
      <c r="P2708" s="54">
        <v>67.0</v>
      </c>
      <c r="Q2708" s="54">
        <v>6.8</v>
      </c>
      <c r="R2708" s="55">
        <f t="shared" si="7"/>
        <v>64.32539119</v>
      </c>
      <c r="S2708" s="55">
        <f t="shared" si="8"/>
        <v>2.674608805</v>
      </c>
      <c r="T2708" s="55"/>
    </row>
    <row r="2709">
      <c r="A2709" s="45">
        <v>75.7</v>
      </c>
      <c r="B2709" s="45">
        <v>12.3</v>
      </c>
      <c r="C2709" s="46">
        <f t="shared" si="1"/>
        <v>69.98136232</v>
      </c>
      <c r="D2709" s="35">
        <f t="shared" si="2"/>
        <v>5.718637677</v>
      </c>
      <c r="E2709" s="47"/>
      <c r="F2709" s="48">
        <v>60.0</v>
      </c>
      <c r="G2709" s="48">
        <v>339.0</v>
      </c>
      <c r="H2709" s="49">
        <f t="shared" si="3"/>
        <v>59.92969857</v>
      </c>
      <c r="I2709" s="49">
        <f t="shared" si="4"/>
        <v>0.07030142585</v>
      </c>
      <c r="J2709" s="49"/>
      <c r="K2709" s="50">
        <v>76.5</v>
      </c>
      <c r="L2709" s="51">
        <v>58.6</v>
      </c>
      <c r="M2709" s="52">
        <f t="shared" si="5"/>
        <v>74.84617301</v>
      </c>
      <c r="N2709" s="52">
        <f t="shared" si="6"/>
        <v>1.653826994</v>
      </c>
      <c r="O2709" s="53"/>
      <c r="P2709" s="54">
        <v>60.0</v>
      </c>
      <c r="Q2709" s="54">
        <v>8.0</v>
      </c>
      <c r="R2709" s="55">
        <f t="shared" si="7"/>
        <v>63.15793112</v>
      </c>
      <c r="S2709" s="55">
        <f t="shared" si="8"/>
        <v>3.157931124</v>
      </c>
      <c r="T2709" s="55"/>
    </row>
    <row r="2710">
      <c r="A2710" s="45">
        <v>75.6</v>
      </c>
      <c r="B2710" s="45">
        <v>12.2</v>
      </c>
      <c r="C2710" s="46">
        <f t="shared" si="1"/>
        <v>69.77101701</v>
      </c>
      <c r="D2710" s="35">
        <f t="shared" si="2"/>
        <v>5.828982987</v>
      </c>
      <c r="E2710" s="47"/>
      <c r="F2710" s="48">
        <v>59.3</v>
      </c>
      <c r="G2710" s="48">
        <v>347.0</v>
      </c>
      <c r="H2710" s="49">
        <f t="shared" si="3"/>
        <v>59.5028309</v>
      </c>
      <c r="I2710" s="49">
        <f t="shared" si="4"/>
        <v>0.2028309004</v>
      </c>
      <c r="J2710" s="49"/>
      <c r="K2710" s="50">
        <v>76.3</v>
      </c>
      <c r="L2710" s="51">
        <v>57.1</v>
      </c>
      <c r="M2710" s="52">
        <f t="shared" si="5"/>
        <v>74.44138604</v>
      </c>
      <c r="N2710" s="52">
        <f t="shared" si="6"/>
        <v>1.858613958</v>
      </c>
      <c r="O2710" s="53"/>
      <c r="P2710" s="54">
        <v>59.3</v>
      </c>
      <c r="Q2710" s="54">
        <v>8.1</v>
      </c>
      <c r="R2710" s="55">
        <f t="shared" si="7"/>
        <v>63.06064278</v>
      </c>
      <c r="S2710" s="55">
        <f t="shared" si="8"/>
        <v>3.760642784</v>
      </c>
      <c r="T2710" s="55"/>
    </row>
    <row r="2711">
      <c r="A2711" s="45">
        <v>75.4</v>
      </c>
      <c r="B2711" s="45">
        <v>12.0</v>
      </c>
      <c r="C2711" s="46">
        <f t="shared" si="1"/>
        <v>69.35032639</v>
      </c>
      <c r="D2711" s="35">
        <f t="shared" si="2"/>
        <v>6.049673608</v>
      </c>
      <c r="E2711" s="47"/>
      <c r="F2711" s="48">
        <v>58.4</v>
      </c>
      <c r="G2711" s="48">
        <v>362.0</v>
      </c>
      <c r="H2711" s="49">
        <f t="shared" si="3"/>
        <v>58.70245401</v>
      </c>
      <c r="I2711" s="49">
        <f t="shared" si="4"/>
        <v>0.3024540122</v>
      </c>
      <c r="J2711" s="49"/>
      <c r="K2711" s="50">
        <v>76.2</v>
      </c>
      <c r="L2711" s="51">
        <v>55.8</v>
      </c>
      <c r="M2711" s="52">
        <f t="shared" si="5"/>
        <v>74.09057067</v>
      </c>
      <c r="N2711" s="52">
        <f t="shared" si="6"/>
        <v>2.109429327</v>
      </c>
      <c r="O2711" s="53"/>
      <c r="P2711" s="54">
        <v>58.4</v>
      </c>
      <c r="Q2711" s="54">
        <v>8.2</v>
      </c>
      <c r="R2711" s="55">
        <f t="shared" si="7"/>
        <v>62.96335444</v>
      </c>
      <c r="S2711" s="55">
        <f t="shared" si="8"/>
        <v>4.563354445</v>
      </c>
      <c r="T2711" s="55"/>
    </row>
    <row r="2712">
      <c r="A2712" s="45">
        <v>75.2</v>
      </c>
      <c r="B2712" s="45">
        <v>11.9</v>
      </c>
      <c r="C2712" s="46">
        <f t="shared" si="1"/>
        <v>69.13998108</v>
      </c>
      <c r="D2712" s="35">
        <f t="shared" si="2"/>
        <v>6.060018918</v>
      </c>
      <c r="E2712" s="47"/>
      <c r="F2712" s="48">
        <v>57.5</v>
      </c>
      <c r="G2712" s="48">
        <v>378.0</v>
      </c>
      <c r="H2712" s="49">
        <f t="shared" si="3"/>
        <v>57.84871866</v>
      </c>
      <c r="I2712" s="49">
        <f t="shared" si="4"/>
        <v>0.3487186648</v>
      </c>
      <c r="J2712" s="49"/>
      <c r="K2712" s="50">
        <v>76.0</v>
      </c>
      <c r="L2712" s="51">
        <v>55.1</v>
      </c>
      <c r="M2712" s="52">
        <f t="shared" si="5"/>
        <v>73.90167009</v>
      </c>
      <c r="N2712" s="52">
        <f t="shared" si="6"/>
        <v>2.098329911</v>
      </c>
      <c r="O2712" s="53"/>
      <c r="P2712" s="54">
        <v>57.5</v>
      </c>
      <c r="Q2712" s="54">
        <v>8.4</v>
      </c>
      <c r="R2712" s="55">
        <f t="shared" si="7"/>
        <v>62.76877777</v>
      </c>
      <c r="S2712" s="55">
        <f t="shared" si="8"/>
        <v>5.268777766</v>
      </c>
      <c r="T2712" s="55"/>
    </row>
    <row r="2713">
      <c r="A2713" s="45">
        <v>75.0</v>
      </c>
      <c r="B2713" s="45">
        <v>11.7</v>
      </c>
      <c r="C2713" s="46">
        <f t="shared" si="1"/>
        <v>68.71929046</v>
      </c>
      <c r="D2713" s="35">
        <f t="shared" si="2"/>
        <v>6.280709539</v>
      </c>
      <c r="E2713" s="47"/>
      <c r="F2713" s="48">
        <v>56.3</v>
      </c>
      <c r="G2713" s="48">
        <v>41.0</v>
      </c>
      <c r="H2713" s="49">
        <f t="shared" si="3"/>
        <v>75.83051942</v>
      </c>
      <c r="I2713" s="49">
        <f t="shared" si="4"/>
        <v>19.53051942</v>
      </c>
      <c r="J2713" s="49"/>
      <c r="K2713" s="50">
        <v>75.8</v>
      </c>
      <c r="L2713" s="51">
        <v>54.8</v>
      </c>
      <c r="M2713" s="52">
        <f t="shared" si="5"/>
        <v>73.8207127</v>
      </c>
      <c r="N2713" s="52">
        <f t="shared" si="6"/>
        <v>1.979287304</v>
      </c>
      <c r="O2713" s="53"/>
      <c r="P2713" s="54">
        <v>56.3</v>
      </c>
      <c r="Q2713" s="54">
        <v>8.6</v>
      </c>
      <c r="R2713" s="55">
        <f t="shared" si="7"/>
        <v>62.57420109</v>
      </c>
      <c r="S2713" s="55">
        <f t="shared" si="8"/>
        <v>6.274201088</v>
      </c>
      <c r="T2713" s="55"/>
    </row>
    <row r="2714">
      <c r="A2714" s="45">
        <v>74.9</v>
      </c>
      <c r="B2714" s="45">
        <v>11.6</v>
      </c>
      <c r="C2714" s="46">
        <f t="shared" si="1"/>
        <v>68.50894515</v>
      </c>
      <c r="D2714" s="35">
        <f t="shared" si="2"/>
        <v>6.39105485</v>
      </c>
      <c r="E2714" s="47"/>
      <c r="F2714" s="48">
        <v>55.5</v>
      </c>
      <c r="G2714" s="48">
        <v>41.0</v>
      </c>
      <c r="H2714" s="49">
        <f t="shared" si="3"/>
        <v>75.83051942</v>
      </c>
      <c r="I2714" s="49">
        <f t="shared" si="4"/>
        <v>20.33051942</v>
      </c>
      <c r="J2714" s="49"/>
      <c r="K2714" s="50">
        <v>75.6</v>
      </c>
      <c r="L2714" s="51">
        <v>55.1</v>
      </c>
      <c r="M2714" s="52">
        <f t="shared" si="5"/>
        <v>73.90167009</v>
      </c>
      <c r="N2714" s="52">
        <f t="shared" si="6"/>
        <v>1.698329911</v>
      </c>
      <c r="O2714" s="53"/>
      <c r="P2714" s="54">
        <v>55.5</v>
      </c>
      <c r="Q2714" s="54">
        <v>8.7</v>
      </c>
      <c r="R2714" s="55">
        <f t="shared" si="7"/>
        <v>62.47691275</v>
      </c>
      <c r="S2714" s="55">
        <f t="shared" si="8"/>
        <v>6.976912749</v>
      </c>
      <c r="T2714" s="55"/>
    </row>
    <row r="2715">
      <c r="A2715" s="45">
        <v>74.7</v>
      </c>
      <c r="B2715" s="45">
        <v>11.4</v>
      </c>
      <c r="C2715" s="46">
        <f t="shared" si="1"/>
        <v>68.08825453</v>
      </c>
      <c r="D2715" s="35">
        <f t="shared" si="2"/>
        <v>6.611745471</v>
      </c>
      <c r="E2715" s="47"/>
      <c r="F2715" s="48">
        <v>54.9</v>
      </c>
      <c r="G2715" s="48">
        <v>41.0</v>
      </c>
      <c r="H2715" s="49">
        <f t="shared" si="3"/>
        <v>75.83051942</v>
      </c>
      <c r="I2715" s="49">
        <f t="shared" si="4"/>
        <v>20.93051942</v>
      </c>
      <c r="J2715" s="49"/>
      <c r="K2715" s="50">
        <v>75.4</v>
      </c>
      <c r="L2715" s="51">
        <v>55.8</v>
      </c>
      <c r="M2715" s="52">
        <f t="shared" si="5"/>
        <v>74.09057067</v>
      </c>
      <c r="N2715" s="52">
        <f t="shared" si="6"/>
        <v>1.309429327</v>
      </c>
      <c r="O2715" s="53"/>
      <c r="P2715" s="54">
        <v>54.9</v>
      </c>
      <c r="Q2715" s="54">
        <v>8.9</v>
      </c>
      <c r="R2715" s="55">
        <f t="shared" si="7"/>
        <v>62.28233607</v>
      </c>
      <c r="S2715" s="55">
        <f t="shared" si="8"/>
        <v>7.38233607</v>
      </c>
      <c r="T2715" s="55"/>
    </row>
    <row r="2716">
      <c r="A2716" s="45">
        <v>74.6</v>
      </c>
      <c r="B2716" s="45">
        <v>11.3</v>
      </c>
      <c r="C2716" s="46">
        <f t="shared" si="1"/>
        <v>67.87790922</v>
      </c>
      <c r="D2716" s="35">
        <f t="shared" si="2"/>
        <v>6.722090781</v>
      </c>
      <c r="E2716" s="47"/>
      <c r="F2716" s="48">
        <v>53.2</v>
      </c>
      <c r="G2716" s="48">
        <v>446.0</v>
      </c>
      <c r="H2716" s="49">
        <f t="shared" si="3"/>
        <v>54.22034344</v>
      </c>
      <c r="I2716" s="49">
        <f t="shared" si="4"/>
        <v>1.020343438</v>
      </c>
      <c r="J2716" s="49"/>
      <c r="K2716" s="50">
        <v>75.3</v>
      </c>
      <c r="L2716" s="51">
        <v>56.6</v>
      </c>
      <c r="M2716" s="52">
        <f t="shared" si="5"/>
        <v>74.30645705</v>
      </c>
      <c r="N2716" s="52">
        <f t="shared" si="6"/>
        <v>0.9935429464</v>
      </c>
      <c r="O2716" s="53"/>
      <c r="P2716" s="54">
        <v>53.2</v>
      </c>
      <c r="Q2716" s="54">
        <v>9.4</v>
      </c>
      <c r="R2716" s="55">
        <f t="shared" si="7"/>
        <v>61.79589437</v>
      </c>
      <c r="S2716" s="55">
        <f t="shared" si="8"/>
        <v>8.595894374</v>
      </c>
      <c r="T2716" s="55"/>
    </row>
    <row r="2717">
      <c r="A2717" s="45">
        <v>74.4</v>
      </c>
      <c r="B2717" s="45">
        <v>11.1</v>
      </c>
      <c r="C2717" s="46">
        <f t="shared" si="1"/>
        <v>67.4572186</v>
      </c>
      <c r="D2717" s="35">
        <f t="shared" si="2"/>
        <v>6.942781402</v>
      </c>
      <c r="E2717" s="47"/>
      <c r="F2717" s="48">
        <v>51.3</v>
      </c>
      <c r="G2717" s="48">
        <v>485.0</v>
      </c>
      <c r="H2717" s="49">
        <f t="shared" si="3"/>
        <v>52.13936353</v>
      </c>
      <c r="I2717" s="49">
        <f t="shared" si="4"/>
        <v>0.8393635287</v>
      </c>
      <c r="J2717" s="49"/>
      <c r="K2717" s="50">
        <v>75.1</v>
      </c>
      <c r="L2717" s="51">
        <v>57.0</v>
      </c>
      <c r="M2717" s="52">
        <f t="shared" si="5"/>
        <v>74.41440024</v>
      </c>
      <c r="N2717" s="52">
        <f t="shared" si="6"/>
        <v>0.6855997559</v>
      </c>
      <c r="O2717" s="53"/>
      <c r="P2717" s="54">
        <v>51.3</v>
      </c>
      <c r="Q2717" s="54">
        <v>10.0</v>
      </c>
      <c r="R2717" s="55">
        <f t="shared" si="7"/>
        <v>61.21216434</v>
      </c>
      <c r="S2717" s="55">
        <f t="shared" si="8"/>
        <v>9.912164338</v>
      </c>
      <c r="T2717" s="55"/>
    </row>
    <row r="2718">
      <c r="A2718" s="45">
        <v>74.2</v>
      </c>
      <c r="B2718" s="45">
        <v>11.0</v>
      </c>
      <c r="C2718" s="46">
        <f t="shared" si="1"/>
        <v>67.24687329</v>
      </c>
      <c r="D2718" s="35">
        <f t="shared" si="2"/>
        <v>6.953126713</v>
      </c>
      <c r="E2718" s="47"/>
      <c r="F2718" s="48">
        <v>51.0</v>
      </c>
      <c r="G2718" s="48">
        <v>53.0</v>
      </c>
      <c r="H2718" s="49">
        <f t="shared" si="3"/>
        <v>75.19021791</v>
      </c>
      <c r="I2718" s="49">
        <f t="shared" si="4"/>
        <v>24.19021791</v>
      </c>
      <c r="J2718" s="49"/>
      <c r="K2718" s="50">
        <v>74.9</v>
      </c>
      <c r="L2718" s="51">
        <v>56.8</v>
      </c>
      <c r="M2718" s="52">
        <f t="shared" si="5"/>
        <v>74.36042865</v>
      </c>
      <c r="N2718" s="52">
        <f t="shared" si="6"/>
        <v>0.5395713511</v>
      </c>
      <c r="O2718" s="53"/>
      <c r="P2718" s="54">
        <v>51.0</v>
      </c>
      <c r="Q2718" s="54">
        <v>10.8</v>
      </c>
      <c r="R2718" s="55">
        <f t="shared" si="7"/>
        <v>60.43385762</v>
      </c>
      <c r="S2718" s="55">
        <f t="shared" si="8"/>
        <v>9.433857624</v>
      </c>
      <c r="T2718" s="55"/>
    </row>
    <row r="2719">
      <c r="A2719" s="45">
        <v>74.0</v>
      </c>
      <c r="B2719" s="45">
        <v>10.9</v>
      </c>
      <c r="C2719" s="46">
        <f t="shared" si="1"/>
        <v>67.03652798</v>
      </c>
      <c r="D2719" s="35">
        <f t="shared" si="2"/>
        <v>6.963472023</v>
      </c>
      <c r="E2719" s="47"/>
      <c r="F2719" s="48">
        <v>48.8</v>
      </c>
      <c r="G2719" s="48">
        <v>523.0</v>
      </c>
      <c r="H2719" s="49">
        <f t="shared" si="3"/>
        <v>50.11174208</v>
      </c>
      <c r="I2719" s="49">
        <f t="shared" si="4"/>
        <v>1.311742079</v>
      </c>
      <c r="J2719" s="49"/>
      <c r="K2719" s="50">
        <v>74.7</v>
      </c>
      <c r="L2719" s="51">
        <v>56.0</v>
      </c>
      <c r="M2719" s="52">
        <f t="shared" si="5"/>
        <v>74.14454227</v>
      </c>
      <c r="N2719" s="52">
        <f t="shared" si="6"/>
        <v>0.5554577322</v>
      </c>
      <c r="O2719" s="53"/>
      <c r="P2719" s="54">
        <v>48.8</v>
      </c>
      <c r="Q2719" s="54">
        <v>11.6</v>
      </c>
      <c r="R2719" s="55">
        <f t="shared" si="7"/>
        <v>59.65555091</v>
      </c>
      <c r="S2719" s="55">
        <f t="shared" si="8"/>
        <v>10.85555091</v>
      </c>
      <c r="T2719" s="55"/>
    </row>
    <row r="2720">
      <c r="A2720" s="45">
        <v>73.8</v>
      </c>
      <c r="B2720" s="45">
        <v>10.7</v>
      </c>
      <c r="C2720" s="46">
        <f t="shared" si="1"/>
        <v>66.61583736</v>
      </c>
      <c r="D2720" s="35">
        <f t="shared" si="2"/>
        <v>7.184162644</v>
      </c>
      <c r="E2720" s="47"/>
      <c r="F2720" s="48">
        <v>47.7</v>
      </c>
      <c r="G2720" s="48">
        <v>539.0</v>
      </c>
      <c r="H2720" s="49">
        <f t="shared" si="3"/>
        <v>49.25800673</v>
      </c>
      <c r="I2720" s="49">
        <f t="shared" si="4"/>
        <v>1.558006731</v>
      </c>
      <c r="J2720" s="49"/>
      <c r="K2720" s="50">
        <v>74.5</v>
      </c>
      <c r="L2720" s="51">
        <v>55.0</v>
      </c>
      <c r="M2720" s="52">
        <f t="shared" si="5"/>
        <v>73.87468429</v>
      </c>
      <c r="N2720" s="52">
        <f t="shared" si="6"/>
        <v>0.6253157085</v>
      </c>
      <c r="O2720" s="53"/>
      <c r="P2720" s="54">
        <v>47.7</v>
      </c>
      <c r="Q2720" s="54">
        <v>0.2</v>
      </c>
      <c r="R2720" s="55">
        <f t="shared" si="7"/>
        <v>70.74642159</v>
      </c>
      <c r="S2720" s="55">
        <f t="shared" si="8"/>
        <v>23.04642159</v>
      </c>
      <c r="T2720" s="55"/>
    </row>
    <row r="2721">
      <c r="A2721" s="45">
        <v>73.6</v>
      </c>
      <c r="B2721" s="45">
        <v>10.6</v>
      </c>
      <c r="C2721" s="46">
        <f t="shared" si="1"/>
        <v>66.40549205</v>
      </c>
      <c r="D2721" s="35">
        <f t="shared" si="2"/>
        <v>7.194507955</v>
      </c>
      <c r="E2721" s="47"/>
      <c r="F2721" s="48">
        <v>46.6</v>
      </c>
      <c r="G2721" s="48">
        <v>554.0</v>
      </c>
      <c r="H2721" s="49">
        <f t="shared" si="3"/>
        <v>48.45762984</v>
      </c>
      <c r="I2721" s="49">
        <f t="shared" si="4"/>
        <v>1.857629843</v>
      </c>
      <c r="J2721" s="49"/>
      <c r="K2721" s="50">
        <v>74.2</v>
      </c>
      <c r="L2721" s="51">
        <v>54.1</v>
      </c>
      <c r="M2721" s="52">
        <f t="shared" si="5"/>
        <v>73.63181211</v>
      </c>
      <c r="N2721" s="52">
        <f t="shared" si="6"/>
        <v>0.5681878872</v>
      </c>
      <c r="O2721" s="53"/>
      <c r="P2721" s="54">
        <v>46.6</v>
      </c>
      <c r="Q2721" s="54">
        <v>0.2</v>
      </c>
      <c r="R2721" s="55">
        <f t="shared" si="7"/>
        <v>70.74642159</v>
      </c>
      <c r="S2721" s="55">
        <f t="shared" si="8"/>
        <v>24.14642159</v>
      </c>
      <c r="T2721" s="55"/>
    </row>
    <row r="2722">
      <c r="A2722" s="45">
        <v>73.4</v>
      </c>
      <c r="B2722" s="45">
        <v>10.4</v>
      </c>
      <c r="C2722" s="46">
        <f t="shared" si="1"/>
        <v>65.98480142</v>
      </c>
      <c r="D2722" s="35">
        <f t="shared" si="2"/>
        <v>7.415198576</v>
      </c>
      <c r="E2722" s="47"/>
      <c r="F2722" s="48">
        <v>71.3</v>
      </c>
      <c r="G2722" s="48">
        <v>195.0</v>
      </c>
      <c r="H2722" s="49">
        <f t="shared" si="3"/>
        <v>67.6133167</v>
      </c>
      <c r="I2722" s="49">
        <f t="shared" si="4"/>
        <v>3.686683299</v>
      </c>
      <c r="J2722" s="49"/>
      <c r="K2722" s="50">
        <v>81.2</v>
      </c>
      <c r="L2722" s="51">
        <v>66.6</v>
      </c>
      <c r="M2722" s="52">
        <f t="shared" si="5"/>
        <v>77.00503682</v>
      </c>
      <c r="N2722" s="52">
        <f t="shared" si="6"/>
        <v>4.194963183</v>
      </c>
      <c r="O2722" s="53"/>
      <c r="P2722" s="54">
        <v>71.3</v>
      </c>
      <c r="Q2722" s="54">
        <v>0.2</v>
      </c>
      <c r="R2722" s="55">
        <f t="shared" si="7"/>
        <v>70.74642159</v>
      </c>
      <c r="S2722" s="55">
        <f t="shared" si="8"/>
        <v>0.5535784142</v>
      </c>
      <c r="T2722" s="55"/>
    </row>
    <row r="2723">
      <c r="A2723" s="45">
        <v>65.7</v>
      </c>
      <c r="B2723" s="45">
        <v>9.0</v>
      </c>
      <c r="C2723" s="46">
        <f t="shared" si="1"/>
        <v>63.03996708</v>
      </c>
      <c r="D2723" s="35">
        <f t="shared" si="2"/>
        <v>2.660032923</v>
      </c>
      <c r="E2723" s="47"/>
      <c r="F2723" s="48">
        <v>78.0</v>
      </c>
      <c r="G2723" s="48">
        <v>23.0</v>
      </c>
      <c r="H2723" s="49">
        <f t="shared" si="3"/>
        <v>76.79097169</v>
      </c>
      <c r="I2723" s="49">
        <f t="shared" si="4"/>
        <v>1.209028314</v>
      </c>
      <c r="J2723" s="49"/>
      <c r="K2723" s="50">
        <v>81.0</v>
      </c>
      <c r="L2723" s="51">
        <v>66.0</v>
      </c>
      <c r="M2723" s="52">
        <f t="shared" si="5"/>
        <v>76.84312203</v>
      </c>
      <c r="N2723" s="52">
        <f t="shared" si="6"/>
        <v>4.156877969</v>
      </c>
      <c r="O2723" s="53"/>
      <c r="P2723" s="54">
        <v>78.0</v>
      </c>
      <c r="Q2723" s="54">
        <v>0.2</v>
      </c>
      <c r="R2723" s="55">
        <f t="shared" si="7"/>
        <v>70.74642159</v>
      </c>
      <c r="S2723" s="55">
        <f t="shared" si="8"/>
        <v>7.253578414</v>
      </c>
      <c r="T2723" s="55"/>
    </row>
    <row r="2724">
      <c r="A2724" s="45">
        <v>65.4</v>
      </c>
      <c r="B2724" s="45">
        <v>9.0</v>
      </c>
      <c r="C2724" s="46">
        <f t="shared" si="1"/>
        <v>63.03996708</v>
      </c>
      <c r="D2724" s="35">
        <f t="shared" si="2"/>
        <v>2.360032923</v>
      </c>
      <c r="E2724" s="47"/>
      <c r="F2724" s="48">
        <v>71.0</v>
      </c>
      <c r="G2724" s="48">
        <v>198.0</v>
      </c>
      <c r="H2724" s="49">
        <f t="shared" si="3"/>
        <v>67.45324132</v>
      </c>
      <c r="I2724" s="49">
        <f t="shared" si="4"/>
        <v>3.546758677</v>
      </c>
      <c r="J2724" s="49"/>
      <c r="K2724" s="50">
        <v>87.0</v>
      </c>
      <c r="L2724" s="51">
        <v>65.4</v>
      </c>
      <c r="M2724" s="52">
        <f t="shared" si="5"/>
        <v>76.68120725</v>
      </c>
      <c r="N2724" s="52">
        <f t="shared" si="6"/>
        <v>10.31879275</v>
      </c>
      <c r="O2724" s="53"/>
      <c r="P2724" s="54">
        <v>71.0</v>
      </c>
      <c r="Q2724" s="54">
        <v>0.2</v>
      </c>
      <c r="R2724" s="55">
        <f t="shared" si="7"/>
        <v>70.74642159</v>
      </c>
      <c r="S2724" s="55">
        <f t="shared" si="8"/>
        <v>0.2535784142</v>
      </c>
      <c r="T2724" s="55"/>
    </row>
    <row r="2725">
      <c r="A2725" s="45">
        <v>65.4</v>
      </c>
      <c r="B2725" s="45">
        <v>9.0</v>
      </c>
      <c r="C2725" s="46">
        <f t="shared" si="1"/>
        <v>63.03996708</v>
      </c>
      <c r="D2725" s="35">
        <f t="shared" si="2"/>
        <v>2.360032923</v>
      </c>
      <c r="E2725" s="47"/>
      <c r="F2725" s="48">
        <v>77.0</v>
      </c>
      <c r="G2725" s="48">
        <v>25.0</v>
      </c>
      <c r="H2725" s="49">
        <f t="shared" si="3"/>
        <v>76.68425477</v>
      </c>
      <c r="I2725" s="49">
        <f t="shared" si="4"/>
        <v>0.3157452323</v>
      </c>
      <c r="J2725" s="49"/>
      <c r="K2725" s="50">
        <v>86.0</v>
      </c>
      <c r="L2725" s="51">
        <v>64.8</v>
      </c>
      <c r="M2725" s="52">
        <f t="shared" si="5"/>
        <v>76.51929246</v>
      </c>
      <c r="N2725" s="52">
        <f t="shared" si="6"/>
        <v>9.480707541</v>
      </c>
      <c r="O2725" s="53"/>
      <c r="P2725" s="54">
        <v>77.0</v>
      </c>
      <c r="Q2725" s="54">
        <v>0.2</v>
      </c>
      <c r="R2725" s="55">
        <f t="shared" si="7"/>
        <v>70.74642159</v>
      </c>
      <c r="S2725" s="55">
        <f t="shared" si="8"/>
        <v>6.253578414</v>
      </c>
      <c r="T2725" s="55"/>
    </row>
    <row r="2726">
      <c r="A2726" s="45">
        <v>64.7</v>
      </c>
      <c r="B2726" s="45">
        <v>9.0</v>
      </c>
      <c r="C2726" s="46">
        <f t="shared" si="1"/>
        <v>63.03996708</v>
      </c>
      <c r="D2726" s="35">
        <f t="shared" si="2"/>
        <v>1.660032923</v>
      </c>
      <c r="E2726" s="47"/>
      <c r="F2726" s="48">
        <v>75.0</v>
      </c>
      <c r="G2726" s="48">
        <v>24.0</v>
      </c>
      <c r="H2726" s="49">
        <f t="shared" si="3"/>
        <v>76.73761323</v>
      </c>
      <c r="I2726" s="49">
        <f t="shared" si="4"/>
        <v>1.737613227</v>
      </c>
      <c r="J2726" s="49"/>
      <c r="K2726" s="50">
        <v>86.0</v>
      </c>
      <c r="L2726" s="51">
        <v>64.2</v>
      </c>
      <c r="M2726" s="52">
        <f t="shared" si="5"/>
        <v>76.35737767</v>
      </c>
      <c r="N2726" s="52">
        <f t="shared" si="6"/>
        <v>9.642622326</v>
      </c>
      <c r="O2726" s="53"/>
      <c r="P2726" s="54">
        <v>75.0</v>
      </c>
      <c r="Q2726" s="54">
        <v>0.3</v>
      </c>
      <c r="R2726" s="55">
        <f t="shared" si="7"/>
        <v>70.64913325</v>
      </c>
      <c r="S2726" s="55">
        <f t="shared" si="8"/>
        <v>4.350866753</v>
      </c>
      <c r="T2726" s="55"/>
    </row>
    <row r="2727">
      <c r="A2727" s="45">
        <v>64.6</v>
      </c>
      <c r="B2727" s="45">
        <v>8.6</v>
      </c>
      <c r="C2727" s="46">
        <f t="shared" si="1"/>
        <v>62.19858584</v>
      </c>
      <c r="D2727" s="35">
        <f t="shared" si="2"/>
        <v>2.401414165</v>
      </c>
      <c r="E2727" s="47"/>
      <c r="F2727" s="48">
        <v>69.8</v>
      </c>
      <c r="G2727" s="48">
        <v>212.0</v>
      </c>
      <c r="H2727" s="49">
        <f t="shared" si="3"/>
        <v>66.70622289</v>
      </c>
      <c r="I2727" s="49">
        <f t="shared" si="4"/>
        <v>3.093777106</v>
      </c>
      <c r="J2727" s="49"/>
      <c r="K2727" s="50">
        <v>82.0</v>
      </c>
      <c r="L2727" s="51">
        <v>63.6</v>
      </c>
      <c r="M2727" s="52">
        <f t="shared" si="5"/>
        <v>76.19546289</v>
      </c>
      <c r="N2727" s="52">
        <f t="shared" si="6"/>
        <v>5.804537112</v>
      </c>
      <c r="O2727" s="53"/>
      <c r="P2727" s="54">
        <v>69.8</v>
      </c>
      <c r="Q2727" s="54">
        <v>0.4</v>
      </c>
      <c r="R2727" s="55">
        <f t="shared" si="7"/>
        <v>70.55184491</v>
      </c>
      <c r="S2727" s="55">
        <f t="shared" si="8"/>
        <v>0.7518449073</v>
      </c>
      <c r="T2727" s="55"/>
    </row>
    <row r="2728">
      <c r="A2728" s="45">
        <v>64.4</v>
      </c>
      <c r="B2728" s="45">
        <v>8.5</v>
      </c>
      <c r="C2728" s="46">
        <f t="shared" si="1"/>
        <v>61.98824052</v>
      </c>
      <c r="D2728" s="35">
        <f t="shared" si="2"/>
        <v>2.411759475</v>
      </c>
      <c r="E2728" s="47"/>
      <c r="F2728" s="48">
        <v>69.2</v>
      </c>
      <c r="G2728" s="48">
        <v>231.0</v>
      </c>
      <c r="H2728" s="49">
        <f t="shared" si="3"/>
        <v>65.69241217</v>
      </c>
      <c r="I2728" s="49">
        <f t="shared" si="4"/>
        <v>3.507587831</v>
      </c>
      <c r="J2728" s="49"/>
      <c r="K2728" s="50">
        <v>81.0</v>
      </c>
      <c r="L2728" s="51">
        <v>63.1</v>
      </c>
      <c r="M2728" s="52">
        <f t="shared" si="5"/>
        <v>76.0605339</v>
      </c>
      <c r="N2728" s="52">
        <f t="shared" si="6"/>
        <v>4.9394661</v>
      </c>
      <c r="O2728" s="53"/>
      <c r="P2728" s="54">
        <v>69.2</v>
      </c>
      <c r="Q2728" s="54">
        <v>0.7</v>
      </c>
      <c r="R2728" s="55">
        <f t="shared" si="7"/>
        <v>70.25997989</v>
      </c>
      <c r="S2728" s="55">
        <f t="shared" si="8"/>
        <v>1.059979889</v>
      </c>
      <c r="T2728" s="55"/>
    </row>
    <row r="2729">
      <c r="A2729" s="45">
        <v>64.1</v>
      </c>
      <c r="B2729" s="45">
        <v>8.4</v>
      </c>
      <c r="C2729" s="46">
        <f t="shared" si="1"/>
        <v>61.77789521</v>
      </c>
      <c r="D2729" s="35">
        <f t="shared" si="2"/>
        <v>2.322104786</v>
      </c>
      <c r="E2729" s="47"/>
      <c r="F2729" s="48">
        <v>67.7</v>
      </c>
      <c r="G2729" s="48">
        <v>273.0</v>
      </c>
      <c r="H2729" s="49">
        <f t="shared" si="3"/>
        <v>63.45135688</v>
      </c>
      <c r="I2729" s="49">
        <f t="shared" si="4"/>
        <v>4.248643118</v>
      </c>
      <c r="J2729" s="49"/>
      <c r="K2729" s="50">
        <v>79.6</v>
      </c>
      <c r="L2729" s="51">
        <v>62.5</v>
      </c>
      <c r="M2729" s="52">
        <f t="shared" si="5"/>
        <v>75.89861911</v>
      </c>
      <c r="N2729" s="52">
        <f t="shared" si="6"/>
        <v>3.701380886</v>
      </c>
      <c r="O2729" s="53"/>
      <c r="P2729" s="54">
        <v>67.7</v>
      </c>
      <c r="Q2729" s="54">
        <v>0.8</v>
      </c>
      <c r="R2729" s="55">
        <f t="shared" si="7"/>
        <v>70.16269155</v>
      </c>
      <c r="S2729" s="55">
        <f t="shared" si="8"/>
        <v>2.46269155</v>
      </c>
      <c r="T2729" s="55"/>
    </row>
    <row r="2730">
      <c r="A2730" s="45">
        <v>63.8</v>
      </c>
      <c r="B2730" s="45">
        <v>8.5</v>
      </c>
      <c r="C2730" s="46">
        <f t="shared" si="1"/>
        <v>61.98824052</v>
      </c>
      <c r="D2730" s="35">
        <f t="shared" si="2"/>
        <v>1.811759475</v>
      </c>
      <c r="E2730" s="47"/>
      <c r="F2730" s="48">
        <v>67.5</v>
      </c>
      <c r="G2730" s="48">
        <v>277.0</v>
      </c>
      <c r="H2730" s="49">
        <f t="shared" si="3"/>
        <v>63.23792305</v>
      </c>
      <c r="I2730" s="49">
        <f t="shared" si="4"/>
        <v>4.262076955</v>
      </c>
      <c r="J2730" s="49"/>
      <c r="K2730" s="50">
        <v>79.5</v>
      </c>
      <c r="L2730" s="51">
        <v>61.9</v>
      </c>
      <c r="M2730" s="52">
        <f t="shared" si="5"/>
        <v>75.73670433</v>
      </c>
      <c r="N2730" s="52">
        <f t="shared" si="6"/>
        <v>3.763295672</v>
      </c>
      <c r="O2730" s="53"/>
      <c r="P2730" s="54">
        <v>67.5</v>
      </c>
      <c r="Q2730" s="54">
        <v>0.9</v>
      </c>
      <c r="R2730" s="55">
        <f t="shared" si="7"/>
        <v>70.06540321</v>
      </c>
      <c r="S2730" s="55">
        <f t="shared" si="8"/>
        <v>2.565403211</v>
      </c>
      <c r="T2730" s="55"/>
    </row>
    <row r="2731">
      <c r="A2731" s="45">
        <v>63.4</v>
      </c>
      <c r="B2731" s="45">
        <v>8.6</v>
      </c>
      <c r="C2731" s="46">
        <f t="shared" si="1"/>
        <v>62.19858584</v>
      </c>
      <c r="D2731" s="35">
        <f t="shared" si="2"/>
        <v>1.201414165</v>
      </c>
      <c r="E2731" s="47"/>
      <c r="F2731" s="48">
        <v>67.7</v>
      </c>
      <c r="G2731" s="48">
        <v>267.0</v>
      </c>
      <c r="H2731" s="49">
        <f t="shared" si="3"/>
        <v>63.77150764</v>
      </c>
      <c r="I2731" s="49">
        <f t="shared" si="4"/>
        <v>3.928492362</v>
      </c>
      <c r="J2731" s="49"/>
      <c r="K2731" s="50">
        <v>79.3</v>
      </c>
      <c r="L2731" s="51">
        <v>61.3</v>
      </c>
      <c r="M2731" s="52">
        <f t="shared" si="5"/>
        <v>75.57478954</v>
      </c>
      <c r="N2731" s="52">
        <f t="shared" si="6"/>
        <v>3.725210458</v>
      </c>
      <c r="O2731" s="53"/>
      <c r="P2731" s="54">
        <v>67.7</v>
      </c>
      <c r="Q2731" s="54">
        <v>1.0</v>
      </c>
      <c r="R2731" s="55">
        <f t="shared" si="7"/>
        <v>69.96811487</v>
      </c>
      <c r="S2731" s="55">
        <f t="shared" si="8"/>
        <v>2.268114872</v>
      </c>
      <c r="T2731" s="55"/>
    </row>
    <row r="2732">
      <c r="A2732" s="45">
        <v>63.0</v>
      </c>
      <c r="B2732" s="45">
        <v>8.7</v>
      </c>
      <c r="C2732" s="46">
        <f t="shared" si="1"/>
        <v>62.40893115</v>
      </c>
      <c r="D2732" s="35">
        <f t="shared" si="2"/>
        <v>0.5910688542</v>
      </c>
      <c r="E2732" s="47"/>
      <c r="F2732" s="48">
        <v>67.0</v>
      </c>
      <c r="G2732" s="48">
        <v>278.0</v>
      </c>
      <c r="H2732" s="49">
        <f t="shared" si="3"/>
        <v>63.18456459</v>
      </c>
      <c r="I2732" s="49">
        <f t="shared" si="4"/>
        <v>3.815435414</v>
      </c>
      <c r="J2732" s="49"/>
      <c r="K2732" s="50">
        <v>79.0</v>
      </c>
      <c r="L2732" s="51">
        <v>6.7</v>
      </c>
      <c r="M2732" s="52">
        <f t="shared" si="5"/>
        <v>60.84054403</v>
      </c>
      <c r="N2732" s="52">
        <f t="shared" si="6"/>
        <v>18.15945597</v>
      </c>
      <c r="O2732" s="53"/>
      <c r="P2732" s="54">
        <v>67.0</v>
      </c>
      <c r="Q2732" s="54">
        <v>0.9</v>
      </c>
      <c r="R2732" s="55">
        <f t="shared" si="7"/>
        <v>70.06540321</v>
      </c>
      <c r="S2732" s="55">
        <f t="shared" si="8"/>
        <v>3.065403211</v>
      </c>
      <c r="T2732" s="55"/>
    </row>
    <row r="2733">
      <c r="A2733" s="45">
        <v>62.6</v>
      </c>
      <c r="B2733" s="45">
        <v>8.6</v>
      </c>
      <c r="C2733" s="46">
        <f t="shared" si="1"/>
        <v>62.19858584</v>
      </c>
      <c r="D2733" s="35">
        <f t="shared" si="2"/>
        <v>0.4014141647</v>
      </c>
      <c r="E2733" s="47"/>
      <c r="F2733" s="48">
        <v>67.4</v>
      </c>
      <c r="G2733" s="48">
        <v>267.0</v>
      </c>
      <c r="H2733" s="49">
        <f t="shared" si="3"/>
        <v>63.77150764</v>
      </c>
      <c r="I2733" s="49">
        <f t="shared" si="4"/>
        <v>3.628492362</v>
      </c>
      <c r="J2733" s="49"/>
      <c r="K2733" s="50">
        <v>78.8</v>
      </c>
      <c r="L2733" s="51">
        <v>6.1</v>
      </c>
      <c r="M2733" s="52">
        <f t="shared" si="5"/>
        <v>60.67862925</v>
      </c>
      <c r="N2733" s="52">
        <f t="shared" si="6"/>
        <v>18.12137075</v>
      </c>
      <c r="O2733" s="53"/>
      <c r="P2733" s="54">
        <v>67.4</v>
      </c>
      <c r="Q2733" s="54">
        <v>0.9</v>
      </c>
      <c r="R2733" s="55">
        <f t="shared" si="7"/>
        <v>70.06540321</v>
      </c>
      <c r="S2733" s="55">
        <f t="shared" si="8"/>
        <v>2.665403211</v>
      </c>
      <c r="T2733" s="55"/>
    </row>
    <row r="2734">
      <c r="A2734" s="45">
        <v>62.2</v>
      </c>
      <c r="B2734" s="45">
        <v>8.4</v>
      </c>
      <c r="C2734" s="46">
        <f t="shared" si="1"/>
        <v>61.77789521</v>
      </c>
      <c r="D2734" s="35">
        <f t="shared" si="2"/>
        <v>0.4221047857</v>
      </c>
      <c r="E2734" s="47"/>
      <c r="F2734" s="48">
        <v>67.6</v>
      </c>
      <c r="G2734" s="48">
        <v>256.0</v>
      </c>
      <c r="H2734" s="49">
        <f t="shared" si="3"/>
        <v>64.35845069</v>
      </c>
      <c r="I2734" s="49">
        <f t="shared" si="4"/>
        <v>3.241549311</v>
      </c>
      <c r="J2734" s="49"/>
      <c r="K2734" s="50">
        <v>78.3</v>
      </c>
      <c r="L2734" s="51">
        <v>59.5</v>
      </c>
      <c r="M2734" s="52">
        <f t="shared" si="5"/>
        <v>75.08904518</v>
      </c>
      <c r="N2734" s="52">
        <f t="shared" si="6"/>
        <v>3.210954815</v>
      </c>
      <c r="O2734" s="53"/>
      <c r="P2734" s="54">
        <v>67.6</v>
      </c>
      <c r="Q2734" s="54">
        <v>0.8</v>
      </c>
      <c r="R2734" s="55">
        <f t="shared" si="7"/>
        <v>70.16269155</v>
      </c>
      <c r="S2734" s="55">
        <f t="shared" si="8"/>
        <v>2.56269155</v>
      </c>
      <c r="T2734" s="55"/>
    </row>
    <row r="2735">
      <c r="A2735" s="45">
        <v>61.9</v>
      </c>
      <c r="B2735" s="45">
        <v>8.2</v>
      </c>
      <c r="C2735" s="46">
        <f t="shared" si="1"/>
        <v>61.35720459</v>
      </c>
      <c r="D2735" s="35">
        <f t="shared" si="2"/>
        <v>0.5427954067</v>
      </c>
      <c r="E2735" s="47"/>
      <c r="F2735" s="48">
        <v>67.6</v>
      </c>
      <c r="G2735" s="48">
        <v>256.0</v>
      </c>
      <c r="H2735" s="49">
        <f t="shared" si="3"/>
        <v>64.35845069</v>
      </c>
      <c r="I2735" s="49">
        <f t="shared" si="4"/>
        <v>3.241549311</v>
      </c>
      <c r="J2735" s="49"/>
      <c r="K2735" s="50">
        <v>78.2</v>
      </c>
      <c r="L2735" s="51">
        <v>58.8</v>
      </c>
      <c r="M2735" s="52">
        <f t="shared" si="5"/>
        <v>74.9001446</v>
      </c>
      <c r="N2735" s="52">
        <f t="shared" si="6"/>
        <v>3.299855398</v>
      </c>
      <c r="O2735" s="53"/>
      <c r="P2735" s="54">
        <v>67.6</v>
      </c>
      <c r="Q2735" s="54">
        <v>0.7</v>
      </c>
      <c r="R2735" s="55">
        <f t="shared" si="7"/>
        <v>70.25997989</v>
      </c>
      <c r="S2735" s="55">
        <f t="shared" si="8"/>
        <v>2.659979889</v>
      </c>
      <c r="T2735" s="55"/>
    </row>
    <row r="2736">
      <c r="A2736" s="45">
        <v>61.5</v>
      </c>
      <c r="B2736" s="45">
        <v>8.0</v>
      </c>
      <c r="C2736" s="46">
        <f t="shared" si="1"/>
        <v>60.93651397</v>
      </c>
      <c r="D2736" s="35">
        <f t="shared" si="2"/>
        <v>0.5634860277</v>
      </c>
      <c r="E2736" s="47"/>
      <c r="F2736" s="48">
        <v>67.7</v>
      </c>
      <c r="G2736" s="48">
        <v>253.0</v>
      </c>
      <c r="H2736" s="49">
        <f t="shared" si="3"/>
        <v>64.51852607</v>
      </c>
      <c r="I2736" s="49">
        <f t="shared" si="4"/>
        <v>3.181473933</v>
      </c>
      <c r="J2736" s="49"/>
      <c r="K2736" s="50">
        <v>78.0</v>
      </c>
      <c r="L2736" s="51">
        <v>58.2</v>
      </c>
      <c r="M2736" s="52">
        <f t="shared" si="5"/>
        <v>74.73822982</v>
      </c>
      <c r="N2736" s="52">
        <f t="shared" si="6"/>
        <v>3.261770184</v>
      </c>
      <c r="O2736" s="53"/>
      <c r="P2736" s="54">
        <v>67.7</v>
      </c>
      <c r="Q2736" s="54">
        <v>0.1</v>
      </c>
      <c r="R2736" s="55">
        <f t="shared" si="7"/>
        <v>70.84370993</v>
      </c>
      <c r="S2736" s="55">
        <f t="shared" si="8"/>
        <v>3.143709925</v>
      </c>
      <c r="T2736" s="55"/>
    </row>
    <row r="2737">
      <c r="A2737" s="45">
        <v>61.1</v>
      </c>
      <c r="B2737" s="45">
        <v>7.9</v>
      </c>
      <c r="C2737" s="46">
        <f t="shared" si="1"/>
        <v>60.72616866</v>
      </c>
      <c r="D2737" s="35">
        <f t="shared" si="2"/>
        <v>0.3738313382</v>
      </c>
      <c r="E2737" s="47"/>
      <c r="F2737" s="48">
        <v>67.5</v>
      </c>
      <c r="G2737" s="48">
        <v>257.0</v>
      </c>
      <c r="H2737" s="49">
        <f t="shared" si="3"/>
        <v>64.30509223</v>
      </c>
      <c r="I2737" s="49">
        <f t="shared" si="4"/>
        <v>3.19490777</v>
      </c>
      <c r="J2737" s="49"/>
      <c r="K2737" s="50">
        <v>77.8</v>
      </c>
      <c r="L2737" s="51">
        <v>57.5</v>
      </c>
      <c r="M2737" s="52">
        <f t="shared" si="5"/>
        <v>74.54932923</v>
      </c>
      <c r="N2737" s="52">
        <f t="shared" si="6"/>
        <v>3.250670768</v>
      </c>
      <c r="O2737" s="53"/>
      <c r="P2737" s="54">
        <v>67.5</v>
      </c>
      <c r="Q2737" s="54">
        <v>0.1</v>
      </c>
      <c r="R2737" s="55">
        <f t="shared" si="7"/>
        <v>70.84370993</v>
      </c>
      <c r="S2737" s="55">
        <f t="shared" si="8"/>
        <v>3.343709925</v>
      </c>
      <c r="T2737" s="55"/>
    </row>
    <row r="2738">
      <c r="A2738" s="45">
        <v>68.0</v>
      </c>
      <c r="B2738" s="45">
        <v>7.7</v>
      </c>
      <c r="C2738" s="46">
        <f t="shared" si="1"/>
        <v>60.30547804</v>
      </c>
      <c r="D2738" s="35">
        <f t="shared" si="2"/>
        <v>7.694521959</v>
      </c>
      <c r="E2738" s="47"/>
      <c r="F2738" s="48">
        <v>77.1</v>
      </c>
      <c r="G2738" s="48">
        <v>75.0</v>
      </c>
      <c r="H2738" s="49">
        <f t="shared" si="3"/>
        <v>74.01633181</v>
      </c>
      <c r="I2738" s="49">
        <f t="shared" si="4"/>
        <v>3.083668193</v>
      </c>
      <c r="J2738" s="49"/>
      <c r="K2738" s="50">
        <v>61.8</v>
      </c>
      <c r="L2738" s="51">
        <v>23.8</v>
      </c>
      <c r="M2738" s="52">
        <f t="shared" si="5"/>
        <v>65.45511543</v>
      </c>
      <c r="N2738" s="52">
        <f t="shared" si="6"/>
        <v>3.65511543</v>
      </c>
      <c r="O2738" s="53"/>
      <c r="P2738" s="54">
        <v>77.1</v>
      </c>
      <c r="Q2738" s="54">
        <v>0.1</v>
      </c>
      <c r="R2738" s="55">
        <f t="shared" si="7"/>
        <v>70.84370993</v>
      </c>
      <c r="S2738" s="55">
        <f t="shared" si="8"/>
        <v>6.256290075</v>
      </c>
      <c r="T2738" s="55"/>
    </row>
    <row r="2739">
      <c r="A2739" s="45">
        <v>61.8</v>
      </c>
      <c r="B2739" s="45">
        <v>12.5</v>
      </c>
      <c r="C2739" s="46">
        <f t="shared" si="1"/>
        <v>70.40205294</v>
      </c>
      <c r="D2739" s="35">
        <f t="shared" si="2"/>
        <v>8.602052944</v>
      </c>
      <c r="E2739" s="47"/>
      <c r="F2739" s="48">
        <v>76.9</v>
      </c>
      <c r="G2739" s="48">
        <v>77.0</v>
      </c>
      <c r="H2739" s="49">
        <f t="shared" si="3"/>
        <v>73.90961489</v>
      </c>
      <c r="I2739" s="49">
        <f t="shared" si="4"/>
        <v>2.990385112</v>
      </c>
      <c r="J2739" s="49"/>
      <c r="K2739" s="50">
        <v>67.0</v>
      </c>
      <c r="L2739" s="51">
        <v>23.2</v>
      </c>
      <c r="M2739" s="52">
        <f t="shared" si="5"/>
        <v>65.29320064</v>
      </c>
      <c r="N2739" s="52">
        <f t="shared" si="6"/>
        <v>1.706799356</v>
      </c>
      <c r="O2739" s="53"/>
      <c r="P2739" s="54">
        <v>76.9</v>
      </c>
      <c r="Q2739" s="54">
        <v>0.1</v>
      </c>
      <c r="R2739" s="55">
        <f t="shared" si="7"/>
        <v>70.84370993</v>
      </c>
      <c r="S2739" s="55">
        <f t="shared" si="8"/>
        <v>6.056290075</v>
      </c>
      <c r="T2739" s="55"/>
    </row>
    <row r="2740">
      <c r="A2740" s="45">
        <v>61.1</v>
      </c>
      <c r="B2740" s="45">
        <v>12.5</v>
      </c>
      <c r="C2740" s="46">
        <f t="shared" si="1"/>
        <v>70.40205294</v>
      </c>
      <c r="D2740" s="35">
        <f t="shared" si="2"/>
        <v>9.302052944</v>
      </c>
      <c r="E2740" s="47"/>
      <c r="F2740" s="48">
        <v>76.7</v>
      </c>
      <c r="G2740" s="48">
        <v>78.0</v>
      </c>
      <c r="H2740" s="49">
        <f t="shared" si="3"/>
        <v>73.85625643</v>
      </c>
      <c r="I2740" s="49">
        <f t="shared" si="4"/>
        <v>2.843743571</v>
      </c>
      <c r="J2740" s="49"/>
      <c r="K2740" s="50">
        <v>59.7</v>
      </c>
      <c r="L2740" s="51">
        <v>22.5</v>
      </c>
      <c r="M2740" s="52">
        <f t="shared" si="5"/>
        <v>65.10430006</v>
      </c>
      <c r="N2740" s="52">
        <f t="shared" si="6"/>
        <v>5.404300061</v>
      </c>
      <c r="O2740" s="53"/>
      <c r="P2740" s="54">
        <v>76.7</v>
      </c>
      <c r="Q2740" s="54">
        <v>0.1</v>
      </c>
      <c r="R2740" s="55">
        <f t="shared" si="7"/>
        <v>70.84370993</v>
      </c>
      <c r="S2740" s="55">
        <f t="shared" si="8"/>
        <v>5.856290075</v>
      </c>
      <c r="T2740" s="55"/>
    </row>
    <row r="2741">
      <c r="A2741" s="45">
        <v>63.0</v>
      </c>
      <c r="B2741" s="45">
        <v>12.5</v>
      </c>
      <c r="C2741" s="46">
        <f t="shared" si="1"/>
        <v>70.40205294</v>
      </c>
      <c r="D2741" s="35">
        <f t="shared" si="2"/>
        <v>7.402052944</v>
      </c>
      <c r="E2741" s="47"/>
      <c r="F2741" s="48">
        <v>76.5</v>
      </c>
      <c r="G2741" s="48">
        <v>8.0</v>
      </c>
      <c r="H2741" s="49">
        <f t="shared" si="3"/>
        <v>77.59134857</v>
      </c>
      <c r="I2741" s="49">
        <f t="shared" si="4"/>
        <v>1.091348574</v>
      </c>
      <c r="J2741" s="49"/>
      <c r="K2741" s="50">
        <v>58.6</v>
      </c>
      <c r="L2741" s="51">
        <v>21.9</v>
      </c>
      <c r="M2741" s="52">
        <f t="shared" si="5"/>
        <v>64.94238528</v>
      </c>
      <c r="N2741" s="52">
        <f t="shared" si="6"/>
        <v>6.342385275</v>
      </c>
      <c r="O2741" s="53"/>
      <c r="P2741" s="54">
        <v>76.5</v>
      </c>
      <c r="Q2741" s="54">
        <v>0.1</v>
      </c>
      <c r="R2741" s="55">
        <f t="shared" si="7"/>
        <v>70.84370993</v>
      </c>
      <c r="S2741" s="55">
        <f t="shared" si="8"/>
        <v>5.656290075</v>
      </c>
      <c r="T2741" s="55"/>
    </row>
    <row r="2742">
      <c r="A2742" s="45">
        <v>59.2</v>
      </c>
      <c r="B2742" s="45">
        <v>12.3</v>
      </c>
      <c r="C2742" s="46">
        <f t="shared" si="1"/>
        <v>69.98136232</v>
      </c>
      <c r="D2742" s="35">
        <f t="shared" si="2"/>
        <v>10.78136232</v>
      </c>
      <c r="E2742" s="47"/>
      <c r="F2742" s="48">
        <v>76.3</v>
      </c>
      <c r="G2742" s="48">
        <v>81.0</v>
      </c>
      <c r="H2742" s="49">
        <f t="shared" si="3"/>
        <v>73.69618105</v>
      </c>
      <c r="I2742" s="49">
        <f t="shared" si="4"/>
        <v>2.603818948</v>
      </c>
      <c r="J2742" s="49"/>
      <c r="K2742" s="50">
        <v>58.3</v>
      </c>
      <c r="L2742" s="51">
        <v>21.3</v>
      </c>
      <c r="M2742" s="52">
        <f t="shared" si="5"/>
        <v>64.78047049</v>
      </c>
      <c r="N2742" s="52">
        <f t="shared" si="6"/>
        <v>6.480470489</v>
      </c>
      <c r="O2742" s="53"/>
      <c r="P2742" s="54">
        <v>76.3</v>
      </c>
      <c r="Q2742" s="54">
        <v>0.1</v>
      </c>
      <c r="R2742" s="55">
        <f t="shared" si="7"/>
        <v>70.84370993</v>
      </c>
      <c r="S2742" s="55">
        <f t="shared" si="8"/>
        <v>5.456290075</v>
      </c>
      <c r="T2742" s="55"/>
    </row>
    <row r="2743">
      <c r="A2743" s="45">
        <v>58.2</v>
      </c>
      <c r="B2743" s="45">
        <v>12.0</v>
      </c>
      <c r="C2743" s="46">
        <f t="shared" si="1"/>
        <v>69.35032639</v>
      </c>
      <c r="D2743" s="35">
        <f t="shared" si="2"/>
        <v>11.15032639</v>
      </c>
      <c r="E2743" s="47"/>
      <c r="F2743" s="48">
        <v>76.2</v>
      </c>
      <c r="G2743" s="48">
        <v>82.0</v>
      </c>
      <c r="H2743" s="49">
        <f t="shared" si="3"/>
        <v>73.64282259</v>
      </c>
      <c r="I2743" s="49">
        <f t="shared" si="4"/>
        <v>2.557177408</v>
      </c>
      <c r="J2743" s="49"/>
      <c r="K2743" s="50">
        <v>57.5</v>
      </c>
      <c r="L2743" s="51">
        <v>2.7</v>
      </c>
      <c r="M2743" s="52">
        <f t="shared" si="5"/>
        <v>59.76111213</v>
      </c>
      <c r="N2743" s="52">
        <f t="shared" si="6"/>
        <v>2.26111213</v>
      </c>
      <c r="O2743" s="53"/>
      <c r="P2743" s="54">
        <v>76.2</v>
      </c>
      <c r="Q2743" s="54">
        <v>0.1</v>
      </c>
      <c r="R2743" s="55">
        <f t="shared" si="7"/>
        <v>70.84370993</v>
      </c>
      <c r="S2743" s="55">
        <f t="shared" si="8"/>
        <v>5.356290075</v>
      </c>
      <c r="T2743" s="55"/>
    </row>
    <row r="2744">
      <c r="A2744" s="45">
        <v>58.0</v>
      </c>
      <c r="B2744" s="45">
        <v>11.8</v>
      </c>
      <c r="C2744" s="46">
        <f t="shared" si="1"/>
        <v>68.92963577</v>
      </c>
      <c r="D2744" s="35">
        <f t="shared" si="2"/>
        <v>10.92963577</v>
      </c>
      <c r="E2744" s="47"/>
      <c r="F2744" s="48">
        <v>76.0</v>
      </c>
      <c r="G2744" s="48">
        <v>84.0</v>
      </c>
      <c r="H2744" s="49">
        <f t="shared" si="3"/>
        <v>73.53610567</v>
      </c>
      <c r="I2744" s="49">
        <f t="shared" si="4"/>
        <v>2.463894326</v>
      </c>
      <c r="J2744" s="49"/>
      <c r="K2744" s="50">
        <v>56.9</v>
      </c>
      <c r="L2744" s="51">
        <v>2.2</v>
      </c>
      <c r="M2744" s="52">
        <f t="shared" si="5"/>
        <v>59.62618314</v>
      </c>
      <c r="N2744" s="52">
        <f t="shared" si="6"/>
        <v>2.726183141</v>
      </c>
      <c r="O2744" s="53"/>
      <c r="P2744" s="54">
        <v>76.0</v>
      </c>
      <c r="Q2744" s="54">
        <v>0.1</v>
      </c>
      <c r="R2744" s="55">
        <f t="shared" si="7"/>
        <v>70.84370993</v>
      </c>
      <c r="S2744" s="55">
        <f t="shared" si="8"/>
        <v>5.156290075</v>
      </c>
      <c r="T2744" s="55"/>
    </row>
    <row r="2745">
      <c r="A2745" s="45">
        <v>57.4</v>
      </c>
      <c r="B2745" s="45">
        <v>11.6</v>
      </c>
      <c r="C2745" s="46">
        <f t="shared" si="1"/>
        <v>68.50894515</v>
      </c>
      <c r="D2745" s="35">
        <f t="shared" si="2"/>
        <v>11.10894515</v>
      </c>
      <c r="E2745" s="47"/>
      <c r="F2745" s="48">
        <v>75.8</v>
      </c>
      <c r="G2745" s="48">
        <v>85.0</v>
      </c>
      <c r="H2745" s="49">
        <f t="shared" si="3"/>
        <v>73.48274721</v>
      </c>
      <c r="I2745" s="49">
        <f t="shared" si="4"/>
        <v>2.317252785</v>
      </c>
      <c r="J2745" s="49"/>
      <c r="K2745" s="50">
        <v>56.2</v>
      </c>
      <c r="L2745" s="51">
        <v>19.6</v>
      </c>
      <c r="M2745" s="52">
        <f t="shared" si="5"/>
        <v>64.32171193</v>
      </c>
      <c r="N2745" s="52">
        <f t="shared" si="6"/>
        <v>8.121711929</v>
      </c>
      <c r="O2745" s="53"/>
      <c r="P2745" s="54">
        <v>75.8</v>
      </c>
      <c r="Q2745" s="54">
        <v>0.1</v>
      </c>
      <c r="R2745" s="55">
        <f t="shared" si="7"/>
        <v>70.84370993</v>
      </c>
      <c r="S2745" s="55">
        <f t="shared" si="8"/>
        <v>4.956290075</v>
      </c>
      <c r="T2745" s="55"/>
    </row>
    <row r="2746">
      <c r="A2746" s="45">
        <v>55.7</v>
      </c>
      <c r="B2746" s="45">
        <v>11.4</v>
      </c>
      <c r="C2746" s="46">
        <f t="shared" si="1"/>
        <v>68.08825453</v>
      </c>
      <c r="D2746" s="35">
        <f t="shared" si="2"/>
        <v>12.38825453</v>
      </c>
      <c r="E2746" s="47"/>
      <c r="F2746" s="48">
        <v>75.6</v>
      </c>
      <c r="G2746" s="48">
        <v>87.0</v>
      </c>
      <c r="H2746" s="49">
        <f t="shared" si="3"/>
        <v>73.3760303</v>
      </c>
      <c r="I2746" s="49">
        <f t="shared" si="4"/>
        <v>2.223969704</v>
      </c>
      <c r="J2746" s="49"/>
      <c r="K2746" s="50">
        <v>54.5</v>
      </c>
      <c r="L2746" s="51">
        <v>19.1</v>
      </c>
      <c r="M2746" s="52">
        <f t="shared" si="5"/>
        <v>64.18678294</v>
      </c>
      <c r="N2746" s="52">
        <f t="shared" si="6"/>
        <v>9.686782941</v>
      </c>
      <c r="O2746" s="53"/>
      <c r="P2746" s="54">
        <v>75.6</v>
      </c>
      <c r="Q2746" s="54">
        <v>0.1</v>
      </c>
      <c r="R2746" s="55">
        <f t="shared" si="7"/>
        <v>70.84370993</v>
      </c>
      <c r="S2746" s="55">
        <f t="shared" si="8"/>
        <v>4.756290075</v>
      </c>
      <c r="T2746" s="55"/>
    </row>
    <row r="2747">
      <c r="A2747" s="45">
        <v>52.6</v>
      </c>
      <c r="B2747" s="45">
        <v>11.1</v>
      </c>
      <c r="C2747" s="46">
        <f t="shared" si="1"/>
        <v>67.4572186</v>
      </c>
      <c r="D2747" s="35">
        <f t="shared" si="2"/>
        <v>14.8572186</v>
      </c>
      <c r="E2747" s="47"/>
      <c r="F2747" s="48">
        <v>75.4</v>
      </c>
      <c r="G2747" s="48">
        <v>89.0</v>
      </c>
      <c r="H2747" s="49">
        <f t="shared" si="3"/>
        <v>73.26931338</v>
      </c>
      <c r="I2747" s="49">
        <f t="shared" si="4"/>
        <v>2.130686622</v>
      </c>
      <c r="J2747" s="49"/>
      <c r="K2747" s="50">
        <v>53.1</v>
      </c>
      <c r="L2747" s="51">
        <v>18.6</v>
      </c>
      <c r="M2747" s="52">
        <f t="shared" si="5"/>
        <v>64.05185395</v>
      </c>
      <c r="N2747" s="52">
        <f t="shared" si="6"/>
        <v>10.95185395</v>
      </c>
      <c r="O2747" s="53"/>
      <c r="P2747" s="54">
        <v>75.4</v>
      </c>
      <c r="Q2747" s="54">
        <v>0.1</v>
      </c>
      <c r="R2747" s="55">
        <f t="shared" si="7"/>
        <v>70.84370993</v>
      </c>
      <c r="S2747" s="55">
        <f t="shared" si="8"/>
        <v>4.556290075</v>
      </c>
      <c r="T2747" s="55"/>
    </row>
    <row r="2748">
      <c r="A2748" s="45">
        <v>58.0</v>
      </c>
      <c r="B2748" s="45">
        <v>10.9</v>
      </c>
      <c r="C2748" s="46">
        <f t="shared" si="1"/>
        <v>67.03652798</v>
      </c>
      <c r="D2748" s="35">
        <f t="shared" si="2"/>
        <v>9.036527977</v>
      </c>
      <c r="E2748" s="47"/>
      <c r="F2748" s="48">
        <v>75.3</v>
      </c>
      <c r="G2748" s="48">
        <v>92.0</v>
      </c>
      <c r="H2748" s="49">
        <f t="shared" si="3"/>
        <v>73.109238</v>
      </c>
      <c r="I2748" s="49">
        <f t="shared" si="4"/>
        <v>2.190762</v>
      </c>
      <c r="J2748" s="49"/>
      <c r="K2748" s="50">
        <v>52.2</v>
      </c>
      <c r="L2748" s="51">
        <v>18.1</v>
      </c>
      <c r="M2748" s="52">
        <f t="shared" si="5"/>
        <v>63.91692496</v>
      </c>
      <c r="N2748" s="52">
        <f t="shared" si="6"/>
        <v>11.71692496</v>
      </c>
      <c r="O2748" s="53"/>
      <c r="P2748" s="54">
        <v>75.3</v>
      </c>
      <c r="Q2748" s="54">
        <v>0.1</v>
      </c>
      <c r="R2748" s="55">
        <f t="shared" si="7"/>
        <v>70.84370993</v>
      </c>
      <c r="S2748" s="55">
        <f t="shared" si="8"/>
        <v>4.456290075</v>
      </c>
      <c r="T2748" s="55"/>
    </row>
    <row r="2749">
      <c r="A2749" s="45">
        <v>49.3</v>
      </c>
      <c r="B2749" s="45">
        <v>10.7</v>
      </c>
      <c r="C2749" s="46">
        <f t="shared" si="1"/>
        <v>66.61583736</v>
      </c>
      <c r="D2749" s="35">
        <f t="shared" si="2"/>
        <v>17.31583736</v>
      </c>
      <c r="E2749" s="47"/>
      <c r="F2749" s="48">
        <v>75.1</v>
      </c>
      <c r="G2749" s="48">
        <v>95.0</v>
      </c>
      <c r="H2749" s="49">
        <f t="shared" si="3"/>
        <v>72.94916262</v>
      </c>
      <c r="I2749" s="49">
        <f t="shared" si="4"/>
        <v>2.150837377</v>
      </c>
      <c r="J2749" s="49"/>
      <c r="K2749" s="50">
        <v>51.5</v>
      </c>
      <c r="L2749" s="51">
        <v>17.7</v>
      </c>
      <c r="M2749" s="52">
        <f t="shared" si="5"/>
        <v>63.80898177</v>
      </c>
      <c r="N2749" s="52">
        <f t="shared" si="6"/>
        <v>12.30898177</v>
      </c>
      <c r="O2749" s="53"/>
      <c r="P2749" s="54">
        <v>75.1</v>
      </c>
      <c r="Q2749" s="54">
        <v>0.1</v>
      </c>
      <c r="R2749" s="55">
        <f t="shared" si="7"/>
        <v>70.84370993</v>
      </c>
      <c r="S2749" s="55">
        <f t="shared" si="8"/>
        <v>4.256290075</v>
      </c>
      <c r="T2749" s="55"/>
    </row>
    <row r="2750">
      <c r="A2750" s="45">
        <v>47.9</v>
      </c>
      <c r="B2750" s="45">
        <v>10.5</v>
      </c>
      <c r="C2750" s="46">
        <f t="shared" si="1"/>
        <v>66.19514673</v>
      </c>
      <c r="D2750" s="35">
        <f t="shared" si="2"/>
        <v>18.29514673</v>
      </c>
      <c r="E2750" s="47"/>
      <c r="F2750" s="48">
        <v>74.9</v>
      </c>
      <c r="G2750" s="48">
        <v>98.0</v>
      </c>
      <c r="H2750" s="49">
        <f t="shared" si="3"/>
        <v>72.78908724</v>
      </c>
      <c r="I2750" s="49">
        <f t="shared" si="4"/>
        <v>2.110912755</v>
      </c>
      <c r="J2750" s="49"/>
      <c r="K2750" s="50">
        <v>58.0</v>
      </c>
      <c r="L2750" s="51">
        <v>17.2</v>
      </c>
      <c r="M2750" s="52">
        <f t="shared" si="5"/>
        <v>63.67405279</v>
      </c>
      <c r="N2750" s="52">
        <f t="shared" si="6"/>
        <v>5.674052786</v>
      </c>
      <c r="O2750" s="53"/>
      <c r="P2750" s="54">
        <v>74.9</v>
      </c>
      <c r="Q2750" s="54">
        <v>0.1</v>
      </c>
      <c r="R2750" s="55">
        <f t="shared" si="7"/>
        <v>70.84370993</v>
      </c>
      <c r="S2750" s="55">
        <f t="shared" si="8"/>
        <v>4.056290075</v>
      </c>
      <c r="T2750" s="55"/>
    </row>
    <row r="2751">
      <c r="A2751" s="45">
        <v>46.4</v>
      </c>
      <c r="B2751" s="45">
        <v>10.2</v>
      </c>
      <c r="C2751" s="46">
        <f t="shared" si="1"/>
        <v>65.5641108</v>
      </c>
      <c r="D2751" s="35">
        <f t="shared" si="2"/>
        <v>19.1641108</v>
      </c>
      <c r="E2751" s="47"/>
      <c r="F2751" s="48">
        <v>74.7</v>
      </c>
      <c r="G2751" s="48">
        <v>11.0</v>
      </c>
      <c r="H2751" s="49">
        <f t="shared" si="3"/>
        <v>77.4312732</v>
      </c>
      <c r="I2751" s="49">
        <f t="shared" si="4"/>
        <v>2.731273197</v>
      </c>
      <c r="J2751" s="49"/>
      <c r="K2751" s="50">
        <v>52.0</v>
      </c>
      <c r="L2751" s="51">
        <v>16.8</v>
      </c>
      <c r="M2751" s="52">
        <f t="shared" si="5"/>
        <v>63.5661096</v>
      </c>
      <c r="N2751" s="52">
        <f t="shared" si="6"/>
        <v>11.5661096</v>
      </c>
      <c r="O2751" s="53"/>
      <c r="P2751" s="54">
        <v>74.7</v>
      </c>
      <c r="Q2751" s="54">
        <v>0.1</v>
      </c>
      <c r="R2751" s="55">
        <f t="shared" si="7"/>
        <v>70.84370993</v>
      </c>
      <c r="S2751" s="55">
        <f t="shared" si="8"/>
        <v>3.856290075</v>
      </c>
      <c r="T2751" s="55"/>
    </row>
    <row r="2752">
      <c r="A2752" s="45">
        <v>45.5</v>
      </c>
      <c r="B2752" s="45">
        <v>10.0</v>
      </c>
      <c r="C2752" s="46">
        <f t="shared" si="1"/>
        <v>65.14342018</v>
      </c>
      <c r="D2752" s="35">
        <f t="shared" si="2"/>
        <v>19.64342018</v>
      </c>
      <c r="E2752" s="47"/>
      <c r="F2752" s="48">
        <v>74.5</v>
      </c>
      <c r="G2752" s="48">
        <v>14.0</v>
      </c>
      <c r="H2752" s="49">
        <f t="shared" si="3"/>
        <v>77.27119782</v>
      </c>
      <c r="I2752" s="49">
        <f t="shared" si="4"/>
        <v>2.771197819</v>
      </c>
      <c r="J2752" s="49"/>
      <c r="K2752" s="50">
        <v>49.6</v>
      </c>
      <c r="L2752" s="51">
        <v>16.4</v>
      </c>
      <c r="M2752" s="52">
        <f t="shared" si="5"/>
        <v>63.45816641</v>
      </c>
      <c r="N2752" s="52">
        <f t="shared" si="6"/>
        <v>13.85816641</v>
      </c>
      <c r="O2752" s="53"/>
      <c r="P2752" s="54">
        <v>74.5</v>
      </c>
      <c r="Q2752" s="54">
        <v>0.1</v>
      </c>
      <c r="R2752" s="55">
        <f t="shared" si="7"/>
        <v>70.84370993</v>
      </c>
      <c r="S2752" s="55">
        <f t="shared" si="8"/>
        <v>3.656290075</v>
      </c>
      <c r="T2752" s="55"/>
    </row>
    <row r="2753">
      <c r="A2753" s="45">
        <v>44.6</v>
      </c>
      <c r="B2753" s="45">
        <v>9.8</v>
      </c>
      <c r="C2753" s="46">
        <f t="shared" si="1"/>
        <v>64.72272956</v>
      </c>
      <c r="D2753" s="35">
        <f t="shared" si="2"/>
        <v>20.12272956</v>
      </c>
      <c r="E2753" s="47"/>
      <c r="F2753" s="48">
        <v>74.2</v>
      </c>
      <c r="G2753" s="48">
        <v>17.0</v>
      </c>
      <c r="H2753" s="49">
        <f t="shared" si="3"/>
        <v>77.11112244</v>
      </c>
      <c r="I2753" s="49">
        <f t="shared" si="4"/>
        <v>2.911122441</v>
      </c>
      <c r="J2753" s="49"/>
      <c r="K2753" s="50">
        <v>49.2</v>
      </c>
      <c r="L2753" s="51">
        <v>16.0</v>
      </c>
      <c r="M2753" s="52">
        <f t="shared" si="5"/>
        <v>63.35022321</v>
      </c>
      <c r="N2753" s="52">
        <f t="shared" si="6"/>
        <v>14.15022321</v>
      </c>
      <c r="O2753" s="53"/>
      <c r="P2753" s="54">
        <v>74.2</v>
      </c>
      <c r="Q2753" s="54">
        <v>0.1</v>
      </c>
      <c r="R2753" s="55">
        <f t="shared" si="7"/>
        <v>70.84370993</v>
      </c>
      <c r="S2753" s="55">
        <f t="shared" si="8"/>
        <v>3.356290075</v>
      </c>
      <c r="T2753" s="55"/>
    </row>
    <row r="2754">
      <c r="A2754" s="45">
        <v>43.8</v>
      </c>
      <c r="B2754" s="45">
        <v>9.6</v>
      </c>
      <c r="C2754" s="46">
        <f t="shared" si="1"/>
        <v>64.30203894</v>
      </c>
      <c r="D2754" s="35">
        <f t="shared" si="2"/>
        <v>20.50203894</v>
      </c>
      <c r="E2754" s="47"/>
      <c r="F2754" s="48">
        <v>81.2</v>
      </c>
      <c r="G2754" s="48">
        <v>69.0</v>
      </c>
      <c r="H2754" s="49">
        <f t="shared" si="3"/>
        <v>74.33648256</v>
      </c>
      <c r="I2754" s="49">
        <f t="shared" si="4"/>
        <v>6.863517438</v>
      </c>
      <c r="J2754" s="49"/>
      <c r="K2754" s="50">
        <v>79.3</v>
      </c>
      <c r="L2754" s="51">
        <v>69.6</v>
      </c>
      <c r="M2754" s="52">
        <f t="shared" si="5"/>
        <v>77.81461075</v>
      </c>
      <c r="N2754" s="52">
        <f t="shared" si="6"/>
        <v>1.485389254</v>
      </c>
      <c r="O2754" s="53"/>
      <c r="P2754" s="54">
        <v>81.2</v>
      </c>
      <c r="Q2754" s="54">
        <v>0.1</v>
      </c>
      <c r="R2754" s="55">
        <f t="shared" si="7"/>
        <v>70.84370993</v>
      </c>
      <c r="S2754" s="55">
        <f t="shared" si="8"/>
        <v>10.35629007</v>
      </c>
      <c r="T2754" s="55"/>
    </row>
    <row r="2755">
      <c r="A2755" s="45">
        <v>67.0</v>
      </c>
      <c r="B2755" s="45">
        <v>10.3</v>
      </c>
      <c r="C2755" s="46">
        <f t="shared" si="1"/>
        <v>65.77445611</v>
      </c>
      <c r="D2755" s="35">
        <f t="shared" si="2"/>
        <v>1.225543886</v>
      </c>
      <c r="E2755" s="47"/>
      <c r="F2755" s="48">
        <v>81.0</v>
      </c>
      <c r="G2755" s="48">
        <v>71.0</v>
      </c>
      <c r="H2755" s="49">
        <f t="shared" si="3"/>
        <v>74.22976564</v>
      </c>
      <c r="I2755" s="49">
        <f t="shared" si="4"/>
        <v>6.770234356</v>
      </c>
      <c r="J2755" s="49"/>
      <c r="K2755" s="50">
        <v>79.1</v>
      </c>
      <c r="L2755" s="51">
        <v>69.1</v>
      </c>
      <c r="M2755" s="52">
        <f t="shared" si="5"/>
        <v>77.67968176</v>
      </c>
      <c r="N2755" s="52">
        <f t="shared" si="6"/>
        <v>1.420318242</v>
      </c>
      <c r="O2755" s="53"/>
      <c r="P2755" s="54">
        <v>81.0</v>
      </c>
      <c r="Q2755" s="54">
        <v>0.1</v>
      </c>
      <c r="R2755" s="55">
        <f t="shared" si="7"/>
        <v>70.84370993</v>
      </c>
      <c r="S2755" s="55">
        <f t="shared" si="8"/>
        <v>10.15629007</v>
      </c>
      <c r="T2755" s="55"/>
    </row>
    <row r="2756">
      <c r="A2756" s="45">
        <v>59.2</v>
      </c>
      <c r="B2756" s="45">
        <v>10.3</v>
      </c>
      <c r="C2756" s="46">
        <f t="shared" si="1"/>
        <v>65.77445611</v>
      </c>
      <c r="D2756" s="35">
        <f t="shared" si="2"/>
        <v>6.574456114</v>
      </c>
      <c r="E2756" s="47"/>
      <c r="F2756" s="48">
        <v>87.0</v>
      </c>
      <c r="G2756" s="48">
        <v>72.0</v>
      </c>
      <c r="H2756" s="49">
        <f t="shared" si="3"/>
        <v>74.17640718</v>
      </c>
      <c r="I2756" s="49">
        <f t="shared" si="4"/>
        <v>12.82359282</v>
      </c>
      <c r="J2756" s="49"/>
      <c r="K2756" s="50">
        <v>78.9</v>
      </c>
      <c r="L2756" s="51">
        <v>68.6</v>
      </c>
      <c r="M2756" s="52">
        <f t="shared" si="5"/>
        <v>77.54475277</v>
      </c>
      <c r="N2756" s="52">
        <f t="shared" si="6"/>
        <v>1.35524723</v>
      </c>
      <c r="O2756" s="53"/>
      <c r="P2756" s="54">
        <v>87.0</v>
      </c>
      <c r="Q2756" s="54">
        <v>0.1</v>
      </c>
      <c r="R2756" s="55">
        <f t="shared" si="7"/>
        <v>70.84370993</v>
      </c>
      <c r="S2756" s="55">
        <f t="shared" si="8"/>
        <v>16.15629007</v>
      </c>
      <c r="T2756" s="55"/>
    </row>
    <row r="2757">
      <c r="A2757" s="45">
        <v>58.0</v>
      </c>
      <c r="B2757" s="45">
        <v>10.4</v>
      </c>
      <c r="C2757" s="46">
        <f t="shared" si="1"/>
        <v>65.98480142</v>
      </c>
      <c r="D2757" s="35">
        <f t="shared" si="2"/>
        <v>7.984801424</v>
      </c>
      <c r="E2757" s="47"/>
      <c r="F2757" s="48">
        <v>86.0</v>
      </c>
      <c r="G2757" s="48">
        <v>72.0</v>
      </c>
      <c r="H2757" s="49">
        <f t="shared" si="3"/>
        <v>74.17640718</v>
      </c>
      <c r="I2757" s="49">
        <f t="shared" si="4"/>
        <v>11.82359282</v>
      </c>
      <c r="J2757" s="49"/>
      <c r="K2757" s="50">
        <v>78.8</v>
      </c>
      <c r="L2757" s="51">
        <v>68.0</v>
      </c>
      <c r="M2757" s="52">
        <f t="shared" si="5"/>
        <v>77.38283798</v>
      </c>
      <c r="N2757" s="52">
        <f t="shared" si="6"/>
        <v>1.417162016</v>
      </c>
      <c r="O2757" s="53"/>
      <c r="P2757" s="54">
        <v>86.0</v>
      </c>
      <c r="Q2757" s="54">
        <v>0.1</v>
      </c>
      <c r="R2757" s="55">
        <f t="shared" si="7"/>
        <v>70.84370993</v>
      </c>
      <c r="S2757" s="55">
        <f t="shared" si="8"/>
        <v>15.15629007</v>
      </c>
      <c r="T2757" s="55"/>
    </row>
    <row r="2758">
      <c r="A2758" s="45">
        <v>56.6</v>
      </c>
      <c r="B2758" s="45">
        <v>9.8</v>
      </c>
      <c r="C2758" s="46">
        <f t="shared" si="1"/>
        <v>64.72272956</v>
      </c>
      <c r="D2758" s="35">
        <f t="shared" si="2"/>
        <v>8.122729561</v>
      </c>
      <c r="E2758" s="47"/>
      <c r="F2758" s="48">
        <v>86.0</v>
      </c>
      <c r="G2758" s="48">
        <v>74.0</v>
      </c>
      <c r="H2758" s="49">
        <f t="shared" si="3"/>
        <v>74.06969027</v>
      </c>
      <c r="I2758" s="49">
        <f t="shared" si="4"/>
        <v>11.93030973</v>
      </c>
      <c r="J2758" s="49"/>
      <c r="K2758" s="50">
        <v>78.7</v>
      </c>
      <c r="L2758" s="51">
        <v>67.5</v>
      </c>
      <c r="M2758" s="52">
        <f t="shared" si="5"/>
        <v>77.247909</v>
      </c>
      <c r="N2758" s="52">
        <f t="shared" si="6"/>
        <v>1.452091004</v>
      </c>
      <c r="O2758" s="53"/>
      <c r="P2758" s="54">
        <v>86.0</v>
      </c>
      <c r="Q2758" s="54">
        <v>0.1</v>
      </c>
      <c r="R2758" s="55">
        <f t="shared" si="7"/>
        <v>70.84370993</v>
      </c>
      <c r="S2758" s="55">
        <f t="shared" si="8"/>
        <v>15.15629007</v>
      </c>
      <c r="T2758" s="55"/>
    </row>
    <row r="2759">
      <c r="A2759" s="45">
        <v>54.9</v>
      </c>
      <c r="B2759" s="45">
        <v>10.1</v>
      </c>
      <c r="C2759" s="46">
        <f t="shared" si="1"/>
        <v>65.35376549</v>
      </c>
      <c r="D2759" s="35">
        <f t="shared" si="2"/>
        <v>10.45376549</v>
      </c>
      <c r="E2759" s="47"/>
      <c r="F2759" s="48">
        <v>82.0</v>
      </c>
      <c r="G2759" s="48">
        <v>77.0</v>
      </c>
      <c r="H2759" s="49">
        <f t="shared" si="3"/>
        <v>73.90961489</v>
      </c>
      <c r="I2759" s="49">
        <f t="shared" si="4"/>
        <v>8.090385112</v>
      </c>
      <c r="J2759" s="49"/>
      <c r="K2759" s="50">
        <v>78.7</v>
      </c>
      <c r="L2759" s="51">
        <v>66.9</v>
      </c>
      <c r="M2759" s="52">
        <f t="shared" si="5"/>
        <v>77.08599421</v>
      </c>
      <c r="N2759" s="52">
        <f t="shared" si="6"/>
        <v>1.61400579</v>
      </c>
      <c r="O2759" s="53"/>
      <c r="P2759" s="54">
        <v>82.0</v>
      </c>
      <c r="Q2759" s="54">
        <v>0.1</v>
      </c>
      <c r="R2759" s="55">
        <f t="shared" si="7"/>
        <v>70.84370993</v>
      </c>
      <c r="S2759" s="55">
        <f t="shared" si="8"/>
        <v>11.15629007</v>
      </c>
      <c r="T2759" s="55"/>
    </row>
    <row r="2760">
      <c r="A2760" s="45">
        <v>52.4</v>
      </c>
      <c r="B2760" s="45">
        <v>10.0</v>
      </c>
      <c r="C2760" s="46">
        <f t="shared" si="1"/>
        <v>65.14342018</v>
      </c>
      <c r="D2760" s="35">
        <f t="shared" si="2"/>
        <v>12.74342018</v>
      </c>
      <c r="E2760" s="47"/>
      <c r="F2760" s="48">
        <v>81.0</v>
      </c>
      <c r="G2760" s="48">
        <v>78.0</v>
      </c>
      <c r="H2760" s="49">
        <f t="shared" si="3"/>
        <v>73.85625643</v>
      </c>
      <c r="I2760" s="49">
        <f t="shared" si="4"/>
        <v>7.143743571</v>
      </c>
      <c r="J2760" s="49"/>
      <c r="K2760" s="50">
        <v>78.5</v>
      </c>
      <c r="L2760" s="51">
        <v>66.3</v>
      </c>
      <c r="M2760" s="52">
        <f t="shared" si="5"/>
        <v>76.92407942</v>
      </c>
      <c r="N2760" s="52">
        <f t="shared" si="6"/>
        <v>1.575920576</v>
      </c>
      <c r="O2760" s="53"/>
      <c r="P2760" s="54">
        <v>81.0</v>
      </c>
      <c r="Q2760" s="54">
        <v>0.1</v>
      </c>
      <c r="R2760" s="55">
        <f t="shared" si="7"/>
        <v>70.84370993</v>
      </c>
      <c r="S2760" s="55">
        <f t="shared" si="8"/>
        <v>10.15629007</v>
      </c>
      <c r="T2760" s="55"/>
    </row>
    <row r="2761">
      <c r="A2761" s="45">
        <v>50.0</v>
      </c>
      <c r="B2761" s="45">
        <v>9.9</v>
      </c>
      <c r="C2761" s="46">
        <f t="shared" si="1"/>
        <v>64.93307487</v>
      </c>
      <c r="D2761" s="35">
        <f t="shared" si="2"/>
        <v>14.93307487</v>
      </c>
      <c r="E2761" s="47"/>
      <c r="F2761" s="48">
        <v>79.6</v>
      </c>
      <c r="G2761" s="48">
        <v>8.0</v>
      </c>
      <c r="H2761" s="49">
        <f t="shared" si="3"/>
        <v>77.59134857</v>
      </c>
      <c r="I2761" s="49">
        <f t="shared" si="4"/>
        <v>2.008651426</v>
      </c>
      <c r="J2761" s="49"/>
      <c r="K2761" s="50">
        <v>78.2</v>
      </c>
      <c r="L2761" s="51">
        <v>65.7</v>
      </c>
      <c r="M2761" s="52">
        <f t="shared" si="5"/>
        <v>76.76216464</v>
      </c>
      <c r="N2761" s="52">
        <f t="shared" si="6"/>
        <v>1.437835362</v>
      </c>
      <c r="O2761" s="53"/>
      <c r="P2761" s="54">
        <v>79.6</v>
      </c>
      <c r="Q2761" s="54">
        <v>0.1</v>
      </c>
      <c r="R2761" s="55">
        <f t="shared" si="7"/>
        <v>70.84370993</v>
      </c>
      <c r="S2761" s="55">
        <f t="shared" si="8"/>
        <v>8.756290075</v>
      </c>
      <c r="T2761" s="55"/>
    </row>
    <row r="2762">
      <c r="A2762" s="45">
        <v>48.2</v>
      </c>
      <c r="B2762" s="45">
        <v>9.7</v>
      </c>
      <c r="C2762" s="46">
        <f t="shared" si="1"/>
        <v>64.51238425</v>
      </c>
      <c r="D2762" s="35">
        <f t="shared" si="2"/>
        <v>16.31238425</v>
      </c>
      <c r="E2762" s="47"/>
      <c r="F2762" s="48">
        <v>79.5</v>
      </c>
      <c r="G2762" s="48">
        <v>8.0</v>
      </c>
      <c r="H2762" s="49">
        <f t="shared" si="3"/>
        <v>77.59134857</v>
      </c>
      <c r="I2762" s="49">
        <f t="shared" si="4"/>
        <v>1.908651426</v>
      </c>
      <c r="J2762" s="49"/>
      <c r="K2762" s="50">
        <v>78.1</v>
      </c>
      <c r="L2762" s="51">
        <v>65.1</v>
      </c>
      <c r="M2762" s="52">
        <f t="shared" si="5"/>
        <v>76.60024985</v>
      </c>
      <c r="N2762" s="52">
        <f t="shared" si="6"/>
        <v>1.499750148</v>
      </c>
      <c r="O2762" s="53"/>
      <c r="P2762" s="54">
        <v>79.5</v>
      </c>
      <c r="Q2762" s="54">
        <v>0.1</v>
      </c>
      <c r="R2762" s="55">
        <f t="shared" si="7"/>
        <v>70.84370993</v>
      </c>
      <c r="S2762" s="55">
        <f t="shared" si="8"/>
        <v>8.656290075</v>
      </c>
      <c r="T2762" s="55"/>
    </row>
    <row r="2763">
      <c r="A2763" s="45">
        <v>46.6</v>
      </c>
      <c r="B2763" s="45">
        <v>9.6</v>
      </c>
      <c r="C2763" s="46">
        <f t="shared" si="1"/>
        <v>64.30203894</v>
      </c>
      <c r="D2763" s="35">
        <f t="shared" si="2"/>
        <v>17.70203894</v>
      </c>
      <c r="E2763" s="47"/>
      <c r="F2763" s="48">
        <v>79.3</v>
      </c>
      <c r="G2763" s="48">
        <v>82.0</v>
      </c>
      <c r="H2763" s="49">
        <f t="shared" si="3"/>
        <v>73.64282259</v>
      </c>
      <c r="I2763" s="49">
        <f t="shared" si="4"/>
        <v>5.657177408</v>
      </c>
      <c r="J2763" s="49"/>
      <c r="K2763" s="50">
        <v>77.8</v>
      </c>
      <c r="L2763" s="51">
        <v>64.4</v>
      </c>
      <c r="M2763" s="52">
        <f t="shared" si="5"/>
        <v>76.41134927</v>
      </c>
      <c r="N2763" s="52">
        <f t="shared" si="6"/>
        <v>1.388650731</v>
      </c>
      <c r="O2763" s="53"/>
      <c r="P2763" s="54">
        <v>79.3</v>
      </c>
      <c r="Q2763" s="54">
        <v>0.1</v>
      </c>
      <c r="R2763" s="55">
        <f t="shared" si="7"/>
        <v>70.84370993</v>
      </c>
      <c r="S2763" s="55">
        <f t="shared" si="8"/>
        <v>8.456290075</v>
      </c>
      <c r="T2763" s="55"/>
    </row>
    <row r="2764">
      <c r="A2764" s="45">
        <v>45.4</v>
      </c>
      <c r="B2764" s="45">
        <v>9.5</v>
      </c>
      <c r="C2764" s="46">
        <f t="shared" si="1"/>
        <v>64.09169363</v>
      </c>
      <c r="D2764" s="35">
        <f t="shared" si="2"/>
        <v>18.69169363</v>
      </c>
      <c r="E2764" s="47"/>
      <c r="F2764" s="48">
        <v>79.0</v>
      </c>
      <c r="G2764" s="48">
        <v>82.0</v>
      </c>
      <c r="H2764" s="49">
        <f t="shared" si="3"/>
        <v>73.64282259</v>
      </c>
      <c r="I2764" s="49">
        <f t="shared" si="4"/>
        <v>5.357177408</v>
      </c>
      <c r="J2764" s="49"/>
      <c r="K2764" s="50">
        <v>77.5</v>
      </c>
      <c r="L2764" s="51">
        <v>63.8</v>
      </c>
      <c r="M2764" s="52">
        <f t="shared" si="5"/>
        <v>76.24943448</v>
      </c>
      <c r="N2764" s="52">
        <f t="shared" si="6"/>
        <v>1.250565517</v>
      </c>
      <c r="O2764" s="53"/>
      <c r="P2764" s="54">
        <v>79.0</v>
      </c>
      <c r="Q2764" s="54">
        <v>0.1</v>
      </c>
      <c r="R2764" s="55">
        <f t="shared" si="7"/>
        <v>70.84370993</v>
      </c>
      <c r="S2764" s="55">
        <f t="shared" si="8"/>
        <v>8.156290075</v>
      </c>
      <c r="T2764" s="55"/>
    </row>
    <row r="2765">
      <c r="A2765" s="45">
        <v>44.6</v>
      </c>
      <c r="B2765" s="45">
        <v>9.3</v>
      </c>
      <c r="C2765" s="46">
        <f t="shared" si="1"/>
        <v>63.67100301</v>
      </c>
      <c r="D2765" s="35">
        <f t="shared" si="2"/>
        <v>19.07100301</v>
      </c>
      <c r="E2765" s="47"/>
      <c r="F2765" s="48">
        <v>78.8</v>
      </c>
      <c r="G2765" s="48">
        <v>83.0</v>
      </c>
      <c r="H2765" s="49">
        <f t="shared" si="3"/>
        <v>73.58946413</v>
      </c>
      <c r="I2765" s="49">
        <f t="shared" si="4"/>
        <v>5.210535867</v>
      </c>
      <c r="J2765" s="49"/>
      <c r="K2765" s="50">
        <v>77.5</v>
      </c>
      <c r="L2765" s="51">
        <v>63.1</v>
      </c>
      <c r="M2765" s="52">
        <f t="shared" si="5"/>
        <v>76.0605339</v>
      </c>
      <c r="N2765" s="52">
        <f t="shared" si="6"/>
        <v>1.4394661</v>
      </c>
      <c r="O2765" s="53"/>
      <c r="P2765" s="54">
        <v>78.8</v>
      </c>
      <c r="Q2765" s="54">
        <v>0.1</v>
      </c>
      <c r="R2765" s="55">
        <f t="shared" si="7"/>
        <v>70.84370993</v>
      </c>
      <c r="S2765" s="55">
        <f t="shared" si="8"/>
        <v>7.956290075</v>
      </c>
      <c r="T2765" s="55"/>
    </row>
    <row r="2766">
      <c r="A2766" s="45">
        <v>44.3</v>
      </c>
      <c r="B2766" s="45">
        <v>9.2</v>
      </c>
      <c r="C2766" s="46">
        <f t="shared" si="1"/>
        <v>63.4606577</v>
      </c>
      <c r="D2766" s="35">
        <f t="shared" si="2"/>
        <v>19.1606577</v>
      </c>
      <c r="E2766" s="47"/>
      <c r="F2766" s="48">
        <v>78.3</v>
      </c>
      <c r="G2766" s="48">
        <v>86.0</v>
      </c>
      <c r="H2766" s="49">
        <f t="shared" si="3"/>
        <v>73.42938876</v>
      </c>
      <c r="I2766" s="49">
        <f t="shared" si="4"/>
        <v>4.870611244</v>
      </c>
      <c r="J2766" s="49"/>
      <c r="K2766" s="50">
        <v>77.2</v>
      </c>
      <c r="L2766" s="51">
        <v>62.4</v>
      </c>
      <c r="M2766" s="52">
        <f t="shared" si="5"/>
        <v>75.87163332</v>
      </c>
      <c r="N2766" s="52">
        <f t="shared" si="6"/>
        <v>1.328366684</v>
      </c>
      <c r="O2766" s="53"/>
      <c r="P2766" s="54">
        <v>78.3</v>
      </c>
      <c r="Q2766" s="54">
        <v>0.1</v>
      </c>
      <c r="R2766" s="55">
        <f t="shared" si="7"/>
        <v>70.84370993</v>
      </c>
      <c r="S2766" s="55">
        <f t="shared" si="8"/>
        <v>7.456290075</v>
      </c>
      <c r="T2766" s="55"/>
    </row>
    <row r="2767">
      <c r="A2767" s="45">
        <v>44.5</v>
      </c>
      <c r="B2767" s="45">
        <v>9.5</v>
      </c>
      <c r="C2767" s="46">
        <f t="shared" si="1"/>
        <v>64.09169363</v>
      </c>
      <c r="D2767" s="35">
        <f t="shared" si="2"/>
        <v>19.59169363</v>
      </c>
      <c r="E2767" s="47"/>
      <c r="F2767" s="48">
        <v>78.2</v>
      </c>
      <c r="G2767" s="48">
        <v>87.0</v>
      </c>
      <c r="H2767" s="49">
        <f t="shared" si="3"/>
        <v>73.3760303</v>
      </c>
      <c r="I2767" s="49">
        <f t="shared" si="4"/>
        <v>4.823969704</v>
      </c>
      <c r="J2767" s="49"/>
      <c r="K2767" s="50">
        <v>77.0</v>
      </c>
      <c r="L2767" s="51">
        <v>61.7</v>
      </c>
      <c r="M2767" s="52">
        <f t="shared" si="5"/>
        <v>75.68273273</v>
      </c>
      <c r="N2767" s="52">
        <f t="shared" si="6"/>
        <v>1.317267267</v>
      </c>
      <c r="O2767" s="53"/>
      <c r="P2767" s="54">
        <v>78.2</v>
      </c>
      <c r="Q2767" s="54">
        <v>0.1</v>
      </c>
      <c r="R2767" s="55">
        <f t="shared" si="7"/>
        <v>70.84370993</v>
      </c>
      <c r="S2767" s="55">
        <f t="shared" si="8"/>
        <v>7.356290075</v>
      </c>
      <c r="T2767" s="55"/>
    </row>
    <row r="2768">
      <c r="A2768" s="45">
        <v>44.8</v>
      </c>
      <c r="B2768" s="45">
        <v>10.0</v>
      </c>
      <c r="C2768" s="46">
        <f t="shared" si="1"/>
        <v>65.14342018</v>
      </c>
      <c r="D2768" s="35">
        <f t="shared" si="2"/>
        <v>20.34342018</v>
      </c>
      <c r="E2768" s="47"/>
      <c r="F2768" s="48">
        <v>78.0</v>
      </c>
      <c r="G2768" s="48">
        <v>88.0</v>
      </c>
      <c r="H2768" s="49">
        <f t="shared" si="3"/>
        <v>73.32267184</v>
      </c>
      <c r="I2768" s="49">
        <f t="shared" si="4"/>
        <v>4.677328163</v>
      </c>
      <c r="J2768" s="49"/>
      <c r="K2768" s="50">
        <v>76.9</v>
      </c>
      <c r="L2768" s="51">
        <v>6.9</v>
      </c>
      <c r="M2768" s="52">
        <f t="shared" si="5"/>
        <v>60.89451563</v>
      </c>
      <c r="N2768" s="52">
        <f t="shared" si="6"/>
        <v>16.00548437</v>
      </c>
      <c r="O2768" s="53"/>
      <c r="P2768" s="54">
        <v>78.0</v>
      </c>
      <c r="Q2768" s="54">
        <v>1.4</v>
      </c>
      <c r="R2768" s="55">
        <f t="shared" si="7"/>
        <v>69.57896151</v>
      </c>
      <c r="S2768" s="55">
        <f t="shared" si="8"/>
        <v>8.421038485</v>
      </c>
      <c r="T2768" s="55"/>
    </row>
    <row r="2769">
      <c r="A2769" s="45">
        <v>45.3</v>
      </c>
      <c r="B2769" s="45">
        <v>9.8</v>
      </c>
      <c r="C2769" s="46">
        <f t="shared" si="1"/>
        <v>64.72272956</v>
      </c>
      <c r="D2769" s="35">
        <f t="shared" si="2"/>
        <v>19.42272956</v>
      </c>
      <c r="E2769" s="47"/>
      <c r="F2769" s="48">
        <v>77.8</v>
      </c>
      <c r="G2769" s="48">
        <v>89.0</v>
      </c>
      <c r="H2769" s="49">
        <f t="shared" si="3"/>
        <v>73.26931338</v>
      </c>
      <c r="I2769" s="49">
        <f t="shared" si="4"/>
        <v>4.530686622</v>
      </c>
      <c r="J2769" s="49"/>
      <c r="K2769" s="50">
        <v>76.8</v>
      </c>
      <c r="L2769" s="51">
        <v>6.1</v>
      </c>
      <c r="M2769" s="52">
        <f t="shared" si="5"/>
        <v>60.67862925</v>
      </c>
      <c r="N2769" s="52">
        <f t="shared" si="6"/>
        <v>16.12137075</v>
      </c>
      <c r="O2769" s="53"/>
      <c r="P2769" s="54">
        <v>77.8</v>
      </c>
      <c r="Q2769" s="54">
        <v>1.4</v>
      </c>
      <c r="R2769" s="55">
        <f t="shared" si="7"/>
        <v>69.57896151</v>
      </c>
      <c r="S2769" s="55">
        <f t="shared" si="8"/>
        <v>8.221038485</v>
      </c>
      <c r="T2769" s="55"/>
    </row>
    <row r="2770">
      <c r="A2770" s="45">
        <v>46.0</v>
      </c>
      <c r="B2770" s="45">
        <v>9.8</v>
      </c>
      <c r="C2770" s="46">
        <f t="shared" si="1"/>
        <v>64.72272956</v>
      </c>
      <c r="D2770" s="35">
        <f t="shared" si="2"/>
        <v>18.72272956</v>
      </c>
      <c r="E2770" s="47"/>
      <c r="F2770" s="48">
        <v>61.8</v>
      </c>
      <c r="G2770" s="48">
        <v>279.0</v>
      </c>
      <c r="H2770" s="49">
        <f t="shared" si="3"/>
        <v>63.13120613</v>
      </c>
      <c r="I2770" s="49">
        <f t="shared" si="4"/>
        <v>1.331206127</v>
      </c>
      <c r="J2770" s="49"/>
      <c r="K2770" s="50">
        <v>77.0</v>
      </c>
      <c r="L2770" s="51">
        <v>64.0</v>
      </c>
      <c r="M2770" s="52">
        <f t="shared" si="5"/>
        <v>76.30340608</v>
      </c>
      <c r="N2770" s="52">
        <f t="shared" si="6"/>
        <v>0.6965939216</v>
      </c>
      <c r="O2770" s="53"/>
      <c r="P2770" s="54">
        <v>61.8</v>
      </c>
      <c r="Q2770" s="54">
        <v>2.1</v>
      </c>
      <c r="R2770" s="55">
        <f t="shared" si="7"/>
        <v>68.89794314</v>
      </c>
      <c r="S2770" s="55">
        <f t="shared" si="8"/>
        <v>7.09794314</v>
      </c>
      <c r="T2770" s="55"/>
    </row>
    <row r="2771">
      <c r="F2771" s="48">
        <v>67.0</v>
      </c>
      <c r="G2771" s="48">
        <v>34.0</v>
      </c>
      <c r="H2771" s="49">
        <f t="shared" si="3"/>
        <v>76.20402863</v>
      </c>
      <c r="I2771" s="49">
        <f t="shared" si="4"/>
        <v>9.204028635</v>
      </c>
      <c r="J2771" s="49"/>
      <c r="K2771" s="50">
        <v>76.8</v>
      </c>
      <c r="L2771" s="51">
        <v>63.4</v>
      </c>
      <c r="M2771" s="52">
        <f t="shared" si="5"/>
        <v>76.14149129</v>
      </c>
      <c r="N2771" s="52">
        <f t="shared" si="6"/>
        <v>0.6585087074</v>
      </c>
      <c r="O2771" s="53"/>
      <c r="P2771" s="54">
        <v>67.0</v>
      </c>
      <c r="Q2771" s="54">
        <v>2.4</v>
      </c>
      <c r="R2771" s="55">
        <f t="shared" si="7"/>
        <v>68.60607812</v>
      </c>
      <c r="S2771" s="55">
        <f t="shared" si="8"/>
        <v>1.606078122</v>
      </c>
      <c r="T2771" s="55"/>
    </row>
    <row r="2772">
      <c r="F2772" s="48">
        <v>59.7</v>
      </c>
      <c r="G2772" s="48">
        <v>323.0</v>
      </c>
      <c r="H2772" s="49">
        <f t="shared" si="3"/>
        <v>60.78343392</v>
      </c>
      <c r="I2772" s="49">
        <f t="shared" si="4"/>
        <v>1.083433922</v>
      </c>
      <c r="J2772" s="49"/>
      <c r="K2772" s="50">
        <v>76.8</v>
      </c>
      <c r="L2772" s="51">
        <v>62.9</v>
      </c>
      <c r="M2772" s="52">
        <f t="shared" si="5"/>
        <v>76.0065623</v>
      </c>
      <c r="N2772" s="52">
        <f t="shared" si="6"/>
        <v>0.7934376955</v>
      </c>
      <c r="O2772" s="53"/>
      <c r="P2772" s="54">
        <v>59.7</v>
      </c>
      <c r="Q2772" s="54">
        <v>3.1</v>
      </c>
      <c r="R2772" s="55">
        <f t="shared" si="7"/>
        <v>67.92505975</v>
      </c>
      <c r="S2772" s="55">
        <f t="shared" si="8"/>
        <v>8.225059747</v>
      </c>
      <c r="T2772" s="55"/>
    </row>
    <row r="2773">
      <c r="F2773" s="48">
        <v>58.6</v>
      </c>
      <c r="G2773" s="48">
        <v>348.0</v>
      </c>
      <c r="H2773" s="49">
        <f t="shared" si="3"/>
        <v>59.44947244</v>
      </c>
      <c r="I2773" s="49">
        <f t="shared" si="4"/>
        <v>0.8494724412</v>
      </c>
      <c r="J2773" s="49"/>
      <c r="K2773" s="50">
        <v>76.5</v>
      </c>
      <c r="L2773" s="51">
        <v>62.3</v>
      </c>
      <c r="M2773" s="52">
        <f t="shared" si="5"/>
        <v>75.84464752</v>
      </c>
      <c r="N2773" s="52">
        <f t="shared" si="6"/>
        <v>0.6553524813</v>
      </c>
      <c r="O2773" s="53"/>
      <c r="P2773" s="54">
        <v>58.6</v>
      </c>
      <c r="Q2773" s="54">
        <v>4.6</v>
      </c>
      <c r="R2773" s="55">
        <f t="shared" si="7"/>
        <v>66.46573466</v>
      </c>
      <c r="S2773" s="55">
        <f t="shared" si="8"/>
        <v>7.865734658</v>
      </c>
      <c r="T2773" s="55"/>
    </row>
    <row r="2774">
      <c r="F2774" s="48">
        <v>58.3</v>
      </c>
      <c r="G2774" s="48">
        <v>348.0</v>
      </c>
      <c r="H2774" s="49">
        <f t="shared" si="3"/>
        <v>59.44947244</v>
      </c>
      <c r="I2774" s="49">
        <f t="shared" si="4"/>
        <v>1.149472441</v>
      </c>
      <c r="J2774" s="49"/>
      <c r="K2774" s="50">
        <v>77.0</v>
      </c>
      <c r="L2774" s="51">
        <v>61.8</v>
      </c>
      <c r="M2774" s="52">
        <f t="shared" si="5"/>
        <v>75.70971853</v>
      </c>
      <c r="N2774" s="52">
        <f t="shared" si="6"/>
        <v>1.29028147</v>
      </c>
      <c r="O2774" s="53"/>
      <c r="P2774" s="54">
        <v>58.3</v>
      </c>
      <c r="Q2774" s="54">
        <v>6.4</v>
      </c>
      <c r="R2774" s="55">
        <f t="shared" si="7"/>
        <v>64.71454455</v>
      </c>
      <c r="S2774" s="55">
        <f t="shared" si="8"/>
        <v>6.414544552</v>
      </c>
      <c r="T2774" s="55"/>
    </row>
    <row r="2775">
      <c r="F2775" s="48">
        <v>57.5</v>
      </c>
      <c r="G2775" s="48">
        <v>36.0</v>
      </c>
      <c r="H2775" s="49">
        <f t="shared" si="3"/>
        <v>76.09731172</v>
      </c>
      <c r="I2775" s="49">
        <f t="shared" si="4"/>
        <v>18.59731172</v>
      </c>
      <c r="J2775" s="49"/>
      <c r="K2775" s="50">
        <v>76.3</v>
      </c>
      <c r="L2775" s="51">
        <v>61.2</v>
      </c>
      <c r="M2775" s="52">
        <f t="shared" si="5"/>
        <v>75.54780374</v>
      </c>
      <c r="N2775" s="52">
        <f t="shared" si="6"/>
        <v>0.7521962553</v>
      </c>
      <c r="O2775" s="53"/>
      <c r="P2775" s="54">
        <v>57.5</v>
      </c>
      <c r="Q2775" s="54">
        <v>7.4</v>
      </c>
      <c r="R2775" s="55">
        <f t="shared" si="7"/>
        <v>63.74166116</v>
      </c>
      <c r="S2775" s="55">
        <f t="shared" si="8"/>
        <v>6.241661159</v>
      </c>
      <c r="T2775" s="55"/>
    </row>
    <row r="2776">
      <c r="F2776" s="48">
        <v>56.9</v>
      </c>
      <c r="G2776" s="48">
        <v>368.0</v>
      </c>
      <c r="H2776" s="49">
        <f t="shared" si="3"/>
        <v>58.38230326</v>
      </c>
      <c r="I2776" s="49">
        <f t="shared" si="4"/>
        <v>1.482303257</v>
      </c>
      <c r="J2776" s="49"/>
      <c r="K2776" s="50">
        <v>76.6</v>
      </c>
      <c r="L2776" s="51">
        <v>6.7</v>
      </c>
      <c r="M2776" s="52">
        <f t="shared" si="5"/>
        <v>60.84054403</v>
      </c>
      <c r="N2776" s="52">
        <f t="shared" si="6"/>
        <v>15.75945597</v>
      </c>
      <c r="O2776" s="53"/>
      <c r="P2776" s="54">
        <v>56.9</v>
      </c>
      <c r="Q2776" s="54">
        <v>8.5</v>
      </c>
      <c r="R2776" s="55">
        <f t="shared" si="7"/>
        <v>62.67148943</v>
      </c>
      <c r="S2776" s="55">
        <f t="shared" si="8"/>
        <v>5.771489427</v>
      </c>
      <c r="T2776" s="55"/>
    </row>
    <row r="2777">
      <c r="F2777" s="48">
        <v>56.2</v>
      </c>
      <c r="G2777" s="48">
        <v>376.0</v>
      </c>
      <c r="H2777" s="49">
        <f t="shared" si="3"/>
        <v>57.95543558</v>
      </c>
      <c r="I2777" s="49">
        <f t="shared" si="4"/>
        <v>1.755435583</v>
      </c>
      <c r="J2777" s="49"/>
      <c r="K2777" s="50">
        <v>76.4</v>
      </c>
      <c r="L2777" s="51">
        <v>6.1</v>
      </c>
      <c r="M2777" s="52">
        <f t="shared" si="5"/>
        <v>60.67862925</v>
      </c>
      <c r="N2777" s="52">
        <f t="shared" si="6"/>
        <v>15.72137075</v>
      </c>
      <c r="O2777" s="53"/>
      <c r="P2777" s="54">
        <v>56.2</v>
      </c>
      <c r="Q2777" s="54">
        <v>9.4</v>
      </c>
      <c r="R2777" s="55">
        <f t="shared" si="7"/>
        <v>61.79589437</v>
      </c>
      <c r="S2777" s="55">
        <f t="shared" si="8"/>
        <v>5.595894374</v>
      </c>
      <c r="T2777" s="55"/>
    </row>
    <row r="2778">
      <c r="F2778" s="48">
        <v>54.5</v>
      </c>
      <c r="G2778" s="48">
        <v>411.0</v>
      </c>
      <c r="H2778" s="49">
        <f t="shared" si="3"/>
        <v>56.08788951</v>
      </c>
      <c r="I2778" s="49">
        <f t="shared" si="4"/>
        <v>1.587889511</v>
      </c>
      <c r="J2778" s="49"/>
      <c r="K2778" s="50">
        <v>75.4</v>
      </c>
      <c r="L2778" s="51">
        <v>59.5</v>
      </c>
      <c r="M2778" s="52">
        <f t="shared" si="5"/>
        <v>75.08904518</v>
      </c>
      <c r="N2778" s="52">
        <f t="shared" si="6"/>
        <v>0.3109548151</v>
      </c>
      <c r="O2778" s="53"/>
      <c r="P2778" s="54">
        <v>54.5</v>
      </c>
      <c r="Q2778" s="54">
        <v>10.0</v>
      </c>
      <c r="R2778" s="55">
        <f t="shared" si="7"/>
        <v>61.21216434</v>
      </c>
      <c r="S2778" s="55">
        <f t="shared" si="8"/>
        <v>6.712164338</v>
      </c>
      <c r="T2778" s="55"/>
    </row>
    <row r="2779">
      <c r="F2779" s="48">
        <v>53.1</v>
      </c>
      <c r="G2779" s="48">
        <v>437.0</v>
      </c>
      <c r="H2779" s="49">
        <f t="shared" si="3"/>
        <v>54.70056957</v>
      </c>
      <c r="I2779" s="49">
        <f t="shared" si="4"/>
        <v>1.600569571</v>
      </c>
      <c r="J2779" s="49"/>
      <c r="K2779" s="50">
        <v>76.2</v>
      </c>
      <c r="L2779" s="51">
        <v>58.9</v>
      </c>
      <c r="M2779" s="52">
        <f t="shared" si="5"/>
        <v>74.9271304</v>
      </c>
      <c r="N2779" s="52">
        <f t="shared" si="6"/>
        <v>1.272869601</v>
      </c>
      <c r="O2779" s="53"/>
      <c r="P2779" s="54">
        <v>53.1</v>
      </c>
      <c r="Q2779" s="54">
        <v>10.8</v>
      </c>
      <c r="R2779" s="55">
        <f t="shared" si="7"/>
        <v>60.43385762</v>
      </c>
      <c r="S2779" s="55">
        <f t="shared" si="8"/>
        <v>7.333857624</v>
      </c>
      <c r="T2779" s="55"/>
    </row>
    <row r="2780">
      <c r="F2780" s="48">
        <v>52.2</v>
      </c>
      <c r="G2780" s="48">
        <v>449.0</v>
      </c>
      <c r="H2780" s="49">
        <f t="shared" si="3"/>
        <v>54.06026806</v>
      </c>
      <c r="I2780" s="49">
        <f t="shared" si="4"/>
        <v>1.86026806</v>
      </c>
      <c r="J2780" s="49"/>
      <c r="K2780" s="50">
        <v>75.7</v>
      </c>
      <c r="L2780" s="51">
        <v>58.3</v>
      </c>
      <c r="M2780" s="52">
        <f t="shared" si="5"/>
        <v>74.76521561</v>
      </c>
      <c r="N2780" s="52">
        <f t="shared" si="6"/>
        <v>0.9347843867</v>
      </c>
      <c r="O2780" s="53"/>
      <c r="P2780" s="54">
        <v>52.2</v>
      </c>
      <c r="Q2780" s="54">
        <v>11.5</v>
      </c>
      <c r="R2780" s="55">
        <f t="shared" si="7"/>
        <v>59.75283925</v>
      </c>
      <c r="S2780" s="55">
        <f t="shared" si="8"/>
        <v>7.552839249</v>
      </c>
      <c r="T2780" s="55"/>
    </row>
    <row r="2781">
      <c r="F2781" s="48">
        <v>51.5</v>
      </c>
      <c r="G2781" s="48">
        <v>454.0</v>
      </c>
      <c r="H2781" s="49">
        <f t="shared" si="3"/>
        <v>53.79347576</v>
      </c>
      <c r="I2781" s="49">
        <f t="shared" si="4"/>
        <v>2.293475764</v>
      </c>
      <c r="J2781" s="49"/>
      <c r="K2781" s="50">
        <v>75.4</v>
      </c>
      <c r="L2781" s="51">
        <v>57.7</v>
      </c>
      <c r="M2781" s="52">
        <f t="shared" si="5"/>
        <v>74.60330083</v>
      </c>
      <c r="N2781" s="52">
        <f t="shared" si="6"/>
        <v>0.7966991724</v>
      </c>
      <c r="O2781" s="53"/>
      <c r="P2781" s="54">
        <v>51.5</v>
      </c>
      <c r="Q2781" s="54">
        <v>12.1</v>
      </c>
      <c r="R2781" s="55">
        <f t="shared" si="7"/>
        <v>59.16910921</v>
      </c>
      <c r="S2781" s="55">
        <f t="shared" si="8"/>
        <v>7.669109214</v>
      </c>
      <c r="T2781" s="55"/>
    </row>
    <row r="2782">
      <c r="F2782" s="48">
        <v>58.0</v>
      </c>
      <c r="G2782" s="48">
        <v>459.0</v>
      </c>
      <c r="H2782" s="49">
        <f t="shared" si="3"/>
        <v>53.52668347</v>
      </c>
      <c r="I2782" s="49">
        <f t="shared" si="4"/>
        <v>4.473316532</v>
      </c>
      <c r="J2782" s="49"/>
      <c r="K2782" s="50">
        <v>75.4</v>
      </c>
      <c r="L2782" s="51">
        <v>57.0</v>
      </c>
      <c r="M2782" s="52">
        <f t="shared" si="5"/>
        <v>74.41440024</v>
      </c>
      <c r="N2782" s="52">
        <f t="shared" si="6"/>
        <v>0.9855997559</v>
      </c>
      <c r="O2782" s="53"/>
      <c r="P2782" s="54">
        <v>58.0</v>
      </c>
      <c r="Q2782" s="54">
        <v>12.5</v>
      </c>
      <c r="R2782" s="55">
        <f t="shared" si="7"/>
        <v>58.77995586</v>
      </c>
      <c r="S2782" s="55">
        <f t="shared" si="8"/>
        <v>0.7799558568</v>
      </c>
      <c r="T2782" s="55"/>
    </row>
    <row r="2783">
      <c r="F2783" s="48">
        <v>52.0</v>
      </c>
      <c r="G2783" s="48">
        <v>46.0</v>
      </c>
      <c r="H2783" s="49">
        <f t="shared" si="3"/>
        <v>75.56372712</v>
      </c>
      <c r="I2783" s="49">
        <f t="shared" si="4"/>
        <v>23.56372712</v>
      </c>
      <c r="J2783" s="49"/>
      <c r="K2783" s="50">
        <v>75.4</v>
      </c>
      <c r="L2783" s="51">
        <v>56.3</v>
      </c>
      <c r="M2783" s="52">
        <f t="shared" si="5"/>
        <v>74.22549966</v>
      </c>
      <c r="N2783" s="52">
        <f t="shared" si="6"/>
        <v>1.174500339</v>
      </c>
      <c r="O2783" s="53"/>
      <c r="P2783" s="54">
        <v>52.0</v>
      </c>
      <c r="Q2783" s="54">
        <v>12.8</v>
      </c>
      <c r="R2783" s="55">
        <f t="shared" si="7"/>
        <v>58.48809084</v>
      </c>
      <c r="S2783" s="55">
        <f t="shared" si="8"/>
        <v>6.488090839</v>
      </c>
      <c r="T2783" s="55"/>
    </row>
    <row r="2784">
      <c r="F2784" s="48">
        <v>49.6</v>
      </c>
      <c r="G2784" s="48">
        <v>46.0</v>
      </c>
      <c r="H2784" s="49">
        <f t="shared" si="3"/>
        <v>75.56372712</v>
      </c>
      <c r="I2784" s="49">
        <f t="shared" si="4"/>
        <v>25.96372712</v>
      </c>
      <c r="J2784" s="49"/>
      <c r="K2784" s="50">
        <v>75.2</v>
      </c>
      <c r="L2784" s="51">
        <v>55.7</v>
      </c>
      <c r="M2784" s="52">
        <f t="shared" si="5"/>
        <v>74.06358487</v>
      </c>
      <c r="N2784" s="52">
        <f t="shared" si="6"/>
        <v>1.136415125</v>
      </c>
      <c r="O2784" s="53"/>
      <c r="P2784" s="54">
        <v>49.6</v>
      </c>
      <c r="Q2784" s="54">
        <v>0.1</v>
      </c>
      <c r="R2784" s="55">
        <f t="shared" si="7"/>
        <v>70.84370993</v>
      </c>
      <c r="S2784" s="55">
        <f t="shared" si="8"/>
        <v>21.24370993</v>
      </c>
      <c r="T2784" s="55"/>
    </row>
    <row r="2785">
      <c r="F2785" s="48">
        <v>49.2</v>
      </c>
      <c r="G2785" s="48">
        <v>457.0</v>
      </c>
      <c r="H2785" s="49">
        <f t="shared" si="3"/>
        <v>53.63340039</v>
      </c>
      <c r="I2785" s="49">
        <f t="shared" si="4"/>
        <v>4.433400387</v>
      </c>
      <c r="J2785" s="49"/>
      <c r="K2785" s="50">
        <v>75.1</v>
      </c>
      <c r="L2785" s="51">
        <v>55.0</v>
      </c>
      <c r="M2785" s="52">
        <f t="shared" si="5"/>
        <v>73.87468429</v>
      </c>
      <c r="N2785" s="52">
        <f t="shared" si="6"/>
        <v>1.225315709</v>
      </c>
      <c r="O2785" s="53"/>
      <c r="P2785" s="54">
        <v>49.2</v>
      </c>
      <c r="Q2785" s="54">
        <v>0.1</v>
      </c>
      <c r="R2785" s="55">
        <f t="shared" si="7"/>
        <v>70.84370993</v>
      </c>
      <c r="S2785" s="55">
        <f t="shared" si="8"/>
        <v>21.64370993</v>
      </c>
      <c r="T2785" s="55"/>
    </row>
    <row r="2786">
      <c r="F2786" s="48">
        <v>79.3</v>
      </c>
      <c r="G2786" s="48">
        <v>13.0</v>
      </c>
      <c r="H2786" s="49">
        <f t="shared" si="3"/>
        <v>77.32455628</v>
      </c>
      <c r="I2786" s="49">
        <f t="shared" si="4"/>
        <v>1.975443722</v>
      </c>
      <c r="J2786" s="49"/>
      <c r="K2786" s="50">
        <v>69.4</v>
      </c>
      <c r="L2786" s="51">
        <v>44.7</v>
      </c>
      <c r="M2786" s="52">
        <f t="shared" si="5"/>
        <v>71.09514714</v>
      </c>
      <c r="N2786" s="52">
        <f t="shared" si="6"/>
        <v>1.695147135</v>
      </c>
      <c r="O2786" s="53"/>
      <c r="P2786" s="54">
        <v>79.3</v>
      </c>
      <c r="Q2786" s="54">
        <v>0.1</v>
      </c>
      <c r="R2786" s="55">
        <f t="shared" si="7"/>
        <v>70.84370993</v>
      </c>
      <c r="S2786" s="55">
        <f t="shared" si="8"/>
        <v>8.456290075</v>
      </c>
      <c r="T2786" s="55"/>
    </row>
    <row r="2787">
      <c r="F2787" s="48">
        <v>79.1</v>
      </c>
      <c r="G2787" s="48">
        <v>14.0</v>
      </c>
      <c r="H2787" s="49">
        <f t="shared" si="3"/>
        <v>77.27119782</v>
      </c>
      <c r="I2787" s="49">
        <f t="shared" si="4"/>
        <v>1.828802181</v>
      </c>
      <c r="J2787" s="49"/>
      <c r="K2787" s="50">
        <v>69.2</v>
      </c>
      <c r="L2787" s="51">
        <v>43.9</v>
      </c>
      <c r="M2787" s="52">
        <f t="shared" si="5"/>
        <v>70.87926075</v>
      </c>
      <c r="N2787" s="52">
        <f t="shared" si="6"/>
        <v>1.679260754</v>
      </c>
      <c r="O2787" s="53"/>
      <c r="P2787" s="54">
        <v>79.1</v>
      </c>
      <c r="Q2787" s="54">
        <v>0.1</v>
      </c>
      <c r="R2787" s="55">
        <f t="shared" si="7"/>
        <v>70.84370993</v>
      </c>
      <c r="S2787" s="55">
        <f t="shared" si="8"/>
        <v>8.256290075</v>
      </c>
      <c r="T2787" s="55"/>
    </row>
    <row r="2788">
      <c r="F2788" s="48">
        <v>78.9</v>
      </c>
      <c r="G2788" s="48">
        <v>16.0</v>
      </c>
      <c r="H2788" s="49">
        <f t="shared" si="3"/>
        <v>77.1644809</v>
      </c>
      <c r="I2788" s="49">
        <f t="shared" si="4"/>
        <v>1.735519099</v>
      </c>
      <c r="J2788" s="49"/>
      <c r="K2788" s="50">
        <v>69.1</v>
      </c>
      <c r="L2788" s="51">
        <v>43.0</v>
      </c>
      <c r="M2788" s="52">
        <f t="shared" si="5"/>
        <v>70.63638858</v>
      </c>
      <c r="N2788" s="52">
        <f t="shared" si="6"/>
        <v>1.536388576</v>
      </c>
      <c r="O2788" s="53"/>
      <c r="P2788" s="54">
        <v>78.9</v>
      </c>
      <c r="Q2788" s="54">
        <v>0.1</v>
      </c>
      <c r="R2788" s="55">
        <f t="shared" si="7"/>
        <v>70.84370993</v>
      </c>
      <c r="S2788" s="55">
        <f t="shared" si="8"/>
        <v>8.056290075</v>
      </c>
      <c r="T2788" s="55"/>
    </row>
    <row r="2789">
      <c r="F2789" s="48">
        <v>78.8</v>
      </c>
      <c r="G2789" s="48">
        <v>16.0</v>
      </c>
      <c r="H2789" s="49">
        <f t="shared" si="3"/>
        <v>77.1644809</v>
      </c>
      <c r="I2789" s="49">
        <f t="shared" si="4"/>
        <v>1.635519099</v>
      </c>
      <c r="J2789" s="49"/>
      <c r="K2789" s="50">
        <v>68.8</v>
      </c>
      <c r="L2789" s="51">
        <v>42.2</v>
      </c>
      <c r="M2789" s="52">
        <f t="shared" si="5"/>
        <v>70.42050219</v>
      </c>
      <c r="N2789" s="52">
        <f t="shared" si="6"/>
        <v>1.620502194</v>
      </c>
      <c r="O2789" s="53"/>
      <c r="P2789" s="54">
        <v>78.8</v>
      </c>
      <c r="Q2789" s="54">
        <v>0.1</v>
      </c>
      <c r="R2789" s="55">
        <f t="shared" si="7"/>
        <v>70.84370993</v>
      </c>
      <c r="S2789" s="55">
        <f t="shared" si="8"/>
        <v>7.956290075</v>
      </c>
      <c r="T2789" s="55"/>
    </row>
    <row r="2790">
      <c r="F2790" s="48">
        <v>78.7</v>
      </c>
      <c r="G2790" s="48">
        <v>16.0</v>
      </c>
      <c r="H2790" s="49">
        <f t="shared" si="3"/>
        <v>77.1644809</v>
      </c>
      <c r="I2790" s="49">
        <f t="shared" si="4"/>
        <v>1.535519099</v>
      </c>
      <c r="J2790" s="49"/>
      <c r="K2790" s="50">
        <v>68.5</v>
      </c>
      <c r="L2790" s="51">
        <v>41.4</v>
      </c>
      <c r="M2790" s="52">
        <f t="shared" si="5"/>
        <v>70.20461581</v>
      </c>
      <c r="N2790" s="52">
        <f t="shared" si="6"/>
        <v>1.704615813</v>
      </c>
      <c r="O2790" s="53"/>
      <c r="P2790" s="54">
        <v>78.7</v>
      </c>
      <c r="Q2790" s="54">
        <v>0.1</v>
      </c>
      <c r="R2790" s="55">
        <f t="shared" si="7"/>
        <v>70.84370993</v>
      </c>
      <c r="S2790" s="55">
        <f t="shared" si="8"/>
        <v>7.856290075</v>
      </c>
      <c r="T2790" s="55"/>
    </row>
    <row r="2791">
      <c r="F2791" s="48">
        <v>78.7</v>
      </c>
      <c r="G2791" s="48">
        <v>15.0</v>
      </c>
      <c r="H2791" s="49">
        <f t="shared" si="3"/>
        <v>77.21783936</v>
      </c>
      <c r="I2791" s="49">
        <f t="shared" si="4"/>
        <v>1.48216064</v>
      </c>
      <c r="J2791" s="49"/>
      <c r="K2791" s="50">
        <v>68.3</v>
      </c>
      <c r="L2791" s="51">
        <v>4.7</v>
      </c>
      <c r="M2791" s="52">
        <f t="shared" si="5"/>
        <v>60.30082808</v>
      </c>
      <c r="N2791" s="52">
        <f t="shared" si="6"/>
        <v>7.999171918</v>
      </c>
      <c r="O2791" s="53"/>
      <c r="P2791" s="54">
        <v>78.7</v>
      </c>
      <c r="Q2791" s="54">
        <v>0.1</v>
      </c>
      <c r="R2791" s="55">
        <f t="shared" si="7"/>
        <v>70.84370993</v>
      </c>
      <c r="S2791" s="55">
        <f t="shared" si="8"/>
        <v>7.856290075</v>
      </c>
      <c r="T2791" s="55"/>
    </row>
    <row r="2792">
      <c r="F2792" s="48">
        <v>78.5</v>
      </c>
      <c r="G2792" s="48">
        <v>18.0</v>
      </c>
      <c r="H2792" s="49">
        <f t="shared" si="3"/>
        <v>77.05776398</v>
      </c>
      <c r="I2792" s="49">
        <f t="shared" si="4"/>
        <v>1.442236018</v>
      </c>
      <c r="J2792" s="49"/>
      <c r="K2792" s="50">
        <v>68.0</v>
      </c>
      <c r="L2792" s="51">
        <v>4.0</v>
      </c>
      <c r="M2792" s="52">
        <f t="shared" si="5"/>
        <v>60.1119275</v>
      </c>
      <c r="N2792" s="52">
        <f t="shared" si="6"/>
        <v>7.888072501</v>
      </c>
      <c r="O2792" s="53"/>
      <c r="P2792" s="54">
        <v>78.5</v>
      </c>
      <c r="Q2792" s="54">
        <v>0.1</v>
      </c>
      <c r="R2792" s="55">
        <f t="shared" si="7"/>
        <v>70.84370993</v>
      </c>
      <c r="S2792" s="55">
        <f t="shared" si="8"/>
        <v>7.656290075</v>
      </c>
      <c r="T2792" s="55"/>
    </row>
    <row r="2793">
      <c r="F2793" s="48">
        <v>78.2</v>
      </c>
      <c r="G2793" s="48">
        <v>18.0</v>
      </c>
      <c r="H2793" s="49">
        <f t="shared" si="3"/>
        <v>77.05776398</v>
      </c>
      <c r="I2793" s="49">
        <f t="shared" si="4"/>
        <v>1.142236018</v>
      </c>
      <c r="J2793" s="49"/>
      <c r="K2793" s="50">
        <v>67.9</v>
      </c>
      <c r="L2793" s="51">
        <v>39.3</v>
      </c>
      <c r="M2793" s="52">
        <f t="shared" si="5"/>
        <v>69.63791406</v>
      </c>
      <c r="N2793" s="52">
        <f t="shared" si="6"/>
        <v>1.737914063</v>
      </c>
      <c r="O2793" s="53"/>
      <c r="P2793" s="54">
        <v>78.2</v>
      </c>
      <c r="Q2793" s="54">
        <v>0.1</v>
      </c>
      <c r="R2793" s="55">
        <f t="shared" si="7"/>
        <v>70.84370993</v>
      </c>
      <c r="S2793" s="55">
        <f t="shared" si="8"/>
        <v>7.356290075</v>
      </c>
      <c r="T2793" s="55"/>
    </row>
    <row r="2794">
      <c r="F2794" s="48">
        <v>78.1</v>
      </c>
      <c r="G2794" s="48">
        <v>11.0</v>
      </c>
      <c r="H2794" s="49">
        <f t="shared" si="3"/>
        <v>77.4312732</v>
      </c>
      <c r="I2794" s="49">
        <f t="shared" si="4"/>
        <v>0.6687268033</v>
      </c>
      <c r="J2794" s="49"/>
      <c r="K2794" s="50">
        <v>67.8</v>
      </c>
      <c r="L2794" s="51">
        <v>38.7</v>
      </c>
      <c r="M2794" s="52">
        <f t="shared" si="5"/>
        <v>69.47599928</v>
      </c>
      <c r="N2794" s="52">
        <f t="shared" si="6"/>
        <v>1.675999277</v>
      </c>
      <c r="O2794" s="53"/>
      <c r="P2794" s="54">
        <v>78.1</v>
      </c>
      <c r="Q2794" s="54">
        <v>0.1</v>
      </c>
      <c r="R2794" s="55">
        <f t="shared" si="7"/>
        <v>70.84370993</v>
      </c>
      <c r="S2794" s="55">
        <f t="shared" si="8"/>
        <v>7.256290075</v>
      </c>
      <c r="T2794" s="55"/>
    </row>
    <row r="2795">
      <c r="F2795" s="48">
        <v>77.8</v>
      </c>
      <c r="G2795" s="48">
        <v>113.0</v>
      </c>
      <c r="H2795" s="49">
        <f t="shared" si="3"/>
        <v>71.98871036</v>
      </c>
      <c r="I2795" s="49">
        <f t="shared" si="4"/>
        <v>5.811289643</v>
      </c>
      <c r="J2795" s="49"/>
      <c r="K2795" s="50">
        <v>67.6</v>
      </c>
      <c r="L2795" s="51">
        <v>38.1</v>
      </c>
      <c r="M2795" s="52">
        <f t="shared" si="5"/>
        <v>69.31408449</v>
      </c>
      <c r="N2795" s="52">
        <f t="shared" si="6"/>
        <v>1.714084492</v>
      </c>
      <c r="O2795" s="53"/>
      <c r="P2795" s="54">
        <v>77.8</v>
      </c>
      <c r="Q2795" s="54">
        <v>0.1</v>
      </c>
      <c r="R2795" s="55">
        <f t="shared" si="7"/>
        <v>70.84370993</v>
      </c>
      <c r="S2795" s="55">
        <f t="shared" si="8"/>
        <v>6.956290075</v>
      </c>
      <c r="T2795" s="55"/>
    </row>
    <row r="2796">
      <c r="F2796" s="48">
        <v>77.5</v>
      </c>
      <c r="G2796" s="48">
        <v>112.0</v>
      </c>
      <c r="H2796" s="49">
        <f t="shared" si="3"/>
        <v>72.04206882</v>
      </c>
      <c r="I2796" s="49">
        <f t="shared" si="4"/>
        <v>5.457931184</v>
      </c>
      <c r="J2796" s="49"/>
      <c r="K2796" s="50">
        <v>67.3</v>
      </c>
      <c r="L2796" s="51">
        <v>37.5</v>
      </c>
      <c r="M2796" s="52">
        <f t="shared" si="5"/>
        <v>69.15216971</v>
      </c>
      <c r="N2796" s="52">
        <f t="shared" si="6"/>
        <v>1.852169706</v>
      </c>
      <c r="O2796" s="53"/>
      <c r="P2796" s="54">
        <v>77.5</v>
      </c>
      <c r="Q2796" s="54">
        <v>0.1</v>
      </c>
      <c r="R2796" s="55">
        <f t="shared" si="7"/>
        <v>70.84370993</v>
      </c>
      <c r="S2796" s="55">
        <f t="shared" si="8"/>
        <v>6.656290075</v>
      </c>
      <c r="T2796" s="55"/>
    </row>
    <row r="2797">
      <c r="F2797" s="48">
        <v>77.5</v>
      </c>
      <c r="G2797" s="48">
        <v>111.0</v>
      </c>
      <c r="H2797" s="49">
        <f t="shared" si="3"/>
        <v>72.09542728</v>
      </c>
      <c r="I2797" s="49">
        <f t="shared" si="4"/>
        <v>5.404572725</v>
      </c>
      <c r="J2797" s="49"/>
      <c r="K2797" s="50">
        <v>67.8</v>
      </c>
      <c r="L2797" s="51">
        <v>37.0</v>
      </c>
      <c r="M2797" s="52">
        <f t="shared" si="5"/>
        <v>69.01724072</v>
      </c>
      <c r="N2797" s="52">
        <f t="shared" si="6"/>
        <v>1.217240718</v>
      </c>
      <c r="O2797" s="53"/>
      <c r="P2797" s="54">
        <v>77.5</v>
      </c>
      <c r="Q2797" s="54">
        <v>0.1</v>
      </c>
      <c r="R2797" s="55">
        <f t="shared" si="7"/>
        <v>70.84370993</v>
      </c>
      <c r="S2797" s="55">
        <f t="shared" si="8"/>
        <v>6.656290075</v>
      </c>
      <c r="T2797" s="55"/>
    </row>
    <row r="2798">
      <c r="F2798" s="48">
        <v>77.2</v>
      </c>
      <c r="G2798" s="48">
        <v>114.0</v>
      </c>
      <c r="H2798" s="49">
        <f t="shared" si="3"/>
        <v>71.9353519</v>
      </c>
      <c r="I2798" s="49">
        <f t="shared" si="4"/>
        <v>5.264648102</v>
      </c>
      <c r="J2798" s="49"/>
      <c r="K2798" s="50">
        <v>67.2</v>
      </c>
      <c r="L2798" s="51">
        <v>36.4</v>
      </c>
      <c r="M2798" s="52">
        <f t="shared" si="5"/>
        <v>68.85532593</v>
      </c>
      <c r="N2798" s="52">
        <f t="shared" si="6"/>
        <v>1.655325932</v>
      </c>
      <c r="O2798" s="53"/>
      <c r="P2798" s="54">
        <v>77.2</v>
      </c>
      <c r="Q2798" s="54">
        <v>0.1</v>
      </c>
      <c r="R2798" s="55">
        <f t="shared" si="7"/>
        <v>70.84370993</v>
      </c>
      <c r="S2798" s="55">
        <f t="shared" si="8"/>
        <v>6.356290075</v>
      </c>
      <c r="T2798" s="55"/>
    </row>
    <row r="2799">
      <c r="F2799" s="48">
        <v>77.0</v>
      </c>
      <c r="G2799" s="48">
        <v>115.0</v>
      </c>
      <c r="H2799" s="49">
        <f t="shared" si="3"/>
        <v>71.88199344</v>
      </c>
      <c r="I2799" s="49">
        <f t="shared" si="4"/>
        <v>5.118006562</v>
      </c>
      <c r="J2799" s="49"/>
      <c r="K2799" s="50">
        <v>67.1</v>
      </c>
      <c r="L2799" s="51">
        <v>35.9</v>
      </c>
      <c r="M2799" s="52">
        <f t="shared" si="5"/>
        <v>68.72039694</v>
      </c>
      <c r="N2799" s="52">
        <f t="shared" si="6"/>
        <v>1.620396944</v>
      </c>
      <c r="O2799" s="53"/>
      <c r="P2799" s="54">
        <v>77.0</v>
      </c>
      <c r="Q2799" s="54">
        <v>0.1</v>
      </c>
      <c r="R2799" s="55">
        <f t="shared" si="7"/>
        <v>70.84370993</v>
      </c>
      <c r="S2799" s="55">
        <f t="shared" si="8"/>
        <v>6.156290075</v>
      </c>
      <c r="T2799" s="55"/>
    </row>
    <row r="2800">
      <c r="F2800" s="48">
        <v>76.9</v>
      </c>
      <c r="G2800" s="48">
        <v>115.0</v>
      </c>
      <c r="H2800" s="49">
        <f t="shared" si="3"/>
        <v>71.88199344</v>
      </c>
      <c r="I2800" s="49">
        <f t="shared" si="4"/>
        <v>5.018006562</v>
      </c>
      <c r="J2800" s="49"/>
      <c r="K2800" s="50">
        <v>67.4</v>
      </c>
      <c r="L2800" s="51">
        <v>35.3</v>
      </c>
      <c r="M2800" s="52">
        <f t="shared" si="5"/>
        <v>68.55848216</v>
      </c>
      <c r="N2800" s="52">
        <f t="shared" si="6"/>
        <v>1.158482158</v>
      </c>
      <c r="O2800" s="53"/>
      <c r="P2800" s="54">
        <v>76.9</v>
      </c>
      <c r="Q2800" s="54">
        <v>0.1</v>
      </c>
      <c r="R2800" s="55">
        <f t="shared" si="7"/>
        <v>70.84370993</v>
      </c>
      <c r="S2800" s="55">
        <f t="shared" si="8"/>
        <v>6.056290075</v>
      </c>
      <c r="T2800" s="55"/>
    </row>
    <row r="2801">
      <c r="F2801" s="48">
        <v>76.8</v>
      </c>
      <c r="G2801" s="48">
        <v>114.0</v>
      </c>
      <c r="H2801" s="49">
        <f t="shared" si="3"/>
        <v>71.9353519</v>
      </c>
      <c r="I2801" s="49">
        <f t="shared" si="4"/>
        <v>4.864648102</v>
      </c>
      <c r="J2801" s="49"/>
      <c r="K2801" s="50">
        <v>67.1</v>
      </c>
      <c r="L2801" s="51">
        <v>34.8</v>
      </c>
      <c r="M2801" s="52">
        <f t="shared" si="5"/>
        <v>68.42355317</v>
      </c>
      <c r="N2801" s="52">
        <f t="shared" si="6"/>
        <v>1.32355317</v>
      </c>
      <c r="O2801" s="53"/>
      <c r="P2801" s="54">
        <v>76.8</v>
      </c>
      <c r="Q2801" s="54">
        <v>0.1</v>
      </c>
      <c r="R2801" s="55">
        <f t="shared" si="7"/>
        <v>70.84370993</v>
      </c>
      <c r="S2801" s="55">
        <f t="shared" si="8"/>
        <v>5.956290075</v>
      </c>
      <c r="T2801" s="55"/>
    </row>
    <row r="2802">
      <c r="F2802" s="48">
        <v>77.0</v>
      </c>
      <c r="G2802" s="48">
        <v>116.0</v>
      </c>
      <c r="H2802" s="49">
        <f t="shared" si="3"/>
        <v>71.82863498</v>
      </c>
      <c r="I2802" s="49">
        <f t="shared" si="4"/>
        <v>5.171365021</v>
      </c>
      <c r="J2802" s="49"/>
      <c r="K2802" s="50">
        <v>72.0</v>
      </c>
      <c r="L2802" s="51">
        <v>53.3</v>
      </c>
      <c r="M2802" s="52">
        <f t="shared" si="5"/>
        <v>73.41592573</v>
      </c>
      <c r="N2802" s="52">
        <f t="shared" si="6"/>
        <v>1.415925732</v>
      </c>
      <c r="O2802" s="53"/>
      <c r="P2802" s="54">
        <v>77.0</v>
      </c>
      <c r="Q2802" s="54">
        <v>0.1</v>
      </c>
      <c r="R2802" s="55">
        <f t="shared" si="7"/>
        <v>70.84370993</v>
      </c>
      <c r="S2802" s="55">
        <f t="shared" si="8"/>
        <v>6.156290075</v>
      </c>
      <c r="T2802" s="55"/>
    </row>
    <row r="2803">
      <c r="F2803" s="48">
        <v>76.8</v>
      </c>
      <c r="G2803" s="48">
        <v>117.0</v>
      </c>
      <c r="H2803" s="49">
        <f t="shared" si="3"/>
        <v>71.77527652</v>
      </c>
      <c r="I2803" s="49">
        <f t="shared" si="4"/>
        <v>5.02472348</v>
      </c>
      <c r="J2803" s="49"/>
      <c r="K2803" s="50">
        <v>71.7</v>
      </c>
      <c r="L2803" s="51">
        <v>52.5</v>
      </c>
      <c r="M2803" s="52">
        <f t="shared" si="5"/>
        <v>73.20003935</v>
      </c>
      <c r="N2803" s="52">
        <f t="shared" si="6"/>
        <v>1.500039351</v>
      </c>
      <c r="O2803" s="53"/>
      <c r="P2803" s="54">
        <v>76.8</v>
      </c>
      <c r="Q2803" s="54">
        <v>0.1</v>
      </c>
      <c r="R2803" s="55">
        <f t="shared" si="7"/>
        <v>70.84370993</v>
      </c>
      <c r="S2803" s="55">
        <f t="shared" si="8"/>
        <v>5.956290075</v>
      </c>
      <c r="T2803" s="55"/>
    </row>
    <row r="2804">
      <c r="F2804" s="48">
        <v>76.8</v>
      </c>
      <c r="G2804" s="48">
        <v>117.0</v>
      </c>
      <c r="H2804" s="49">
        <f t="shared" si="3"/>
        <v>71.77527652</v>
      </c>
      <c r="I2804" s="49">
        <f t="shared" si="4"/>
        <v>5.02472348</v>
      </c>
      <c r="J2804" s="49"/>
      <c r="K2804" s="50">
        <v>71.6</v>
      </c>
      <c r="L2804" s="51">
        <v>51.7</v>
      </c>
      <c r="M2804" s="52">
        <f t="shared" si="5"/>
        <v>72.98415297</v>
      </c>
      <c r="N2804" s="52">
        <f t="shared" si="6"/>
        <v>1.38415297</v>
      </c>
      <c r="O2804" s="53"/>
      <c r="P2804" s="54">
        <v>76.8</v>
      </c>
      <c r="Q2804" s="54">
        <v>0.1</v>
      </c>
      <c r="R2804" s="55">
        <f t="shared" si="7"/>
        <v>70.84370993</v>
      </c>
      <c r="S2804" s="55">
        <f t="shared" si="8"/>
        <v>5.956290075</v>
      </c>
      <c r="T2804" s="55"/>
    </row>
    <row r="2805">
      <c r="F2805" s="48">
        <v>76.5</v>
      </c>
      <c r="G2805" s="48">
        <v>118.0</v>
      </c>
      <c r="H2805" s="49">
        <f t="shared" si="3"/>
        <v>71.72191806</v>
      </c>
      <c r="I2805" s="49">
        <f t="shared" si="4"/>
        <v>4.778081939</v>
      </c>
      <c r="J2805" s="49"/>
      <c r="K2805" s="50">
        <v>71.4</v>
      </c>
      <c r="L2805" s="51">
        <v>5.8</v>
      </c>
      <c r="M2805" s="52">
        <f t="shared" si="5"/>
        <v>60.59767186</v>
      </c>
      <c r="N2805" s="52">
        <f t="shared" si="6"/>
        <v>10.80232814</v>
      </c>
      <c r="O2805" s="53"/>
      <c r="P2805" s="54">
        <v>76.5</v>
      </c>
      <c r="Q2805" s="54">
        <v>0.1</v>
      </c>
      <c r="R2805" s="55">
        <f t="shared" si="7"/>
        <v>70.84370993</v>
      </c>
      <c r="S2805" s="55">
        <f t="shared" si="8"/>
        <v>5.656290075</v>
      </c>
      <c r="T2805" s="55"/>
    </row>
    <row r="2806">
      <c r="F2806" s="48">
        <v>77.0</v>
      </c>
      <c r="G2806" s="48">
        <v>111.0</v>
      </c>
      <c r="H2806" s="49">
        <f t="shared" si="3"/>
        <v>72.09542728</v>
      </c>
      <c r="I2806" s="49">
        <f t="shared" si="4"/>
        <v>4.904572725</v>
      </c>
      <c r="J2806" s="49"/>
      <c r="K2806" s="50">
        <v>71.2</v>
      </c>
      <c r="L2806" s="51">
        <v>49.9</v>
      </c>
      <c r="M2806" s="52">
        <f t="shared" si="5"/>
        <v>72.49840861</v>
      </c>
      <c r="N2806" s="52">
        <f t="shared" si="6"/>
        <v>1.298408612</v>
      </c>
      <c r="O2806" s="53"/>
      <c r="P2806" s="54">
        <v>77.0</v>
      </c>
      <c r="Q2806" s="54">
        <v>0.1</v>
      </c>
      <c r="R2806" s="55">
        <f t="shared" si="7"/>
        <v>70.84370993</v>
      </c>
      <c r="S2806" s="55">
        <f t="shared" si="8"/>
        <v>6.156290075</v>
      </c>
      <c r="T2806" s="55"/>
    </row>
    <row r="2807">
      <c r="F2807" s="48">
        <v>76.3</v>
      </c>
      <c r="G2807" s="48">
        <v>118.0</v>
      </c>
      <c r="H2807" s="49">
        <f t="shared" si="3"/>
        <v>71.72191806</v>
      </c>
      <c r="I2807" s="49">
        <f t="shared" si="4"/>
        <v>4.578081939</v>
      </c>
      <c r="J2807" s="49"/>
      <c r="K2807" s="50">
        <v>71.0</v>
      </c>
      <c r="L2807" s="51">
        <v>49.1</v>
      </c>
      <c r="M2807" s="52">
        <f t="shared" si="5"/>
        <v>72.28252223</v>
      </c>
      <c r="N2807" s="52">
        <f t="shared" si="6"/>
        <v>1.282522231</v>
      </c>
      <c r="O2807" s="53"/>
      <c r="P2807" s="54">
        <v>76.3</v>
      </c>
      <c r="Q2807" s="54">
        <v>0.1</v>
      </c>
      <c r="R2807" s="55">
        <f t="shared" si="7"/>
        <v>70.84370993</v>
      </c>
      <c r="S2807" s="55">
        <f t="shared" si="8"/>
        <v>5.456290075</v>
      </c>
      <c r="T2807" s="55"/>
    </row>
    <row r="2808">
      <c r="F2808" s="48">
        <v>76.6</v>
      </c>
      <c r="G2808" s="48">
        <v>118.0</v>
      </c>
      <c r="H2808" s="49">
        <f t="shared" si="3"/>
        <v>71.72191806</v>
      </c>
      <c r="I2808" s="49">
        <f t="shared" si="4"/>
        <v>4.878081939</v>
      </c>
      <c r="J2808" s="49"/>
      <c r="K2808" s="50">
        <v>78.0</v>
      </c>
      <c r="L2808" s="51">
        <v>48.2</v>
      </c>
      <c r="M2808" s="52">
        <f t="shared" si="5"/>
        <v>72.03965005</v>
      </c>
      <c r="N2808" s="52">
        <f t="shared" si="6"/>
        <v>5.960349948</v>
      </c>
      <c r="O2808" s="53"/>
      <c r="P2808" s="54">
        <v>76.6</v>
      </c>
      <c r="Q2808" s="54">
        <v>0.1</v>
      </c>
      <c r="R2808" s="55">
        <f t="shared" si="7"/>
        <v>70.84370993</v>
      </c>
      <c r="S2808" s="55">
        <f t="shared" si="8"/>
        <v>5.756290075</v>
      </c>
      <c r="T2808" s="55"/>
    </row>
    <row r="2809">
      <c r="F2809" s="48">
        <v>76.4</v>
      </c>
      <c r="G2809" s="48">
        <v>119.0</v>
      </c>
      <c r="H2809" s="49">
        <f t="shared" si="3"/>
        <v>71.6685596</v>
      </c>
      <c r="I2809" s="49">
        <f t="shared" si="4"/>
        <v>4.731440399</v>
      </c>
      <c r="J2809" s="49"/>
      <c r="K2809" s="50">
        <v>75.0</v>
      </c>
      <c r="L2809" s="51">
        <v>47.4</v>
      </c>
      <c r="M2809" s="52">
        <f t="shared" si="5"/>
        <v>71.82376367</v>
      </c>
      <c r="N2809" s="52">
        <f t="shared" si="6"/>
        <v>3.176236329</v>
      </c>
      <c r="O2809" s="53"/>
      <c r="P2809" s="54">
        <v>76.4</v>
      </c>
      <c r="Q2809" s="54">
        <v>0.1</v>
      </c>
      <c r="R2809" s="55">
        <f t="shared" si="7"/>
        <v>70.84370993</v>
      </c>
      <c r="S2809" s="55">
        <f t="shared" si="8"/>
        <v>5.556290075</v>
      </c>
      <c r="T2809" s="55"/>
    </row>
    <row r="2810">
      <c r="F2810" s="48">
        <v>75.4</v>
      </c>
      <c r="G2810" s="48">
        <v>124.0</v>
      </c>
      <c r="H2810" s="49">
        <f t="shared" si="3"/>
        <v>71.40176731</v>
      </c>
      <c r="I2810" s="49">
        <f t="shared" si="4"/>
        <v>3.998232695</v>
      </c>
      <c r="J2810" s="49"/>
      <c r="K2810" s="50">
        <v>73.0</v>
      </c>
      <c r="L2810" s="51">
        <v>46.6</v>
      </c>
      <c r="M2810" s="52">
        <f t="shared" si="5"/>
        <v>71.60787729</v>
      </c>
      <c r="N2810" s="52">
        <f t="shared" si="6"/>
        <v>1.39212271</v>
      </c>
      <c r="O2810" s="53"/>
      <c r="P2810" s="54">
        <v>75.4</v>
      </c>
      <c r="Q2810" s="54">
        <v>0.1</v>
      </c>
      <c r="R2810" s="55">
        <f t="shared" si="7"/>
        <v>70.84370993</v>
      </c>
      <c r="S2810" s="55">
        <f t="shared" si="8"/>
        <v>4.556290075</v>
      </c>
      <c r="T2810" s="55"/>
    </row>
    <row r="2811">
      <c r="F2811" s="48">
        <v>76.2</v>
      </c>
      <c r="G2811" s="48">
        <v>117.0</v>
      </c>
      <c r="H2811" s="49">
        <f t="shared" si="3"/>
        <v>71.77527652</v>
      </c>
      <c r="I2811" s="49">
        <f t="shared" si="4"/>
        <v>4.42472348</v>
      </c>
      <c r="J2811" s="49"/>
      <c r="K2811" s="50">
        <v>71.0</v>
      </c>
      <c r="L2811" s="51">
        <v>45.7</v>
      </c>
      <c r="M2811" s="52">
        <f t="shared" si="5"/>
        <v>71.36500511</v>
      </c>
      <c r="N2811" s="52">
        <f t="shared" si="6"/>
        <v>0.3650051116</v>
      </c>
      <c r="O2811" s="53"/>
      <c r="P2811" s="54">
        <v>76.2</v>
      </c>
      <c r="Q2811" s="54">
        <v>0.1</v>
      </c>
      <c r="R2811" s="55">
        <f t="shared" si="7"/>
        <v>70.84370993</v>
      </c>
      <c r="S2811" s="55">
        <f t="shared" si="8"/>
        <v>5.356290075</v>
      </c>
      <c r="T2811" s="55"/>
    </row>
    <row r="2812">
      <c r="F2812" s="48">
        <v>75.7</v>
      </c>
      <c r="G2812" s="48">
        <v>123.0</v>
      </c>
      <c r="H2812" s="49">
        <f t="shared" si="3"/>
        <v>71.45512576</v>
      </c>
      <c r="I2812" s="49">
        <f t="shared" si="4"/>
        <v>4.244874235</v>
      </c>
      <c r="J2812" s="49"/>
      <c r="K2812" s="50">
        <v>69.9</v>
      </c>
      <c r="L2812" s="51">
        <v>44.9</v>
      </c>
      <c r="M2812" s="52">
        <f t="shared" si="5"/>
        <v>71.14911873</v>
      </c>
      <c r="N2812" s="52">
        <f t="shared" si="6"/>
        <v>1.249118731</v>
      </c>
      <c r="O2812" s="53"/>
      <c r="P2812" s="54">
        <v>75.7</v>
      </c>
      <c r="Q2812" s="54">
        <v>0.1</v>
      </c>
      <c r="R2812" s="55">
        <f t="shared" si="7"/>
        <v>70.84370993</v>
      </c>
      <c r="S2812" s="55">
        <f t="shared" si="8"/>
        <v>4.856290075</v>
      </c>
      <c r="T2812" s="55"/>
    </row>
    <row r="2813">
      <c r="F2813" s="48">
        <v>75.4</v>
      </c>
      <c r="G2813" s="48">
        <v>122.0</v>
      </c>
      <c r="H2813" s="49">
        <f t="shared" si="3"/>
        <v>71.50848422</v>
      </c>
      <c r="I2813" s="49">
        <f t="shared" si="4"/>
        <v>3.891515776</v>
      </c>
      <c r="J2813" s="49"/>
      <c r="K2813" s="50">
        <v>69.6</v>
      </c>
      <c r="L2813" s="51">
        <v>44.1</v>
      </c>
      <c r="M2813" s="52">
        <f t="shared" si="5"/>
        <v>70.93323235</v>
      </c>
      <c r="N2813" s="52">
        <f t="shared" si="6"/>
        <v>1.333232349</v>
      </c>
      <c r="O2813" s="53"/>
      <c r="P2813" s="54">
        <v>75.4</v>
      </c>
      <c r="Q2813" s="54">
        <v>0.1</v>
      </c>
      <c r="R2813" s="55">
        <f t="shared" si="7"/>
        <v>70.84370993</v>
      </c>
      <c r="S2813" s="55">
        <f t="shared" si="8"/>
        <v>4.556290075</v>
      </c>
      <c r="T2813" s="55"/>
    </row>
    <row r="2814">
      <c r="F2814" s="48">
        <v>75.4</v>
      </c>
      <c r="G2814" s="48">
        <v>121.0</v>
      </c>
      <c r="H2814" s="49">
        <f t="shared" si="3"/>
        <v>71.56184268</v>
      </c>
      <c r="I2814" s="49">
        <f t="shared" si="4"/>
        <v>3.838157317</v>
      </c>
      <c r="J2814" s="49"/>
      <c r="K2814" s="50">
        <v>69.4</v>
      </c>
      <c r="L2814" s="51">
        <v>43.3</v>
      </c>
      <c r="M2814" s="52">
        <f t="shared" si="5"/>
        <v>70.71734597</v>
      </c>
      <c r="N2814" s="52">
        <f t="shared" si="6"/>
        <v>1.317345968</v>
      </c>
      <c r="O2814" s="53"/>
      <c r="P2814" s="54">
        <v>75.4</v>
      </c>
      <c r="Q2814" s="54">
        <v>0.1</v>
      </c>
      <c r="R2814" s="55">
        <f t="shared" si="7"/>
        <v>70.84370993</v>
      </c>
      <c r="S2814" s="55">
        <f t="shared" si="8"/>
        <v>4.556290075</v>
      </c>
      <c r="T2814" s="55"/>
    </row>
    <row r="2815">
      <c r="F2815" s="48">
        <v>75.4</v>
      </c>
      <c r="G2815" s="48">
        <v>124.0</v>
      </c>
      <c r="H2815" s="49">
        <f t="shared" si="3"/>
        <v>71.40176731</v>
      </c>
      <c r="I2815" s="49">
        <f t="shared" si="4"/>
        <v>3.998232695</v>
      </c>
      <c r="J2815" s="49"/>
      <c r="K2815" s="50">
        <v>69.3</v>
      </c>
      <c r="L2815" s="51">
        <v>42.6</v>
      </c>
      <c r="M2815" s="52">
        <f t="shared" si="5"/>
        <v>70.52844539</v>
      </c>
      <c r="N2815" s="52">
        <f t="shared" si="6"/>
        <v>1.228445385</v>
      </c>
      <c r="O2815" s="53"/>
      <c r="P2815" s="54">
        <v>75.4</v>
      </c>
      <c r="Q2815" s="54">
        <v>0.1</v>
      </c>
      <c r="R2815" s="55">
        <f t="shared" si="7"/>
        <v>70.84370993</v>
      </c>
      <c r="S2815" s="55">
        <f t="shared" si="8"/>
        <v>4.556290075</v>
      </c>
      <c r="T2815" s="55"/>
    </row>
    <row r="2816">
      <c r="F2816" s="48">
        <v>75.2</v>
      </c>
      <c r="G2816" s="48">
        <v>123.0</v>
      </c>
      <c r="H2816" s="49">
        <f t="shared" si="3"/>
        <v>71.45512576</v>
      </c>
      <c r="I2816" s="49">
        <f t="shared" si="4"/>
        <v>3.744874235</v>
      </c>
      <c r="J2816" s="49"/>
      <c r="K2816" s="50">
        <v>69.1</v>
      </c>
      <c r="L2816" s="51">
        <v>41.9</v>
      </c>
      <c r="M2816" s="52">
        <f t="shared" si="5"/>
        <v>70.3395448</v>
      </c>
      <c r="N2816" s="52">
        <f t="shared" si="6"/>
        <v>1.239544802</v>
      </c>
      <c r="O2816" s="53"/>
      <c r="P2816" s="54">
        <v>75.2</v>
      </c>
      <c r="Q2816" s="54">
        <v>0.1</v>
      </c>
      <c r="R2816" s="55">
        <f t="shared" si="7"/>
        <v>70.84370993</v>
      </c>
      <c r="S2816" s="55">
        <f t="shared" si="8"/>
        <v>4.356290075</v>
      </c>
      <c r="T2816" s="55"/>
    </row>
    <row r="2817">
      <c r="F2817" s="48">
        <v>75.1</v>
      </c>
      <c r="G2817" s="48">
        <v>131.0</v>
      </c>
      <c r="H2817" s="49">
        <f t="shared" si="3"/>
        <v>71.02825809</v>
      </c>
      <c r="I2817" s="49">
        <f t="shared" si="4"/>
        <v>4.071741909</v>
      </c>
      <c r="J2817" s="49"/>
      <c r="K2817" s="50">
        <v>69.0</v>
      </c>
      <c r="L2817" s="51">
        <v>41.1</v>
      </c>
      <c r="M2817" s="52">
        <f t="shared" si="5"/>
        <v>70.12365842</v>
      </c>
      <c r="N2817" s="52">
        <f t="shared" si="6"/>
        <v>1.123658421</v>
      </c>
      <c r="O2817" s="53"/>
      <c r="P2817" s="54">
        <v>75.1</v>
      </c>
      <c r="Q2817" s="54">
        <v>0.1</v>
      </c>
      <c r="R2817" s="55">
        <f t="shared" si="7"/>
        <v>70.84370993</v>
      </c>
      <c r="S2817" s="55">
        <f t="shared" si="8"/>
        <v>4.256290075</v>
      </c>
      <c r="T2817" s="55"/>
    </row>
    <row r="2818">
      <c r="F2818" s="48">
        <v>69.4</v>
      </c>
      <c r="G2818" s="48">
        <v>184.0</v>
      </c>
      <c r="H2818" s="49">
        <f t="shared" si="3"/>
        <v>68.20025975</v>
      </c>
      <c r="I2818" s="49">
        <f t="shared" si="4"/>
        <v>1.199740248</v>
      </c>
      <c r="J2818" s="49"/>
      <c r="K2818" s="50">
        <v>74.1</v>
      </c>
      <c r="L2818" s="51">
        <v>62.1</v>
      </c>
      <c r="M2818" s="52">
        <f t="shared" si="5"/>
        <v>75.79067592</v>
      </c>
      <c r="N2818" s="52">
        <f t="shared" si="6"/>
        <v>1.690675923</v>
      </c>
      <c r="O2818" s="53"/>
      <c r="P2818" s="54">
        <v>69.4</v>
      </c>
      <c r="Q2818" s="54">
        <v>0.1</v>
      </c>
      <c r="R2818" s="55">
        <f t="shared" si="7"/>
        <v>70.84370993</v>
      </c>
      <c r="S2818" s="55">
        <f t="shared" si="8"/>
        <v>1.443709925</v>
      </c>
      <c r="T2818" s="55"/>
    </row>
    <row r="2819">
      <c r="F2819" s="48">
        <v>69.2</v>
      </c>
      <c r="G2819" s="48">
        <v>184.0</v>
      </c>
      <c r="H2819" s="49">
        <f t="shared" si="3"/>
        <v>68.20025975</v>
      </c>
      <c r="I2819" s="49">
        <f t="shared" si="4"/>
        <v>0.9997402475</v>
      </c>
      <c r="J2819" s="49"/>
      <c r="K2819" s="50">
        <v>73.9</v>
      </c>
      <c r="L2819" s="51">
        <v>61.5</v>
      </c>
      <c r="M2819" s="52">
        <f t="shared" si="5"/>
        <v>75.62876114</v>
      </c>
      <c r="N2819" s="52">
        <f t="shared" si="6"/>
        <v>1.728761138</v>
      </c>
      <c r="O2819" s="53"/>
      <c r="P2819" s="54">
        <v>69.2</v>
      </c>
      <c r="Q2819" s="54">
        <v>0.1</v>
      </c>
      <c r="R2819" s="55">
        <f t="shared" si="7"/>
        <v>70.84370993</v>
      </c>
      <c r="S2819" s="55">
        <f t="shared" si="8"/>
        <v>1.643709925</v>
      </c>
      <c r="T2819" s="55"/>
    </row>
    <row r="2820">
      <c r="F2820" s="48">
        <v>69.1</v>
      </c>
      <c r="G2820" s="48">
        <v>185.0</v>
      </c>
      <c r="H2820" s="49">
        <f t="shared" si="3"/>
        <v>68.14690129</v>
      </c>
      <c r="I2820" s="49">
        <f t="shared" si="4"/>
        <v>0.9530987067</v>
      </c>
      <c r="J2820" s="49"/>
      <c r="K2820" s="50">
        <v>73.8</v>
      </c>
      <c r="L2820" s="51">
        <v>61.0</v>
      </c>
      <c r="M2820" s="52">
        <f t="shared" si="5"/>
        <v>75.49383215</v>
      </c>
      <c r="N2820" s="52">
        <f t="shared" si="6"/>
        <v>1.693832149</v>
      </c>
      <c r="O2820" s="53"/>
      <c r="P2820" s="54">
        <v>69.1</v>
      </c>
      <c r="Q2820" s="54">
        <v>0.1</v>
      </c>
      <c r="R2820" s="55">
        <f t="shared" si="7"/>
        <v>70.84370993</v>
      </c>
      <c r="S2820" s="55">
        <f t="shared" si="8"/>
        <v>1.743709925</v>
      </c>
      <c r="T2820" s="55"/>
    </row>
    <row r="2821">
      <c r="F2821" s="48">
        <v>68.8</v>
      </c>
      <c r="G2821" s="48">
        <v>184.0</v>
      </c>
      <c r="H2821" s="49">
        <f t="shared" si="3"/>
        <v>68.20025975</v>
      </c>
      <c r="I2821" s="49">
        <f t="shared" si="4"/>
        <v>0.5997402475</v>
      </c>
      <c r="J2821" s="49"/>
      <c r="K2821" s="50">
        <v>73.7</v>
      </c>
      <c r="L2821" s="51">
        <v>6.4</v>
      </c>
      <c r="M2821" s="52">
        <f t="shared" si="5"/>
        <v>60.75958664</v>
      </c>
      <c r="N2821" s="52">
        <f t="shared" si="6"/>
        <v>12.94041336</v>
      </c>
      <c r="O2821" s="53"/>
      <c r="P2821" s="54">
        <v>68.8</v>
      </c>
      <c r="Q2821" s="54">
        <v>0.2</v>
      </c>
      <c r="R2821" s="55">
        <f t="shared" si="7"/>
        <v>70.74642159</v>
      </c>
      <c r="S2821" s="55">
        <f t="shared" si="8"/>
        <v>1.946421586</v>
      </c>
      <c r="T2821" s="55"/>
    </row>
    <row r="2822">
      <c r="F2822" s="48">
        <v>68.5</v>
      </c>
      <c r="G2822" s="48">
        <v>183.0</v>
      </c>
      <c r="H2822" s="49">
        <f t="shared" si="3"/>
        <v>68.25361821</v>
      </c>
      <c r="I2822" s="49">
        <f t="shared" si="4"/>
        <v>0.2463817883</v>
      </c>
      <c r="J2822" s="49"/>
      <c r="K2822" s="50">
        <v>73.8</v>
      </c>
      <c r="L2822" s="51">
        <v>59.9</v>
      </c>
      <c r="M2822" s="52">
        <f t="shared" si="5"/>
        <v>75.19698838</v>
      </c>
      <c r="N2822" s="52">
        <f t="shared" si="6"/>
        <v>1.396988375</v>
      </c>
      <c r="O2822" s="53"/>
      <c r="P2822" s="54">
        <v>68.5</v>
      </c>
      <c r="Q2822" s="54">
        <v>0.2</v>
      </c>
      <c r="R2822" s="55">
        <f t="shared" si="7"/>
        <v>70.74642159</v>
      </c>
      <c r="S2822" s="55">
        <f t="shared" si="8"/>
        <v>2.246421586</v>
      </c>
      <c r="T2822" s="55"/>
    </row>
    <row r="2823">
      <c r="F2823" s="48">
        <v>68.3</v>
      </c>
      <c r="G2823" s="48">
        <v>183.0</v>
      </c>
      <c r="H2823" s="49">
        <f t="shared" si="3"/>
        <v>68.25361821</v>
      </c>
      <c r="I2823" s="49">
        <f t="shared" si="4"/>
        <v>0.04638178831</v>
      </c>
      <c r="J2823" s="49"/>
      <c r="K2823" s="50">
        <v>73.7</v>
      </c>
      <c r="L2823" s="51">
        <v>59.3</v>
      </c>
      <c r="M2823" s="52">
        <f t="shared" si="5"/>
        <v>75.03507359</v>
      </c>
      <c r="N2823" s="52">
        <f t="shared" si="6"/>
        <v>1.33507359</v>
      </c>
      <c r="O2823" s="53"/>
      <c r="P2823" s="54">
        <v>68.3</v>
      </c>
      <c r="Q2823" s="54">
        <v>0.3</v>
      </c>
      <c r="R2823" s="55">
        <f t="shared" si="7"/>
        <v>70.64913325</v>
      </c>
      <c r="S2823" s="55">
        <f t="shared" si="8"/>
        <v>2.349133247</v>
      </c>
      <c r="T2823" s="55"/>
    </row>
    <row r="2824">
      <c r="F2824" s="48">
        <v>68.0</v>
      </c>
      <c r="G2824" s="48">
        <v>183.0</v>
      </c>
      <c r="H2824" s="49">
        <f t="shared" si="3"/>
        <v>68.25361821</v>
      </c>
      <c r="I2824" s="49">
        <f t="shared" si="4"/>
        <v>0.2536182117</v>
      </c>
      <c r="J2824" s="49"/>
      <c r="K2824" s="50">
        <v>73.6</v>
      </c>
      <c r="L2824" s="51">
        <v>58.8</v>
      </c>
      <c r="M2824" s="52">
        <f t="shared" si="5"/>
        <v>74.9001446</v>
      </c>
      <c r="N2824" s="52">
        <f t="shared" si="6"/>
        <v>1.300144602</v>
      </c>
      <c r="O2824" s="53"/>
      <c r="P2824" s="54">
        <v>68.0</v>
      </c>
      <c r="Q2824" s="54">
        <v>0.3</v>
      </c>
      <c r="R2824" s="55">
        <f t="shared" si="7"/>
        <v>70.64913325</v>
      </c>
      <c r="S2824" s="55">
        <f t="shared" si="8"/>
        <v>2.649133247</v>
      </c>
      <c r="T2824" s="55"/>
    </row>
    <row r="2825">
      <c r="F2825" s="48">
        <v>67.9</v>
      </c>
      <c r="G2825" s="48">
        <v>184.0</v>
      </c>
      <c r="H2825" s="49">
        <f t="shared" si="3"/>
        <v>68.20025975</v>
      </c>
      <c r="I2825" s="49">
        <f t="shared" si="4"/>
        <v>0.3002597525</v>
      </c>
      <c r="J2825" s="49"/>
      <c r="K2825" s="50">
        <v>73.2</v>
      </c>
      <c r="L2825" s="51">
        <v>58.2</v>
      </c>
      <c r="M2825" s="52">
        <f t="shared" si="5"/>
        <v>74.73822982</v>
      </c>
      <c r="N2825" s="52">
        <f t="shared" si="6"/>
        <v>1.538229816</v>
      </c>
      <c r="O2825" s="53"/>
      <c r="P2825" s="54">
        <v>67.9</v>
      </c>
      <c r="Q2825" s="54">
        <v>0.4</v>
      </c>
      <c r="R2825" s="55">
        <f t="shared" si="7"/>
        <v>70.55184491</v>
      </c>
      <c r="S2825" s="55">
        <f t="shared" si="8"/>
        <v>2.651844907</v>
      </c>
      <c r="T2825" s="55"/>
    </row>
    <row r="2826">
      <c r="F2826" s="48">
        <v>67.8</v>
      </c>
      <c r="G2826" s="48">
        <v>184.0</v>
      </c>
      <c r="H2826" s="49">
        <f t="shared" si="3"/>
        <v>68.20025975</v>
      </c>
      <c r="I2826" s="49">
        <f t="shared" si="4"/>
        <v>0.4002597525</v>
      </c>
      <c r="J2826" s="49"/>
      <c r="K2826" s="50">
        <v>73.4</v>
      </c>
      <c r="L2826" s="51">
        <v>57.6</v>
      </c>
      <c r="M2826" s="52">
        <f t="shared" si="5"/>
        <v>74.57631503</v>
      </c>
      <c r="N2826" s="52">
        <f t="shared" si="6"/>
        <v>1.17631503</v>
      </c>
      <c r="O2826" s="53"/>
      <c r="P2826" s="54">
        <v>67.8</v>
      </c>
      <c r="Q2826" s="54">
        <v>0.3</v>
      </c>
      <c r="R2826" s="55">
        <f t="shared" si="7"/>
        <v>70.64913325</v>
      </c>
      <c r="S2826" s="55">
        <f t="shared" si="8"/>
        <v>2.849133247</v>
      </c>
      <c r="T2826" s="55"/>
    </row>
    <row r="2827">
      <c r="F2827" s="48">
        <v>67.6</v>
      </c>
      <c r="G2827" s="48">
        <v>185.0</v>
      </c>
      <c r="H2827" s="49">
        <f t="shared" si="3"/>
        <v>68.14690129</v>
      </c>
      <c r="I2827" s="49">
        <f t="shared" si="4"/>
        <v>0.5469012933</v>
      </c>
      <c r="J2827" s="49"/>
      <c r="K2827" s="50">
        <v>73.6</v>
      </c>
      <c r="L2827" s="51">
        <v>57.1</v>
      </c>
      <c r="M2827" s="52">
        <f t="shared" si="5"/>
        <v>74.44138604</v>
      </c>
      <c r="N2827" s="52">
        <f t="shared" si="6"/>
        <v>0.8413860418</v>
      </c>
      <c r="O2827" s="53"/>
      <c r="P2827" s="54">
        <v>67.6</v>
      </c>
      <c r="Q2827" s="54">
        <v>0.3</v>
      </c>
      <c r="R2827" s="55">
        <f t="shared" si="7"/>
        <v>70.64913325</v>
      </c>
      <c r="S2827" s="55">
        <f t="shared" si="8"/>
        <v>3.049133247</v>
      </c>
      <c r="T2827" s="55"/>
    </row>
    <row r="2828">
      <c r="F2828" s="48">
        <v>67.3</v>
      </c>
      <c r="G2828" s="48">
        <v>192.0</v>
      </c>
      <c r="H2828" s="49">
        <f t="shared" si="3"/>
        <v>67.77339208</v>
      </c>
      <c r="I2828" s="49">
        <f t="shared" si="4"/>
        <v>0.4733920788</v>
      </c>
      <c r="J2828" s="49"/>
      <c r="K2828" s="50">
        <v>73.6</v>
      </c>
      <c r="L2828" s="51">
        <v>56.5</v>
      </c>
      <c r="M2828" s="52">
        <f t="shared" si="5"/>
        <v>74.27947126</v>
      </c>
      <c r="N2828" s="52">
        <f t="shared" si="6"/>
        <v>0.679471256</v>
      </c>
      <c r="O2828" s="53"/>
      <c r="P2828" s="54">
        <v>67.3</v>
      </c>
      <c r="Q2828" s="54">
        <v>0.3</v>
      </c>
      <c r="R2828" s="55">
        <f t="shared" si="7"/>
        <v>70.64913325</v>
      </c>
      <c r="S2828" s="55">
        <f t="shared" si="8"/>
        <v>3.349133247</v>
      </c>
      <c r="T2828" s="55"/>
    </row>
    <row r="2829">
      <c r="F2829" s="48">
        <v>67.8</v>
      </c>
      <c r="G2829" s="48">
        <v>183.0</v>
      </c>
      <c r="H2829" s="49">
        <f t="shared" si="3"/>
        <v>68.25361821</v>
      </c>
      <c r="I2829" s="49">
        <f t="shared" si="4"/>
        <v>0.4536182117</v>
      </c>
      <c r="J2829" s="49"/>
      <c r="K2829" s="50">
        <v>73.3</v>
      </c>
      <c r="L2829" s="51">
        <v>55.9</v>
      </c>
      <c r="M2829" s="52">
        <f t="shared" si="5"/>
        <v>74.11755647</v>
      </c>
      <c r="N2829" s="52">
        <f t="shared" si="6"/>
        <v>0.8175564702</v>
      </c>
      <c r="O2829" s="53"/>
      <c r="P2829" s="54">
        <v>67.8</v>
      </c>
      <c r="Q2829" s="54">
        <v>0.2</v>
      </c>
      <c r="R2829" s="55">
        <f t="shared" si="7"/>
        <v>70.74642159</v>
      </c>
      <c r="S2829" s="55">
        <f t="shared" si="8"/>
        <v>2.946421586</v>
      </c>
      <c r="T2829" s="55"/>
    </row>
    <row r="2830">
      <c r="F2830" s="48">
        <v>67.2</v>
      </c>
      <c r="G2830" s="48">
        <v>183.0</v>
      </c>
      <c r="H2830" s="49">
        <f t="shared" si="3"/>
        <v>68.25361821</v>
      </c>
      <c r="I2830" s="49">
        <f t="shared" si="4"/>
        <v>1.053618212</v>
      </c>
      <c r="J2830" s="49"/>
      <c r="K2830" s="50">
        <v>72.4</v>
      </c>
      <c r="L2830" s="51">
        <v>55.3</v>
      </c>
      <c r="M2830" s="52">
        <f t="shared" si="5"/>
        <v>73.95564168</v>
      </c>
      <c r="N2830" s="52">
        <f t="shared" si="6"/>
        <v>1.555641684</v>
      </c>
      <c r="O2830" s="53"/>
      <c r="P2830" s="54">
        <v>67.2</v>
      </c>
      <c r="Q2830" s="54">
        <v>0.2</v>
      </c>
      <c r="R2830" s="55">
        <f t="shared" si="7"/>
        <v>70.74642159</v>
      </c>
      <c r="S2830" s="55">
        <f t="shared" si="8"/>
        <v>3.546421586</v>
      </c>
      <c r="T2830" s="55"/>
    </row>
    <row r="2831">
      <c r="F2831" s="48">
        <v>67.1</v>
      </c>
      <c r="G2831" s="48">
        <v>186.0</v>
      </c>
      <c r="H2831" s="49">
        <f t="shared" si="3"/>
        <v>68.09354283</v>
      </c>
      <c r="I2831" s="49">
        <f t="shared" si="4"/>
        <v>0.993542834</v>
      </c>
      <c r="J2831" s="49"/>
      <c r="K2831" s="50">
        <v>73.1</v>
      </c>
      <c r="L2831" s="51">
        <v>54.7</v>
      </c>
      <c r="M2831" s="52">
        <f t="shared" si="5"/>
        <v>73.7937269</v>
      </c>
      <c r="N2831" s="52">
        <f t="shared" si="6"/>
        <v>0.6937268986</v>
      </c>
      <c r="O2831" s="53"/>
      <c r="P2831" s="54">
        <v>67.1</v>
      </c>
      <c r="Q2831" s="54">
        <v>0.1</v>
      </c>
      <c r="R2831" s="55">
        <f t="shared" si="7"/>
        <v>70.84370993</v>
      </c>
      <c r="S2831" s="55">
        <f t="shared" si="8"/>
        <v>3.743709925</v>
      </c>
      <c r="T2831" s="55"/>
    </row>
    <row r="2832">
      <c r="F2832" s="48">
        <v>67.4</v>
      </c>
      <c r="G2832" s="48">
        <v>185.0</v>
      </c>
      <c r="H2832" s="49">
        <f t="shared" si="3"/>
        <v>68.14690129</v>
      </c>
      <c r="I2832" s="49">
        <f t="shared" si="4"/>
        <v>0.7469012933</v>
      </c>
      <c r="J2832" s="49"/>
      <c r="K2832" s="50">
        <v>72.5</v>
      </c>
      <c r="L2832" s="51">
        <v>54.1</v>
      </c>
      <c r="M2832" s="52">
        <f t="shared" si="5"/>
        <v>73.63181211</v>
      </c>
      <c r="N2832" s="52">
        <f t="shared" si="6"/>
        <v>1.131812113</v>
      </c>
      <c r="O2832" s="53"/>
      <c r="P2832" s="54">
        <v>67.4</v>
      </c>
      <c r="Q2832" s="54">
        <v>0.1</v>
      </c>
      <c r="R2832" s="55">
        <f t="shared" si="7"/>
        <v>70.84370993</v>
      </c>
      <c r="S2832" s="55">
        <f t="shared" si="8"/>
        <v>3.443709925</v>
      </c>
      <c r="T2832" s="55"/>
    </row>
    <row r="2833">
      <c r="F2833" s="48">
        <v>67.1</v>
      </c>
      <c r="G2833" s="48">
        <v>189.0</v>
      </c>
      <c r="H2833" s="49">
        <f t="shared" si="3"/>
        <v>67.93346746</v>
      </c>
      <c r="I2833" s="49">
        <f t="shared" si="4"/>
        <v>0.8334674564</v>
      </c>
      <c r="J2833" s="49"/>
      <c r="K2833" s="50">
        <v>72.5</v>
      </c>
      <c r="L2833" s="51">
        <v>53.4</v>
      </c>
      <c r="M2833" s="52">
        <f t="shared" si="5"/>
        <v>73.44291153</v>
      </c>
      <c r="N2833" s="52">
        <f t="shared" si="6"/>
        <v>0.9429115293</v>
      </c>
      <c r="O2833" s="53"/>
      <c r="P2833" s="54">
        <v>67.1</v>
      </c>
      <c r="Q2833" s="54">
        <v>0.1</v>
      </c>
      <c r="R2833" s="55">
        <f t="shared" si="7"/>
        <v>70.84370993</v>
      </c>
      <c r="S2833" s="55">
        <f t="shared" si="8"/>
        <v>3.743709925</v>
      </c>
      <c r="T2833" s="55"/>
    </row>
    <row r="2834">
      <c r="F2834" s="48">
        <v>72.0</v>
      </c>
      <c r="G2834" s="48">
        <v>13.0</v>
      </c>
      <c r="H2834" s="49">
        <f t="shared" si="3"/>
        <v>77.32455628</v>
      </c>
      <c r="I2834" s="49">
        <f t="shared" si="4"/>
        <v>5.324556278</v>
      </c>
      <c r="J2834" s="49"/>
      <c r="K2834" s="50">
        <v>76.0</v>
      </c>
      <c r="L2834" s="51">
        <v>17.5</v>
      </c>
      <c r="M2834" s="52">
        <f t="shared" si="5"/>
        <v>63.75501018</v>
      </c>
      <c r="N2834" s="52">
        <f t="shared" si="6"/>
        <v>12.24498982</v>
      </c>
      <c r="O2834" s="53"/>
      <c r="P2834" s="54">
        <v>72.0</v>
      </c>
      <c r="Q2834" s="54">
        <v>0.1</v>
      </c>
      <c r="R2834" s="55">
        <f t="shared" si="7"/>
        <v>70.84370993</v>
      </c>
      <c r="S2834" s="55">
        <f t="shared" si="8"/>
        <v>1.156290075</v>
      </c>
      <c r="T2834" s="55"/>
    </row>
    <row r="2835">
      <c r="F2835" s="48">
        <v>71.7</v>
      </c>
      <c r="G2835" s="48">
        <v>134.0</v>
      </c>
      <c r="H2835" s="49">
        <f t="shared" si="3"/>
        <v>70.86818271</v>
      </c>
      <c r="I2835" s="49">
        <f t="shared" si="4"/>
        <v>0.8318172868</v>
      </c>
      <c r="J2835" s="49"/>
      <c r="K2835" s="50">
        <v>75.9</v>
      </c>
      <c r="L2835" s="51">
        <v>16.7</v>
      </c>
      <c r="M2835" s="52">
        <f t="shared" si="5"/>
        <v>63.5391238</v>
      </c>
      <c r="N2835" s="52">
        <f t="shared" si="6"/>
        <v>12.3608762</v>
      </c>
      <c r="O2835" s="53"/>
      <c r="P2835" s="54">
        <v>71.7</v>
      </c>
      <c r="Q2835" s="54">
        <v>0.1</v>
      </c>
      <c r="R2835" s="55">
        <f t="shared" si="7"/>
        <v>70.84370993</v>
      </c>
      <c r="S2835" s="55">
        <f t="shared" si="8"/>
        <v>0.856290075</v>
      </c>
      <c r="T2835" s="55"/>
    </row>
    <row r="2836">
      <c r="F2836" s="48">
        <v>71.6</v>
      </c>
      <c r="G2836" s="48">
        <v>135.0</v>
      </c>
      <c r="H2836" s="49">
        <f t="shared" si="3"/>
        <v>70.81482425</v>
      </c>
      <c r="I2836" s="49">
        <f t="shared" si="4"/>
        <v>0.785175746</v>
      </c>
      <c r="J2836" s="49"/>
      <c r="K2836" s="50">
        <v>75.7</v>
      </c>
      <c r="L2836" s="51">
        <v>16.0</v>
      </c>
      <c r="M2836" s="52">
        <f t="shared" si="5"/>
        <v>63.35022321</v>
      </c>
      <c r="N2836" s="52">
        <f t="shared" si="6"/>
        <v>12.34977679</v>
      </c>
      <c r="O2836" s="53"/>
      <c r="P2836" s="54">
        <v>71.6</v>
      </c>
      <c r="Q2836" s="54">
        <v>0.1</v>
      </c>
      <c r="R2836" s="55">
        <f t="shared" si="7"/>
        <v>70.84370993</v>
      </c>
      <c r="S2836" s="55">
        <f t="shared" si="8"/>
        <v>0.756290075</v>
      </c>
      <c r="T2836" s="55"/>
    </row>
    <row r="2837">
      <c r="F2837" s="48">
        <v>71.4</v>
      </c>
      <c r="G2837" s="48">
        <v>138.0</v>
      </c>
      <c r="H2837" s="49">
        <f t="shared" si="3"/>
        <v>70.65474888</v>
      </c>
      <c r="I2837" s="49">
        <f t="shared" si="4"/>
        <v>0.7452511236</v>
      </c>
      <c r="J2837" s="49"/>
      <c r="K2837" s="50">
        <v>75.6</v>
      </c>
      <c r="L2837" s="51">
        <v>15.3</v>
      </c>
      <c r="M2837" s="52">
        <f t="shared" si="5"/>
        <v>63.16132263</v>
      </c>
      <c r="N2837" s="52">
        <f t="shared" si="6"/>
        <v>12.43867737</v>
      </c>
      <c r="O2837" s="53"/>
      <c r="P2837" s="54">
        <v>71.4</v>
      </c>
      <c r="Q2837" s="54">
        <v>0.1</v>
      </c>
      <c r="R2837" s="55">
        <f t="shared" si="7"/>
        <v>70.84370993</v>
      </c>
      <c r="S2837" s="55">
        <f t="shared" si="8"/>
        <v>0.556290075</v>
      </c>
      <c r="T2837" s="55"/>
    </row>
    <row r="2838">
      <c r="F2838" s="48">
        <v>71.2</v>
      </c>
      <c r="G2838" s="48">
        <v>141.0</v>
      </c>
      <c r="H2838" s="49">
        <f t="shared" si="3"/>
        <v>70.4946735</v>
      </c>
      <c r="I2838" s="49">
        <f t="shared" si="4"/>
        <v>0.7053265013</v>
      </c>
      <c r="J2838" s="49"/>
      <c r="K2838" s="50">
        <v>75.4</v>
      </c>
      <c r="L2838" s="51">
        <v>14.7</v>
      </c>
      <c r="M2838" s="52">
        <f t="shared" si="5"/>
        <v>62.99940785</v>
      </c>
      <c r="N2838" s="52">
        <f t="shared" si="6"/>
        <v>12.40059215</v>
      </c>
      <c r="O2838" s="53"/>
      <c r="P2838" s="54">
        <v>71.2</v>
      </c>
      <c r="Q2838" s="54">
        <v>0.1</v>
      </c>
      <c r="R2838" s="55">
        <f t="shared" si="7"/>
        <v>70.84370993</v>
      </c>
      <c r="S2838" s="55">
        <f t="shared" si="8"/>
        <v>0.356290075</v>
      </c>
      <c r="T2838" s="55"/>
    </row>
    <row r="2839">
      <c r="F2839" s="48">
        <v>71.0</v>
      </c>
      <c r="G2839" s="48">
        <v>145.0</v>
      </c>
      <c r="H2839" s="49">
        <f t="shared" si="3"/>
        <v>70.28123966</v>
      </c>
      <c r="I2839" s="49">
        <f t="shared" si="4"/>
        <v>0.7187603381</v>
      </c>
      <c r="J2839" s="49"/>
      <c r="K2839" s="50">
        <v>75.2</v>
      </c>
      <c r="L2839" s="51">
        <v>14.0</v>
      </c>
      <c r="M2839" s="52">
        <f t="shared" si="5"/>
        <v>62.81050726</v>
      </c>
      <c r="N2839" s="52">
        <f t="shared" si="6"/>
        <v>12.38949274</v>
      </c>
      <c r="O2839" s="53"/>
      <c r="P2839" s="54">
        <v>71.0</v>
      </c>
      <c r="Q2839" s="54">
        <v>0.1</v>
      </c>
      <c r="R2839" s="55">
        <f t="shared" si="7"/>
        <v>70.84370993</v>
      </c>
      <c r="S2839" s="55">
        <f t="shared" si="8"/>
        <v>0.156290075</v>
      </c>
      <c r="T2839" s="55"/>
    </row>
    <row r="2840">
      <c r="F2840" s="48">
        <v>78.0</v>
      </c>
      <c r="G2840" s="48">
        <v>149.0</v>
      </c>
      <c r="H2840" s="49">
        <f t="shared" si="3"/>
        <v>70.06780583</v>
      </c>
      <c r="I2840" s="49">
        <f t="shared" si="4"/>
        <v>7.932194175</v>
      </c>
      <c r="J2840" s="49"/>
      <c r="K2840" s="50">
        <v>75.0</v>
      </c>
      <c r="L2840" s="51">
        <v>13.4</v>
      </c>
      <c r="M2840" s="52">
        <f t="shared" si="5"/>
        <v>62.64859248</v>
      </c>
      <c r="N2840" s="52">
        <f t="shared" si="6"/>
        <v>12.35140752</v>
      </c>
      <c r="O2840" s="53"/>
      <c r="P2840" s="54">
        <v>78.0</v>
      </c>
      <c r="Q2840" s="54">
        <v>0.1</v>
      </c>
      <c r="R2840" s="55">
        <f t="shared" si="7"/>
        <v>70.84370993</v>
      </c>
      <c r="S2840" s="55">
        <f t="shared" si="8"/>
        <v>7.156290075</v>
      </c>
      <c r="T2840" s="55"/>
    </row>
    <row r="2841">
      <c r="F2841" s="48">
        <v>75.0</v>
      </c>
      <c r="G2841" s="48">
        <v>153.0</v>
      </c>
      <c r="H2841" s="49">
        <f t="shared" si="3"/>
        <v>69.85437199</v>
      </c>
      <c r="I2841" s="49">
        <f t="shared" si="4"/>
        <v>5.145628012</v>
      </c>
      <c r="J2841" s="49"/>
      <c r="K2841" s="50">
        <v>74.9</v>
      </c>
      <c r="L2841" s="51">
        <v>12.9</v>
      </c>
      <c r="M2841" s="52">
        <f t="shared" si="5"/>
        <v>62.51366349</v>
      </c>
      <c r="N2841" s="52">
        <f t="shared" si="6"/>
        <v>12.38633651</v>
      </c>
      <c r="O2841" s="53"/>
      <c r="P2841" s="54">
        <v>75.0</v>
      </c>
      <c r="Q2841" s="54">
        <v>0.1</v>
      </c>
      <c r="R2841" s="55">
        <f t="shared" si="7"/>
        <v>70.84370993</v>
      </c>
      <c r="S2841" s="55">
        <f t="shared" si="8"/>
        <v>4.156290075</v>
      </c>
      <c r="T2841" s="55"/>
    </row>
    <row r="2842">
      <c r="F2842" s="48">
        <v>73.0</v>
      </c>
      <c r="G2842" s="48">
        <v>157.0</v>
      </c>
      <c r="H2842" s="49">
        <f t="shared" si="3"/>
        <v>69.64093815</v>
      </c>
      <c r="I2842" s="49">
        <f t="shared" si="4"/>
        <v>3.359061849</v>
      </c>
      <c r="J2842" s="49"/>
      <c r="K2842" s="50">
        <v>74.7</v>
      </c>
      <c r="L2842" s="51">
        <v>12.3</v>
      </c>
      <c r="M2842" s="52">
        <f t="shared" si="5"/>
        <v>62.3517487</v>
      </c>
      <c r="N2842" s="52">
        <f t="shared" si="6"/>
        <v>12.3482513</v>
      </c>
      <c r="O2842" s="53"/>
      <c r="P2842" s="54">
        <v>73.0</v>
      </c>
      <c r="Q2842" s="54">
        <v>0.1</v>
      </c>
      <c r="R2842" s="55">
        <f t="shared" si="7"/>
        <v>70.84370993</v>
      </c>
      <c r="S2842" s="55">
        <f t="shared" si="8"/>
        <v>2.156290075</v>
      </c>
      <c r="T2842" s="55"/>
    </row>
    <row r="2843">
      <c r="F2843" s="48">
        <v>71.0</v>
      </c>
      <c r="G2843" s="48">
        <v>161.0</v>
      </c>
      <c r="H2843" s="49">
        <f t="shared" si="3"/>
        <v>69.42750431</v>
      </c>
      <c r="I2843" s="49">
        <f t="shared" si="4"/>
        <v>1.572495686</v>
      </c>
      <c r="J2843" s="49"/>
      <c r="K2843" s="50">
        <v>74.6</v>
      </c>
      <c r="L2843" s="51">
        <v>11.8</v>
      </c>
      <c r="M2843" s="52">
        <f t="shared" si="5"/>
        <v>62.21681971</v>
      </c>
      <c r="N2843" s="52">
        <f t="shared" si="6"/>
        <v>12.38318029</v>
      </c>
      <c r="O2843" s="53"/>
      <c r="P2843" s="54">
        <v>71.0</v>
      </c>
      <c r="Q2843" s="54">
        <v>0.1</v>
      </c>
      <c r="R2843" s="55">
        <f t="shared" si="7"/>
        <v>70.84370993</v>
      </c>
      <c r="S2843" s="55">
        <f t="shared" si="8"/>
        <v>0.156290075</v>
      </c>
      <c r="T2843" s="55"/>
    </row>
    <row r="2844">
      <c r="F2844" s="48">
        <v>69.9</v>
      </c>
      <c r="G2844" s="48">
        <v>165.0</v>
      </c>
      <c r="H2844" s="49">
        <f t="shared" si="3"/>
        <v>69.21407048</v>
      </c>
      <c r="I2844" s="49">
        <f t="shared" si="4"/>
        <v>0.6859295224</v>
      </c>
      <c r="J2844" s="49"/>
      <c r="K2844" s="50">
        <v>74.4</v>
      </c>
      <c r="L2844" s="51">
        <v>11.3</v>
      </c>
      <c r="M2844" s="52">
        <f t="shared" si="5"/>
        <v>62.08189073</v>
      </c>
      <c r="N2844" s="52">
        <f t="shared" si="6"/>
        <v>12.31810927</v>
      </c>
      <c r="O2844" s="53"/>
      <c r="P2844" s="54">
        <v>69.9</v>
      </c>
      <c r="Q2844" s="54">
        <v>0.1</v>
      </c>
      <c r="R2844" s="55">
        <f t="shared" si="7"/>
        <v>70.84370993</v>
      </c>
      <c r="S2844" s="55">
        <f t="shared" si="8"/>
        <v>0.943709925</v>
      </c>
      <c r="T2844" s="55"/>
    </row>
    <row r="2845">
      <c r="F2845" s="48">
        <v>69.6</v>
      </c>
      <c r="G2845" s="48">
        <v>169.0</v>
      </c>
      <c r="H2845" s="49">
        <f t="shared" si="3"/>
        <v>69.00063664</v>
      </c>
      <c r="I2845" s="49">
        <f t="shared" si="4"/>
        <v>0.5993633593</v>
      </c>
      <c r="J2845" s="49"/>
      <c r="K2845" s="50">
        <v>74.2</v>
      </c>
      <c r="L2845" s="51">
        <v>1.9</v>
      </c>
      <c r="M2845" s="52">
        <f t="shared" si="5"/>
        <v>59.54522575</v>
      </c>
      <c r="N2845" s="52">
        <f t="shared" si="6"/>
        <v>14.65477425</v>
      </c>
      <c r="O2845" s="53"/>
      <c r="P2845" s="54">
        <v>69.6</v>
      </c>
      <c r="Q2845" s="54">
        <v>0.1</v>
      </c>
      <c r="R2845" s="55">
        <f t="shared" si="7"/>
        <v>70.84370993</v>
      </c>
      <c r="S2845" s="55">
        <f t="shared" si="8"/>
        <v>1.243709925</v>
      </c>
      <c r="T2845" s="55"/>
    </row>
    <row r="2846">
      <c r="F2846" s="48">
        <v>69.4</v>
      </c>
      <c r="G2846" s="48">
        <v>173.0</v>
      </c>
      <c r="H2846" s="49">
        <f t="shared" si="3"/>
        <v>68.7872028</v>
      </c>
      <c r="I2846" s="49">
        <f t="shared" si="4"/>
        <v>0.6127971962</v>
      </c>
      <c r="J2846" s="49"/>
      <c r="K2846" s="50">
        <v>74.0</v>
      </c>
      <c r="L2846" s="51">
        <v>1.4</v>
      </c>
      <c r="M2846" s="52">
        <f t="shared" si="5"/>
        <v>59.41029676</v>
      </c>
      <c r="N2846" s="52">
        <f t="shared" si="6"/>
        <v>14.58970324</v>
      </c>
      <c r="O2846" s="53"/>
      <c r="P2846" s="54">
        <v>69.4</v>
      </c>
      <c r="Q2846" s="54">
        <v>0.1</v>
      </c>
      <c r="R2846" s="55">
        <f t="shared" si="7"/>
        <v>70.84370993</v>
      </c>
      <c r="S2846" s="55">
        <f t="shared" si="8"/>
        <v>1.443709925</v>
      </c>
      <c r="T2846" s="55"/>
    </row>
    <row r="2847">
      <c r="F2847" s="48">
        <v>69.3</v>
      </c>
      <c r="G2847" s="48">
        <v>176.0</v>
      </c>
      <c r="H2847" s="49">
        <f t="shared" si="3"/>
        <v>68.62712743</v>
      </c>
      <c r="I2847" s="49">
        <f t="shared" si="4"/>
        <v>0.6728725738</v>
      </c>
      <c r="J2847" s="49"/>
      <c r="K2847" s="50">
        <v>73.8</v>
      </c>
      <c r="L2847" s="51">
        <v>1.0</v>
      </c>
      <c r="M2847" s="52">
        <f t="shared" si="5"/>
        <v>59.30235357</v>
      </c>
      <c r="N2847" s="52">
        <f t="shared" si="6"/>
        <v>14.49764643</v>
      </c>
      <c r="O2847" s="53"/>
      <c r="P2847" s="54">
        <v>69.3</v>
      </c>
      <c r="Q2847" s="54">
        <v>0.1</v>
      </c>
      <c r="R2847" s="55">
        <f t="shared" si="7"/>
        <v>70.84370993</v>
      </c>
      <c r="S2847" s="55">
        <f t="shared" si="8"/>
        <v>1.543709925</v>
      </c>
      <c r="T2847" s="55"/>
    </row>
    <row r="2848">
      <c r="F2848" s="48">
        <v>69.1</v>
      </c>
      <c r="G2848" s="48">
        <v>179.0</v>
      </c>
      <c r="H2848" s="49">
        <f t="shared" si="3"/>
        <v>68.46705205</v>
      </c>
      <c r="I2848" s="49">
        <f t="shared" si="4"/>
        <v>0.6329479514</v>
      </c>
      <c r="J2848" s="49"/>
      <c r="K2848" s="50">
        <v>73.6</v>
      </c>
      <c r="L2848" s="51">
        <v>9.6</v>
      </c>
      <c r="M2848" s="52">
        <f t="shared" si="5"/>
        <v>61.62313217</v>
      </c>
      <c r="N2848" s="52">
        <f t="shared" si="6"/>
        <v>11.97686783</v>
      </c>
      <c r="O2848" s="53"/>
      <c r="P2848" s="54">
        <v>69.1</v>
      </c>
      <c r="Q2848" s="54">
        <v>0.1</v>
      </c>
      <c r="R2848" s="55">
        <f t="shared" si="7"/>
        <v>70.84370993</v>
      </c>
      <c r="S2848" s="55">
        <f t="shared" si="8"/>
        <v>1.743709925</v>
      </c>
      <c r="T2848" s="55"/>
    </row>
    <row r="2849">
      <c r="F2849" s="48">
        <v>69.0</v>
      </c>
      <c r="G2849" s="48">
        <v>18.0</v>
      </c>
      <c r="H2849" s="49">
        <f t="shared" si="3"/>
        <v>77.05776398</v>
      </c>
      <c r="I2849" s="49">
        <f t="shared" si="4"/>
        <v>8.057763982</v>
      </c>
      <c r="J2849" s="49"/>
      <c r="K2849" s="50">
        <v>73.4</v>
      </c>
      <c r="L2849" s="51">
        <v>9.2</v>
      </c>
      <c r="M2849" s="52">
        <f t="shared" si="5"/>
        <v>61.51518898</v>
      </c>
      <c r="N2849" s="52">
        <f t="shared" si="6"/>
        <v>11.88481102</v>
      </c>
      <c r="O2849" s="53"/>
      <c r="P2849" s="54">
        <v>69.0</v>
      </c>
      <c r="Q2849" s="54">
        <v>0.1</v>
      </c>
      <c r="R2849" s="55">
        <f t="shared" si="7"/>
        <v>70.84370993</v>
      </c>
      <c r="S2849" s="55">
        <f t="shared" si="8"/>
        <v>1.843709925</v>
      </c>
      <c r="T2849" s="55"/>
    </row>
    <row r="2850">
      <c r="F2850" s="48">
        <v>74.1</v>
      </c>
      <c r="G2850" s="48">
        <v>157.0</v>
      </c>
      <c r="H2850" s="49">
        <f t="shared" si="3"/>
        <v>69.64093815</v>
      </c>
      <c r="I2850" s="49">
        <f t="shared" si="4"/>
        <v>4.459061849</v>
      </c>
      <c r="J2850" s="49"/>
      <c r="K2850" s="50">
        <v>65.7</v>
      </c>
      <c r="L2850" s="51">
        <v>41.3</v>
      </c>
      <c r="M2850" s="52">
        <f t="shared" si="5"/>
        <v>70.17763002</v>
      </c>
      <c r="N2850" s="52">
        <f t="shared" si="6"/>
        <v>4.477630016</v>
      </c>
      <c r="O2850" s="53"/>
      <c r="P2850" s="54">
        <v>74.1</v>
      </c>
      <c r="Q2850" s="54">
        <v>0.1</v>
      </c>
      <c r="R2850" s="55">
        <f t="shared" si="7"/>
        <v>70.84370993</v>
      </c>
      <c r="S2850" s="55">
        <f t="shared" si="8"/>
        <v>3.256290075</v>
      </c>
      <c r="T2850" s="55"/>
    </row>
    <row r="2851">
      <c r="F2851" s="48">
        <v>73.9</v>
      </c>
      <c r="G2851" s="48">
        <v>158.0</v>
      </c>
      <c r="H2851" s="49">
        <f t="shared" si="3"/>
        <v>69.58757969</v>
      </c>
      <c r="I2851" s="49">
        <f t="shared" si="4"/>
        <v>4.312420308</v>
      </c>
      <c r="J2851" s="49"/>
      <c r="K2851" s="50">
        <v>65.4</v>
      </c>
      <c r="L2851" s="51">
        <v>4.4</v>
      </c>
      <c r="M2851" s="52">
        <f t="shared" si="5"/>
        <v>60.21987069</v>
      </c>
      <c r="N2851" s="52">
        <f t="shared" si="6"/>
        <v>5.180129311</v>
      </c>
      <c r="O2851" s="53"/>
      <c r="P2851" s="54">
        <v>73.9</v>
      </c>
      <c r="Q2851" s="54">
        <v>0.1</v>
      </c>
      <c r="R2851" s="55">
        <f t="shared" si="7"/>
        <v>70.84370993</v>
      </c>
      <c r="S2851" s="55">
        <f t="shared" si="8"/>
        <v>3.056290075</v>
      </c>
      <c r="T2851" s="55"/>
    </row>
    <row r="2852">
      <c r="F2852" s="48">
        <v>73.8</v>
      </c>
      <c r="G2852" s="48">
        <v>159.0</v>
      </c>
      <c r="H2852" s="49">
        <f t="shared" si="3"/>
        <v>69.53422123</v>
      </c>
      <c r="I2852" s="49">
        <f t="shared" si="4"/>
        <v>4.265778767</v>
      </c>
      <c r="J2852" s="49"/>
      <c r="K2852" s="50">
        <v>65.4</v>
      </c>
      <c r="L2852" s="51">
        <v>39.6</v>
      </c>
      <c r="M2852" s="52">
        <f t="shared" si="5"/>
        <v>69.71887146</v>
      </c>
      <c r="N2852" s="52">
        <f t="shared" si="6"/>
        <v>4.318871456</v>
      </c>
      <c r="O2852" s="53"/>
      <c r="P2852" s="54">
        <v>73.8</v>
      </c>
      <c r="Q2852" s="54">
        <v>0.1</v>
      </c>
      <c r="R2852" s="55">
        <f t="shared" si="7"/>
        <v>70.84370993</v>
      </c>
      <c r="S2852" s="55">
        <f t="shared" si="8"/>
        <v>2.956290075</v>
      </c>
      <c r="T2852" s="55"/>
    </row>
    <row r="2853">
      <c r="F2853" s="48">
        <v>73.7</v>
      </c>
      <c r="G2853" s="48">
        <v>161.0</v>
      </c>
      <c r="H2853" s="49">
        <f t="shared" si="3"/>
        <v>69.42750431</v>
      </c>
      <c r="I2853" s="49">
        <f t="shared" si="4"/>
        <v>4.272495686</v>
      </c>
      <c r="J2853" s="49"/>
      <c r="K2853" s="50">
        <v>64.7</v>
      </c>
      <c r="L2853" s="51">
        <v>38.7</v>
      </c>
      <c r="M2853" s="52">
        <f t="shared" si="5"/>
        <v>69.47599928</v>
      </c>
      <c r="N2853" s="52">
        <f t="shared" si="6"/>
        <v>4.775999277</v>
      </c>
      <c r="O2853" s="53"/>
      <c r="P2853" s="54">
        <v>73.7</v>
      </c>
      <c r="Q2853" s="54">
        <v>0.1</v>
      </c>
      <c r="R2853" s="55">
        <f t="shared" si="7"/>
        <v>70.84370993</v>
      </c>
      <c r="S2853" s="55">
        <f t="shared" si="8"/>
        <v>2.856290075</v>
      </c>
      <c r="T2853" s="55"/>
    </row>
    <row r="2854">
      <c r="F2854" s="48">
        <v>73.8</v>
      </c>
      <c r="G2854" s="48">
        <v>158.0</v>
      </c>
      <c r="H2854" s="49">
        <f t="shared" si="3"/>
        <v>69.58757969</v>
      </c>
      <c r="I2854" s="49">
        <f t="shared" si="4"/>
        <v>4.212420308</v>
      </c>
      <c r="J2854" s="49"/>
      <c r="K2854" s="50">
        <v>64.6</v>
      </c>
      <c r="L2854" s="51">
        <v>37.9</v>
      </c>
      <c r="M2854" s="52">
        <f t="shared" si="5"/>
        <v>69.2601129</v>
      </c>
      <c r="N2854" s="52">
        <f t="shared" si="6"/>
        <v>4.660112896</v>
      </c>
      <c r="O2854" s="53"/>
      <c r="P2854" s="54">
        <v>73.8</v>
      </c>
      <c r="Q2854" s="54">
        <v>0.1</v>
      </c>
      <c r="R2854" s="55">
        <f t="shared" si="7"/>
        <v>70.84370993</v>
      </c>
      <c r="S2854" s="55">
        <f t="shared" si="8"/>
        <v>2.956290075</v>
      </c>
      <c r="T2854" s="55"/>
    </row>
    <row r="2855">
      <c r="F2855" s="48">
        <v>73.7</v>
      </c>
      <c r="G2855" s="48">
        <v>158.0</v>
      </c>
      <c r="H2855" s="49">
        <f t="shared" si="3"/>
        <v>69.58757969</v>
      </c>
      <c r="I2855" s="49">
        <f t="shared" si="4"/>
        <v>4.112420308</v>
      </c>
      <c r="J2855" s="49"/>
      <c r="K2855" s="50">
        <v>64.4</v>
      </c>
      <c r="L2855" s="51">
        <v>37.2</v>
      </c>
      <c r="M2855" s="52">
        <f t="shared" si="5"/>
        <v>69.07121231</v>
      </c>
      <c r="N2855" s="52">
        <f t="shared" si="6"/>
        <v>4.671212313</v>
      </c>
      <c r="O2855" s="53"/>
      <c r="P2855" s="54">
        <v>73.7</v>
      </c>
      <c r="Q2855" s="54">
        <v>0.1</v>
      </c>
      <c r="R2855" s="55">
        <f t="shared" si="7"/>
        <v>70.84370993</v>
      </c>
      <c r="S2855" s="55">
        <f t="shared" si="8"/>
        <v>2.856290075</v>
      </c>
      <c r="T2855" s="55"/>
    </row>
    <row r="2856">
      <c r="F2856" s="48">
        <v>73.6</v>
      </c>
      <c r="G2856" s="48">
        <v>166.0</v>
      </c>
      <c r="H2856" s="49">
        <f t="shared" si="3"/>
        <v>69.16071202</v>
      </c>
      <c r="I2856" s="49">
        <f t="shared" si="4"/>
        <v>4.439287982</v>
      </c>
      <c r="J2856" s="49"/>
      <c r="K2856" s="50">
        <v>64.1</v>
      </c>
      <c r="L2856" s="51">
        <v>36.4</v>
      </c>
      <c r="M2856" s="52">
        <f t="shared" si="5"/>
        <v>68.85532593</v>
      </c>
      <c r="N2856" s="52">
        <f t="shared" si="6"/>
        <v>4.755325932</v>
      </c>
      <c r="O2856" s="53"/>
      <c r="P2856" s="54">
        <v>73.6</v>
      </c>
      <c r="Q2856" s="54">
        <v>0.1</v>
      </c>
      <c r="R2856" s="55">
        <f t="shared" si="7"/>
        <v>70.84370993</v>
      </c>
      <c r="S2856" s="55">
        <f t="shared" si="8"/>
        <v>2.756290075</v>
      </c>
      <c r="T2856" s="55"/>
    </row>
    <row r="2857">
      <c r="F2857" s="48">
        <v>73.2</v>
      </c>
      <c r="G2857" s="48">
        <v>168.0</v>
      </c>
      <c r="H2857" s="49">
        <f t="shared" si="3"/>
        <v>69.0539951</v>
      </c>
      <c r="I2857" s="49">
        <f t="shared" si="4"/>
        <v>4.1460049</v>
      </c>
      <c r="J2857" s="49"/>
      <c r="K2857" s="50">
        <v>63.8</v>
      </c>
      <c r="L2857" s="51">
        <v>35.7</v>
      </c>
      <c r="M2857" s="52">
        <f t="shared" si="5"/>
        <v>68.66642535</v>
      </c>
      <c r="N2857" s="52">
        <f t="shared" si="6"/>
        <v>4.866425348</v>
      </c>
      <c r="O2857" s="53"/>
      <c r="P2857" s="54">
        <v>73.2</v>
      </c>
      <c r="Q2857" s="54">
        <v>0.1</v>
      </c>
      <c r="R2857" s="55">
        <f t="shared" si="7"/>
        <v>70.84370993</v>
      </c>
      <c r="S2857" s="55">
        <f t="shared" si="8"/>
        <v>2.356290075</v>
      </c>
      <c r="T2857" s="55"/>
    </row>
    <row r="2858">
      <c r="F2858" s="48">
        <v>73.4</v>
      </c>
      <c r="G2858" s="48">
        <v>165.0</v>
      </c>
      <c r="H2858" s="49">
        <f t="shared" si="3"/>
        <v>69.21407048</v>
      </c>
      <c r="I2858" s="49">
        <f t="shared" si="4"/>
        <v>4.185929522</v>
      </c>
      <c r="J2858" s="49"/>
      <c r="K2858" s="50">
        <v>63.4</v>
      </c>
      <c r="L2858" s="51">
        <v>35.1</v>
      </c>
      <c r="M2858" s="52">
        <f t="shared" si="5"/>
        <v>68.50451056</v>
      </c>
      <c r="N2858" s="52">
        <f t="shared" si="6"/>
        <v>5.104510563</v>
      </c>
      <c r="O2858" s="53"/>
      <c r="P2858" s="54">
        <v>73.4</v>
      </c>
      <c r="Q2858" s="54">
        <v>0.1</v>
      </c>
      <c r="R2858" s="55">
        <f t="shared" si="7"/>
        <v>70.84370993</v>
      </c>
      <c r="S2858" s="55">
        <f t="shared" si="8"/>
        <v>2.556290075</v>
      </c>
      <c r="T2858" s="55"/>
    </row>
    <row r="2859">
      <c r="F2859" s="48">
        <v>73.6</v>
      </c>
      <c r="G2859" s="48">
        <v>163.0</v>
      </c>
      <c r="H2859" s="49">
        <f t="shared" si="3"/>
        <v>69.3207874</v>
      </c>
      <c r="I2859" s="49">
        <f t="shared" si="4"/>
        <v>4.279212604</v>
      </c>
      <c r="J2859" s="49"/>
      <c r="K2859" s="50">
        <v>63.0</v>
      </c>
      <c r="L2859" s="51">
        <v>34.5</v>
      </c>
      <c r="M2859" s="52">
        <f t="shared" si="5"/>
        <v>68.34259578</v>
      </c>
      <c r="N2859" s="52">
        <f t="shared" si="6"/>
        <v>5.342595777</v>
      </c>
      <c r="O2859" s="53"/>
      <c r="P2859" s="54">
        <v>73.6</v>
      </c>
      <c r="Q2859" s="54">
        <v>0.1</v>
      </c>
      <c r="R2859" s="55">
        <f t="shared" si="7"/>
        <v>70.84370993</v>
      </c>
      <c r="S2859" s="55">
        <f t="shared" si="8"/>
        <v>2.756290075</v>
      </c>
      <c r="T2859" s="55"/>
    </row>
    <row r="2860">
      <c r="F2860" s="48">
        <v>73.6</v>
      </c>
      <c r="G2860" s="48">
        <v>158.0</v>
      </c>
      <c r="H2860" s="49">
        <f t="shared" si="3"/>
        <v>69.58757969</v>
      </c>
      <c r="I2860" s="49">
        <f t="shared" si="4"/>
        <v>4.012420308</v>
      </c>
      <c r="J2860" s="49"/>
      <c r="K2860" s="50">
        <v>62.6</v>
      </c>
      <c r="L2860" s="51">
        <v>33.9</v>
      </c>
      <c r="M2860" s="52">
        <f t="shared" si="5"/>
        <v>68.18068099</v>
      </c>
      <c r="N2860" s="52">
        <f t="shared" si="6"/>
        <v>5.580680991</v>
      </c>
      <c r="O2860" s="53"/>
      <c r="P2860" s="54">
        <v>73.6</v>
      </c>
      <c r="Q2860" s="54">
        <v>0.1</v>
      </c>
      <c r="R2860" s="55">
        <f t="shared" si="7"/>
        <v>70.84370993</v>
      </c>
      <c r="S2860" s="55">
        <f t="shared" si="8"/>
        <v>2.756290075</v>
      </c>
      <c r="T2860" s="55"/>
    </row>
    <row r="2861">
      <c r="F2861" s="48">
        <v>73.3</v>
      </c>
      <c r="G2861" s="48">
        <v>161.0</v>
      </c>
      <c r="H2861" s="49">
        <f t="shared" si="3"/>
        <v>69.42750431</v>
      </c>
      <c r="I2861" s="49">
        <f t="shared" si="4"/>
        <v>3.872495686</v>
      </c>
      <c r="J2861" s="49"/>
      <c r="K2861" s="50">
        <v>62.2</v>
      </c>
      <c r="L2861" s="51">
        <v>33.3</v>
      </c>
      <c r="M2861" s="52">
        <f t="shared" si="5"/>
        <v>68.01876621</v>
      </c>
      <c r="N2861" s="52">
        <f t="shared" si="6"/>
        <v>5.818766205</v>
      </c>
      <c r="O2861" s="53"/>
      <c r="P2861" s="54">
        <v>73.3</v>
      </c>
      <c r="Q2861" s="54">
        <v>0.1</v>
      </c>
      <c r="R2861" s="55">
        <f t="shared" si="7"/>
        <v>70.84370993</v>
      </c>
      <c r="S2861" s="55">
        <f t="shared" si="8"/>
        <v>2.456290075</v>
      </c>
      <c r="T2861" s="55"/>
    </row>
    <row r="2862">
      <c r="F2862" s="48">
        <v>72.4</v>
      </c>
      <c r="G2862" s="48">
        <v>172.0</v>
      </c>
      <c r="H2862" s="49">
        <f t="shared" si="3"/>
        <v>68.84056126</v>
      </c>
      <c r="I2862" s="49">
        <f t="shared" si="4"/>
        <v>3.559438737</v>
      </c>
      <c r="J2862" s="49"/>
      <c r="K2862" s="50">
        <v>61.9</v>
      </c>
      <c r="L2862" s="51">
        <v>32.7</v>
      </c>
      <c r="M2862" s="52">
        <f t="shared" si="5"/>
        <v>67.85685142</v>
      </c>
      <c r="N2862" s="52">
        <f t="shared" si="6"/>
        <v>5.956851419</v>
      </c>
      <c r="O2862" s="53"/>
      <c r="P2862" s="54">
        <v>72.4</v>
      </c>
      <c r="Q2862" s="54">
        <v>0.1</v>
      </c>
      <c r="R2862" s="55">
        <f t="shared" si="7"/>
        <v>70.84370993</v>
      </c>
      <c r="S2862" s="55">
        <f t="shared" si="8"/>
        <v>1.556290075</v>
      </c>
      <c r="T2862" s="55"/>
    </row>
    <row r="2863">
      <c r="F2863" s="48">
        <v>73.1</v>
      </c>
      <c r="G2863" s="48">
        <v>167.0</v>
      </c>
      <c r="H2863" s="49">
        <f t="shared" si="3"/>
        <v>69.10735356</v>
      </c>
      <c r="I2863" s="49">
        <f t="shared" si="4"/>
        <v>3.992646441</v>
      </c>
      <c r="J2863" s="49"/>
      <c r="K2863" s="50">
        <v>61.5</v>
      </c>
      <c r="L2863" s="51">
        <v>32.2</v>
      </c>
      <c r="M2863" s="52">
        <f t="shared" si="5"/>
        <v>67.72192243</v>
      </c>
      <c r="N2863" s="52">
        <f t="shared" si="6"/>
        <v>6.221922431</v>
      </c>
      <c r="O2863" s="53"/>
      <c r="P2863" s="54">
        <v>73.1</v>
      </c>
      <c r="Q2863" s="54">
        <v>0.1</v>
      </c>
      <c r="R2863" s="55">
        <f t="shared" si="7"/>
        <v>70.84370993</v>
      </c>
      <c r="S2863" s="55">
        <f t="shared" si="8"/>
        <v>2.256290075</v>
      </c>
      <c r="T2863" s="55"/>
    </row>
    <row r="2864">
      <c r="F2864" s="48">
        <v>72.5</v>
      </c>
      <c r="G2864" s="48">
        <v>169.0</v>
      </c>
      <c r="H2864" s="49">
        <f t="shared" si="3"/>
        <v>69.00063664</v>
      </c>
      <c r="I2864" s="49">
        <f t="shared" si="4"/>
        <v>3.499363359</v>
      </c>
      <c r="J2864" s="49"/>
      <c r="K2864" s="50">
        <v>61.1</v>
      </c>
      <c r="L2864" s="51">
        <v>31.7</v>
      </c>
      <c r="M2864" s="52">
        <f t="shared" si="5"/>
        <v>67.58699344</v>
      </c>
      <c r="N2864" s="52">
        <f t="shared" si="6"/>
        <v>6.486993443</v>
      </c>
      <c r="O2864" s="53"/>
      <c r="P2864" s="54">
        <v>72.5</v>
      </c>
      <c r="Q2864" s="54">
        <v>0.1</v>
      </c>
      <c r="R2864" s="55">
        <f t="shared" si="7"/>
        <v>70.84370993</v>
      </c>
      <c r="S2864" s="55">
        <f t="shared" si="8"/>
        <v>1.656290075</v>
      </c>
      <c r="T2864" s="55"/>
    </row>
    <row r="2865">
      <c r="F2865" s="48">
        <v>72.5</v>
      </c>
      <c r="G2865" s="48">
        <v>168.0</v>
      </c>
      <c r="H2865" s="49">
        <f t="shared" si="3"/>
        <v>69.0539951</v>
      </c>
      <c r="I2865" s="49">
        <f t="shared" si="4"/>
        <v>3.4460049</v>
      </c>
      <c r="J2865" s="49"/>
      <c r="K2865" s="50">
        <v>68.0</v>
      </c>
      <c r="L2865" s="51">
        <v>31.2</v>
      </c>
      <c r="M2865" s="52">
        <f t="shared" si="5"/>
        <v>67.45206445</v>
      </c>
      <c r="N2865" s="52">
        <f t="shared" si="6"/>
        <v>0.5479355451</v>
      </c>
      <c r="O2865" s="53"/>
      <c r="P2865" s="54">
        <v>72.5</v>
      </c>
      <c r="Q2865" s="54">
        <v>0.1</v>
      </c>
      <c r="R2865" s="55">
        <f t="shared" si="7"/>
        <v>70.84370993</v>
      </c>
      <c r="S2865" s="55">
        <f t="shared" si="8"/>
        <v>1.656290075</v>
      </c>
      <c r="T2865" s="55"/>
    </row>
    <row r="2866">
      <c r="F2866" s="48">
        <v>76.0</v>
      </c>
      <c r="G2866" s="48">
        <v>127.0</v>
      </c>
      <c r="H2866" s="49">
        <f t="shared" si="3"/>
        <v>71.24169193</v>
      </c>
      <c r="I2866" s="49">
        <f t="shared" si="4"/>
        <v>4.758308072</v>
      </c>
      <c r="J2866" s="49"/>
      <c r="K2866" s="50">
        <v>61.8</v>
      </c>
      <c r="L2866" s="51">
        <v>23.4</v>
      </c>
      <c r="M2866" s="52">
        <f t="shared" si="5"/>
        <v>65.34717224</v>
      </c>
      <c r="N2866" s="52">
        <f t="shared" si="6"/>
        <v>3.54717224</v>
      </c>
      <c r="O2866" s="53"/>
      <c r="P2866" s="54">
        <v>76.0</v>
      </c>
      <c r="Q2866" s="54">
        <v>0.1</v>
      </c>
      <c r="R2866" s="55">
        <f t="shared" si="7"/>
        <v>70.84370993</v>
      </c>
      <c r="S2866" s="55">
        <f t="shared" si="8"/>
        <v>5.156290075</v>
      </c>
      <c r="T2866" s="55"/>
    </row>
    <row r="2867">
      <c r="F2867" s="48">
        <v>75.9</v>
      </c>
      <c r="G2867" s="48">
        <v>128.0</v>
      </c>
      <c r="H2867" s="49">
        <f t="shared" si="3"/>
        <v>71.18833347</v>
      </c>
      <c r="I2867" s="49">
        <f t="shared" si="4"/>
        <v>4.711666531</v>
      </c>
      <c r="J2867" s="49"/>
      <c r="K2867" s="50">
        <v>61.1</v>
      </c>
      <c r="L2867" s="51">
        <v>22.8</v>
      </c>
      <c r="M2867" s="52">
        <f t="shared" si="5"/>
        <v>65.18525745</v>
      </c>
      <c r="N2867" s="52">
        <f t="shared" si="6"/>
        <v>4.085257454</v>
      </c>
      <c r="O2867" s="53"/>
      <c r="P2867" s="54">
        <v>75.9</v>
      </c>
      <c r="Q2867" s="54">
        <v>0.1</v>
      </c>
      <c r="R2867" s="55">
        <f t="shared" si="7"/>
        <v>70.84370993</v>
      </c>
      <c r="S2867" s="55">
        <f t="shared" si="8"/>
        <v>5.056290075</v>
      </c>
      <c r="T2867" s="55"/>
    </row>
    <row r="2868">
      <c r="F2868" s="48">
        <v>75.7</v>
      </c>
      <c r="G2868" s="48">
        <v>129.0</v>
      </c>
      <c r="H2868" s="49">
        <f t="shared" si="3"/>
        <v>71.13497501</v>
      </c>
      <c r="I2868" s="49">
        <f t="shared" si="4"/>
        <v>4.565024991</v>
      </c>
      <c r="J2868" s="49"/>
      <c r="K2868" s="50">
        <v>63.0</v>
      </c>
      <c r="L2868" s="51">
        <v>22.3</v>
      </c>
      <c r="M2868" s="52">
        <f t="shared" si="5"/>
        <v>65.05032847</v>
      </c>
      <c r="N2868" s="52">
        <f t="shared" si="6"/>
        <v>2.050328466</v>
      </c>
      <c r="O2868" s="53"/>
      <c r="P2868" s="54">
        <v>75.7</v>
      </c>
      <c r="Q2868" s="54">
        <v>0.1</v>
      </c>
      <c r="R2868" s="55">
        <f t="shared" si="7"/>
        <v>70.84370993</v>
      </c>
      <c r="S2868" s="55">
        <f t="shared" si="8"/>
        <v>4.856290075</v>
      </c>
      <c r="T2868" s="55"/>
    </row>
    <row r="2869">
      <c r="F2869" s="48">
        <v>75.6</v>
      </c>
      <c r="G2869" s="48">
        <v>13.0</v>
      </c>
      <c r="H2869" s="49">
        <f t="shared" si="3"/>
        <v>77.32455628</v>
      </c>
      <c r="I2869" s="49">
        <f t="shared" si="4"/>
        <v>1.724556278</v>
      </c>
      <c r="J2869" s="49"/>
      <c r="K2869" s="50">
        <v>59.2</v>
      </c>
      <c r="L2869" s="51">
        <v>21.7</v>
      </c>
      <c r="M2869" s="52">
        <f t="shared" si="5"/>
        <v>64.88841368</v>
      </c>
      <c r="N2869" s="52">
        <f t="shared" si="6"/>
        <v>5.68841368</v>
      </c>
      <c r="O2869" s="53"/>
      <c r="P2869" s="54">
        <v>75.6</v>
      </c>
      <c r="Q2869" s="54">
        <v>0.1</v>
      </c>
      <c r="R2869" s="55">
        <f t="shared" si="7"/>
        <v>70.84370993</v>
      </c>
      <c r="S2869" s="55">
        <f t="shared" si="8"/>
        <v>4.756290075</v>
      </c>
      <c r="T2869" s="55"/>
    </row>
    <row r="2870">
      <c r="F2870" s="48">
        <v>75.4</v>
      </c>
      <c r="G2870" s="48">
        <v>131.0</v>
      </c>
      <c r="H2870" s="49">
        <f t="shared" si="3"/>
        <v>71.02825809</v>
      </c>
      <c r="I2870" s="49">
        <f t="shared" si="4"/>
        <v>4.371741909</v>
      </c>
      <c r="J2870" s="49"/>
      <c r="K2870" s="50">
        <v>58.2</v>
      </c>
      <c r="L2870" s="51">
        <v>21.2</v>
      </c>
      <c r="M2870" s="52">
        <f t="shared" si="5"/>
        <v>64.75348469</v>
      </c>
      <c r="N2870" s="52">
        <f t="shared" si="6"/>
        <v>6.553484692</v>
      </c>
      <c r="O2870" s="53"/>
      <c r="P2870" s="54">
        <v>75.4</v>
      </c>
      <c r="Q2870" s="54">
        <v>0.1</v>
      </c>
      <c r="R2870" s="55">
        <f t="shared" si="7"/>
        <v>70.84370993</v>
      </c>
      <c r="S2870" s="55">
        <f t="shared" si="8"/>
        <v>4.556290075</v>
      </c>
      <c r="T2870" s="55"/>
    </row>
    <row r="2871">
      <c r="F2871" s="48">
        <v>75.2</v>
      </c>
      <c r="G2871" s="48">
        <v>133.0</v>
      </c>
      <c r="H2871" s="49">
        <f t="shared" si="3"/>
        <v>70.92154117</v>
      </c>
      <c r="I2871" s="49">
        <f t="shared" si="4"/>
        <v>4.278458828</v>
      </c>
      <c r="J2871" s="49"/>
      <c r="K2871" s="50">
        <v>58.0</v>
      </c>
      <c r="L2871" s="51">
        <v>2.7</v>
      </c>
      <c r="M2871" s="52">
        <f t="shared" si="5"/>
        <v>59.76111213</v>
      </c>
      <c r="N2871" s="52">
        <f t="shared" si="6"/>
        <v>1.76111213</v>
      </c>
      <c r="O2871" s="53"/>
      <c r="P2871" s="54">
        <v>75.2</v>
      </c>
      <c r="Q2871" s="54">
        <v>0.2</v>
      </c>
      <c r="R2871" s="55">
        <f t="shared" si="7"/>
        <v>70.74642159</v>
      </c>
      <c r="S2871" s="55">
        <f t="shared" si="8"/>
        <v>4.453578414</v>
      </c>
      <c r="T2871" s="55"/>
    </row>
    <row r="2872">
      <c r="F2872" s="48">
        <v>75.0</v>
      </c>
      <c r="G2872" s="48">
        <v>134.0</v>
      </c>
      <c r="H2872" s="49">
        <f t="shared" si="3"/>
        <v>70.86818271</v>
      </c>
      <c r="I2872" s="49">
        <f t="shared" si="4"/>
        <v>4.131817287</v>
      </c>
      <c r="J2872" s="49"/>
      <c r="K2872" s="50">
        <v>57.4</v>
      </c>
      <c r="L2872" s="51">
        <v>2.2</v>
      </c>
      <c r="M2872" s="52">
        <f t="shared" si="5"/>
        <v>59.62618314</v>
      </c>
      <c r="N2872" s="52">
        <f t="shared" si="6"/>
        <v>2.226183141</v>
      </c>
      <c r="O2872" s="53"/>
      <c r="P2872" s="54">
        <v>75.0</v>
      </c>
      <c r="Q2872" s="54">
        <v>0.2</v>
      </c>
      <c r="R2872" s="55">
        <f t="shared" si="7"/>
        <v>70.74642159</v>
      </c>
      <c r="S2872" s="55">
        <f t="shared" si="8"/>
        <v>4.253578414</v>
      </c>
      <c r="T2872" s="55"/>
    </row>
    <row r="2873">
      <c r="F2873" s="48">
        <v>74.9</v>
      </c>
      <c r="G2873" s="48">
        <v>135.0</v>
      </c>
      <c r="H2873" s="49">
        <f t="shared" si="3"/>
        <v>70.81482425</v>
      </c>
      <c r="I2873" s="49">
        <f t="shared" si="4"/>
        <v>4.085175746</v>
      </c>
      <c r="J2873" s="49"/>
      <c r="K2873" s="50">
        <v>55.7</v>
      </c>
      <c r="L2873" s="51">
        <v>19.7</v>
      </c>
      <c r="M2873" s="52">
        <f t="shared" si="5"/>
        <v>64.34869773</v>
      </c>
      <c r="N2873" s="52">
        <f t="shared" si="6"/>
        <v>8.648697727</v>
      </c>
      <c r="O2873" s="53"/>
      <c r="P2873" s="54">
        <v>74.9</v>
      </c>
      <c r="Q2873" s="54">
        <v>0.2</v>
      </c>
      <c r="R2873" s="55">
        <f t="shared" si="7"/>
        <v>70.74642159</v>
      </c>
      <c r="S2873" s="55">
        <f t="shared" si="8"/>
        <v>4.153578414</v>
      </c>
      <c r="T2873" s="55"/>
    </row>
    <row r="2874">
      <c r="F2874" s="48">
        <v>74.7</v>
      </c>
      <c r="G2874" s="48">
        <v>136.0</v>
      </c>
      <c r="H2874" s="49">
        <f t="shared" si="3"/>
        <v>70.76146579</v>
      </c>
      <c r="I2874" s="49">
        <f t="shared" si="4"/>
        <v>3.938534205</v>
      </c>
      <c r="J2874" s="49"/>
      <c r="K2874" s="50">
        <v>52.6</v>
      </c>
      <c r="L2874" s="51">
        <v>19.2</v>
      </c>
      <c r="M2874" s="52">
        <f t="shared" si="5"/>
        <v>64.21376874</v>
      </c>
      <c r="N2874" s="52">
        <f t="shared" si="6"/>
        <v>11.61376874</v>
      </c>
      <c r="O2874" s="53"/>
      <c r="P2874" s="54">
        <v>74.7</v>
      </c>
      <c r="Q2874" s="54">
        <v>0.2</v>
      </c>
      <c r="R2874" s="55">
        <f t="shared" si="7"/>
        <v>70.74642159</v>
      </c>
      <c r="S2874" s="55">
        <f t="shared" si="8"/>
        <v>3.953578414</v>
      </c>
      <c r="T2874" s="55"/>
    </row>
    <row r="2875">
      <c r="F2875" s="48">
        <v>74.6</v>
      </c>
      <c r="G2875" s="48">
        <v>136.0</v>
      </c>
      <c r="H2875" s="49">
        <f t="shared" si="3"/>
        <v>70.76146579</v>
      </c>
      <c r="I2875" s="49">
        <f t="shared" si="4"/>
        <v>3.838534205</v>
      </c>
      <c r="J2875" s="49"/>
      <c r="K2875" s="50">
        <v>58.0</v>
      </c>
      <c r="L2875" s="51">
        <v>18.8</v>
      </c>
      <c r="M2875" s="52">
        <f t="shared" si="5"/>
        <v>64.10582555</v>
      </c>
      <c r="N2875" s="52">
        <f t="shared" si="6"/>
        <v>6.105825548</v>
      </c>
      <c r="O2875" s="53"/>
      <c r="P2875" s="54">
        <v>74.6</v>
      </c>
      <c r="Q2875" s="54">
        <v>0.2</v>
      </c>
      <c r="R2875" s="55">
        <f t="shared" si="7"/>
        <v>70.74642159</v>
      </c>
      <c r="S2875" s="55">
        <f t="shared" si="8"/>
        <v>3.853578414</v>
      </c>
      <c r="T2875" s="55"/>
    </row>
    <row r="2876">
      <c r="F2876" s="48">
        <v>74.4</v>
      </c>
      <c r="G2876" s="48">
        <v>136.0</v>
      </c>
      <c r="H2876" s="49">
        <f t="shared" si="3"/>
        <v>70.76146579</v>
      </c>
      <c r="I2876" s="49">
        <f t="shared" si="4"/>
        <v>3.638534205</v>
      </c>
      <c r="J2876" s="49"/>
      <c r="K2876" s="50">
        <v>49.3</v>
      </c>
      <c r="L2876" s="51">
        <v>18.4</v>
      </c>
      <c r="M2876" s="52">
        <f t="shared" si="5"/>
        <v>63.99788236</v>
      </c>
      <c r="N2876" s="52">
        <f t="shared" si="6"/>
        <v>14.69788236</v>
      </c>
      <c r="O2876" s="53"/>
      <c r="P2876" s="54">
        <v>74.4</v>
      </c>
      <c r="Q2876" s="54">
        <v>0.2</v>
      </c>
      <c r="R2876" s="55">
        <f t="shared" si="7"/>
        <v>70.74642159</v>
      </c>
      <c r="S2876" s="55">
        <f t="shared" si="8"/>
        <v>3.653578414</v>
      </c>
      <c r="T2876" s="55"/>
    </row>
    <row r="2877">
      <c r="F2877" s="48">
        <v>74.2</v>
      </c>
      <c r="G2877" s="48">
        <v>136.0</v>
      </c>
      <c r="H2877" s="49">
        <f t="shared" si="3"/>
        <v>70.76146579</v>
      </c>
      <c r="I2877" s="49">
        <f t="shared" si="4"/>
        <v>3.438534205</v>
      </c>
      <c r="J2877" s="49"/>
      <c r="K2877" s="50">
        <v>47.9</v>
      </c>
      <c r="L2877" s="51">
        <v>18.0</v>
      </c>
      <c r="M2877" s="52">
        <f t="shared" si="5"/>
        <v>63.88993917</v>
      </c>
      <c r="N2877" s="52">
        <f t="shared" si="6"/>
        <v>15.98993917</v>
      </c>
      <c r="O2877" s="53"/>
      <c r="P2877" s="54">
        <v>74.2</v>
      </c>
      <c r="Q2877" s="54">
        <v>0.2</v>
      </c>
      <c r="R2877" s="55">
        <f t="shared" si="7"/>
        <v>70.74642159</v>
      </c>
      <c r="S2877" s="55">
        <f t="shared" si="8"/>
        <v>3.453578414</v>
      </c>
      <c r="T2877" s="55"/>
    </row>
    <row r="2878">
      <c r="F2878" s="48">
        <v>74.0</v>
      </c>
      <c r="G2878" s="48">
        <v>137.0</v>
      </c>
      <c r="H2878" s="49">
        <f t="shared" si="3"/>
        <v>70.70810734</v>
      </c>
      <c r="I2878" s="49">
        <f t="shared" si="4"/>
        <v>3.291892664</v>
      </c>
      <c r="J2878" s="49"/>
      <c r="K2878" s="50">
        <v>46.4</v>
      </c>
      <c r="L2878" s="51">
        <v>17.6</v>
      </c>
      <c r="M2878" s="52">
        <f t="shared" si="5"/>
        <v>63.78199598</v>
      </c>
      <c r="N2878" s="52">
        <f t="shared" si="6"/>
        <v>17.38199598</v>
      </c>
      <c r="O2878" s="53"/>
      <c r="P2878" s="54">
        <v>74.0</v>
      </c>
      <c r="Q2878" s="54">
        <v>0.1</v>
      </c>
      <c r="R2878" s="55">
        <f t="shared" si="7"/>
        <v>70.84370993</v>
      </c>
      <c r="S2878" s="55">
        <f t="shared" si="8"/>
        <v>3.156290075</v>
      </c>
      <c r="T2878" s="55"/>
    </row>
    <row r="2879">
      <c r="F2879" s="48">
        <v>73.8</v>
      </c>
      <c r="G2879" s="48">
        <v>137.0</v>
      </c>
      <c r="H2879" s="49">
        <f t="shared" si="3"/>
        <v>70.70810734</v>
      </c>
      <c r="I2879" s="49">
        <f t="shared" si="4"/>
        <v>3.091892664</v>
      </c>
      <c r="J2879" s="49"/>
      <c r="K2879" s="50">
        <v>45.5</v>
      </c>
      <c r="L2879" s="51">
        <v>17.3</v>
      </c>
      <c r="M2879" s="52">
        <f t="shared" si="5"/>
        <v>63.70103858</v>
      </c>
      <c r="N2879" s="52">
        <f t="shared" si="6"/>
        <v>18.20103858</v>
      </c>
      <c r="O2879" s="53"/>
      <c r="P2879" s="54">
        <v>73.8</v>
      </c>
      <c r="Q2879" s="54">
        <v>0.1</v>
      </c>
      <c r="R2879" s="55">
        <f t="shared" si="7"/>
        <v>70.84370993</v>
      </c>
      <c r="S2879" s="55">
        <f t="shared" si="8"/>
        <v>2.956290075</v>
      </c>
      <c r="T2879" s="55"/>
    </row>
    <row r="2880">
      <c r="F2880" s="48">
        <v>73.6</v>
      </c>
      <c r="G2880" s="48">
        <v>138.0</v>
      </c>
      <c r="H2880" s="49">
        <f t="shared" si="3"/>
        <v>70.65474888</v>
      </c>
      <c r="I2880" s="49">
        <f t="shared" si="4"/>
        <v>2.945251124</v>
      </c>
      <c r="J2880" s="49"/>
      <c r="K2880" s="50">
        <v>44.6</v>
      </c>
      <c r="L2880" s="51">
        <v>17.1</v>
      </c>
      <c r="M2880" s="52">
        <f t="shared" si="5"/>
        <v>63.64706699</v>
      </c>
      <c r="N2880" s="52">
        <f t="shared" si="6"/>
        <v>19.04706699</v>
      </c>
      <c r="O2880" s="53"/>
      <c r="P2880" s="54">
        <v>73.6</v>
      </c>
      <c r="Q2880" s="54">
        <v>0.1</v>
      </c>
      <c r="R2880" s="55">
        <f t="shared" si="7"/>
        <v>70.84370993</v>
      </c>
      <c r="S2880" s="55">
        <f t="shared" si="8"/>
        <v>2.756290075</v>
      </c>
      <c r="T2880" s="55"/>
    </row>
    <row r="2881">
      <c r="F2881" s="48">
        <v>73.4</v>
      </c>
      <c r="G2881" s="48">
        <v>139.0</v>
      </c>
      <c r="H2881" s="49">
        <f t="shared" si="3"/>
        <v>70.60139042</v>
      </c>
      <c r="I2881" s="49">
        <f t="shared" si="4"/>
        <v>2.798609583</v>
      </c>
      <c r="J2881" s="49"/>
      <c r="K2881" s="50">
        <v>43.8</v>
      </c>
      <c r="L2881" s="51">
        <v>16.8</v>
      </c>
      <c r="M2881" s="52">
        <f t="shared" si="5"/>
        <v>63.5661096</v>
      </c>
      <c r="N2881" s="52">
        <f t="shared" si="6"/>
        <v>19.7661096</v>
      </c>
      <c r="O2881" s="53"/>
      <c r="P2881" s="54">
        <v>73.4</v>
      </c>
      <c r="Q2881" s="54">
        <v>0.1</v>
      </c>
      <c r="R2881" s="55">
        <f t="shared" si="7"/>
        <v>70.84370993</v>
      </c>
      <c r="S2881" s="55">
        <f t="shared" si="8"/>
        <v>2.556290075</v>
      </c>
      <c r="T2881" s="55"/>
    </row>
    <row r="2882">
      <c r="F2882" s="48">
        <v>65.7</v>
      </c>
      <c r="G2882" s="48">
        <v>224.0</v>
      </c>
      <c r="H2882" s="49">
        <f t="shared" si="3"/>
        <v>66.06592138</v>
      </c>
      <c r="I2882" s="49">
        <f t="shared" si="4"/>
        <v>0.3659213839</v>
      </c>
      <c r="J2882" s="49"/>
      <c r="K2882" s="50">
        <v>67.0</v>
      </c>
      <c r="L2882" s="51">
        <v>31.8</v>
      </c>
      <c r="M2882" s="52">
        <f t="shared" si="5"/>
        <v>67.61397924</v>
      </c>
      <c r="N2882" s="52">
        <f t="shared" si="6"/>
        <v>0.6139792407</v>
      </c>
      <c r="O2882" s="53"/>
      <c r="P2882" s="54">
        <v>65.7</v>
      </c>
      <c r="Q2882" s="54">
        <v>0.1</v>
      </c>
      <c r="R2882" s="55">
        <f t="shared" si="7"/>
        <v>70.84370993</v>
      </c>
      <c r="S2882" s="55">
        <f t="shared" si="8"/>
        <v>5.143709925</v>
      </c>
      <c r="T2882" s="55"/>
    </row>
    <row r="2883">
      <c r="F2883" s="48">
        <v>65.4</v>
      </c>
      <c r="G2883" s="48">
        <v>228.0</v>
      </c>
      <c r="H2883" s="49">
        <f t="shared" si="3"/>
        <v>65.85248755</v>
      </c>
      <c r="I2883" s="49">
        <f t="shared" si="4"/>
        <v>0.452487547</v>
      </c>
      <c r="J2883" s="49"/>
      <c r="K2883" s="50">
        <v>59.2</v>
      </c>
      <c r="L2883" s="51">
        <v>31.3</v>
      </c>
      <c r="M2883" s="52">
        <f t="shared" si="5"/>
        <v>67.47905025</v>
      </c>
      <c r="N2883" s="52">
        <f t="shared" si="6"/>
        <v>8.279050253</v>
      </c>
      <c r="O2883" s="53"/>
      <c r="P2883" s="54">
        <v>65.4</v>
      </c>
      <c r="Q2883" s="54">
        <v>0.1</v>
      </c>
      <c r="R2883" s="55">
        <f t="shared" si="7"/>
        <v>70.84370993</v>
      </c>
      <c r="S2883" s="55">
        <f t="shared" si="8"/>
        <v>5.443709925</v>
      </c>
      <c r="T2883" s="55"/>
    </row>
    <row r="2884">
      <c r="F2884" s="48">
        <v>65.4</v>
      </c>
      <c r="G2884" s="48">
        <v>226.0</v>
      </c>
      <c r="H2884" s="49">
        <f t="shared" si="3"/>
        <v>65.95920447</v>
      </c>
      <c r="I2884" s="49">
        <f t="shared" si="4"/>
        <v>0.5592044654</v>
      </c>
      <c r="J2884" s="49"/>
      <c r="K2884" s="50">
        <v>58.0</v>
      </c>
      <c r="L2884" s="51">
        <v>3.8</v>
      </c>
      <c r="M2884" s="52">
        <f t="shared" si="5"/>
        <v>60.0579559</v>
      </c>
      <c r="N2884" s="52">
        <f t="shared" si="6"/>
        <v>2.057955904</v>
      </c>
      <c r="O2884" s="53"/>
      <c r="P2884" s="54">
        <v>65.4</v>
      </c>
      <c r="Q2884" s="54">
        <v>0.1</v>
      </c>
      <c r="R2884" s="55">
        <f t="shared" si="7"/>
        <v>70.84370993</v>
      </c>
      <c r="S2884" s="55">
        <f t="shared" si="8"/>
        <v>5.443709925</v>
      </c>
      <c r="T2884" s="55"/>
    </row>
    <row r="2885">
      <c r="F2885" s="48">
        <v>64.7</v>
      </c>
      <c r="G2885" s="48">
        <v>236.0</v>
      </c>
      <c r="H2885" s="49">
        <f t="shared" si="3"/>
        <v>65.42561987</v>
      </c>
      <c r="I2885" s="49">
        <f t="shared" si="4"/>
        <v>0.7256198733</v>
      </c>
      <c r="J2885" s="49"/>
      <c r="K2885" s="50">
        <v>56.6</v>
      </c>
      <c r="L2885" s="51">
        <v>3.3</v>
      </c>
      <c r="M2885" s="52">
        <f t="shared" si="5"/>
        <v>59.92302692</v>
      </c>
      <c r="N2885" s="52">
        <f t="shared" si="6"/>
        <v>3.323026915</v>
      </c>
      <c r="O2885" s="53"/>
      <c r="P2885" s="54">
        <v>64.7</v>
      </c>
      <c r="Q2885" s="54">
        <v>0.1</v>
      </c>
      <c r="R2885" s="55">
        <f t="shared" si="7"/>
        <v>70.84370993</v>
      </c>
      <c r="S2885" s="55">
        <f t="shared" si="8"/>
        <v>6.143709925</v>
      </c>
      <c r="T2885" s="55"/>
    </row>
    <row r="2886">
      <c r="F2886" s="48">
        <v>64.6</v>
      </c>
      <c r="G2886" s="48">
        <v>234.0</v>
      </c>
      <c r="H2886" s="49">
        <f t="shared" si="3"/>
        <v>65.53233679</v>
      </c>
      <c r="I2886" s="49">
        <f t="shared" si="4"/>
        <v>0.9323367917</v>
      </c>
      <c r="J2886" s="49"/>
      <c r="K2886" s="50">
        <v>54.9</v>
      </c>
      <c r="L2886" s="51">
        <v>29.9</v>
      </c>
      <c r="M2886" s="52">
        <f t="shared" si="5"/>
        <v>67.10124909</v>
      </c>
      <c r="N2886" s="52">
        <f t="shared" si="6"/>
        <v>12.20124909</v>
      </c>
      <c r="O2886" s="53"/>
      <c r="P2886" s="54">
        <v>64.6</v>
      </c>
      <c r="Q2886" s="54">
        <v>0.1</v>
      </c>
      <c r="R2886" s="55">
        <f t="shared" si="7"/>
        <v>70.84370993</v>
      </c>
      <c r="S2886" s="55">
        <f t="shared" si="8"/>
        <v>6.243709925</v>
      </c>
      <c r="T2886" s="55"/>
    </row>
    <row r="2887">
      <c r="F2887" s="48">
        <v>64.4</v>
      </c>
      <c r="G2887" s="48">
        <v>233.0</v>
      </c>
      <c r="H2887" s="49">
        <f t="shared" si="3"/>
        <v>65.58569525</v>
      </c>
      <c r="I2887" s="49">
        <f t="shared" si="4"/>
        <v>1.185695251</v>
      </c>
      <c r="J2887" s="49"/>
      <c r="K2887" s="50">
        <v>52.4</v>
      </c>
      <c r="L2887" s="51">
        <v>29.4</v>
      </c>
      <c r="M2887" s="52">
        <f t="shared" si="5"/>
        <v>66.9663201</v>
      </c>
      <c r="N2887" s="52">
        <f t="shared" si="6"/>
        <v>14.5663201</v>
      </c>
      <c r="O2887" s="53"/>
      <c r="P2887" s="54">
        <v>64.4</v>
      </c>
      <c r="Q2887" s="54">
        <v>0.1</v>
      </c>
      <c r="R2887" s="55">
        <f t="shared" si="7"/>
        <v>70.84370993</v>
      </c>
      <c r="S2887" s="55">
        <f t="shared" si="8"/>
        <v>6.443709925</v>
      </c>
      <c r="T2887" s="55"/>
    </row>
    <row r="2888">
      <c r="F2888" s="48">
        <v>64.1</v>
      </c>
      <c r="G2888" s="48">
        <v>235.0</v>
      </c>
      <c r="H2888" s="49">
        <f t="shared" si="3"/>
        <v>65.47897833</v>
      </c>
      <c r="I2888" s="49">
        <f t="shared" si="4"/>
        <v>1.378978333</v>
      </c>
      <c r="J2888" s="49"/>
      <c r="K2888" s="50">
        <v>50.0</v>
      </c>
      <c r="L2888" s="51">
        <v>29.0</v>
      </c>
      <c r="M2888" s="52">
        <f t="shared" si="5"/>
        <v>66.85837691</v>
      </c>
      <c r="N2888" s="52">
        <f t="shared" si="6"/>
        <v>16.85837691</v>
      </c>
      <c r="O2888" s="53"/>
      <c r="P2888" s="54">
        <v>64.1</v>
      </c>
      <c r="Q2888" s="54">
        <v>0.1</v>
      </c>
      <c r="R2888" s="55">
        <f t="shared" si="7"/>
        <v>70.84370993</v>
      </c>
      <c r="S2888" s="55">
        <f t="shared" si="8"/>
        <v>6.743709925</v>
      </c>
      <c r="T2888" s="55"/>
    </row>
    <row r="2889">
      <c r="F2889" s="48">
        <v>63.8</v>
      </c>
      <c r="G2889" s="48">
        <v>238.0</v>
      </c>
      <c r="H2889" s="49">
        <f t="shared" si="3"/>
        <v>65.31890295</v>
      </c>
      <c r="I2889" s="49">
        <f t="shared" si="4"/>
        <v>1.518902955</v>
      </c>
      <c r="J2889" s="49"/>
      <c r="K2889" s="50">
        <v>48.2</v>
      </c>
      <c r="L2889" s="51">
        <v>28.6</v>
      </c>
      <c r="M2889" s="52">
        <f t="shared" si="5"/>
        <v>66.75043372</v>
      </c>
      <c r="N2889" s="52">
        <f t="shared" si="6"/>
        <v>18.55043372</v>
      </c>
      <c r="O2889" s="53"/>
      <c r="P2889" s="54">
        <v>63.8</v>
      </c>
      <c r="Q2889" s="54">
        <v>0.1</v>
      </c>
      <c r="R2889" s="55">
        <f t="shared" si="7"/>
        <v>70.84370993</v>
      </c>
      <c r="S2889" s="55">
        <f t="shared" si="8"/>
        <v>7.043709925</v>
      </c>
      <c r="T2889" s="55"/>
    </row>
    <row r="2890">
      <c r="F2890" s="48">
        <v>63.4</v>
      </c>
      <c r="G2890" s="48">
        <v>24.0</v>
      </c>
      <c r="H2890" s="49">
        <f t="shared" si="3"/>
        <v>76.73761323</v>
      </c>
      <c r="I2890" s="49">
        <f t="shared" si="4"/>
        <v>13.33761323</v>
      </c>
      <c r="J2890" s="49"/>
      <c r="K2890" s="50">
        <v>46.6</v>
      </c>
      <c r="L2890" s="51">
        <v>28.2</v>
      </c>
      <c r="M2890" s="52">
        <f t="shared" si="5"/>
        <v>66.64249053</v>
      </c>
      <c r="N2890" s="52">
        <f t="shared" si="6"/>
        <v>20.04249053</v>
      </c>
      <c r="O2890" s="53"/>
      <c r="P2890" s="54">
        <v>63.4</v>
      </c>
      <c r="Q2890" s="54">
        <v>0.1</v>
      </c>
      <c r="R2890" s="55">
        <f t="shared" si="7"/>
        <v>70.84370993</v>
      </c>
      <c r="S2890" s="55">
        <f t="shared" si="8"/>
        <v>7.443709925</v>
      </c>
      <c r="T2890" s="55"/>
    </row>
    <row r="2891">
      <c r="F2891" s="48">
        <v>63.0</v>
      </c>
      <c r="G2891" s="48">
        <v>242.0</v>
      </c>
      <c r="H2891" s="49">
        <f t="shared" si="3"/>
        <v>65.10546912</v>
      </c>
      <c r="I2891" s="49">
        <f t="shared" si="4"/>
        <v>2.105469118</v>
      </c>
      <c r="J2891" s="49"/>
      <c r="K2891" s="50">
        <v>45.4</v>
      </c>
      <c r="L2891" s="51">
        <v>27.9</v>
      </c>
      <c r="M2891" s="52">
        <f t="shared" si="5"/>
        <v>66.56153313</v>
      </c>
      <c r="N2891" s="52">
        <f t="shared" si="6"/>
        <v>21.16153313</v>
      </c>
      <c r="O2891" s="53"/>
      <c r="P2891" s="54">
        <v>63.0</v>
      </c>
      <c r="Q2891" s="54">
        <v>0.1</v>
      </c>
      <c r="R2891" s="55">
        <f t="shared" si="7"/>
        <v>70.84370993</v>
      </c>
      <c r="S2891" s="55">
        <f t="shared" si="8"/>
        <v>7.843709925</v>
      </c>
      <c r="T2891" s="55"/>
    </row>
    <row r="2892">
      <c r="F2892" s="48">
        <v>62.6</v>
      </c>
      <c r="G2892" s="48">
        <v>245.0</v>
      </c>
      <c r="H2892" s="49">
        <f t="shared" si="3"/>
        <v>64.94539374</v>
      </c>
      <c r="I2892" s="49">
        <f t="shared" si="4"/>
        <v>2.34539374</v>
      </c>
      <c r="J2892" s="49"/>
      <c r="K2892" s="50">
        <v>44.6</v>
      </c>
      <c r="L2892" s="51">
        <v>27.5</v>
      </c>
      <c r="M2892" s="52">
        <f t="shared" si="5"/>
        <v>66.45358994</v>
      </c>
      <c r="N2892" s="52">
        <f t="shared" si="6"/>
        <v>21.85358994</v>
      </c>
      <c r="O2892" s="53"/>
      <c r="P2892" s="54">
        <v>62.6</v>
      </c>
      <c r="Q2892" s="54">
        <v>0.1</v>
      </c>
      <c r="R2892" s="55">
        <f t="shared" si="7"/>
        <v>70.84370993</v>
      </c>
      <c r="S2892" s="55">
        <f t="shared" si="8"/>
        <v>8.243709925</v>
      </c>
      <c r="T2892" s="55"/>
    </row>
    <row r="2893">
      <c r="F2893" s="48">
        <v>62.2</v>
      </c>
      <c r="G2893" s="48">
        <v>247.0</v>
      </c>
      <c r="H2893" s="49">
        <f t="shared" si="3"/>
        <v>64.83867682</v>
      </c>
      <c r="I2893" s="49">
        <f t="shared" si="4"/>
        <v>2.638676822</v>
      </c>
      <c r="J2893" s="49"/>
      <c r="K2893" s="50">
        <v>44.3</v>
      </c>
      <c r="L2893" s="51">
        <v>27.1</v>
      </c>
      <c r="M2893" s="52">
        <f t="shared" si="5"/>
        <v>66.34564675</v>
      </c>
      <c r="N2893" s="52">
        <f t="shared" si="6"/>
        <v>22.04564675</v>
      </c>
      <c r="O2893" s="53"/>
      <c r="P2893" s="54">
        <v>62.2</v>
      </c>
      <c r="Q2893" s="54">
        <v>0.1</v>
      </c>
      <c r="R2893" s="55">
        <f t="shared" si="7"/>
        <v>70.84370993</v>
      </c>
      <c r="S2893" s="55">
        <f t="shared" si="8"/>
        <v>8.643709925</v>
      </c>
      <c r="T2893" s="55"/>
    </row>
    <row r="2894">
      <c r="F2894" s="48">
        <v>61.9</v>
      </c>
      <c r="G2894" s="48">
        <v>249.0</v>
      </c>
      <c r="H2894" s="49">
        <f t="shared" si="3"/>
        <v>64.7319599</v>
      </c>
      <c r="I2894" s="49">
        <f t="shared" si="4"/>
        <v>2.831959904</v>
      </c>
      <c r="J2894" s="49"/>
      <c r="K2894" s="50">
        <v>44.5</v>
      </c>
      <c r="L2894" s="51">
        <v>26.7</v>
      </c>
      <c r="M2894" s="52">
        <f t="shared" si="5"/>
        <v>66.23770356</v>
      </c>
      <c r="N2894" s="52">
        <f t="shared" si="6"/>
        <v>21.73770356</v>
      </c>
      <c r="O2894" s="53"/>
      <c r="P2894" s="54">
        <v>61.9</v>
      </c>
      <c r="Q2894" s="54">
        <v>0.1</v>
      </c>
      <c r="R2894" s="55">
        <f t="shared" si="7"/>
        <v>70.84370993</v>
      </c>
      <c r="S2894" s="55">
        <f t="shared" si="8"/>
        <v>8.943709925</v>
      </c>
      <c r="T2894" s="55"/>
    </row>
    <row r="2895">
      <c r="F2895" s="48">
        <v>61.5</v>
      </c>
      <c r="G2895" s="48">
        <v>25.0</v>
      </c>
      <c r="H2895" s="49">
        <f t="shared" si="3"/>
        <v>76.68425477</v>
      </c>
      <c r="I2895" s="49">
        <f t="shared" si="4"/>
        <v>15.18425477</v>
      </c>
      <c r="J2895" s="49"/>
      <c r="K2895" s="50">
        <v>44.8</v>
      </c>
      <c r="L2895" s="51">
        <v>26.3</v>
      </c>
      <c r="M2895" s="52">
        <f t="shared" si="5"/>
        <v>66.12976037</v>
      </c>
      <c r="N2895" s="52">
        <f t="shared" si="6"/>
        <v>21.32976037</v>
      </c>
      <c r="O2895" s="53"/>
      <c r="P2895" s="54">
        <v>61.5</v>
      </c>
      <c r="Q2895" s="54">
        <v>0.1</v>
      </c>
      <c r="R2895" s="55">
        <f t="shared" si="7"/>
        <v>70.84370993</v>
      </c>
      <c r="S2895" s="55">
        <f t="shared" si="8"/>
        <v>9.343709925</v>
      </c>
      <c r="T2895" s="55"/>
    </row>
    <row r="2896">
      <c r="F2896" s="48">
        <v>61.1</v>
      </c>
      <c r="G2896" s="48">
        <v>251.0</v>
      </c>
      <c r="H2896" s="49">
        <f t="shared" si="3"/>
        <v>64.62524299</v>
      </c>
      <c r="I2896" s="49">
        <f t="shared" si="4"/>
        <v>3.525242985</v>
      </c>
      <c r="J2896" s="49"/>
      <c r="K2896" s="50">
        <v>45.3</v>
      </c>
      <c r="L2896" s="51">
        <v>25.9</v>
      </c>
      <c r="M2896" s="52">
        <f t="shared" si="5"/>
        <v>66.02181718</v>
      </c>
      <c r="N2896" s="52">
        <f t="shared" si="6"/>
        <v>20.72181718</v>
      </c>
      <c r="O2896" s="53"/>
      <c r="P2896" s="54">
        <v>61.1</v>
      </c>
      <c r="Q2896" s="54">
        <v>4.1</v>
      </c>
      <c r="R2896" s="55">
        <f t="shared" si="7"/>
        <v>66.95217635</v>
      </c>
      <c r="S2896" s="55">
        <f t="shared" si="8"/>
        <v>5.852176355</v>
      </c>
      <c r="T2896" s="55"/>
    </row>
    <row r="2897">
      <c r="F2897" s="48">
        <v>68.0</v>
      </c>
      <c r="G2897" s="48">
        <v>252.0</v>
      </c>
      <c r="H2897" s="49">
        <f t="shared" si="3"/>
        <v>64.57188453</v>
      </c>
      <c r="I2897" s="49">
        <f t="shared" si="4"/>
        <v>3.428115474</v>
      </c>
      <c r="J2897" s="49"/>
      <c r="K2897" s="50">
        <v>46.0</v>
      </c>
      <c r="L2897" s="51">
        <v>25.5</v>
      </c>
      <c r="M2897" s="52">
        <f t="shared" si="5"/>
        <v>65.91387399</v>
      </c>
      <c r="N2897" s="52">
        <f t="shared" si="6"/>
        <v>19.91387399</v>
      </c>
      <c r="O2897" s="53"/>
      <c r="P2897" s="54">
        <v>68.0</v>
      </c>
      <c r="Q2897" s="54">
        <v>4.3</v>
      </c>
      <c r="R2897" s="55">
        <f t="shared" si="7"/>
        <v>66.75759968</v>
      </c>
      <c r="S2897" s="55">
        <f t="shared" si="8"/>
        <v>1.242400324</v>
      </c>
      <c r="T2897" s="55"/>
    </row>
    <row r="2898">
      <c r="F2898" s="48">
        <v>61.8</v>
      </c>
      <c r="G2898" s="48">
        <v>33.0</v>
      </c>
      <c r="H2898" s="49">
        <f t="shared" si="3"/>
        <v>76.25738709</v>
      </c>
      <c r="I2898" s="49">
        <f t="shared" si="4"/>
        <v>14.45738709</v>
      </c>
      <c r="J2898" s="49"/>
      <c r="K2898" s="56"/>
      <c r="L2898" s="52"/>
      <c r="M2898" s="52"/>
      <c r="N2898" s="52"/>
      <c r="O2898" s="53"/>
      <c r="P2898" s="54">
        <v>61.8</v>
      </c>
      <c r="Q2898" s="54">
        <v>4.8</v>
      </c>
      <c r="R2898" s="55">
        <f t="shared" si="7"/>
        <v>66.27115798</v>
      </c>
      <c r="S2898" s="55">
        <f t="shared" si="8"/>
        <v>4.47115798</v>
      </c>
      <c r="T2898" s="55"/>
    </row>
    <row r="2899">
      <c r="F2899" s="48">
        <v>61.1</v>
      </c>
      <c r="G2899" s="48">
        <v>314.0</v>
      </c>
      <c r="H2899" s="49">
        <f t="shared" si="3"/>
        <v>61.26366005</v>
      </c>
      <c r="I2899" s="49">
        <f t="shared" si="4"/>
        <v>0.1636600545</v>
      </c>
      <c r="J2899" s="49"/>
      <c r="K2899" s="56"/>
      <c r="L2899" s="52"/>
      <c r="M2899" s="52"/>
      <c r="N2899" s="52"/>
      <c r="O2899" s="53"/>
      <c r="P2899" s="54">
        <v>61.1</v>
      </c>
      <c r="Q2899" s="54">
        <v>5.6</v>
      </c>
      <c r="R2899" s="55">
        <f t="shared" si="7"/>
        <v>65.49285127</v>
      </c>
      <c r="S2899" s="55">
        <f t="shared" si="8"/>
        <v>4.392851266</v>
      </c>
      <c r="T2899" s="55"/>
    </row>
    <row r="2900">
      <c r="F2900" s="48">
        <v>63.0</v>
      </c>
      <c r="G2900" s="48">
        <v>328.0</v>
      </c>
      <c r="H2900" s="49">
        <f t="shared" si="3"/>
        <v>60.51664163</v>
      </c>
      <c r="I2900" s="49">
        <f t="shared" si="4"/>
        <v>2.483358374</v>
      </c>
      <c r="J2900" s="49"/>
      <c r="K2900" s="56"/>
      <c r="L2900" s="52"/>
      <c r="M2900" s="52"/>
      <c r="N2900" s="52"/>
      <c r="O2900" s="53"/>
      <c r="P2900" s="54">
        <v>63.0</v>
      </c>
      <c r="Q2900" s="54">
        <v>6.3</v>
      </c>
      <c r="R2900" s="55">
        <f t="shared" si="7"/>
        <v>64.81183289</v>
      </c>
      <c r="S2900" s="55">
        <f t="shared" si="8"/>
        <v>1.811832891</v>
      </c>
      <c r="T2900" s="55"/>
    </row>
    <row r="2901">
      <c r="F2901" s="48">
        <v>59.2</v>
      </c>
      <c r="G2901" s="48">
        <v>349.0</v>
      </c>
      <c r="H2901" s="49">
        <f t="shared" si="3"/>
        <v>59.39611398</v>
      </c>
      <c r="I2901" s="49">
        <f t="shared" si="4"/>
        <v>0.196113982</v>
      </c>
      <c r="J2901" s="49"/>
      <c r="K2901" s="56"/>
      <c r="L2901" s="52"/>
      <c r="M2901" s="52"/>
      <c r="N2901" s="52"/>
      <c r="O2901" s="53"/>
      <c r="P2901" s="54">
        <v>59.2</v>
      </c>
      <c r="Q2901" s="54">
        <v>6.8</v>
      </c>
      <c r="R2901" s="55">
        <f t="shared" si="7"/>
        <v>64.32539119</v>
      </c>
      <c r="S2901" s="55">
        <f t="shared" si="8"/>
        <v>5.125391195</v>
      </c>
      <c r="T2901" s="55"/>
    </row>
    <row r="2902">
      <c r="F2902" s="48">
        <v>58.2</v>
      </c>
      <c r="G2902" s="48">
        <v>366.0</v>
      </c>
      <c r="H2902" s="49">
        <f t="shared" si="3"/>
        <v>58.48902018</v>
      </c>
      <c r="I2902" s="49">
        <f t="shared" si="4"/>
        <v>0.2890201753</v>
      </c>
      <c r="J2902" s="49"/>
      <c r="K2902" s="56"/>
      <c r="L2902" s="52"/>
      <c r="M2902" s="52"/>
      <c r="N2902" s="52"/>
      <c r="O2902" s="53"/>
      <c r="P2902" s="54">
        <v>58.2</v>
      </c>
      <c r="Q2902" s="54">
        <v>9.1</v>
      </c>
      <c r="R2902" s="55">
        <f t="shared" si="7"/>
        <v>62.08775939</v>
      </c>
      <c r="S2902" s="55">
        <f t="shared" si="8"/>
        <v>3.887759392</v>
      </c>
      <c r="T2902" s="55"/>
    </row>
    <row r="2903">
      <c r="F2903" s="48">
        <v>58.0</v>
      </c>
      <c r="G2903" s="48">
        <v>363.0</v>
      </c>
      <c r="H2903" s="49">
        <f t="shared" si="3"/>
        <v>58.64909555</v>
      </c>
      <c r="I2903" s="49">
        <f t="shared" si="4"/>
        <v>0.649095553</v>
      </c>
      <c r="J2903" s="49"/>
      <c r="K2903" s="56"/>
      <c r="L2903" s="52"/>
      <c r="M2903" s="52"/>
      <c r="N2903" s="52"/>
      <c r="O2903" s="53"/>
      <c r="P2903" s="54">
        <v>58.0</v>
      </c>
      <c r="Q2903" s="54">
        <v>11.9</v>
      </c>
      <c r="R2903" s="55">
        <f t="shared" si="7"/>
        <v>59.36368589</v>
      </c>
      <c r="S2903" s="55">
        <f t="shared" si="8"/>
        <v>1.363685892</v>
      </c>
      <c r="T2903" s="55"/>
    </row>
    <row r="2904">
      <c r="F2904" s="48">
        <v>57.4</v>
      </c>
      <c r="G2904" s="48">
        <v>368.0</v>
      </c>
      <c r="H2904" s="49">
        <f t="shared" si="3"/>
        <v>58.38230326</v>
      </c>
      <c r="I2904" s="49">
        <f t="shared" si="4"/>
        <v>0.9823032569</v>
      </c>
      <c r="J2904" s="49"/>
      <c r="K2904" s="56"/>
      <c r="L2904" s="52"/>
      <c r="M2904" s="52"/>
      <c r="N2904" s="52"/>
      <c r="O2904" s="53"/>
      <c r="P2904" s="54">
        <v>57.4</v>
      </c>
      <c r="Q2904" s="54">
        <v>13.6</v>
      </c>
      <c r="R2904" s="55">
        <f t="shared" si="7"/>
        <v>57.70978412</v>
      </c>
      <c r="S2904" s="55">
        <f t="shared" si="8"/>
        <v>0.309784125</v>
      </c>
      <c r="T2904" s="55"/>
    </row>
    <row r="2905">
      <c r="F2905" s="48">
        <v>55.7</v>
      </c>
      <c r="G2905" s="48">
        <v>45.0</v>
      </c>
      <c r="H2905" s="49">
        <f t="shared" si="3"/>
        <v>75.61708558</v>
      </c>
      <c r="I2905" s="49">
        <f t="shared" si="4"/>
        <v>19.91708558</v>
      </c>
      <c r="J2905" s="49"/>
      <c r="K2905" s="56"/>
      <c r="L2905" s="52"/>
      <c r="M2905" s="52"/>
      <c r="N2905" s="52"/>
      <c r="O2905" s="53"/>
      <c r="P2905" s="54">
        <v>55.7</v>
      </c>
      <c r="Q2905" s="54">
        <v>15.9</v>
      </c>
      <c r="R2905" s="55">
        <f t="shared" si="7"/>
        <v>55.47215232</v>
      </c>
      <c r="S2905" s="55">
        <f t="shared" si="8"/>
        <v>0.227847678</v>
      </c>
      <c r="T2905" s="55"/>
    </row>
    <row r="2906">
      <c r="F2906" s="48">
        <v>52.6</v>
      </c>
      <c r="G2906" s="48">
        <v>487.0</v>
      </c>
      <c r="H2906" s="49">
        <f t="shared" si="3"/>
        <v>52.03264661</v>
      </c>
      <c r="I2906" s="49">
        <f t="shared" si="4"/>
        <v>0.5673533897</v>
      </c>
      <c r="J2906" s="49"/>
      <c r="K2906" s="56"/>
      <c r="L2906" s="52"/>
      <c r="M2906" s="52"/>
      <c r="N2906" s="52"/>
      <c r="O2906" s="53"/>
      <c r="P2906" s="54">
        <v>52.6</v>
      </c>
      <c r="Q2906" s="54">
        <v>17.0</v>
      </c>
      <c r="R2906" s="55">
        <f t="shared" si="7"/>
        <v>54.40198059</v>
      </c>
      <c r="S2906" s="55">
        <f t="shared" si="8"/>
        <v>1.80198059</v>
      </c>
      <c r="T2906" s="55"/>
    </row>
    <row r="2907">
      <c r="F2907" s="48">
        <v>58.0</v>
      </c>
      <c r="G2907" s="48">
        <v>526.0</v>
      </c>
      <c r="H2907" s="49">
        <f t="shared" si="3"/>
        <v>49.9516667</v>
      </c>
      <c r="I2907" s="49">
        <f t="shared" si="4"/>
        <v>8.048333299</v>
      </c>
      <c r="J2907" s="49"/>
      <c r="K2907" s="56"/>
      <c r="L2907" s="52"/>
      <c r="M2907" s="52"/>
      <c r="N2907" s="52"/>
      <c r="O2907" s="53"/>
      <c r="P2907" s="54">
        <v>58.0</v>
      </c>
      <c r="Q2907" s="54">
        <v>17.6</v>
      </c>
      <c r="R2907" s="55">
        <f t="shared" si="7"/>
        <v>53.81825055</v>
      </c>
      <c r="S2907" s="55">
        <f t="shared" si="8"/>
        <v>4.181749445</v>
      </c>
      <c r="T2907" s="55"/>
    </row>
    <row r="2908">
      <c r="F2908" s="48">
        <v>49.3</v>
      </c>
      <c r="G2908" s="48">
        <v>554.0</v>
      </c>
      <c r="H2908" s="49">
        <f t="shared" si="3"/>
        <v>48.45762984</v>
      </c>
      <c r="I2908" s="49">
        <f t="shared" si="4"/>
        <v>0.8423701571</v>
      </c>
      <c r="J2908" s="49"/>
      <c r="K2908" s="56"/>
      <c r="L2908" s="52"/>
      <c r="M2908" s="52"/>
      <c r="N2908" s="52"/>
      <c r="O2908" s="53"/>
      <c r="P2908" s="54">
        <v>49.3</v>
      </c>
      <c r="Q2908" s="54">
        <v>18.2</v>
      </c>
      <c r="R2908" s="55">
        <f t="shared" si="7"/>
        <v>53.23452052</v>
      </c>
      <c r="S2908" s="55">
        <f t="shared" si="8"/>
        <v>3.934520519</v>
      </c>
      <c r="T2908" s="55"/>
    </row>
    <row r="2909">
      <c r="F2909" s="48">
        <v>47.9</v>
      </c>
      <c r="G2909" s="48">
        <v>578.0</v>
      </c>
      <c r="H2909" s="49">
        <f t="shared" si="3"/>
        <v>47.17702682</v>
      </c>
      <c r="I2909" s="49">
        <f t="shared" si="4"/>
        <v>0.7229731783</v>
      </c>
      <c r="J2909" s="49"/>
      <c r="K2909" s="56"/>
      <c r="L2909" s="52"/>
      <c r="M2909" s="52"/>
      <c r="N2909" s="52"/>
      <c r="O2909" s="53"/>
      <c r="P2909" s="54">
        <v>47.9</v>
      </c>
      <c r="Q2909" s="54">
        <v>18.4</v>
      </c>
      <c r="R2909" s="55">
        <f t="shared" si="7"/>
        <v>53.03994384</v>
      </c>
      <c r="S2909" s="55">
        <f t="shared" si="8"/>
        <v>5.13994384</v>
      </c>
      <c r="T2909" s="55"/>
    </row>
    <row r="2910">
      <c r="F2910" s="48">
        <v>46.4</v>
      </c>
      <c r="G2910" s="48">
        <v>64.0</v>
      </c>
      <c r="H2910" s="49">
        <f t="shared" si="3"/>
        <v>74.60327486</v>
      </c>
      <c r="I2910" s="49">
        <f t="shared" si="4"/>
        <v>28.20327486</v>
      </c>
      <c r="J2910" s="49"/>
      <c r="K2910" s="56"/>
      <c r="L2910" s="52"/>
      <c r="M2910" s="52"/>
      <c r="N2910" s="52"/>
      <c r="O2910" s="53"/>
      <c r="P2910" s="54">
        <v>46.4</v>
      </c>
      <c r="Q2910" s="54">
        <v>18.6</v>
      </c>
      <c r="R2910" s="55">
        <f t="shared" si="7"/>
        <v>52.84536716</v>
      </c>
      <c r="S2910" s="55">
        <f t="shared" si="8"/>
        <v>6.445367162</v>
      </c>
      <c r="T2910" s="55"/>
    </row>
    <row r="2911">
      <c r="F2911" s="48">
        <v>45.5</v>
      </c>
      <c r="G2911" s="48">
        <v>69.0</v>
      </c>
      <c r="H2911" s="49">
        <f t="shared" si="3"/>
        <v>74.33648256</v>
      </c>
      <c r="I2911" s="49">
        <f t="shared" si="4"/>
        <v>28.83648256</v>
      </c>
      <c r="J2911" s="49"/>
      <c r="K2911" s="56"/>
      <c r="L2911" s="52"/>
      <c r="M2911" s="52"/>
      <c r="N2911" s="52"/>
      <c r="O2911" s="53"/>
      <c r="P2911" s="54">
        <v>45.5</v>
      </c>
      <c r="Q2911" s="54">
        <v>18.7</v>
      </c>
      <c r="R2911" s="55">
        <f t="shared" si="7"/>
        <v>52.74807882</v>
      </c>
      <c r="S2911" s="55">
        <f t="shared" si="8"/>
        <v>7.248078823</v>
      </c>
      <c r="T2911" s="55"/>
    </row>
    <row r="2912">
      <c r="F2912" s="48">
        <v>44.6</v>
      </c>
      <c r="G2912" s="48">
        <v>611.0</v>
      </c>
      <c r="H2912" s="49">
        <f t="shared" si="3"/>
        <v>45.41619767</v>
      </c>
      <c r="I2912" s="49">
        <f t="shared" si="4"/>
        <v>0.8161976677</v>
      </c>
      <c r="J2912" s="49"/>
      <c r="K2912" s="56"/>
      <c r="L2912" s="52"/>
      <c r="M2912" s="52"/>
      <c r="N2912" s="52"/>
      <c r="O2912" s="53"/>
      <c r="P2912" s="54">
        <v>44.6</v>
      </c>
      <c r="Q2912" s="54">
        <v>6.2</v>
      </c>
      <c r="R2912" s="55">
        <f t="shared" si="7"/>
        <v>64.90912123</v>
      </c>
      <c r="S2912" s="55">
        <f t="shared" si="8"/>
        <v>20.30912123</v>
      </c>
      <c r="T2912" s="55"/>
    </row>
    <row r="2913">
      <c r="F2913" s="48">
        <v>43.8</v>
      </c>
      <c r="G2913" s="48">
        <v>614.0</v>
      </c>
      <c r="H2913" s="49">
        <f t="shared" si="3"/>
        <v>45.25612229</v>
      </c>
      <c r="I2913" s="49">
        <f t="shared" si="4"/>
        <v>1.45612229</v>
      </c>
      <c r="J2913" s="49"/>
      <c r="K2913" s="56"/>
      <c r="L2913" s="52"/>
      <c r="M2913" s="52"/>
      <c r="N2913" s="52"/>
      <c r="O2913" s="53"/>
      <c r="P2913" s="54">
        <v>43.8</v>
      </c>
      <c r="Q2913" s="54">
        <v>6.3</v>
      </c>
      <c r="R2913" s="55">
        <f t="shared" si="7"/>
        <v>64.81183289</v>
      </c>
      <c r="S2913" s="55">
        <f t="shared" si="8"/>
        <v>21.01183289</v>
      </c>
      <c r="T2913" s="55"/>
    </row>
    <row r="2914">
      <c r="F2914" s="48">
        <v>67.0</v>
      </c>
      <c r="G2914" s="48">
        <v>336.0</v>
      </c>
      <c r="H2914" s="49">
        <f t="shared" si="3"/>
        <v>60.08977395</v>
      </c>
      <c r="I2914" s="49">
        <f t="shared" si="4"/>
        <v>6.910226048</v>
      </c>
      <c r="J2914" s="49"/>
      <c r="K2914" s="56"/>
      <c r="L2914" s="52"/>
      <c r="M2914" s="52"/>
      <c r="N2914" s="52"/>
      <c r="O2914" s="53"/>
      <c r="P2914" s="54">
        <v>67.0</v>
      </c>
      <c r="Q2914" s="54">
        <v>6.8</v>
      </c>
      <c r="R2914" s="55">
        <f t="shared" si="7"/>
        <v>64.32539119</v>
      </c>
      <c r="S2914" s="55">
        <f t="shared" si="8"/>
        <v>2.674608805</v>
      </c>
      <c r="T2914" s="55"/>
    </row>
    <row r="2915">
      <c r="F2915" s="48">
        <v>59.2</v>
      </c>
      <c r="G2915" s="48">
        <v>371.0</v>
      </c>
      <c r="H2915" s="49">
        <f t="shared" si="3"/>
        <v>58.22222788</v>
      </c>
      <c r="I2915" s="49">
        <f t="shared" si="4"/>
        <v>0.9777721207</v>
      </c>
      <c r="J2915" s="49"/>
      <c r="K2915" s="56"/>
      <c r="L2915" s="52"/>
      <c r="M2915" s="52"/>
      <c r="N2915" s="52"/>
      <c r="O2915" s="53"/>
      <c r="P2915" s="54">
        <v>59.2</v>
      </c>
      <c r="Q2915" s="54">
        <v>8.8</v>
      </c>
      <c r="R2915" s="55">
        <f t="shared" si="7"/>
        <v>62.37962441</v>
      </c>
      <c r="S2915" s="55">
        <f t="shared" si="8"/>
        <v>3.179624409</v>
      </c>
      <c r="T2915" s="55"/>
    </row>
    <row r="2916">
      <c r="F2916" s="48">
        <v>58.0</v>
      </c>
      <c r="G2916" s="48">
        <v>399.0</v>
      </c>
      <c r="H2916" s="49">
        <f t="shared" si="3"/>
        <v>56.72819102</v>
      </c>
      <c r="I2916" s="49">
        <f t="shared" si="4"/>
        <v>1.271808979</v>
      </c>
      <c r="J2916" s="49"/>
      <c r="K2916" s="56"/>
      <c r="L2916" s="52"/>
      <c r="M2916" s="52"/>
      <c r="N2916" s="52"/>
      <c r="O2916" s="53"/>
      <c r="P2916" s="54">
        <v>58.0</v>
      </c>
      <c r="Q2916" s="54">
        <v>13.3</v>
      </c>
      <c r="R2916" s="55">
        <f t="shared" si="7"/>
        <v>58.00164914</v>
      </c>
      <c r="S2916" s="55">
        <f t="shared" si="8"/>
        <v>0.001649142746</v>
      </c>
      <c r="T2916" s="55"/>
    </row>
    <row r="2917">
      <c r="F2917" s="48">
        <v>56.6</v>
      </c>
      <c r="G2917" s="48">
        <v>429.0</v>
      </c>
      <c r="H2917" s="49">
        <f t="shared" si="3"/>
        <v>55.12743724</v>
      </c>
      <c r="I2917" s="49">
        <f t="shared" si="4"/>
        <v>1.472562755</v>
      </c>
      <c r="J2917" s="49"/>
      <c r="K2917" s="56"/>
      <c r="L2917" s="52"/>
      <c r="M2917" s="52"/>
      <c r="N2917" s="52"/>
      <c r="O2917" s="53"/>
      <c r="P2917" s="54">
        <v>56.6</v>
      </c>
      <c r="Q2917" s="54">
        <v>15.7</v>
      </c>
      <c r="R2917" s="55">
        <f t="shared" si="7"/>
        <v>55.666729</v>
      </c>
      <c r="S2917" s="55">
        <f t="shared" si="8"/>
        <v>0.9332709995</v>
      </c>
      <c r="T2917" s="55"/>
    </row>
    <row r="2918">
      <c r="F2918" s="48">
        <v>54.9</v>
      </c>
      <c r="G2918" s="48">
        <v>464.0</v>
      </c>
      <c r="H2918" s="49">
        <f t="shared" si="3"/>
        <v>53.25989117</v>
      </c>
      <c r="I2918" s="49">
        <f t="shared" si="4"/>
        <v>1.640108828</v>
      </c>
      <c r="J2918" s="49"/>
      <c r="K2918" s="56"/>
      <c r="L2918" s="52"/>
      <c r="M2918" s="52"/>
      <c r="N2918" s="52"/>
      <c r="O2918" s="53"/>
      <c r="P2918" s="54">
        <v>54.9</v>
      </c>
      <c r="Q2918" s="54">
        <v>18.1</v>
      </c>
      <c r="R2918" s="55">
        <f t="shared" si="7"/>
        <v>53.33180886</v>
      </c>
      <c r="S2918" s="55">
        <f t="shared" si="8"/>
        <v>1.568191142</v>
      </c>
      <c r="T2918" s="55"/>
    </row>
    <row r="2919">
      <c r="F2919" s="48">
        <v>52.4</v>
      </c>
      <c r="G2919" s="48">
        <v>527.0</v>
      </c>
      <c r="H2919" s="49">
        <f t="shared" si="3"/>
        <v>49.89830824</v>
      </c>
      <c r="I2919" s="49">
        <f t="shared" si="4"/>
        <v>2.501691758</v>
      </c>
      <c r="J2919" s="49"/>
      <c r="K2919" s="56"/>
      <c r="L2919" s="52"/>
      <c r="M2919" s="52"/>
      <c r="N2919" s="52"/>
      <c r="O2919" s="53"/>
      <c r="P2919" s="54">
        <v>52.4</v>
      </c>
      <c r="Q2919" s="54">
        <v>20.5</v>
      </c>
      <c r="R2919" s="55">
        <f t="shared" si="7"/>
        <v>50.99688872</v>
      </c>
      <c r="S2919" s="55">
        <f t="shared" si="8"/>
        <v>1.403111284</v>
      </c>
      <c r="T2919" s="55"/>
    </row>
    <row r="2920">
      <c r="F2920" s="48">
        <v>50.0</v>
      </c>
      <c r="G2920" s="48">
        <v>587.0</v>
      </c>
      <c r="H2920" s="49">
        <f t="shared" si="3"/>
        <v>46.69680069</v>
      </c>
      <c r="I2920" s="49">
        <f t="shared" si="4"/>
        <v>3.303199311</v>
      </c>
      <c r="J2920" s="49"/>
      <c r="K2920" s="56"/>
      <c r="L2920" s="52"/>
      <c r="M2920" s="52"/>
      <c r="N2920" s="52"/>
      <c r="O2920" s="53"/>
      <c r="P2920" s="54">
        <v>50.0</v>
      </c>
      <c r="Q2920" s="54">
        <v>23.7</v>
      </c>
      <c r="R2920" s="55">
        <f t="shared" si="7"/>
        <v>47.88366186</v>
      </c>
      <c r="S2920" s="55">
        <f t="shared" si="8"/>
        <v>2.11633814</v>
      </c>
      <c r="T2920" s="55"/>
    </row>
    <row r="2921">
      <c r="F2921" s="48">
        <v>48.2</v>
      </c>
      <c r="G2921" s="48">
        <v>632.0</v>
      </c>
      <c r="H2921" s="49">
        <f t="shared" si="3"/>
        <v>44.29567002</v>
      </c>
      <c r="I2921" s="49">
        <f t="shared" si="4"/>
        <v>3.904329976</v>
      </c>
      <c r="J2921" s="49"/>
      <c r="K2921" s="56"/>
      <c r="L2921" s="52"/>
      <c r="M2921" s="52"/>
      <c r="N2921" s="52"/>
      <c r="O2921" s="53"/>
      <c r="P2921" s="54">
        <v>48.2</v>
      </c>
      <c r="Q2921" s="54">
        <v>26.8</v>
      </c>
      <c r="R2921" s="55">
        <f t="shared" si="7"/>
        <v>44.86772334</v>
      </c>
      <c r="S2921" s="55">
        <f t="shared" si="8"/>
        <v>3.332276657</v>
      </c>
      <c r="T2921" s="55"/>
    </row>
    <row r="2922">
      <c r="F2922" s="48">
        <v>46.6</v>
      </c>
      <c r="G2922" s="48">
        <v>67.0</v>
      </c>
      <c r="H2922" s="49">
        <f t="shared" si="3"/>
        <v>74.44319948</v>
      </c>
      <c r="I2922" s="49">
        <f t="shared" si="4"/>
        <v>27.84319948</v>
      </c>
      <c r="J2922" s="49"/>
      <c r="K2922" s="56"/>
      <c r="L2922" s="52"/>
      <c r="M2922" s="52"/>
      <c r="N2922" s="52"/>
      <c r="O2922" s="53"/>
      <c r="P2922" s="54">
        <v>46.6</v>
      </c>
      <c r="Q2922" s="54">
        <v>30.3</v>
      </c>
      <c r="R2922" s="55">
        <f t="shared" si="7"/>
        <v>41.46263147</v>
      </c>
      <c r="S2922" s="55">
        <f t="shared" si="8"/>
        <v>5.137368531</v>
      </c>
      <c r="T2922" s="55"/>
    </row>
    <row r="2923">
      <c r="F2923" s="48">
        <v>45.4</v>
      </c>
      <c r="G2923" s="48">
        <v>7.0</v>
      </c>
      <c r="H2923" s="49">
        <f t="shared" si="3"/>
        <v>77.64470703</v>
      </c>
      <c r="I2923" s="49">
        <f t="shared" si="4"/>
        <v>32.24470703</v>
      </c>
      <c r="J2923" s="49"/>
      <c r="K2923" s="56"/>
      <c r="L2923" s="52"/>
      <c r="M2923" s="52"/>
      <c r="N2923" s="52"/>
      <c r="O2923" s="53"/>
      <c r="P2923" s="54">
        <v>45.4</v>
      </c>
      <c r="Q2923" s="54">
        <v>33.6</v>
      </c>
      <c r="R2923" s="55">
        <f t="shared" si="7"/>
        <v>38.25211627</v>
      </c>
      <c r="S2923" s="55">
        <f t="shared" si="8"/>
        <v>7.147883727</v>
      </c>
      <c r="T2923" s="55"/>
    </row>
    <row r="2924">
      <c r="F2924" s="48">
        <v>44.6</v>
      </c>
      <c r="G2924" s="48">
        <v>717.0</v>
      </c>
      <c r="H2924" s="49">
        <f t="shared" si="3"/>
        <v>39.76020099</v>
      </c>
      <c r="I2924" s="49">
        <f t="shared" si="4"/>
        <v>4.839799009</v>
      </c>
      <c r="J2924" s="49"/>
      <c r="K2924" s="56"/>
      <c r="L2924" s="52"/>
      <c r="M2924" s="52"/>
      <c r="N2924" s="52"/>
      <c r="O2924" s="53"/>
      <c r="P2924" s="54">
        <v>44.6</v>
      </c>
      <c r="Q2924" s="54">
        <v>36.7</v>
      </c>
      <c r="R2924" s="55">
        <f t="shared" si="7"/>
        <v>35.23617776</v>
      </c>
      <c r="S2924" s="55">
        <f t="shared" si="8"/>
        <v>9.363822244</v>
      </c>
      <c r="T2924" s="55"/>
    </row>
    <row r="2925">
      <c r="F2925" s="48">
        <v>44.3</v>
      </c>
      <c r="G2925" s="48">
        <v>723.0</v>
      </c>
      <c r="H2925" s="49">
        <f t="shared" si="3"/>
        <v>39.44005024</v>
      </c>
      <c r="I2925" s="49">
        <f t="shared" si="4"/>
        <v>4.859949764</v>
      </c>
      <c r="J2925" s="49"/>
      <c r="K2925" s="56"/>
      <c r="L2925" s="52"/>
      <c r="M2925" s="52"/>
      <c r="N2925" s="52"/>
      <c r="O2925" s="53"/>
      <c r="P2925" s="54">
        <v>44.3</v>
      </c>
      <c r="Q2925" s="54">
        <v>39.8</v>
      </c>
      <c r="R2925" s="55">
        <f t="shared" si="7"/>
        <v>32.22023924</v>
      </c>
      <c r="S2925" s="55">
        <f t="shared" si="8"/>
        <v>12.07976076</v>
      </c>
      <c r="T2925" s="55"/>
    </row>
    <row r="2926">
      <c r="F2926" s="48">
        <v>44.5</v>
      </c>
      <c r="G2926" s="48">
        <v>715.0</v>
      </c>
      <c r="H2926" s="49">
        <f t="shared" si="3"/>
        <v>39.86691791</v>
      </c>
      <c r="I2926" s="49">
        <f t="shared" si="4"/>
        <v>4.633082091</v>
      </c>
      <c r="J2926" s="49"/>
      <c r="K2926" s="56"/>
      <c r="L2926" s="52"/>
      <c r="M2926" s="52"/>
      <c r="N2926" s="52"/>
      <c r="O2926" s="53"/>
      <c r="P2926" s="54">
        <v>44.5</v>
      </c>
      <c r="Q2926" s="54">
        <v>42.1</v>
      </c>
      <c r="R2926" s="55">
        <f t="shared" si="7"/>
        <v>29.98260744</v>
      </c>
      <c r="S2926" s="55">
        <f t="shared" si="8"/>
        <v>14.51739256</v>
      </c>
      <c r="T2926" s="55"/>
    </row>
    <row r="2927">
      <c r="F2927" s="48">
        <v>44.8</v>
      </c>
      <c r="G2927" s="48">
        <v>73.0</v>
      </c>
      <c r="H2927" s="49">
        <f t="shared" si="3"/>
        <v>74.12304873</v>
      </c>
      <c r="I2927" s="49">
        <f t="shared" si="4"/>
        <v>29.32304873</v>
      </c>
      <c r="J2927" s="49"/>
      <c r="K2927" s="56"/>
      <c r="L2927" s="52"/>
      <c r="M2927" s="52"/>
      <c r="N2927" s="52"/>
      <c r="O2927" s="53"/>
      <c r="P2927" s="54">
        <v>44.8</v>
      </c>
      <c r="Q2927" s="54">
        <v>43.5</v>
      </c>
      <c r="R2927" s="55">
        <f t="shared" si="7"/>
        <v>28.62057069</v>
      </c>
      <c r="S2927" s="55">
        <f t="shared" si="8"/>
        <v>16.17942931</v>
      </c>
      <c r="T2927" s="55"/>
    </row>
    <row r="2928">
      <c r="F2928" s="48">
        <v>45.3</v>
      </c>
      <c r="G2928" s="48">
        <v>686.0</v>
      </c>
      <c r="H2928" s="49">
        <f t="shared" si="3"/>
        <v>41.41431323</v>
      </c>
      <c r="I2928" s="49">
        <f t="shared" si="4"/>
        <v>3.885686773</v>
      </c>
      <c r="J2928" s="49"/>
      <c r="K2928" s="56"/>
      <c r="L2928" s="52"/>
      <c r="M2928" s="52"/>
      <c r="N2928" s="52"/>
      <c r="O2928" s="53"/>
      <c r="P2928" s="55"/>
      <c r="Q2928" s="55"/>
      <c r="R2928" s="55"/>
      <c r="S2928" s="55"/>
      <c r="T2928" s="55"/>
    </row>
    <row r="2929">
      <c r="F2929" s="48">
        <v>46.0</v>
      </c>
      <c r="G2929" s="48">
        <v>665.0</v>
      </c>
      <c r="H2929" s="49">
        <f t="shared" si="3"/>
        <v>42.53484087</v>
      </c>
      <c r="I2929" s="49">
        <f t="shared" si="4"/>
        <v>3.46515913</v>
      </c>
      <c r="J2929" s="49"/>
      <c r="K2929" s="56"/>
      <c r="L2929" s="52"/>
      <c r="M2929" s="52"/>
      <c r="N2929" s="52"/>
      <c r="O2929" s="53"/>
      <c r="P2929" s="55"/>
      <c r="Q2929" s="55"/>
      <c r="R2929" s="55"/>
      <c r="S2929" s="55"/>
      <c r="T2929" s="55"/>
    </row>
    <row r="2930">
      <c r="F2930" s="49"/>
      <c r="G2930" s="49"/>
      <c r="H2930" s="49"/>
      <c r="I2930" s="49"/>
      <c r="J2930" s="49"/>
      <c r="K2930" s="56"/>
      <c r="L2930" s="52"/>
      <c r="M2930" s="52"/>
      <c r="N2930" s="52"/>
      <c r="O2930" s="53"/>
      <c r="P2930" s="55"/>
      <c r="Q2930" s="55"/>
      <c r="R2930" s="55"/>
      <c r="S2930" s="55"/>
      <c r="T2930" s="55"/>
    </row>
    <row r="2931">
      <c r="F2931" s="49"/>
      <c r="G2931" s="49"/>
      <c r="H2931" s="49"/>
      <c r="I2931" s="49"/>
      <c r="J2931" s="49"/>
      <c r="K2931" s="56"/>
      <c r="L2931" s="52"/>
      <c r="M2931" s="52"/>
      <c r="N2931" s="52"/>
      <c r="O2931" s="53"/>
      <c r="P2931" s="55"/>
      <c r="Q2931" s="55"/>
      <c r="R2931" s="55"/>
      <c r="S2931" s="55"/>
      <c r="T2931" s="55"/>
    </row>
    <row r="2932">
      <c r="F2932" s="49"/>
      <c r="G2932" s="49"/>
      <c r="H2932" s="49"/>
      <c r="I2932" s="49"/>
      <c r="J2932" s="49"/>
      <c r="K2932" s="56"/>
      <c r="L2932" s="52"/>
      <c r="M2932" s="52"/>
      <c r="N2932" s="52"/>
      <c r="O2932" s="53"/>
      <c r="P2932" s="55"/>
      <c r="Q2932" s="55"/>
      <c r="R2932" s="55"/>
      <c r="S2932" s="55"/>
      <c r="T2932" s="55"/>
    </row>
    <row r="2933">
      <c r="F2933" s="49"/>
      <c r="G2933" s="49"/>
      <c r="H2933" s="49"/>
      <c r="I2933" s="49"/>
      <c r="J2933" s="49"/>
      <c r="K2933" s="56"/>
      <c r="L2933" s="52"/>
      <c r="M2933" s="52"/>
      <c r="N2933" s="52"/>
      <c r="O2933" s="53"/>
      <c r="P2933" s="55"/>
      <c r="Q2933" s="55"/>
      <c r="R2933" s="55"/>
      <c r="S2933" s="55"/>
      <c r="T2933" s="55"/>
    </row>
    <row r="2934">
      <c r="F2934" s="49"/>
      <c r="G2934" s="49"/>
      <c r="H2934" s="49"/>
      <c r="I2934" s="49"/>
      <c r="J2934" s="49"/>
      <c r="K2934" s="56"/>
      <c r="L2934" s="52"/>
      <c r="M2934" s="52"/>
      <c r="N2934" s="52"/>
      <c r="O2934" s="53"/>
      <c r="P2934" s="55"/>
      <c r="Q2934" s="55"/>
      <c r="R2934" s="55"/>
      <c r="S2934" s="55"/>
      <c r="T2934" s="55"/>
    </row>
    <row r="2935">
      <c r="F2935" s="49"/>
      <c r="G2935" s="49"/>
      <c r="H2935" s="49"/>
      <c r="I2935" s="49"/>
      <c r="J2935" s="49"/>
      <c r="K2935" s="56"/>
      <c r="L2935" s="52"/>
      <c r="M2935" s="52"/>
      <c r="N2935" s="52"/>
      <c r="O2935" s="53"/>
      <c r="P2935" s="55"/>
      <c r="Q2935" s="55"/>
      <c r="R2935" s="55"/>
      <c r="S2935" s="55"/>
      <c r="T2935" s="55"/>
    </row>
    <row r="2936">
      <c r="F2936" s="49"/>
      <c r="G2936" s="49"/>
      <c r="H2936" s="49"/>
      <c r="I2936" s="49"/>
      <c r="J2936" s="49"/>
      <c r="K2936" s="56"/>
      <c r="L2936" s="52"/>
      <c r="M2936" s="52"/>
      <c r="N2936" s="52"/>
      <c r="O2936" s="53"/>
      <c r="P2936" s="55"/>
      <c r="Q2936" s="55"/>
      <c r="R2936" s="55"/>
      <c r="S2936" s="55"/>
      <c r="T2936" s="55"/>
    </row>
    <row r="2937">
      <c r="F2937" s="49"/>
      <c r="G2937" s="49"/>
      <c r="H2937" s="49"/>
      <c r="I2937" s="49"/>
      <c r="J2937" s="49"/>
      <c r="K2937" s="56"/>
      <c r="L2937" s="52"/>
      <c r="M2937" s="52"/>
      <c r="N2937" s="52"/>
      <c r="O2937" s="53"/>
      <c r="P2937" s="55"/>
      <c r="Q2937" s="55"/>
      <c r="R2937" s="55"/>
      <c r="S2937" s="55"/>
      <c r="T2937" s="55"/>
    </row>
    <row r="2938">
      <c r="F2938" s="49"/>
      <c r="G2938" s="49"/>
      <c r="H2938" s="49"/>
      <c r="I2938" s="49"/>
      <c r="J2938" s="49"/>
      <c r="K2938" s="56"/>
      <c r="L2938" s="52"/>
      <c r="M2938" s="52"/>
      <c r="N2938" s="52"/>
      <c r="O2938" s="53"/>
      <c r="P2938" s="55"/>
      <c r="Q2938" s="55"/>
      <c r="R2938" s="55"/>
      <c r="S2938" s="55"/>
      <c r="T2938" s="55"/>
    </row>
    <row r="2939">
      <c r="F2939" s="49"/>
      <c r="G2939" s="49"/>
      <c r="H2939" s="49"/>
      <c r="I2939" s="49"/>
      <c r="J2939" s="49"/>
      <c r="K2939" s="56"/>
      <c r="L2939" s="52"/>
      <c r="M2939" s="52"/>
      <c r="N2939" s="52"/>
      <c r="O2939" s="53"/>
      <c r="P2939" s="55"/>
      <c r="Q2939" s="55"/>
      <c r="R2939" s="55"/>
      <c r="S2939" s="55"/>
      <c r="T2939" s="55"/>
    </row>
    <row r="2940">
      <c r="F2940" s="49"/>
      <c r="G2940" s="49"/>
      <c r="H2940" s="49"/>
      <c r="I2940" s="49"/>
      <c r="J2940" s="49"/>
      <c r="K2940" s="56"/>
      <c r="L2940" s="52"/>
      <c r="M2940" s="52"/>
      <c r="N2940" s="52"/>
      <c r="O2940" s="53"/>
      <c r="P2940" s="55"/>
      <c r="Q2940" s="55"/>
      <c r="R2940" s="55"/>
      <c r="S2940" s="55"/>
      <c r="T2940" s="55"/>
    </row>
    <row r="2941">
      <c r="F2941" s="49"/>
      <c r="G2941" s="49"/>
      <c r="H2941" s="49"/>
      <c r="I2941" s="49"/>
      <c r="J2941" s="49"/>
      <c r="K2941" s="56"/>
      <c r="L2941" s="52"/>
      <c r="M2941" s="52"/>
      <c r="N2941" s="52"/>
      <c r="O2941" s="53"/>
      <c r="P2941" s="55"/>
      <c r="Q2941" s="55"/>
      <c r="R2941" s="55"/>
      <c r="S2941" s="55"/>
      <c r="T2941" s="55"/>
    </row>
  </sheetData>
  <conditionalFormatting sqref="B2770">
    <cfRule type="containsBlanks" dxfId="1" priority="1">
      <formula>LEN(TRIM(B2770))=0</formula>
    </cfRule>
  </conditionalFormatting>
  <conditionalFormatting sqref="A1:B873 F1:G939 K1:L939 P1:Q939">
    <cfRule type="containsBlanks" dxfId="0" priority="2">
      <formula>LEN(TRIM(A1))=0</formula>
    </cfRule>
  </conditionalFormatting>
  <conditionalFormatting sqref="A2:B2770 F2:G2929 K2:L2897 P2:Q2927">
    <cfRule type="containsBlanks" dxfId="3" priority="3">
      <formula>LEN(TRIM(A2))=0</formula>
    </cfRule>
  </conditionalFormatting>
  <drawing r:id="rId1"/>
</worksheet>
</file>