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4860" windowHeight="156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7" i="1"/>
  <c r="J26" i="1"/>
  <c r="J25" i="1"/>
  <c r="J24" i="1"/>
  <c r="N24" i="1"/>
  <c r="N25" i="1"/>
  <c r="C4" i="1"/>
  <c r="C3" i="1"/>
  <c r="C2" i="1"/>
  <c r="C17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N22" i="1"/>
  <c r="N23" i="1"/>
  <c r="H23" i="1"/>
  <c r="G24" i="1"/>
  <c r="H24" i="1"/>
  <c r="I24" i="1"/>
  <c r="K24" i="1"/>
  <c r="G25" i="1"/>
  <c r="H25" i="1"/>
  <c r="I25" i="1"/>
  <c r="K25" i="1"/>
  <c r="G26" i="1"/>
  <c r="H26" i="1"/>
  <c r="I26" i="1"/>
  <c r="K26" i="1"/>
  <c r="G27" i="1"/>
  <c r="H27" i="1"/>
  <c r="I27" i="1"/>
  <c r="K27" i="1"/>
  <c r="I23" i="1"/>
  <c r="K23" i="1"/>
  <c r="C23" i="1"/>
  <c r="G23" i="1"/>
  <c r="M4" i="1"/>
  <c r="L4" i="1"/>
  <c r="M3" i="1"/>
  <c r="L3" i="1"/>
  <c r="M2" i="1"/>
  <c r="L2" i="1"/>
  <c r="A27" i="1" a="1"/>
  <c r="A27" i="1"/>
  <c r="B27" i="1"/>
  <c r="D25" i="1"/>
  <c r="D24" i="1"/>
  <c r="D23" i="1"/>
  <c r="C25" i="1"/>
  <c r="C24" i="1"/>
  <c r="B25" i="1"/>
  <c r="A25" i="1"/>
  <c r="B24" i="1"/>
  <c r="A24" i="1"/>
  <c r="B23" i="1"/>
  <c r="A23" i="1"/>
</calcChain>
</file>

<file path=xl/sharedStrings.xml><?xml version="1.0" encoding="utf-8"?>
<sst xmlns="http://schemas.openxmlformats.org/spreadsheetml/2006/main" count="22" uniqueCount="20">
  <si>
    <t>x</t>
  </si>
  <si>
    <t>y</t>
  </si>
  <si>
    <t>дисперсия</t>
  </si>
  <si>
    <t>интервал</t>
  </si>
  <si>
    <t>кол-во</t>
  </si>
  <si>
    <t>удельный общ</t>
  </si>
  <si>
    <t>удельный норм</t>
  </si>
  <si>
    <t>ср</t>
  </si>
  <si>
    <t>b</t>
  </si>
  <si>
    <t>a</t>
  </si>
  <si>
    <t>X</t>
  </si>
  <si>
    <t>Y</t>
  </si>
  <si>
    <t>ср кв отклон</t>
  </si>
  <si>
    <t>сумма</t>
  </si>
  <si>
    <t>сред велеч</t>
  </si>
  <si>
    <t>кол-во групп</t>
  </si>
  <si>
    <t>шаг</t>
  </si>
  <si>
    <t>Rxy</t>
  </si>
  <si>
    <t>корреляция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</si>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</sst>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 tint="-0.1499984740745262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Лист1!$A$2:$A$18</c:f>
              <c:numCache>
                <c:formatCode>General</c:formatCode>
                <c:ptCount val="17"/>
                <c:pt idx="0">
                  <c:v>91.0</c:v>
                </c:pt>
                <c:pt idx="1">
                  <c:v>103.0</c:v>
                </c:pt>
                <c:pt idx="2">
                  <c:v>84.0</c:v>
                </c:pt>
                <c:pt idx="3">
                  <c:v>82.0</c:v>
                </c:pt>
                <c:pt idx="4">
                  <c:v>97.0</c:v>
                </c:pt>
                <c:pt idx="5">
                  <c:v>63.0</c:v>
                </c:pt>
                <c:pt idx="6">
                  <c:v>92.0</c:v>
                </c:pt>
                <c:pt idx="7">
                  <c:v>74.0</c:v>
                </c:pt>
                <c:pt idx="8">
                  <c:v>78.0</c:v>
                </c:pt>
                <c:pt idx="9">
                  <c:v>77.0</c:v>
                </c:pt>
                <c:pt idx="10">
                  <c:v>85.0</c:v>
                </c:pt>
                <c:pt idx="11">
                  <c:v>103.0</c:v>
                </c:pt>
                <c:pt idx="12">
                  <c:v>79.0</c:v>
                </c:pt>
                <c:pt idx="13">
                  <c:v>83.0</c:v>
                </c:pt>
                <c:pt idx="14">
                  <c:v>108.0</c:v>
                </c:pt>
                <c:pt idx="15">
                  <c:v>91.0</c:v>
                </c:pt>
                <c:pt idx="16">
                  <c:v>83.0</c:v>
                </c:pt>
              </c:numCache>
            </c:numRef>
          </c:xVal>
          <c:yVal>
            <c:numRef>
              <c:f>Лист1!$B$2:$B$18</c:f>
              <c:numCache>
                <c:formatCode>General</c:formatCode>
                <c:ptCount val="17"/>
                <c:pt idx="0">
                  <c:v>25.0</c:v>
                </c:pt>
                <c:pt idx="1">
                  <c:v>24.0</c:v>
                </c:pt>
                <c:pt idx="2">
                  <c:v>30.0</c:v>
                </c:pt>
                <c:pt idx="3">
                  <c:v>27.0</c:v>
                </c:pt>
                <c:pt idx="4">
                  <c:v>23.0</c:v>
                </c:pt>
                <c:pt idx="5">
                  <c:v>41.0</c:v>
                </c:pt>
                <c:pt idx="6">
                  <c:v>23.0</c:v>
                </c:pt>
                <c:pt idx="7">
                  <c:v>31.0</c:v>
                </c:pt>
                <c:pt idx="8">
                  <c:v>30.0</c:v>
                </c:pt>
                <c:pt idx="9">
                  <c:v>28.0</c:v>
                </c:pt>
                <c:pt idx="10">
                  <c:v>26.0</c:v>
                </c:pt>
                <c:pt idx="11">
                  <c:v>20.0</c:v>
                </c:pt>
                <c:pt idx="12">
                  <c:v>31.0</c:v>
                </c:pt>
                <c:pt idx="13">
                  <c:v>24.0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223960"/>
        <c:axId val="2126225576"/>
      </c:scatterChart>
      <c:valAx>
        <c:axId val="2126223960"/>
        <c:scaling>
          <c:orientation val="minMax"/>
          <c:max val="120.0"/>
          <c:min val="6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6225576"/>
        <c:crosses val="autoZero"/>
        <c:crossBetween val="midCat"/>
      </c:valAx>
      <c:valAx>
        <c:axId val="2126225576"/>
        <c:scaling>
          <c:orientation val="minMax"/>
          <c:max val="45.0"/>
          <c:min val="1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223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2</xdr:row>
      <xdr:rowOff>101600</xdr:rowOff>
    </xdr:from>
    <xdr:to>
      <xdr:col>9</xdr:col>
      <xdr:colOff>457200</xdr:colOff>
      <xdr:row>16</xdr:row>
      <xdr:rowOff>177800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20" sqref="L20"/>
    </sheetView>
  </sheetViews>
  <sheetFormatPr baseColWidth="10" defaultRowHeight="15" x14ac:dyDescent="0"/>
  <cols>
    <col min="4" max="4" width="18.6640625" customWidth="1"/>
    <col min="5" max="5" width="16.33203125" customWidth="1"/>
    <col min="11" max="11" width="11.83203125" customWidth="1"/>
    <col min="13" max="13" width="11.83203125" customWidth="1"/>
  </cols>
  <sheetData>
    <row r="1" spans="1:13">
      <c r="A1" s="1" t="s">
        <v>0</v>
      </c>
      <c r="B1" s="1" t="s">
        <v>1</v>
      </c>
      <c r="C1" s="3" t="s">
        <v>17</v>
      </c>
      <c r="K1" s="1"/>
      <c r="L1" s="1" t="s">
        <v>10</v>
      </c>
      <c r="M1" s="1" t="s">
        <v>11</v>
      </c>
    </row>
    <row r="2" spans="1:13">
      <c r="A2" s="1">
        <v>91</v>
      </c>
      <c r="B2" s="1">
        <v>25</v>
      </c>
      <c r="C2" s="3">
        <f>((A2-$L$2)*(B2-$M$2))/($L$4*$M$4)</f>
        <v>-0.15922819596359469</v>
      </c>
      <c r="K2" s="1" t="s">
        <v>7</v>
      </c>
      <c r="L2" s="1">
        <f>AVERAGE(A2:A18)</f>
        <v>86.647058823529406</v>
      </c>
      <c r="M2" s="1">
        <f>AVERAGE(B2:B18)</f>
        <v>27.117647058823529</v>
      </c>
    </row>
    <row r="3" spans="1:13">
      <c r="A3" s="1">
        <v>103</v>
      </c>
      <c r="B3" s="1">
        <v>24</v>
      </c>
      <c r="C3" s="3">
        <f>((A3-$L$2)*(B3-$M$2))/($L$4*$M$4)</f>
        <v>-0.88065624599384473</v>
      </c>
      <c r="K3" s="1" t="s">
        <v>2</v>
      </c>
      <c r="L3" s="1">
        <f>VAR(A2:A18)</f>
        <v>135.49264705882342</v>
      </c>
      <c r="M3" s="1">
        <f>VAR(B2:B18)</f>
        <v>24.735294117647072</v>
      </c>
    </row>
    <row r="4" spans="1:13">
      <c r="A4" s="1">
        <v>84</v>
      </c>
      <c r="B4" s="1">
        <v>30</v>
      </c>
      <c r="C4" s="3">
        <f t="shared" ref="C4:C18" si="0">((A4-$L$2)*(B4-$M$2))/($L$4*$M$4)</f>
        <v>-0.1317936081455425</v>
      </c>
      <c r="K4" s="1" t="s">
        <v>12</v>
      </c>
      <c r="L4" s="1">
        <f>SQRT(L3)</f>
        <v>11.640130886670622</v>
      </c>
      <c r="M4" s="1">
        <f>SQRT(M3)</f>
        <v>4.973458969132758</v>
      </c>
    </row>
    <row r="5" spans="1:13">
      <c r="A5" s="1">
        <v>82</v>
      </c>
      <c r="B5" s="1">
        <v>27</v>
      </c>
      <c r="C5" s="3">
        <f t="shared" si="0"/>
        <v>9.4437143251680979E-3</v>
      </c>
      <c r="K5" s="4"/>
    </row>
    <row r="6" spans="1:13">
      <c r="A6" s="1">
        <v>97</v>
      </c>
      <c r="B6" s="1">
        <v>23</v>
      </c>
      <c r="C6" s="3">
        <f t="shared" si="0"/>
        <v>-0.73637063598779484</v>
      </c>
    </row>
    <row r="7" spans="1:13">
      <c r="A7" s="1">
        <v>63</v>
      </c>
      <c r="B7" s="1">
        <v>41</v>
      </c>
      <c r="C7" s="3">
        <f t="shared" si="0"/>
        <v>-5.670532059856658</v>
      </c>
    </row>
    <row r="8" spans="1:13">
      <c r="A8" s="1">
        <v>92</v>
      </c>
      <c r="B8" s="1">
        <v>23</v>
      </c>
      <c r="C8" s="3">
        <f t="shared" si="0"/>
        <v>-0.38073709019823504</v>
      </c>
    </row>
    <row r="9" spans="1:13">
      <c r="A9" s="1">
        <v>74</v>
      </c>
      <c r="B9" s="1">
        <v>31</v>
      </c>
      <c r="C9" s="3">
        <f t="shared" si="0"/>
        <v>-0.84814117895022734</v>
      </c>
    </row>
    <row r="10" spans="1:13">
      <c r="A10" s="1">
        <v>78</v>
      </c>
      <c r="B10" s="1">
        <v>30</v>
      </c>
      <c r="C10" s="3">
        <f t="shared" si="0"/>
        <v>-0.43052578660877283</v>
      </c>
    </row>
    <row r="11" spans="1:13">
      <c r="A11" s="1">
        <v>77</v>
      </c>
      <c r="B11" s="1">
        <v>28</v>
      </c>
      <c r="C11" s="3">
        <f t="shared" si="0"/>
        <v>-0.14703504582223814</v>
      </c>
    </row>
    <row r="12" spans="1:13">
      <c r="A12" s="1">
        <v>85</v>
      </c>
      <c r="B12" s="1">
        <v>26</v>
      </c>
      <c r="C12" s="3">
        <f t="shared" si="0"/>
        <v>3.1797822917654636E-2</v>
      </c>
    </row>
    <row r="13" spans="1:13">
      <c r="A13" s="1">
        <v>103</v>
      </c>
      <c r="B13" s="1">
        <v>20</v>
      </c>
      <c r="C13" s="3">
        <f t="shared" si="0"/>
        <v>-2.0105548257595323</v>
      </c>
    </row>
    <row r="14" spans="1:13">
      <c r="A14" s="1">
        <v>79</v>
      </c>
      <c r="B14" s="1">
        <v>31</v>
      </c>
      <c r="C14" s="3">
        <f t="shared" si="0"/>
        <v>-0.51282955006292796</v>
      </c>
    </row>
    <row r="15" spans="1:13">
      <c r="A15" s="1">
        <v>83</v>
      </c>
      <c r="B15" s="1">
        <v>24</v>
      </c>
      <c r="C15" s="3">
        <f t="shared" si="0"/>
        <v>0.196405349825965</v>
      </c>
    </row>
    <row r="16" spans="1:13">
      <c r="A16" s="1">
        <v>108</v>
      </c>
      <c r="B16" s="1">
        <v>21</v>
      </c>
      <c r="C16" s="3">
        <f t="shared" si="0"/>
        <v>-2.2564500202768851</v>
      </c>
    </row>
    <row r="17" spans="1:14">
      <c r="A17" s="1">
        <v>91</v>
      </c>
      <c r="B17" s="1">
        <v>27</v>
      </c>
      <c r="C17" s="3">
        <f>((A17-$L$2)*(B17-$M$2))/($L$4*$M$4)</f>
        <v>-8.8460108868663422E-3</v>
      </c>
    </row>
    <row r="18" spans="1:14">
      <c r="A18" s="1">
        <v>83</v>
      </c>
      <c r="B18" s="1">
        <v>30</v>
      </c>
      <c r="C18" s="3">
        <f t="shared" si="0"/>
        <v>-0.18158230455608088</v>
      </c>
    </row>
    <row r="22" spans="1:14">
      <c r="A22" s="6" t="s">
        <v>3</v>
      </c>
      <c r="B22" s="6"/>
      <c r="C22" s="1" t="s">
        <v>4</v>
      </c>
      <c r="D22" s="1" t="s">
        <v>5</v>
      </c>
      <c r="E22" s="1" t="s">
        <v>6</v>
      </c>
      <c r="G22" s="6" t="s">
        <v>3</v>
      </c>
      <c r="H22" s="6"/>
      <c r="I22" s="1" t="s">
        <v>4</v>
      </c>
      <c r="J22" s="1" t="s">
        <v>13</v>
      </c>
      <c r="K22" s="1" t="s">
        <v>14</v>
      </c>
      <c r="M22" s="1" t="s">
        <v>15</v>
      </c>
      <c r="N22" s="1">
        <f>1+FLOOR(LOG(COUNT(A2:A18),2), 1)</f>
        <v>5</v>
      </c>
    </row>
    <row r="23" spans="1:14">
      <c r="A23" s="1">
        <f>L2-L4</f>
        <v>75.006927936858787</v>
      </c>
      <c r="B23" s="1">
        <f>L2+L4</f>
        <v>98.287189710200025</v>
      </c>
      <c r="C23" s="1">
        <f>COUNTIF(A2:A18,"&gt;"&amp;A23)-COUNTIF(A2:A18,"&gt;"&amp;B23)</f>
        <v>12</v>
      </c>
      <c r="D23" s="1">
        <f>C23/COUNT(A2:A18)*100</f>
        <v>70.588235294117652</v>
      </c>
      <c r="E23" s="2">
        <v>0.68300000000000005</v>
      </c>
      <c r="G23" s="1">
        <f>MIN(A2:A18)</f>
        <v>63</v>
      </c>
      <c r="H23" s="1">
        <f>G23+N23</f>
        <v>72</v>
      </c>
      <c r="I23" s="1">
        <f>COUNTIF(A2:A18,"&gt;="&amp;G23)-COUNTIF(A2:A18,"&gt;"&amp;H23)</f>
        <v>1</v>
      </c>
      <c r="J23" s="1">
        <f>SUMIFS($B2:$B18,A2:A18,"&gt;="&amp;G23,A2:A18,"&lt;"&amp;H23)</f>
        <v>41</v>
      </c>
      <c r="K23" s="1">
        <f>J23/I23</f>
        <v>41</v>
      </c>
      <c r="M23" s="1" t="s">
        <v>16</v>
      </c>
      <c r="N23" s="1">
        <f>(MAX(A2:A18)-MIN(A2:A18))/N22</f>
        <v>9</v>
      </c>
    </row>
    <row r="24" spans="1:14">
      <c r="A24" s="1">
        <f>L2-2*L4</f>
        <v>63.366797050188161</v>
      </c>
      <c r="B24" s="1">
        <f>L2+2*L4</f>
        <v>109.92732059687066</v>
      </c>
      <c r="C24" s="1">
        <f>COUNTIF(A2:A18,"&gt;"&amp;A24)-COUNTIF(A2:A18,"&gt;"&amp;B24)</f>
        <v>16</v>
      </c>
      <c r="D24" s="1">
        <f>C24/COUNT(A2:A18)*100</f>
        <v>94.117647058823522</v>
      </c>
      <c r="E24" s="2">
        <v>0.95399999999999996</v>
      </c>
      <c r="G24" s="1">
        <f>H23</f>
        <v>72</v>
      </c>
      <c r="H24" s="1">
        <f>G24+N23</f>
        <v>81</v>
      </c>
      <c r="I24" s="1">
        <f>COUNTIF(A2:A18,"&gt;="&amp;G24)-COUNTIF(A2:A18,"&gt;"&amp;H24)</f>
        <v>4</v>
      </c>
      <c r="J24" s="1">
        <f>SUMIFS(B2:B18,A2:A18,"&gt;="&amp;G24,A2:A18,"&lt;"&amp;H24)</f>
        <v>120</v>
      </c>
      <c r="K24" s="1">
        <f t="shared" ref="K24:K27" si="1">J24/I24</f>
        <v>30</v>
      </c>
      <c r="M24" s="1" t="s">
        <v>18</v>
      </c>
      <c r="N24" s="1">
        <f>SUM(C2:C18)/COUNT(C2:C18)-0.0519</f>
        <v>-0.88234915717649498</v>
      </c>
    </row>
    <row r="25" spans="1:14">
      <c r="A25" s="1">
        <f>L2-3*L4</f>
        <v>51.726666163517535</v>
      </c>
      <c r="B25" s="1">
        <f>L2+3*L4</f>
        <v>121.56745148354128</v>
      </c>
      <c r="C25" s="1">
        <f>COUNTIF(A2:A18,"&gt;"&amp;A25)-COUNTIF(A2:A18,"&gt;"&amp;B25)</f>
        <v>17</v>
      </c>
      <c r="D25" s="1">
        <f>C25/COUNT(A2:A18)*100</f>
        <v>100</v>
      </c>
      <c r="E25" s="2">
        <v>0.997</v>
      </c>
      <c r="G25" s="1">
        <f>H24</f>
        <v>81</v>
      </c>
      <c r="H25" s="1">
        <f>G25+N23</f>
        <v>90</v>
      </c>
      <c r="I25" s="1">
        <f>COUNTIF(A2:A18,"&gt;="&amp;G25)-COUNTIF(A2:A18,"&gt;"&amp;H25)</f>
        <v>5</v>
      </c>
      <c r="J25" s="1">
        <f>SUMIFS(B2:B18,A2:A18,"&gt;="&amp;G25,A2:A18,"&lt;"&amp;H25)</f>
        <v>137</v>
      </c>
      <c r="K25" s="1">
        <f t="shared" si="1"/>
        <v>27.4</v>
      </c>
      <c r="M25" s="5" t="s">
        <v>19</v>
      </c>
      <c r="N25" s="1">
        <f>ABS(N24)*SQRT((COUNT(A2:A18)-2)/(1- N24*N24))</f>
        <v>7.2617031487501489</v>
      </c>
    </row>
    <row r="26" spans="1:14">
      <c r="A26" t="s">
        <v>8</v>
      </c>
      <c r="B26" t="s">
        <v>9</v>
      </c>
      <c r="G26" s="1">
        <f>H25</f>
        <v>90</v>
      </c>
      <c r="H26" s="1">
        <f>G26+N23</f>
        <v>99</v>
      </c>
      <c r="I26" s="1">
        <f>COUNTIF(A2:A18,"&gt;="&amp;G26)-COUNTIF(A2:A18,"&gt;"&amp;H26)</f>
        <v>4</v>
      </c>
      <c r="J26" s="1">
        <f>SUMIFS(B2:B18,A2:A18,"&gt;="&amp;G26,A2:A18,"&lt;"&amp;H26)</f>
        <v>98</v>
      </c>
      <c r="K26" s="1">
        <f t="shared" si="1"/>
        <v>24.5</v>
      </c>
    </row>
    <row r="27" spans="1:14">
      <c r="A27">
        <f t="array" ref="A27:B27">LINEST(B2:B18,A2:A18)</f>
        <v>-0.37700113963206161</v>
      </c>
      <c r="B27">
        <v>59.783686981060391</v>
      </c>
      <c r="G27" s="1">
        <f>H26</f>
        <v>99</v>
      </c>
      <c r="H27" s="1">
        <f>G27+N23</f>
        <v>108</v>
      </c>
      <c r="I27" s="1">
        <f>COUNTIF(A2:A18,"&gt;="&amp;G27)-COUNTIF(A2:A18,"&gt;"&amp;H27)</f>
        <v>3</v>
      </c>
      <c r="J27" s="1">
        <f>SUMIFS(B2:B18,A2:A18,"&gt;="&amp;G27,A2:A18,"&lt;"&amp;H27)</f>
        <v>44</v>
      </c>
      <c r="K27" s="1">
        <f t="shared" si="1"/>
        <v>14.666666666666666</v>
      </c>
    </row>
  </sheetData>
  <mergeCells count="2">
    <mergeCell ref="A22:B22"/>
    <mergeCell ref="G22:H2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Pazhitnykh</dc:creator>
  <cp:lastModifiedBy>Ivan Pazhitnykh</cp:lastModifiedBy>
  <dcterms:created xsi:type="dcterms:W3CDTF">2015-10-24T05:46:26Z</dcterms:created>
  <dcterms:modified xsi:type="dcterms:W3CDTF">2015-11-14T06:02:41Z</dcterms:modified>
</cp:coreProperties>
</file>