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Field/Desktop/Sloan Spring 2024/Engine Sizing Project/"/>
    </mc:Choice>
  </mc:AlternateContent>
  <xr:revisionPtr revIDLastSave="0" documentId="13_ncr:1_{8C6045E7-4A6C-2C4B-A945-85D2B7036510}" xr6:coauthVersionLast="47" xr6:coauthVersionMax="47" xr10:uidLastSave="{00000000-0000-0000-0000-000000000000}"/>
  <bookViews>
    <workbookView xWindow="3900" yWindow="2200" windowWidth="28040" windowHeight="17440" xr2:uid="{2244CEE4-46B0-4347-A79C-1084B4CDF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5" i="1" s="1"/>
  <c r="B26" i="1" s="1"/>
  <c r="B35" i="1" s="1"/>
  <c r="B24" i="1"/>
  <c r="B23" i="1" s="1"/>
  <c r="B6" i="1"/>
  <c r="B34" i="1" l="1"/>
  <c r="B36" i="1"/>
  <c r="B31" i="1"/>
  <c r="B27" i="1"/>
  <c r="B28" i="1" s="1"/>
  <c r="B29" i="1" s="1"/>
  <c r="B30" i="1" s="1"/>
  <c r="B38" i="1" s="1"/>
  <c r="B32" i="1" l="1"/>
  <c r="B33" i="1"/>
  <c r="B37" i="1"/>
</calcChain>
</file>

<file path=xl/sharedStrings.xml><?xml version="1.0" encoding="utf-8"?>
<sst xmlns="http://schemas.openxmlformats.org/spreadsheetml/2006/main" count="36" uniqueCount="36">
  <si>
    <t>Design Parameters</t>
  </si>
  <si>
    <t>Mass Flow Rate (kg/s)</t>
  </si>
  <si>
    <t>O/F Ratio</t>
  </si>
  <si>
    <t>Chamber Pressure (MPa)</t>
  </si>
  <si>
    <t>Exit Pressure (MPa)</t>
  </si>
  <si>
    <t>From NASA CEA</t>
  </si>
  <si>
    <t>Fuel</t>
  </si>
  <si>
    <t>Oxidizer</t>
  </si>
  <si>
    <t>Stagnation Temperature (K)</t>
  </si>
  <si>
    <t>Molar Mass (kg/kmol)</t>
  </si>
  <si>
    <t>Gamma (specific heat ratio)</t>
  </si>
  <si>
    <t>Liquid Kerosene</t>
  </si>
  <si>
    <t>Gaseous Oxygen</t>
  </si>
  <si>
    <t>Calculations</t>
  </si>
  <si>
    <t>Fuel Mass Flow Rate (kg/s)</t>
  </si>
  <si>
    <t>Oxygen Mass Flow Rate (kg/s)</t>
  </si>
  <si>
    <t>Throat Area (mm^2)</t>
  </si>
  <si>
    <t>Exit Mach</t>
  </si>
  <si>
    <t>Exit to Throat Area Ratio</t>
  </si>
  <si>
    <t>Exit Velocity (m/s)</t>
  </si>
  <si>
    <t>ISP (sec)</t>
  </si>
  <si>
    <t>Thrust (kN)</t>
  </si>
  <si>
    <t>Constants</t>
  </si>
  <si>
    <t>Universal Gas Constant (J/(kmol*K)</t>
  </si>
  <si>
    <t>Earth Gravity Constant (m/s*s)</t>
  </si>
  <si>
    <t>Exit Area (m^2)</t>
  </si>
  <si>
    <t>Ambient Pressure (Pa)</t>
  </si>
  <si>
    <t>Characteristic Length, L* (m)</t>
  </si>
  <si>
    <t>Chamber Volume (m^3)</t>
  </si>
  <si>
    <t>Throat Diameter (m)</t>
  </si>
  <si>
    <t>Chamber to Throat Ratio</t>
  </si>
  <si>
    <t>Chamber Area (m^2)</t>
  </si>
  <si>
    <t>Chamber Length (m)</t>
  </si>
  <si>
    <t>Nozzle Length (m)</t>
  </si>
  <si>
    <t>Exit Diameter (m)</t>
  </si>
  <si>
    <t>Nozzle Cone Half 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</si>
</sst>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AED1-C511-C141-9565-0593C3B0E50B}">
  <dimension ref="A2:B38"/>
  <sheetViews>
    <sheetView tabSelected="1" workbookViewId="0">
      <selection activeCell="B3" sqref="B3"/>
    </sheetView>
  </sheetViews>
  <sheetFormatPr baseColWidth="10" defaultRowHeight="16" x14ac:dyDescent="0.2"/>
  <cols>
    <col min="1" max="1" width="29.83203125" bestFit="1" customWidth="1"/>
    <col min="2" max="2" width="14.6640625" bestFit="1" customWidth="1"/>
  </cols>
  <sheetData>
    <row r="2" spans="1:2" x14ac:dyDescent="0.2">
      <c r="A2" s="1" t="s">
        <v>0</v>
      </c>
      <c r="B2" s="1"/>
    </row>
    <row r="3" spans="1:2" x14ac:dyDescent="0.2">
      <c r="A3" t="s">
        <v>1</v>
      </c>
      <c r="B3">
        <v>1.1499999999999999</v>
      </c>
    </row>
    <row r="4" spans="1:2" x14ac:dyDescent="0.2">
      <c r="A4" t="s">
        <v>2</v>
      </c>
      <c r="B4">
        <v>1.875</v>
      </c>
    </row>
    <row r="5" spans="1:2" x14ac:dyDescent="0.2">
      <c r="A5" t="s">
        <v>3</v>
      </c>
      <c r="B5">
        <v>6.8949999999999996</v>
      </c>
    </row>
    <row r="6" spans="1:2" x14ac:dyDescent="0.2">
      <c r="A6" t="s">
        <v>4</v>
      </c>
      <c r="B6">
        <f>101352.9/(10^6)</f>
        <v>0.1013529</v>
      </c>
    </row>
    <row r="7" spans="1:2" x14ac:dyDescent="0.2">
      <c r="A7" t="s">
        <v>27</v>
      </c>
      <c r="B7">
        <v>1.27</v>
      </c>
    </row>
    <row r="8" spans="1:2" x14ac:dyDescent="0.2">
      <c r="A8" t="s">
        <v>35</v>
      </c>
      <c r="B8">
        <v>15</v>
      </c>
    </row>
    <row r="10" spans="1:2" x14ac:dyDescent="0.2">
      <c r="A10" s="1" t="s">
        <v>5</v>
      </c>
      <c r="B10" s="1"/>
    </row>
    <row r="11" spans="1:2" x14ac:dyDescent="0.2">
      <c r="A11" t="s">
        <v>6</v>
      </c>
      <c r="B11" t="s">
        <v>11</v>
      </c>
    </row>
    <row r="12" spans="1:2" x14ac:dyDescent="0.2">
      <c r="A12" t="s">
        <v>7</v>
      </c>
      <c r="B12" t="s">
        <v>12</v>
      </c>
    </row>
    <row r="13" spans="1:2" x14ac:dyDescent="0.2">
      <c r="A13" t="s">
        <v>8</v>
      </c>
      <c r="B13">
        <v>3265.5</v>
      </c>
    </row>
    <row r="14" spans="1:2" x14ac:dyDescent="0.2">
      <c r="A14" t="s">
        <v>9</v>
      </c>
      <c r="B14">
        <v>20.05</v>
      </c>
    </row>
    <row r="15" spans="1:2" x14ac:dyDescent="0.2">
      <c r="A15" t="s">
        <v>10</v>
      </c>
      <c r="B15">
        <v>1.1870000000000001</v>
      </c>
    </row>
    <row r="17" spans="1:2" x14ac:dyDescent="0.2">
      <c r="A17" s="1" t="s">
        <v>22</v>
      </c>
      <c r="B17" s="1"/>
    </row>
    <row r="18" spans="1:2" x14ac:dyDescent="0.2">
      <c r="A18" t="s">
        <v>23</v>
      </c>
      <c r="B18">
        <f>8.314*1000</f>
        <v>8314</v>
      </c>
    </row>
    <row r="19" spans="1:2" x14ac:dyDescent="0.2">
      <c r="A19" t="s">
        <v>24</v>
      </c>
      <c r="B19">
        <v>9.81</v>
      </c>
    </row>
    <row r="20" spans="1:2" x14ac:dyDescent="0.2">
      <c r="A20" t="s">
        <v>26</v>
      </c>
      <c r="B20">
        <v>101325</v>
      </c>
    </row>
    <row r="22" spans="1:2" x14ac:dyDescent="0.2">
      <c r="A22" s="1" t="s">
        <v>13</v>
      </c>
      <c r="B22" s="1"/>
    </row>
    <row r="23" spans="1:2" x14ac:dyDescent="0.2">
      <c r="A23" t="s">
        <v>14</v>
      </c>
      <c r="B23">
        <f>B3-B24</f>
        <v>0.39999999999999991</v>
      </c>
    </row>
    <row r="24" spans="1:2" x14ac:dyDescent="0.2">
      <c r="A24" t="s">
        <v>15</v>
      </c>
      <c r="B24">
        <f>(B4*B3)/(1+B4)</f>
        <v>0.75</v>
      </c>
    </row>
    <row r="25" spans="1:2" x14ac:dyDescent="0.2">
      <c r="A25" t="s">
        <v>16</v>
      </c>
      <c r="B25">
        <f>(B3/B5)*SQRT((B13*B18/B14)/B15)*(1+((B15-1)/2))^((B15+1)/(2*(B15-1)))</f>
        <v>300.43973342166305</v>
      </c>
    </row>
    <row r="26" spans="1:2" x14ac:dyDescent="0.2">
      <c r="A26" t="s">
        <v>29</v>
      </c>
      <c r="B26">
        <f>2*((B25/(10^6))/PI())^0.5</f>
        <v>1.9558418888093995E-2</v>
      </c>
    </row>
    <row r="27" spans="1:2" x14ac:dyDescent="0.2">
      <c r="A27" t="s">
        <v>17</v>
      </c>
      <c r="B27">
        <f>SQRT((2*((B6/B5)^-((B15-1)/B15)-1))/(B15-1))</f>
        <v>3.1776643375960778</v>
      </c>
    </row>
    <row r="28" spans="1:2" x14ac:dyDescent="0.2">
      <c r="A28" t="s">
        <v>18</v>
      </c>
      <c r="B28">
        <f>(1/B27)*((2/(B15+1))*(1+((B15-1)/2)*(B27^2)))^((B15+1)/(2*(B15-1)))</f>
        <v>9.1039934144480448</v>
      </c>
    </row>
    <row r="29" spans="1:2" x14ac:dyDescent="0.2">
      <c r="A29" t="s">
        <v>25</v>
      </c>
      <c r="B29">
        <f>(B25/(10^6))*B28</f>
        <v>2.7352013545093464E-3</v>
      </c>
    </row>
    <row r="30" spans="1:2" x14ac:dyDescent="0.2">
      <c r="A30" t="s">
        <v>34</v>
      </c>
      <c r="B30">
        <f>2*SQRT(B29/PI())</f>
        <v>5.9013274162466878E-2</v>
      </c>
    </row>
    <row r="31" spans="1:2" x14ac:dyDescent="0.2">
      <c r="A31" t="s">
        <v>19</v>
      </c>
      <c r="B31">
        <f>SQRT((2*B18*B15/(B15-1))*(B13/B14)*(1-((B6/B5))^((B15-1)/B15)))</f>
        <v>2889.3117322114495</v>
      </c>
    </row>
    <row r="32" spans="1:2" x14ac:dyDescent="0.2">
      <c r="A32" t="s">
        <v>20</v>
      </c>
      <c r="B32">
        <f>B31/9.8</f>
        <v>294.8277277766785</v>
      </c>
    </row>
    <row r="33" spans="1:2" x14ac:dyDescent="0.2">
      <c r="A33" t="s">
        <v>21</v>
      </c>
      <c r="B33">
        <f>(B3*B31+B29*((B6*10^6)-B20))/1000</f>
        <v>3.3227848041609573</v>
      </c>
    </row>
    <row r="34" spans="1:2" x14ac:dyDescent="0.2">
      <c r="A34" t="s">
        <v>28</v>
      </c>
      <c r="B34">
        <f>B25*B7/(10^6)</f>
        <v>3.8155846144551206E-4</v>
      </c>
    </row>
    <row r="35" spans="1:2" x14ac:dyDescent="0.2">
      <c r="A35" t="s">
        <v>30</v>
      </c>
      <c r="B35">
        <f>8*((B26*100)^-0.6)+1.25</f>
        <v>6.5992111478584317</v>
      </c>
    </row>
    <row r="36" spans="1:2" x14ac:dyDescent="0.2">
      <c r="A36" t="s">
        <v>31</v>
      </c>
      <c r="B36">
        <f>(B25/(10^6))*B35</f>
        <v>1.9826652380558539E-3</v>
      </c>
    </row>
    <row r="37" spans="1:2" x14ac:dyDescent="0.2">
      <c r="A37" t="s">
        <v>32</v>
      </c>
      <c r="B37">
        <f>B34/B36</f>
        <v>0.19244724430618335</v>
      </c>
    </row>
    <row r="38" spans="1:2" x14ac:dyDescent="0.2">
      <c r="A38" t="s">
        <v>33</v>
      </c>
      <c r="B38">
        <f>(B30-B26)/(2*TAN(B8*PI()/180))</f>
        <v>7.3623762244618252E-2</v>
      </c>
    </row>
  </sheetData>
  <mergeCells count="4">
    <mergeCell ref="A2:B2"/>
    <mergeCell ref="A10:B10"/>
    <mergeCell ref="A22:B22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Lee Field</dc:creator>
  <cp:lastModifiedBy>Cameron Lee Field</cp:lastModifiedBy>
  <dcterms:created xsi:type="dcterms:W3CDTF">2024-01-26T01:42:52Z</dcterms:created>
  <dcterms:modified xsi:type="dcterms:W3CDTF">2024-01-26T03:03:20Z</dcterms:modified>
</cp:coreProperties>
</file>