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no_flows/"/>
    </mc:Choice>
  </mc:AlternateContent>
  <xr:revisionPtr revIDLastSave="0" documentId="13_ncr:1_{92E5DC2E-EB17-DD48-BAFD-AA22288456D2}" xr6:coauthVersionLast="47" xr6:coauthVersionMax="47" xr10:uidLastSave="{00000000-0000-0000-0000-000000000000}"/>
  <bookViews>
    <workbookView xWindow="0" yWindow="500" windowWidth="28800" windowHeight="16420" xr2:uid="{7B02621E-B7BE-C640-8F0D-21B2A43A72CA}"/>
  </bookViews>
  <sheets>
    <sheet name="remove_flows" sheetId="19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remove_flows!$BN$10:$BT$19,remove_flows!$U$58:$AR$64,remove_flows!$CD$21,remove_flows!$CO$10:$CU$19,remove_flows!$AT$90:$BL$90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remove_flows!$U$58:$W$64</definedName>
    <definedName name="solver_lhs10" localSheetId="0" hidden="1">remove_flows!$CO$42:$CR$42</definedName>
    <definedName name="solver_lhs11" localSheetId="0" hidden="1">remove_flows!$CO$46:$CU$48</definedName>
    <definedName name="solver_lhs12" localSheetId="0" hidden="1">remove_flows!$CO$50:$CT$51</definedName>
    <definedName name="solver_lhs13" localSheetId="0" hidden="1">remove_flows!$CO$53:$CT$54</definedName>
    <definedName name="solver_lhs14" localSheetId="0" hidden="1">remove_flows!$CO$56:$CU$57</definedName>
    <definedName name="solver_lhs15" localSheetId="0" hidden="1">remove_flows!$CO$59:$CU$60</definedName>
    <definedName name="solver_lhs16" localSheetId="0" hidden="1">remove_flows!$CO$62:$CT$62</definedName>
    <definedName name="solver_lhs17" localSheetId="0" hidden="1">remove_flows!$CO$64:$CT$64</definedName>
    <definedName name="solver_lhs18" localSheetId="0" hidden="1">remove_flows!$CO$67:$CU$68</definedName>
    <definedName name="solver_lhs2" localSheetId="0" hidden="1">remove_flows!$Y$58:$AB$64</definedName>
    <definedName name="solver_lhs3" localSheetId="0" hidden="1">remove_flows!$AD$58:$AR$64</definedName>
    <definedName name="solver_lhs4" localSheetId="0" hidden="1">remove_flows!$AT$90:$BL$90</definedName>
    <definedName name="solver_lhs5" localSheetId="0" hidden="1">remove_flows!$CD$21</definedName>
    <definedName name="solver_lhs6" localSheetId="0" hidden="1">remove_flows!$CG$10:$CM$19</definedName>
    <definedName name="solver_lhs7" localSheetId="0" hidden="1">remove_flows!$CG$21:$CM$30</definedName>
    <definedName name="solver_lhs8" localSheetId="0" hidden="1">remove_flows!$CO$10:$CU$19</definedName>
    <definedName name="solver_lhs9" localSheetId="0" hidden="1">remove_flows!$CO$21:$CU$38</definedName>
    <definedName name="solver_lin" localSheetId="0" hidden="1">1</definedName>
    <definedName name="solver_neg" localSheetId="0" hidden="1">1</definedName>
    <definedName name="solver_num" localSheetId="0" hidden="1">18</definedName>
    <definedName name="solver_nwt" localSheetId="0" hidden="1">1</definedName>
    <definedName name="solver_opt" localSheetId="0" hidden="1">remove_flows!$L$11</definedName>
    <definedName name="solver_rel1" localSheetId="0" hidden="1">3</definedName>
    <definedName name="solver_rel10" localSheetId="0" hidden="1">2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18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5</definedName>
    <definedName name="solver_rel6" localSheetId="0" hidden="1">2</definedName>
    <definedName name="solver_rel7" localSheetId="0" hidden="1">2</definedName>
    <definedName name="solver_rel8" localSheetId="0" hidden="1">3</definedName>
    <definedName name="solver_rel9" localSheetId="0" hidden="1">3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16" localSheetId="0" hidden="1">0</definedName>
    <definedName name="solver_rhs17" localSheetId="0" hidden="1">0</definedName>
    <definedName name="solver_rhs18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binary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21" i="19" l="1" a="1"/>
  <c r="CG21" i="19" s="1"/>
  <c r="U66" i="19" a="1"/>
  <c r="U66" i="19" s="1"/>
  <c r="AT92" i="19" a="1"/>
  <c r="AT92" i="19" s="1"/>
  <c r="AT74" i="19" s="1" a="1"/>
  <c r="AT74" i="19" s="1"/>
  <c r="AT82" i="19" a="1"/>
  <c r="AT82" i="19" s="1"/>
  <c r="J72" i="19"/>
  <c r="L76" i="19" s="1" a="1"/>
  <c r="L76" i="19" s="1"/>
  <c r="BZ63" i="19"/>
  <c r="BY62" i="19"/>
  <c r="BY63" i="19" s="1"/>
  <c r="BX61" i="19"/>
  <c r="BX62" i="19" s="1"/>
  <c r="BX63" i="19" s="1"/>
  <c r="BW60" i="19"/>
  <c r="BW61" i="19" s="1"/>
  <c r="BW62" i="19" s="1"/>
  <c r="BW63" i="19" s="1"/>
  <c r="BV59" i="19"/>
  <c r="BV60" i="19" s="1"/>
  <c r="BV61" i="19" s="1"/>
  <c r="BV62" i="19" s="1"/>
  <c r="BV63" i="19" s="1"/>
  <c r="BP51" i="19"/>
  <c r="BP52" i="19" s="1"/>
  <c r="BP53" i="19" s="1"/>
  <c r="BP54" i="19" s="1"/>
  <c r="BP55" i="19" s="1"/>
  <c r="BH47" i="19"/>
  <c r="K11" i="19" s="1" a="1"/>
  <c r="K11" i="19" s="1"/>
  <c r="CO46" i="19" a="1"/>
  <c r="CO46" i="19" s="1"/>
  <c r="CO42" i="19" a="1"/>
  <c r="CO42" i="19" s="1"/>
  <c r="AB15" i="19"/>
  <c r="CE10" i="19" a="1"/>
  <c r="CE10" i="19" s="1"/>
  <c r="CG10" i="19" l="1" a="1"/>
  <c r="CG10" i="19" s="1"/>
  <c r="BB66" i="19" a="1"/>
  <c r="BB66" i="19" s="1"/>
  <c r="CO59" i="19" s="1" a="1"/>
  <c r="CO59" i="19" s="1"/>
  <c r="AT66" i="19" a="1"/>
  <c r="AT66" i="19" s="1"/>
  <c r="AX66" i="19" a="1"/>
  <c r="AX66" i="19" s="1"/>
  <c r="BK50" i="19" s="1" a="1"/>
  <c r="BK50" i="19" s="1"/>
  <c r="J11" i="19"/>
  <c r="L11" i="19" s="1"/>
  <c r="CO21" i="19" a="1"/>
  <c r="CO21" i="19" s="1"/>
  <c r="U92" i="19" a="1"/>
  <c r="AV66" i="19" a="1"/>
  <c r="AV66" i="19" s="1"/>
  <c r="AZ66" i="19" a="1"/>
  <c r="BF66" i="19" a="1"/>
  <c r="CO60" i="19" l="1" a="1"/>
  <c r="CO60" i="19" s="1"/>
  <c r="BL50" i="19" a="1"/>
  <c r="BL50" i="19" s="1"/>
  <c r="CO53" i="19" s="1" a="1"/>
  <c r="CO53" i="19" s="1"/>
  <c r="BL58" i="19" a="1"/>
  <c r="BL58" i="19" s="1"/>
  <c r="BF66" i="19"/>
  <c r="U92" i="19"/>
  <c r="Y82" i="19" a="1"/>
  <c r="Y82" i="19" s="1"/>
  <c r="CO67" i="19" s="1" a="1"/>
  <c r="CO67" i="19" s="1"/>
  <c r="CO57" i="19" a="1"/>
  <c r="CO57" i="19" s="1"/>
  <c r="AZ66" i="19"/>
  <c r="CO56" i="19" s="1" a="1"/>
  <c r="CO56" i="19" s="1"/>
  <c r="CO50" i="19" l="1" a="1"/>
  <c r="CO50" i="19" s="1"/>
  <c r="CO64" i="19" a="1"/>
  <c r="CO64" i="19" s="1"/>
  <c r="CO62" i="19" a="1"/>
  <c r="CO62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O45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G48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<sst xmlns="http://schemas.openxmlformats.org/spreadsheetml/2006/main" count="479" uniqueCount="189">
  <si>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</si>
  <si>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</si>
  <si>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</si>
  <si>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</si>
  <si>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</si>
  <si>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</si>
  <si>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</si>
  <si>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</si>
  <si>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</si>
  <si>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</si>
  <si>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</si>
  <si>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</si>
  <si>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</si>
  <si>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</si>
  <si>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</si>
  <si>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</si>
  <si>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</si>
  <si>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</si>
  <si>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</si>
  <si>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</si>
  <si>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</si>
  <si>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</si>
  <si>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</si>
  <si>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</si>
  <si>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</si>
  <si>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</si>
  <si>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</si>
  <si>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cooling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</si>
  <si>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</si>
  <si>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</si>
  <si>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</si>
  <si>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</si>
  <si>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</si>
  <si>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</si>
  <si>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</si>
  <si>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</si>
  <si>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</si>
  <si>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</si>
  <si>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</si>
  <si>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</si>
  <si>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</si>
  <si>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</si>
  <si>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</si>
  <si>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</si>
  <si>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</si>
  <si>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</si>
  <si>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</si>
  <si>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</si>
  <si>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</si>
  <si>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</si>
  <si>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</si>
  <si>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</si>
  <si>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</si>
  <si>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</si>
  <si>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</si>
  <si>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</si>
  <si>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</si>
  <si>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</si>
  <si>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</si>
  <si>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</si>
  <si>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</si>
  <si>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</si>
  <si>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</si>
  <si>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</si>
  <si>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</si>
  <si>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</si>
  <si>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</si>
  <si>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</si>
  <si>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</si>
  <si>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</si>
  <si>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</si>
  <si>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</si>
  <si>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</si>
  <si>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</si>
  <si>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</si>
  <si>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</si>
  <si>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</si>
  <si>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</si>
  <si>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</si>
  <si>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</si>
  <si>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</si>
  <si>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</si>
  <si>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</si>
  <si>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</si>
  <si>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</si>
  <si>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</si>
  <si>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</si>
  <si>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</si>
  <si>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</si>
  <si>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</si>
  <si>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</si>
  <si>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</si>
  <si>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</si>
  <si>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</si>
  <si>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</si>
  <si>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</si>
  <si>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</si>
  <si>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</si>
  <si>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</si>
  <si>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</si>
  <si>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</si>
  <si>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</si>
  <si>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</si>
  <si>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</si>
  <si>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</si>
  <si>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</si>
  <si>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</si>
  <si>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</si>
  <si>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</si>
  <si>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</si>
  <si>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</si>
  <si>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</si>
  <si>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</si>
  <si>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</si>
  <si>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</si>
  <si>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</si>
  <si>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</si>
  <si>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</si>
  <si>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</si>
  <si>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</si>
  <si>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</si>
  <si>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</si>
  <si>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</si>
  <si>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</si>
  <si>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</si>
  <si>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</si>
  <si>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</si>
  <si>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BEV discharge</t>
  </si>
  <si>
    <t>a.17</t>
  </si>
  <si>
    <t>a.18</t>
  </si>
  <si>
    <t>a.19</t>
  </si>
  <si>
    <t>a.20</t>
  </si>
  <si>
    <t>a.21</t>
  </si>
  <si>
    <t>a.22</t>
  </si>
  <si>
    <t>BEV charging home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</si>
  <si>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</si>
  <si>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</si>
  <si>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</si>
  <si>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</si>
  <si>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</si>
  <si>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</si>
  <si>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</si>
  <si>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</si>
  <si>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t.15</t>
  </si>
  <si>
    <t>BEV home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</si>
  <si>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</si>
  <si>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</si>
  <si>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</si>
  <si>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</si>
  <si>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</si>
  <si>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</si>
  <si>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</si>
  <si>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</si>
  <si>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</si>
  <si>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</si>
  <si>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</si>
  <si>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</si>
  <si>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</si>
  <si>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</si>
  <si>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</si>
  <si>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n.7</t>
  </si>
  <si>
    <t>Days per type</t>
  </si>
  <si>
    <t>I_hd</t>
  </si>
  <si>
    <t>yearly_hours</t>
  </si>
  <si>
    <t>peak</t>
  </si>
  <si>
    <t>peak_hour</t>
  </si>
  <si>
    <t>Q_needs</t>
  </si>
  <si>
    <t>Q_n-uX'-Y-curtail = 0</t>
  </si>
  <si>
    <t>d*I_af'*X'-Q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</si>
  <si>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</si>
  <si>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</si>
  <si>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</si>
  <si>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</si>
  <si>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</si>
  <si>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</si>
  <si>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</si>
  <si>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</si>
  <si>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</si>
  <si>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</si>
  <si>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</si>
  <si>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a.16a</t>
  </si>
  <si>
    <t>a.16b</t>
  </si>
  <si>
    <t>BEV charging1 street</t>
  </si>
  <si>
    <t>BEV charging2 street</t>
  </si>
  <si>
    <t>t.16</t>
  </si>
  <si>
    <t>t.17</t>
  </si>
  <si>
    <t>t.18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</si>
  <si>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</si>
  <si>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No new cap BEV 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</si>
</sst>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5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11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O45" dT="2024-07-10T08:54:39.78" personId="{78B3468B-D9B6-EA45-B5B8-0247D1E1A105}" id="{0C6A13E9-AB5C-D540-B3E2-4C3C75CD9B68}">
    <text>Su pyesm è ore x tech perchè non c’è un filtro per le 3 tech interessate</text>
  </threadedComment>
  <threadedComment ref="BG48" dT="2024-07-02T08:11:50.89" personId="{78B3468B-D9B6-EA45-B5B8-0247D1E1A105}" id="{762FD72F-E269-A54E-A665-38E83C2A0A94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V95"/>
  <sheetViews>
    <sheetView tabSelected="1" topLeftCell="AF1" zoomScale="110" workbookViewId="0">
      <selection activeCell="CE26" sqref="CE26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0"/>
    <col min="9" max="9" width="4.6640625" customWidth="1"/>
    <col min="10" max="10" width="5.6640625" customWidth="1"/>
    <col min="11" max="11" width="9.1640625" bestFit="1" customWidth="1"/>
    <col min="12" max="12" width="8" customWidth="1"/>
    <col min="13" max="13" width="5.6640625" customWidth="1"/>
    <col min="14" max="14" width="7.1640625" customWidth="1"/>
    <col min="15" max="15" width="11.33203125" bestFit="1" customWidth="1"/>
    <col min="16" max="16" width="15.33203125" customWidth="1"/>
    <col min="17" max="17" width="13" customWidth="1"/>
    <col min="18" max="18" width="9.83203125" customWidth="1"/>
    <col min="19" max="20" width="5.6640625" customWidth="1"/>
    <col min="37" max="38" width="14.6640625" customWidth="1"/>
    <col min="45" max="45" width="6.33203125" customWidth="1"/>
    <col min="65" max="65" width="4.83203125" customWidth="1"/>
    <col min="73" max="73" width="4.5" customWidth="1"/>
    <col min="84" max="84" width="5.83203125" customWidth="1"/>
  </cols>
  <sheetData>
    <row r="1" spans="1:10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BN1" s="3" t="s">
        <v>1</v>
      </c>
      <c r="BO1" s="3" t="s">
        <v>1</v>
      </c>
      <c r="BP1" s="3" t="s">
        <v>1</v>
      </c>
      <c r="BQ1" s="3" t="s">
        <v>2</v>
      </c>
      <c r="BR1" s="3" t="s">
        <v>2</v>
      </c>
      <c r="BS1" s="3" t="s">
        <v>2</v>
      </c>
      <c r="BT1" s="3" t="s">
        <v>164</v>
      </c>
      <c r="BU1" s="3"/>
      <c r="BV1" s="3" t="s">
        <v>1</v>
      </c>
      <c r="BW1" s="3" t="s">
        <v>1</v>
      </c>
      <c r="BX1" s="3" t="s">
        <v>1</v>
      </c>
      <c r="BY1" s="3" t="s">
        <v>2</v>
      </c>
      <c r="BZ1" s="3" t="s">
        <v>2</v>
      </c>
      <c r="CA1" s="3" t="s">
        <v>2</v>
      </c>
      <c r="CB1" s="3" t="s">
        <v>164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M1" s="3" t="s">
        <v>164</v>
      </c>
      <c r="CO1" s="3" t="s">
        <v>1</v>
      </c>
      <c r="CP1" s="3" t="s">
        <v>1</v>
      </c>
      <c r="CQ1" s="3" t="s">
        <v>1</v>
      </c>
      <c r="CR1" s="3" t="s">
        <v>2</v>
      </c>
      <c r="CS1" s="3" t="s">
        <v>2</v>
      </c>
      <c r="CT1" s="3" t="s">
        <v>2</v>
      </c>
      <c r="CU1" s="3" t="s">
        <v>164</v>
      </c>
    </row>
    <row r="2" spans="1:10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BN2" s="3" t="s">
        <v>4</v>
      </c>
      <c r="BO2" s="3" t="s">
        <v>5</v>
      </c>
      <c r="BP2" s="3" t="s">
        <v>6</v>
      </c>
      <c r="BQ2" s="3" t="s">
        <v>4</v>
      </c>
      <c r="BR2" s="3" t="s">
        <v>5</v>
      </c>
      <c r="BS2" s="3" t="s">
        <v>6</v>
      </c>
      <c r="BT2" s="3" t="s">
        <v>165</v>
      </c>
      <c r="BU2" s="3"/>
      <c r="BV2" s="3" t="s">
        <v>4</v>
      </c>
      <c r="BW2" s="3" t="s">
        <v>5</v>
      </c>
      <c r="BX2" s="3" t="s">
        <v>6</v>
      </c>
      <c r="BY2" s="3" t="s">
        <v>4</v>
      </c>
      <c r="BZ2" s="3" t="s">
        <v>5</v>
      </c>
      <c r="CA2" s="3" t="s">
        <v>6</v>
      </c>
      <c r="CB2" s="3" t="s">
        <v>165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M2" s="3" t="s">
        <v>165</v>
      </c>
      <c r="CO2" s="3" t="s">
        <v>4</v>
      </c>
      <c r="CP2" s="3" t="s">
        <v>5</v>
      </c>
      <c r="CQ2" s="3" t="s">
        <v>6</v>
      </c>
      <c r="CR2" s="3" t="s">
        <v>4</v>
      </c>
      <c r="CS2" s="3" t="s">
        <v>5</v>
      </c>
      <c r="CT2" s="3" t="s">
        <v>6</v>
      </c>
      <c r="CU2" s="3" t="s">
        <v>165</v>
      </c>
    </row>
    <row r="3" spans="1:10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34</v>
      </c>
      <c r="K3" s="3" t="s">
        <v>36</v>
      </c>
      <c r="L3" s="3" t="s">
        <v>38</v>
      </c>
      <c r="M3" s="3" t="s">
        <v>40</v>
      </c>
      <c r="N3" s="3" t="s">
        <v>42</v>
      </c>
      <c r="O3" s="3" t="s">
        <v>44</v>
      </c>
      <c r="P3" s="3" t="s">
        <v>160</v>
      </c>
      <c r="Q3" s="3" t="s">
        <v>118</v>
      </c>
      <c r="R3" s="3" t="s">
        <v>120</v>
      </c>
      <c r="S3" s="3" t="s">
        <v>123</v>
      </c>
      <c r="T3" s="1"/>
      <c r="BV3" s="3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M3" s="3"/>
      <c r="CO3" s="3"/>
      <c r="CP3" s="3"/>
      <c r="CQ3" s="3"/>
      <c r="CR3" s="3"/>
      <c r="CS3" s="3"/>
      <c r="CT3" s="3"/>
    </row>
    <row r="4" spans="1:10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T4" s="5" t="s">
        <v>9</v>
      </c>
      <c r="BD4" s="58" t="s">
        <v>142</v>
      </c>
      <c r="BE4" s="43"/>
      <c r="BF4" s="43"/>
      <c r="BG4" s="43"/>
      <c r="BK4" s="43" t="s">
        <v>10</v>
      </c>
      <c r="BL4" s="43"/>
    </row>
    <row r="5" spans="1:100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"/>
      <c r="AT5" t="s">
        <v>87</v>
      </c>
      <c r="AU5" t="s">
        <v>88</v>
      </c>
      <c r="AV5" t="s">
        <v>89</v>
      </c>
      <c r="AW5" t="s">
        <v>90</v>
      </c>
      <c r="AX5" t="s">
        <v>91</v>
      </c>
      <c r="AY5" t="s">
        <v>92</v>
      </c>
      <c r="AZ5" t="s">
        <v>93</v>
      </c>
      <c r="BA5" t="s">
        <v>94</v>
      </c>
      <c r="BB5" t="s">
        <v>95</v>
      </c>
      <c r="BC5" t="s">
        <v>96</v>
      </c>
      <c r="BD5" t="s">
        <v>113</v>
      </c>
      <c r="BE5" t="s">
        <v>176</v>
      </c>
      <c r="BF5" t="s">
        <v>177</v>
      </c>
      <c r="BG5" t="s">
        <v>143</v>
      </c>
      <c r="BH5" t="s">
        <v>184</v>
      </c>
      <c r="BI5" t="s">
        <v>185</v>
      </c>
      <c r="BJ5" t="s">
        <v>186</v>
      </c>
      <c r="BK5" t="s">
        <v>108</v>
      </c>
      <c r="BL5" t="s">
        <v>113</v>
      </c>
      <c r="BM5" s="3"/>
      <c r="BN5" s="3"/>
      <c r="BO5" s="3"/>
      <c r="BP5" s="3"/>
      <c r="BQ5" s="3"/>
      <c r="BR5" s="3"/>
      <c r="BS5" s="3"/>
      <c r="BT5" s="3"/>
      <c r="BU5" s="3"/>
    </row>
    <row r="6" spans="1:100" x14ac:dyDescent="0.2">
      <c r="A6" s="1"/>
      <c r="B6" s="1"/>
      <c r="C6" s="1"/>
      <c r="D6" s="1"/>
      <c r="E6" s="1"/>
      <c r="F6" s="1" t="s">
        <v>23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76</v>
      </c>
      <c r="V6" t="s">
        <v>77</v>
      </c>
      <c r="W6" t="s">
        <v>78</v>
      </c>
      <c r="X6" t="s">
        <v>79</v>
      </c>
      <c r="Y6" t="s">
        <v>169</v>
      </c>
      <c r="Z6" t="s">
        <v>173</v>
      </c>
      <c r="AA6" t="s">
        <v>80</v>
      </c>
      <c r="AB6" t="s">
        <v>81</v>
      </c>
      <c r="AC6" t="s">
        <v>82</v>
      </c>
      <c r="AD6" t="s">
        <v>83</v>
      </c>
      <c r="AE6" t="s">
        <v>84</v>
      </c>
      <c r="AF6" t="s">
        <v>85</v>
      </c>
      <c r="AG6" t="s">
        <v>86</v>
      </c>
      <c r="AH6" t="s">
        <v>102</v>
      </c>
      <c r="AI6" t="s">
        <v>112</v>
      </c>
      <c r="AJ6" s="4" t="s">
        <v>112</v>
      </c>
      <c r="AK6" s="4" t="s">
        <v>180</v>
      </c>
      <c r="AL6" s="4" t="s">
        <v>181</v>
      </c>
      <c r="AM6" s="4" t="s">
        <v>128</v>
      </c>
      <c r="AN6" s="4" t="s">
        <v>129</v>
      </c>
      <c r="AO6" s="4" t="s">
        <v>130</v>
      </c>
      <c r="AP6" s="4" t="s">
        <v>131</v>
      </c>
      <c r="AQ6" s="4" t="s">
        <v>132</v>
      </c>
      <c r="AR6" s="4" t="s">
        <v>133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100" x14ac:dyDescent="0.2">
      <c r="A7" s="1"/>
      <c r="B7" s="1"/>
      <c r="C7" s="1"/>
      <c r="D7" s="1"/>
      <c r="E7" s="1"/>
      <c r="F7" s="1"/>
      <c r="G7" s="1" t="s">
        <v>28</v>
      </c>
      <c r="H7" s="2"/>
      <c r="I7" s="1"/>
      <c r="J7" s="6" t="s">
        <v>35</v>
      </c>
      <c r="K7" s="6" t="s">
        <v>37</v>
      </c>
      <c r="L7" s="6" t="s">
        <v>41</v>
      </c>
      <c r="M7" s="6" t="s">
        <v>39</v>
      </c>
      <c r="N7" s="6" t="s">
        <v>43</v>
      </c>
      <c r="O7" s="6" t="s">
        <v>45</v>
      </c>
      <c r="P7" s="6" t="s">
        <v>119</v>
      </c>
      <c r="Q7" s="6" t="s">
        <v>121</v>
      </c>
      <c r="R7" s="6" t="s">
        <v>124</v>
      </c>
      <c r="S7" s="6" t="s">
        <v>125</v>
      </c>
      <c r="T7" s="1"/>
      <c r="U7" s="6" t="s">
        <v>12</v>
      </c>
      <c r="V7" s="6" t="s">
        <v>24</v>
      </c>
      <c r="W7" s="6" t="s">
        <v>25</v>
      </c>
      <c r="X7" s="42" t="s">
        <v>26</v>
      </c>
      <c r="Y7" s="6" t="s">
        <v>170</v>
      </c>
      <c r="Z7" s="6" t="s">
        <v>171</v>
      </c>
      <c r="AA7" s="6" t="s">
        <v>27</v>
      </c>
      <c r="AB7" s="6" t="s">
        <v>16</v>
      </c>
      <c r="AC7" s="42" t="s">
        <v>103</v>
      </c>
      <c r="AD7" s="6" t="s">
        <v>17</v>
      </c>
      <c r="AE7" s="6" t="s">
        <v>18</v>
      </c>
      <c r="AF7" s="6" t="s">
        <v>19</v>
      </c>
      <c r="AG7" s="6" t="s">
        <v>20</v>
      </c>
      <c r="AH7" s="6" t="s">
        <v>21</v>
      </c>
      <c r="AI7" s="6" t="s">
        <v>22</v>
      </c>
      <c r="AJ7" s="55" t="s">
        <v>134</v>
      </c>
      <c r="AK7" s="55" t="s">
        <v>182</v>
      </c>
      <c r="AL7" s="55" t="s">
        <v>183</v>
      </c>
      <c r="AM7" s="55" t="s">
        <v>135</v>
      </c>
      <c r="AN7" s="6" t="s">
        <v>136</v>
      </c>
      <c r="AO7" s="6" t="s">
        <v>137</v>
      </c>
      <c r="AP7" s="6" t="s">
        <v>138</v>
      </c>
      <c r="AQ7" s="6" t="s">
        <v>139</v>
      </c>
      <c r="AR7" s="6" t="s">
        <v>140</v>
      </c>
      <c r="AS7" s="6"/>
      <c r="AT7" s="6" t="s">
        <v>12</v>
      </c>
      <c r="AU7" s="6" t="s">
        <v>13</v>
      </c>
      <c r="AV7" s="6" t="s">
        <v>15</v>
      </c>
      <c r="AW7" s="6" t="s">
        <v>16</v>
      </c>
      <c r="AX7" s="6" t="s">
        <v>17</v>
      </c>
      <c r="AY7" s="6" t="s">
        <v>18</v>
      </c>
      <c r="AZ7" s="6" t="s">
        <v>19</v>
      </c>
      <c r="BA7" s="6" t="s">
        <v>20</v>
      </c>
      <c r="BB7" s="6" t="s">
        <v>21</v>
      </c>
      <c r="BC7" s="6" t="s">
        <v>22</v>
      </c>
      <c r="BD7" s="55" t="s">
        <v>144</v>
      </c>
      <c r="BE7" s="55" t="s">
        <v>178</v>
      </c>
      <c r="BF7" s="55" t="s">
        <v>179</v>
      </c>
      <c r="BG7" s="55" t="s">
        <v>127</v>
      </c>
      <c r="BH7" s="6" t="s">
        <v>145</v>
      </c>
      <c r="BI7" s="6" t="s">
        <v>146</v>
      </c>
      <c r="BJ7" s="6" t="s">
        <v>147</v>
      </c>
      <c r="BK7" s="42" t="s">
        <v>14</v>
      </c>
      <c r="BL7" s="42" t="s">
        <v>101</v>
      </c>
      <c r="BM7" s="6"/>
      <c r="BN7" s="6"/>
      <c r="BO7" s="6"/>
      <c r="BP7" s="6"/>
      <c r="BQ7" s="6"/>
      <c r="BR7" s="6"/>
      <c r="BS7" s="6"/>
      <c r="BT7" s="6"/>
      <c r="BU7" s="6"/>
    </row>
    <row r="8" spans="1:100" x14ac:dyDescent="0.2">
      <c r="A8" s="8"/>
      <c r="B8" s="8"/>
      <c r="C8" s="8"/>
      <c r="D8" s="8"/>
      <c r="E8" s="8"/>
      <c r="F8" s="8"/>
      <c r="G8" s="8"/>
      <c r="H8" s="57" t="s">
        <v>29</v>
      </c>
      <c r="I8" s="8"/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9" t="s">
        <v>122</v>
      </c>
      <c r="R8" s="9" t="s">
        <v>122</v>
      </c>
      <c r="S8" s="9" t="s">
        <v>126</v>
      </c>
      <c r="T8" s="8"/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9" t="s">
        <v>30</v>
      </c>
      <c r="AA8" s="9" t="s">
        <v>30</v>
      </c>
      <c r="AB8" s="9" t="s">
        <v>30</v>
      </c>
      <c r="AC8" s="9" t="s">
        <v>30</v>
      </c>
      <c r="AD8" s="9" t="s">
        <v>30</v>
      </c>
      <c r="AE8" s="9" t="s">
        <v>30</v>
      </c>
      <c r="AF8" s="9" t="s">
        <v>30</v>
      </c>
      <c r="AG8" s="9" t="s">
        <v>30</v>
      </c>
      <c r="AH8" s="9" t="s">
        <v>30</v>
      </c>
      <c r="AI8" s="9" t="s">
        <v>30</v>
      </c>
      <c r="AJ8" s="9" t="s">
        <v>30</v>
      </c>
      <c r="AK8" s="9" t="s">
        <v>30</v>
      </c>
      <c r="AL8" s="9" t="s">
        <v>30</v>
      </c>
      <c r="AM8" s="9" t="s">
        <v>30</v>
      </c>
      <c r="AN8" s="9" t="s">
        <v>122</v>
      </c>
      <c r="AO8" s="9" t="s">
        <v>122</v>
      </c>
      <c r="AP8" s="9" t="s">
        <v>122</v>
      </c>
      <c r="AQ8" s="9" t="s">
        <v>122</v>
      </c>
      <c r="AR8" s="9" t="s">
        <v>126</v>
      </c>
      <c r="AS8" s="9"/>
      <c r="AT8" s="9" t="s">
        <v>30</v>
      </c>
      <c r="AU8" s="9" t="s">
        <v>30</v>
      </c>
      <c r="AV8" s="9" t="s">
        <v>30</v>
      </c>
      <c r="AW8" s="9" t="s">
        <v>30</v>
      </c>
      <c r="AX8" s="9" t="s">
        <v>30</v>
      </c>
      <c r="AY8" s="9" t="s">
        <v>30</v>
      </c>
      <c r="AZ8" s="9" t="s">
        <v>30</v>
      </c>
      <c r="BA8" s="9" t="s">
        <v>30</v>
      </c>
      <c r="BB8" s="9" t="s">
        <v>30</v>
      </c>
      <c r="BC8" s="9" t="s">
        <v>30</v>
      </c>
      <c r="BD8" s="9" t="s">
        <v>30</v>
      </c>
      <c r="BE8" s="9" t="s">
        <v>30</v>
      </c>
      <c r="BF8" s="9" t="s">
        <v>30</v>
      </c>
      <c r="BG8" s="9" t="s">
        <v>30</v>
      </c>
      <c r="BH8" s="9" t="s">
        <v>122</v>
      </c>
      <c r="BI8" s="9" t="s">
        <v>122</v>
      </c>
      <c r="BJ8" s="9" t="s">
        <v>126</v>
      </c>
      <c r="BK8" s="9" t="s">
        <v>30</v>
      </c>
      <c r="BL8" s="9" t="s">
        <v>30</v>
      </c>
      <c r="BM8" s="9"/>
      <c r="BN8" s="9"/>
      <c r="BO8" s="9"/>
      <c r="BP8" s="9"/>
      <c r="BQ8" s="9"/>
      <c r="BR8" s="9"/>
      <c r="BS8" s="9"/>
      <c r="BT8" s="9"/>
      <c r="BU8" s="9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1" t="s">
        <v>31</v>
      </c>
      <c r="BN9" s="11" t="s">
        <v>166</v>
      </c>
      <c r="BV9" s="11" t="s">
        <v>32</v>
      </c>
      <c r="CD9" t="s">
        <v>114</v>
      </c>
      <c r="CE9" t="s">
        <v>115</v>
      </c>
      <c r="CG9" s="11" t="s">
        <v>167</v>
      </c>
      <c r="CO9" s="11" t="s">
        <v>33</v>
      </c>
    </row>
    <row r="10" spans="1:100" x14ac:dyDescent="0.2">
      <c r="A10" s="3"/>
      <c r="B10" s="3"/>
      <c r="C10" s="3" t="s">
        <v>34</v>
      </c>
      <c r="D10" s="3"/>
      <c r="E10" s="3"/>
      <c r="F10" s="3"/>
      <c r="G10" s="6" t="s">
        <v>35</v>
      </c>
      <c r="H10" s="10" t="s">
        <v>30</v>
      </c>
      <c r="I10" s="3"/>
      <c r="J10" s="13" t="s">
        <v>48</v>
      </c>
      <c r="K10" s="13" t="s">
        <v>49</v>
      </c>
      <c r="L10" s="33" t="s">
        <v>187</v>
      </c>
      <c r="N10" s="3"/>
      <c r="O10" s="3"/>
      <c r="P10" s="3"/>
      <c r="Q10" s="3"/>
      <c r="R10" s="3"/>
      <c r="S10" s="3"/>
      <c r="T10" s="3"/>
      <c r="U10" s="14">
        <v>0</v>
      </c>
      <c r="V10" s="14">
        <v>0</v>
      </c>
      <c r="W10" s="14">
        <v>0</v>
      </c>
      <c r="X10" s="14">
        <v>1E-4</v>
      </c>
      <c r="Y10" s="15">
        <v>0.5</v>
      </c>
      <c r="Z10" s="15">
        <v>0.4</v>
      </c>
      <c r="AA10" s="15">
        <v>0.5</v>
      </c>
      <c r="AB10" s="14">
        <v>0</v>
      </c>
      <c r="AC10" s="14">
        <v>0</v>
      </c>
      <c r="AD10" s="14">
        <v>0</v>
      </c>
      <c r="AE10" s="14">
        <v>0</v>
      </c>
      <c r="AF10" s="15">
        <v>0.6</v>
      </c>
      <c r="AG10" s="15">
        <v>1.2</v>
      </c>
      <c r="AH10" s="14">
        <v>0</v>
      </c>
      <c r="AI10" s="14">
        <v>0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25">
        <v>15.361838000000001</v>
      </c>
      <c r="BO10" s="25">
        <v>10.3</v>
      </c>
      <c r="BP10" s="25">
        <v>15.761837999999999</v>
      </c>
      <c r="BQ10" s="25">
        <v>15.661837999999999</v>
      </c>
      <c r="BR10" s="25">
        <v>10.9</v>
      </c>
      <c r="BS10" s="25">
        <v>15.661837999999999</v>
      </c>
      <c r="BT10" s="25">
        <v>15.061838</v>
      </c>
      <c r="BU10" s="13"/>
      <c r="BV10" s="14">
        <v>10</v>
      </c>
      <c r="BW10" s="14">
        <v>8</v>
      </c>
      <c r="BX10" s="14">
        <v>10</v>
      </c>
      <c r="BY10" s="14">
        <v>10</v>
      </c>
      <c r="BZ10" s="14">
        <v>8</v>
      </c>
      <c r="CA10" s="14">
        <v>10</v>
      </c>
      <c r="CB10" s="14">
        <v>12</v>
      </c>
      <c r="CD10" s="14">
        <v>0</v>
      </c>
      <c r="CE10" s="37" cm="1">
        <f t="array" ref="CE10:CE19">1+(CD10:CD19*CD21)</f>
        <v>1</v>
      </c>
      <c r="CF10" s="13"/>
      <c r="CG10" s="17" cm="1">
        <f t="array" ref="CG10:CM19">BN10:BT19-MMULT(U10:AR19,TRANSPOSE(U58:AR64))-BV10:CB19*_xlfn.ANCHORARRAY(CE10)-CO10:CU19</f>
        <v>0</v>
      </c>
      <c r="CH10" s="18">
        <v>0</v>
      </c>
      <c r="CI10" s="18">
        <v>0</v>
      </c>
      <c r="CJ10" s="18">
        <v>0</v>
      </c>
      <c r="CK10" s="18">
        <v>0</v>
      </c>
      <c r="CL10" s="19">
        <v>0</v>
      </c>
      <c r="CM10" s="19">
        <v>0</v>
      </c>
      <c r="CN10" s="13"/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</row>
    <row r="11" spans="1:100" x14ac:dyDescent="0.2">
      <c r="A11" s="3"/>
      <c r="B11" s="3"/>
      <c r="C11" s="3" t="s">
        <v>36</v>
      </c>
      <c r="D11" s="3"/>
      <c r="E11" s="3"/>
      <c r="F11" s="3"/>
      <c r="G11" s="6" t="s">
        <v>37</v>
      </c>
      <c r="H11" s="10" t="s">
        <v>30</v>
      </c>
      <c r="I11" s="3"/>
      <c r="J11" s="34">
        <f>SUM(MMULT(TRANSPOSE(_xlfn.ANCHORARRAY(L76)),_xlfn.ANCHORARRAY(U66)))</f>
        <v>2980.42082734</v>
      </c>
      <c r="K11" s="34" cm="1">
        <f t="array" ref="K11">MMULT(AT47:BL47,TRANSPOSE(AT90:BL90))+CD21*CD23</f>
        <v>4525.2647999999999</v>
      </c>
      <c r="L11" s="35">
        <f>J11+K11</f>
        <v>7505.6856273399999</v>
      </c>
      <c r="N11" s="3"/>
      <c r="O11" s="3"/>
      <c r="P11" s="3"/>
      <c r="Q11" s="3"/>
      <c r="R11" s="3"/>
      <c r="S11" s="3"/>
      <c r="T11" s="3"/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1E-3</v>
      </c>
      <c r="AD11" s="15">
        <v>1.2</v>
      </c>
      <c r="AE11" s="15">
        <v>1.1000000000000001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25">
        <v>7</v>
      </c>
      <c r="BO11" s="25">
        <v>4.5999999999999996</v>
      </c>
      <c r="BP11" s="25">
        <v>8.0004050000000007</v>
      </c>
      <c r="BQ11" s="25">
        <v>1</v>
      </c>
      <c r="BR11" s="25">
        <v>1</v>
      </c>
      <c r="BS11" s="25">
        <v>2</v>
      </c>
      <c r="BT11" s="25">
        <v>2</v>
      </c>
      <c r="BU11" s="13"/>
      <c r="BV11" s="14">
        <v>1</v>
      </c>
      <c r="BW11" s="14">
        <v>1</v>
      </c>
      <c r="BX11" s="14">
        <v>2</v>
      </c>
      <c r="BY11" s="14">
        <v>1</v>
      </c>
      <c r="BZ11" s="14">
        <v>1</v>
      </c>
      <c r="CA11" s="14">
        <v>2</v>
      </c>
      <c r="CB11" s="14">
        <v>2</v>
      </c>
      <c r="CD11" s="14">
        <v>0</v>
      </c>
      <c r="CE11" s="37">
        <v>1</v>
      </c>
      <c r="CF11" s="13"/>
      <c r="CG11" s="20">
        <v>0</v>
      </c>
      <c r="CH11" s="13">
        <v>0</v>
      </c>
      <c r="CI11" s="13">
        <v>8.8817841970012523E-16</v>
      </c>
      <c r="CJ11" s="13">
        <v>0</v>
      </c>
      <c r="CK11" s="13">
        <v>0</v>
      </c>
      <c r="CL11" s="21">
        <v>0</v>
      </c>
      <c r="CM11" s="21">
        <v>0</v>
      </c>
      <c r="CN11" s="13"/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</row>
    <row r="12" spans="1:100" x14ac:dyDescent="0.2">
      <c r="A12" s="3"/>
      <c r="B12" s="3"/>
      <c r="C12" s="3" t="s">
        <v>38</v>
      </c>
      <c r="D12" s="3"/>
      <c r="E12" s="3"/>
      <c r="F12" s="3"/>
      <c r="G12" s="6" t="s">
        <v>41</v>
      </c>
      <c r="H12" s="10" t="s">
        <v>30</v>
      </c>
      <c r="I12" s="3"/>
      <c r="N12" s="3"/>
      <c r="O12" s="3"/>
      <c r="P12" s="3"/>
      <c r="Q12" s="3"/>
      <c r="R12" s="3"/>
      <c r="S12" s="3"/>
      <c r="T12" s="3"/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25">
        <v>0</v>
      </c>
      <c r="BO12" s="25">
        <v>0</v>
      </c>
      <c r="BP12" s="25">
        <v>0</v>
      </c>
      <c r="BQ12" s="25">
        <v>1</v>
      </c>
      <c r="BR12" s="25">
        <v>5</v>
      </c>
      <c r="BS12" s="25">
        <v>1</v>
      </c>
      <c r="BT12" s="25">
        <v>5</v>
      </c>
      <c r="BU12" s="13"/>
      <c r="BV12" s="14">
        <v>0</v>
      </c>
      <c r="BW12" s="14">
        <v>0</v>
      </c>
      <c r="BX12" s="14">
        <v>0</v>
      </c>
      <c r="BY12" s="14">
        <v>1</v>
      </c>
      <c r="BZ12" s="14">
        <v>5</v>
      </c>
      <c r="CA12" s="14">
        <v>1</v>
      </c>
      <c r="CB12" s="14">
        <v>5</v>
      </c>
      <c r="CD12" s="14">
        <v>0.05</v>
      </c>
      <c r="CE12" s="37">
        <v>1</v>
      </c>
      <c r="CF12" s="13"/>
      <c r="CG12" s="20">
        <v>0</v>
      </c>
      <c r="CH12" s="13">
        <v>0</v>
      </c>
      <c r="CI12" s="13">
        <v>0</v>
      </c>
      <c r="CJ12" s="13">
        <v>0</v>
      </c>
      <c r="CK12" s="13">
        <v>0</v>
      </c>
      <c r="CL12" s="21">
        <v>0</v>
      </c>
      <c r="CM12" s="21">
        <v>0</v>
      </c>
      <c r="CN12" s="13"/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</row>
    <row r="13" spans="1:100" x14ac:dyDescent="0.2">
      <c r="A13" s="3"/>
      <c r="B13" s="3"/>
      <c r="C13" s="3" t="s">
        <v>40</v>
      </c>
      <c r="D13" s="3"/>
      <c r="E13" s="3"/>
      <c r="F13" s="3"/>
      <c r="G13" s="6" t="s">
        <v>39</v>
      </c>
      <c r="H13" s="10" t="s">
        <v>30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25">
        <v>5</v>
      </c>
      <c r="BO13" s="25">
        <v>3</v>
      </c>
      <c r="BP13" s="25">
        <v>5</v>
      </c>
      <c r="BQ13" s="25">
        <v>0</v>
      </c>
      <c r="BR13" s="25">
        <v>0</v>
      </c>
      <c r="BS13" s="25">
        <v>0</v>
      </c>
      <c r="BT13" s="25">
        <v>0</v>
      </c>
      <c r="BU13" s="13"/>
      <c r="BV13" s="14">
        <v>5</v>
      </c>
      <c r="BW13" s="14">
        <v>3</v>
      </c>
      <c r="BX13" s="14">
        <v>5</v>
      </c>
      <c r="BY13" s="14">
        <v>0</v>
      </c>
      <c r="BZ13" s="14">
        <v>0</v>
      </c>
      <c r="CA13" s="14">
        <v>0</v>
      </c>
      <c r="CB13" s="14">
        <v>0</v>
      </c>
      <c r="CD13" s="14">
        <v>-0.1</v>
      </c>
      <c r="CE13" s="37">
        <v>1</v>
      </c>
      <c r="CF13" s="13"/>
      <c r="CG13" s="20">
        <v>0</v>
      </c>
      <c r="CH13" s="13">
        <v>0</v>
      </c>
      <c r="CI13" s="13">
        <v>0</v>
      </c>
      <c r="CJ13" s="13">
        <v>0</v>
      </c>
      <c r="CK13" s="13">
        <v>0</v>
      </c>
      <c r="CL13" s="21">
        <v>0</v>
      </c>
      <c r="CM13" s="21">
        <v>0</v>
      </c>
      <c r="CN13" s="13"/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</row>
    <row r="14" spans="1:100" x14ac:dyDescent="0.2">
      <c r="A14" s="3"/>
      <c r="B14" s="3"/>
      <c r="C14" s="3" t="s">
        <v>42</v>
      </c>
      <c r="D14" s="3"/>
      <c r="E14" s="3"/>
      <c r="F14" s="3"/>
      <c r="G14" s="6" t="s">
        <v>43</v>
      </c>
      <c r="H14" s="10" t="s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25">
        <v>0.5</v>
      </c>
      <c r="BO14" s="25">
        <v>1</v>
      </c>
      <c r="BP14" s="25">
        <v>2</v>
      </c>
      <c r="BQ14" s="25">
        <v>0.5</v>
      </c>
      <c r="BR14" s="25">
        <v>1</v>
      </c>
      <c r="BS14" s="25">
        <v>2</v>
      </c>
      <c r="BT14" s="25">
        <v>2</v>
      </c>
      <c r="BU14" s="13"/>
      <c r="BV14" s="14">
        <v>0.5</v>
      </c>
      <c r="BW14" s="14">
        <v>1</v>
      </c>
      <c r="BX14" s="14">
        <v>2</v>
      </c>
      <c r="BY14" s="14">
        <v>0.5</v>
      </c>
      <c r="BZ14" s="14">
        <v>1</v>
      </c>
      <c r="CA14" s="14">
        <v>2</v>
      </c>
      <c r="CB14" s="14">
        <v>2</v>
      </c>
      <c r="CD14" s="14">
        <v>0</v>
      </c>
      <c r="CE14" s="37">
        <v>1</v>
      </c>
      <c r="CF14" s="13"/>
      <c r="CG14" s="20">
        <v>0</v>
      </c>
      <c r="CH14" s="13">
        <v>0</v>
      </c>
      <c r="CI14" s="13">
        <v>0</v>
      </c>
      <c r="CJ14" s="13">
        <v>0</v>
      </c>
      <c r="CK14" s="13">
        <v>0</v>
      </c>
      <c r="CL14" s="21">
        <v>0</v>
      </c>
      <c r="CM14" s="21">
        <v>0</v>
      </c>
      <c r="CN14" s="13"/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</row>
    <row r="15" spans="1:100" x14ac:dyDescent="0.2">
      <c r="A15" s="3"/>
      <c r="B15" s="3"/>
      <c r="C15" s="3" t="s">
        <v>44</v>
      </c>
      <c r="D15" s="3"/>
      <c r="E15" s="3"/>
      <c r="F15" s="3"/>
      <c r="G15" s="6" t="s">
        <v>45</v>
      </c>
      <c r="H15" s="10" t="s">
        <v>30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f>1/0.9</f>
        <v>1.1111111111111112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5">
        <v>1.5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25">
        <v>0.75</v>
      </c>
      <c r="BO15" s="25">
        <v>1.5</v>
      </c>
      <c r="BP15" s="25">
        <v>3.6615611000000001</v>
      </c>
      <c r="BQ15" s="25">
        <v>0.75</v>
      </c>
      <c r="BR15" s="25">
        <v>1.5</v>
      </c>
      <c r="BS15" s="25">
        <v>3</v>
      </c>
      <c r="BT15" s="25">
        <v>3.6615611000000001</v>
      </c>
      <c r="BU15" s="13"/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D15" s="14">
        <v>0</v>
      </c>
      <c r="CE15" s="37">
        <v>1</v>
      </c>
      <c r="CF15" s="13"/>
      <c r="CG15" s="20">
        <v>0</v>
      </c>
      <c r="CH15" s="13">
        <v>0</v>
      </c>
      <c r="CI15" s="13">
        <v>-1.1111111142270147E-8</v>
      </c>
      <c r="CJ15" s="13">
        <v>0</v>
      </c>
      <c r="CK15" s="13">
        <v>0</v>
      </c>
      <c r="CL15" s="21">
        <v>0</v>
      </c>
      <c r="CM15" s="21">
        <v>-1.1111111142270147E-8</v>
      </c>
      <c r="CN15" s="13"/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</row>
    <row r="16" spans="1:100" x14ac:dyDescent="0.2">
      <c r="A16" s="3"/>
      <c r="B16" s="3"/>
      <c r="C16" s="3" t="s">
        <v>160</v>
      </c>
      <c r="D16" s="3"/>
      <c r="E16" s="3"/>
      <c r="F16" s="3"/>
      <c r="G16" s="6" t="s">
        <v>119</v>
      </c>
      <c r="H16" s="10" t="s">
        <v>30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0.15</v>
      </c>
      <c r="AO16" s="14">
        <v>0</v>
      </c>
      <c r="AP16" s="14">
        <v>0.17</v>
      </c>
      <c r="AQ16" s="14">
        <v>0</v>
      </c>
      <c r="AR16" s="14">
        <v>0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25">
        <v>14.885474</v>
      </c>
      <c r="BO16" s="25">
        <v>0</v>
      </c>
      <c r="BP16" s="25">
        <v>0</v>
      </c>
      <c r="BQ16" s="25">
        <v>17</v>
      </c>
      <c r="BR16" s="25">
        <v>17</v>
      </c>
      <c r="BS16" s="25">
        <v>4.3618379999999997</v>
      </c>
      <c r="BT16" s="25">
        <v>0</v>
      </c>
      <c r="BU16" s="13"/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D16" s="14">
        <v>0</v>
      </c>
      <c r="CE16" s="37">
        <v>1</v>
      </c>
      <c r="CF16" s="13"/>
      <c r="CG16" s="20">
        <v>5.0000002360661711E-8</v>
      </c>
      <c r="CH16" s="13">
        <v>0</v>
      </c>
      <c r="CI16" s="13">
        <v>0</v>
      </c>
      <c r="CJ16" s="13">
        <v>0</v>
      </c>
      <c r="CK16" s="13">
        <v>0</v>
      </c>
      <c r="CL16" s="21">
        <v>0</v>
      </c>
      <c r="CM16" s="21">
        <v>0</v>
      </c>
      <c r="CN16" s="13"/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</row>
    <row r="17" spans="1:99" x14ac:dyDescent="0.2">
      <c r="A17" s="3"/>
      <c r="B17" s="3"/>
      <c r="C17" s="3" t="s">
        <v>118</v>
      </c>
      <c r="D17" s="3"/>
      <c r="E17" s="3"/>
      <c r="F17" s="3"/>
      <c r="G17" s="6" t="s">
        <v>121</v>
      </c>
      <c r="H17" s="10" t="s">
        <v>122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25">
        <v>100</v>
      </c>
      <c r="BO17" s="25">
        <v>0</v>
      </c>
      <c r="BP17" s="25">
        <v>100</v>
      </c>
      <c r="BQ17" s="25">
        <v>10</v>
      </c>
      <c r="BR17" s="25">
        <v>10</v>
      </c>
      <c r="BS17" s="25">
        <v>60</v>
      </c>
      <c r="BT17" s="25">
        <v>0</v>
      </c>
      <c r="BU17" s="13"/>
      <c r="BV17" s="14">
        <v>100</v>
      </c>
      <c r="BW17" s="14">
        <v>0</v>
      </c>
      <c r="BX17" s="14">
        <v>100</v>
      </c>
      <c r="BY17" s="14">
        <v>10</v>
      </c>
      <c r="BZ17" s="14">
        <v>10</v>
      </c>
      <c r="CA17" s="14">
        <v>60</v>
      </c>
      <c r="CB17" s="14">
        <v>0</v>
      </c>
      <c r="CD17" s="14">
        <v>0</v>
      </c>
      <c r="CE17" s="37">
        <v>1</v>
      </c>
      <c r="CF17" s="13"/>
      <c r="CG17" s="20">
        <v>0</v>
      </c>
      <c r="CH17" s="13">
        <v>0</v>
      </c>
      <c r="CI17" s="13">
        <v>0</v>
      </c>
      <c r="CJ17" s="13">
        <v>0</v>
      </c>
      <c r="CK17" s="13">
        <v>0</v>
      </c>
      <c r="CL17" s="21">
        <v>0</v>
      </c>
      <c r="CM17" s="21">
        <v>0</v>
      </c>
      <c r="CN17" s="13"/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</row>
    <row r="18" spans="1:99" x14ac:dyDescent="0.2">
      <c r="A18" s="3"/>
      <c r="B18" s="3"/>
      <c r="C18" s="3" t="s">
        <v>120</v>
      </c>
      <c r="D18" s="3"/>
      <c r="E18" s="3"/>
      <c r="F18" s="3"/>
      <c r="G18" s="6" t="s">
        <v>124</v>
      </c>
      <c r="H18" s="10" t="s">
        <v>122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25">
        <v>0</v>
      </c>
      <c r="BO18" s="25">
        <v>0</v>
      </c>
      <c r="BP18" s="25">
        <v>0</v>
      </c>
      <c r="BQ18" s="25">
        <v>100</v>
      </c>
      <c r="BR18" s="25">
        <v>100</v>
      </c>
      <c r="BS18" s="25">
        <v>0</v>
      </c>
      <c r="BT18" s="25">
        <v>0</v>
      </c>
      <c r="BU18" s="13"/>
      <c r="BV18" s="14">
        <v>0</v>
      </c>
      <c r="BW18" s="14">
        <v>0</v>
      </c>
      <c r="BX18" s="14">
        <v>0</v>
      </c>
      <c r="BY18" s="14">
        <v>100</v>
      </c>
      <c r="BZ18" s="14">
        <v>100</v>
      </c>
      <c r="CA18" s="14">
        <v>0</v>
      </c>
      <c r="CB18" s="14">
        <v>0</v>
      </c>
      <c r="CD18" s="14">
        <v>0</v>
      </c>
      <c r="CE18" s="37">
        <v>1</v>
      </c>
      <c r="CF18" s="13"/>
      <c r="CG18" s="20">
        <v>0</v>
      </c>
      <c r="CH18" s="13">
        <v>0</v>
      </c>
      <c r="CI18" s="13">
        <v>0</v>
      </c>
      <c r="CJ18" s="13">
        <v>0</v>
      </c>
      <c r="CK18" s="13">
        <v>0</v>
      </c>
      <c r="CL18" s="21">
        <v>0</v>
      </c>
      <c r="CM18" s="21">
        <v>0</v>
      </c>
      <c r="CN18" s="13"/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</row>
    <row r="19" spans="1:99" x14ac:dyDescent="0.2">
      <c r="A19" s="3"/>
      <c r="B19" s="3"/>
      <c r="C19" s="3" t="s">
        <v>123</v>
      </c>
      <c r="D19" s="3"/>
      <c r="E19" s="3"/>
      <c r="F19" s="3"/>
      <c r="G19" s="6" t="s">
        <v>125</v>
      </c>
      <c r="H19" s="10" t="s">
        <v>126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56">
        <v>0.02</v>
      </c>
      <c r="AP19" s="14">
        <v>0</v>
      </c>
      <c r="AQ19" s="56">
        <v>0.03</v>
      </c>
      <c r="AR19" s="14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25">
        <v>1.3743119999999999E-2</v>
      </c>
      <c r="BO19" s="25">
        <v>0</v>
      </c>
      <c r="BP19" s="25">
        <v>1.8</v>
      </c>
      <c r="BQ19" s="25">
        <v>0.18</v>
      </c>
      <c r="BR19" s="25">
        <v>0.18</v>
      </c>
      <c r="BS19" s="25">
        <v>0.55657944000000004</v>
      </c>
      <c r="BT19" s="25">
        <v>0</v>
      </c>
      <c r="BU19" s="13"/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D19" s="14">
        <v>0</v>
      </c>
      <c r="CE19" s="37">
        <v>1</v>
      </c>
      <c r="CF19" s="13"/>
      <c r="CG19" s="22">
        <v>1.3743119999999999E-2</v>
      </c>
      <c r="CH19" s="23">
        <v>0</v>
      </c>
      <c r="CI19" s="23">
        <v>1.8</v>
      </c>
      <c r="CJ19" s="23">
        <v>0.18</v>
      </c>
      <c r="CK19" s="23">
        <v>0.18</v>
      </c>
      <c r="CL19" s="24">
        <v>0.55657944000000004</v>
      </c>
      <c r="CM19" s="24">
        <v>0</v>
      </c>
      <c r="CN19" s="13"/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</row>
    <row r="20" spans="1:99" x14ac:dyDescent="0.2">
      <c r="A20" s="3"/>
      <c r="B20" s="3"/>
      <c r="C20" s="3"/>
      <c r="D20" s="3"/>
      <c r="E20" s="3"/>
      <c r="F20" s="3"/>
      <c r="G20" s="6"/>
      <c r="H20" s="10"/>
      <c r="I20" s="3"/>
      <c r="J20" s="6" t="s">
        <v>46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26" t="s">
        <v>47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26" t="s">
        <v>99</v>
      </c>
      <c r="BW20" s="13" t="s">
        <v>109</v>
      </c>
      <c r="BX20" s="13" t="s">
        <v>154</v>
      </c>
      <c r="BY20" s="13"/>
      <c r="BZ20" s="59" t="s">
        <v>155</v>
      </c>
      <c r="CA20" s="13"/>
      <c r="CB20" s="13"/>
      <c r="CC20" s="13"/>
      <c r="CD20" t="s">
        <v>117</v>
      </c>
      <c r="CF20" s="13"/>
      <c r="CG20" s="26" t="s">
        <v>168</v>
      </c>
      <c r="CH20" s="13"/>
      <c r="CI20" s="13"/>
      <c r="CJ20" s="13"/>
      <c r="CK20" s="13"/>
      <c r="CL20" s="13"/>
      <c r="CM20" s="13"/>
      <c r="CN20" s="13"/>
      <c r="CO20" s="26" t="s">
        <v>97</v>
      </c>
    </row>
    <row r="21" spans="1:99" x14ac:dyDescent="0.2">
      <c r="A21" s="3"/>
      <c r="B21" s="3"/>
      <c r="C21" s="3"/>
      <c r="D21" s="6"/>
      <c r="E21" s="6"/>
      <c r="F21" s="4" t="s">
        <v>76</v>
      </c>
      <c r="G21" s="6" t="s">
        <v>12</v>
      </c>
      <c r="H21" s="10" t="s">
        <v>30</v>
      </c>
      <c r="I21" s="3"/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T21" s="12">
        <v>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3"/>
      <c r="BN21" s="13"/>
      <c r="BO21" s="13"/>
      <c r="BP21" s="13"/>
      <c r="BQ21" s="13"/>
      <c r="BR21" s="13"/>
      <c r="BS21" s="13"/>
      <c r="BT21" s="13"/>
      <c r="BU21" s="13"/>
      <c r="BV21" s="14">
        <v>1</v>
      </c>
      <c r="BW21" s="14">
        <v>0</v>
      </c>
      <c r="BX21" s="14">
        <v>1</v>
      </c>
      <c r="BY21" s="13"/>
      <c r="BZ21" s="60">
        <v>0</v>
      </c>
      <c r="CA21" s="13"/>
      <c r="CB21" s="13"/>
      <c r="CC21" s="13"/>
      <c r="CD21" s="25">
        <v>0</v>
      </c>
      <c r="CF21" s="13"/>
      <c r="CG21" s="17" cm="1">
        <f t="array" ref="CG21:CM30">TRANSPOSE(MMULT(U58:AR64,J21:S44))-BN10:BT19</f>
        <v>0</v>
      </c>
      <c r="CH21" s="18">
        <v>0</v>
      </c>
      <c r="CI21" s="18">
        <v>0</v>
      </c>
      <c r="CJ21" s="18">
        <v>0</v>
      </c>
      <c r="CK21" s="18">
        <v>0</v>
      </c>
      <c r="CL21" s="19">
        <v>0</v>
      </c>
      <c r="CM21" s="19">
        <v>0</v>
      </c>
      <c r="CN21" s="13"/>
      <c r="CO21" s="17" cm="1">
        <f t="array" ref="CO21:CU37">TRANSPOSE(_xlfn.ANCHORARRAY(AT74)-AT82:BJ88)</f>
        <v>5.5511151231257827E-17</v>
      </c>
      <c r="CP21" s="18">
        <v>1.1102230246251565E-16</v>
      </c>
      <c r="CQ21" s="18">
        <v>5.5511151231257827E-17</v>
      </c>
      <c r="CR21" s="18">
        <v>1.1102230246251565E-16</v>
      </c>
      <c r="CS21" s="18">
        <v>-1.1102230246251565E-16</v>
      </c>
      <c r="CT21" s="19">
        <v>1.1102230246251565E-16</v>
      </c>
      <c r="CU21">
        <v>0</v>
      </c>
    </row>
    <row r="22" spans="1:99" x14ac:dyDescent="0.2">
      <c r="A22" s="3"/>
      <c r="B22" s="3"/>
      <c r="C22" s="3"/>
      <c r="D22" s="6"/>
      <c r="E22" s="6"/>
      <c r="F22" s="4" t="s">
        <v>77</v>
      </c>
      <c r="G22" s="6" t="s">
        <v>24</v>
      </c>
      <c r="H22" s="10" t="s">
        <v>30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T22" s="12">
        <v>0</v>
      </c>
      <c r="AU22" s="12">
        <v>1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4">
        <v>0</v>
      </c>
      <c r="BW22" s="14">
        <v>0</v>
      </c>
      <c r="BX22" s="14">
        <v>1</v>
      </c>
      <c r="BY22" s="13"/>
      <c r="BZ22" s="60">
        <v>0</v>
      </c>
      <c r="CA22" s="13"/>
      <c r="CB22" s="13"/>
      <c r="CC22" s="13"/>
      <c r="CD22" s="13" t="s">
        <v>116</v>
      </c>
      <c r="CF22" s="13"/>
      <c r="CG22" s="20">
        <v>0</v>
      </c>
      <c r="CH22" s="13">
        <v>0</v>
      </c>
      <c r="CI22" s="13">
        <v>0</v>
      </c>
      <c r="CJ22" s="13">
        <v>0</v>
      </c>
      <c r="CK22" s="13">
        <v>0</v>
      </c>
      <c r="CL22" s="21">
        <v>0</v>
      </c>
      <c r="CM22" s="21">
        <v>0</v>
      </c>
      <c r="CN22" s="13"/>
      <c r="CO22" s="20">
        <v>0</v>
      </c>
      <c r="CP22" s="13">
        <v>5.3618380000000005</v>
      </c>
      <c r="CQ22" s="13">
        <v>0</v>
      </c>
      <c r="CR22" s="13">
        <v>0</v>
      </c>
      <c r="CS22" s="13">
        <v>5.0618379999999998</v>
      </c>
      <c r="CT22" s="21">
        <v>0</v>
      </c>
      <c r="CU22">
        <v>0</v>
      </c>
    </row>
    <row r="23" spans="1:99" x14ac:dyDescent="0.2">
      <c r="A23" s="3"/>
      <c r="B23" s="3"/>
      <c r="C23" s="3"/>
      <c r="D23" s="6"/>
      <c r="E23" s="6"/>
      <c r="F23" s="4" t="s">
        <v>78</v>
      </c>
      <c r="G23" s="6" t="s">
        <v>25</v>
      </c>
      <c r="H23" s="10" t="s">
        <v>30</v>
      </c>
      <c r="I23" s="3"/>
      <c r="J23" s="12">
        <v>-1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T23" s="12">
        <v>0</v>
      </c>
      <c r="AU23" s="12">
        <v>1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3"/>
      <c r="BN23" s="13"/>
      <c r="BO23" s="13"/>
      <c r="BP23" s="13"/>
      <c r="BQ23" s="13"/>
      <c r="BR23" s="13"/>
      <c r="BS23" s="13"/>
      <c r="BT23" s="13"/>
      <c r="BU23" s="13"/>
      <c r="BV23" s="14">
        <v>-1</v>
      </c>
      <c r="BW23" s="14">
        <v>0</v>
      </c>
      <c r="BX23" s="14">
        <v>0</v>
      </c>
      <c r="BY23" s="13"/>
      <c r="BZ23" s="60">
        <v>0</v>
      </c>
      <c r="CA23" s="13"/>
      <c r="CB23" s="13"/>
      <c r="CC23" s="13"/>
      <c r="CD23" s="13">
        <v>10000</v>
      </c>
      <c r="CF23" s="13"/>
      <c r="CG23" s="20">
        <v>0</v>
      </c>
      <c r="CH23" s="13">
        <v>0</v>
      </c>
      <c r="CI23" s="13">
        <v>0</v>
      </c>
      <c r="CJ23" s="13">
        <v>0</v>
      </c>
      <c r="CK23" s="13">
        <v>0</v>
      </c>
      <c r="CL23" s="21">
        <v>0</v>
      </c>
      <c r="CM23" s="21">
        <v>0</v>
      </c>
      <c r="CN23" s="13"/>
      <c r="CO23" s="20">
        <v>0</v>
      </c>
      <c r="CP23" s="13">
        <v>2.4000000000000004</v>
      </c>
      <c r="CQ23" s="13">
        <v>0</v>
      </c>
      <c r="CR23" s="13">
        <v>5</v>
      </c>
      <c r="CS23" s="13">
        <v>1</v>
      </c>
      <c r="CT23" s="21">
        <v>4</v>
      </c>
      <c r="CU23">
        <v>0.59540499999999952</v>
      </c>
    </row>
    <row r="24" spans="1:99" x14ac:dyDescent="0.2">
      <c r="A24" s="3"/>
      <c r="B24" s="3"/>
      <c r="C24" s="3"/>
      <c r="D24" s="6"/>
      <c r="E24" s="6"/>
      <c r="F24" s="4" t="s">
        <v>79</v>
      </c>
      <c r="G24" s="6" t="s">
        <v>26</v>
      </c>
      <c r="H24" s="10" t="s">
        <v>30</v>
      </c>
      <c r="I24" s="3"/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1</v>
      </c>
      <c r="BL24" s="12">
        <v>0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4">
        <v>1</v>
      </c>
      <c r="BW24" s="14">
        <v>0</v>
      </c>
      <c r="BX24" s="14">
        <v>1</v>
      </c>
      <c r="BY24" s="13"/>
      <c r="BZ24" s="60">
        <v>0</v>
      </c>
      <c r="CA24" s="13"/>
      <c r="CB24" s="13"/>
      <c r="CC24" s="13"/>
      <c r="CD24" s="13"/>
      <c r="CF24" s="6"/>
      <c r="CG24" s="20">
        <v>0</v>
      </c>
      <c r="CH24" s="13">
        <v>0</v>
      </c>
      <c r="CI24" s="13">
        <v>0</v>
      </c>
      <c r="CJ24" s="13">
        <v>0</v>
      </c>
      <c r="CK24" s="13">
        <v>0</v>
      </c>
      <c r="CL24" s="21">
        <v>0</v>
      </c>
      <c r="CM24" s="21">
        <v>0</v>
      </c>
      <c r="CN24" s="13"/>
      <c r="CO24" s="20">
        <v>0.59540499999999996</v>
      </c>
      <c r="CP24" s="13">
        <v>0.59540499999999996</v>
      </c>
      <c r="CQ24" s="13">
        <v>0</v>
      </c>
      <c r="CR24" s="13">
        <v>0.59540499999999996</v>
      </c>
      <c r="CS24" s="13">
        <v>0.59540499999999996</v>
      </c>
      <c r="CT24" s="21">
        <v>0.59540499999999996</v>
      </c>
      <c r="CU24">
        <v>0</v>
      </c>
    </row>
    <row r="25" spans="1:99" x14ac:dyDescent="0.2">
      <c r="A25" s="3"/>
      <c r="B25" s="3"/>
      <c r="C25" s="3"/>
      <c r="D25" s="6"/>
      <c r="E25" s="6"/>
      <c r="F25" s="4" t="s">
        <v>169</v>
      </c>
      <c r="G25" s="6" t="s">
        <v>170</v>
      </c>
      <c r="H25" s="10" t="s">
        <v>30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T25" s="12">
        <v>0</v>
      </c>
      <c r="AU25" s="12">
        <v>0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V25" s="14">
        <v>0</v>
      </c>
      <c r="BW25" s="14">
        <v>1</v>
      </c>
      <c r="BX25" s="14">
        <v>0</v>
      </c>
      <c r="BZ25" s="60">
        <v>0</v>
      </c>
      <c r="CF25" s="6"/>
      <c r="CG25" s="20">
        <v>0</v>
      </c>
      <c r="CH25" s="13">
        <v>0</v>
      </c>
      <c r="CI25" s="13">
        <v>0</v>
      </c>
      <c r="CJ25" s="13">
        <v>0</v>
      </c>
      <c r="CK25" s="13">
        <v>0</v>
      </c>
      <c r="CL25" s="21">
        <v>0</v>
      </c>
      <c r="CM25" s="21">
        <v>0</v>
      </c>
      <c r="CN25" s="13"/>
      <c r="CO25" s="20">
        <v>0</v>
      </c>
      <c r="CP25" s="13">
        <v>2</v>
      </c>
      <c r="CQ25" s="13">
        <v>0</v>
      </c>
      <c r="CR25" s="13">
        <v>5</v>
      </c>
      <c r="CS25" s="13">
        <v>5</v>
      </c>
      <c r="CT25" s="21">
        <v>5</v>
      </c>
      <c r="CU25">
        <v>5</v>
      </c>
    </row>
    <row r="26" spans="1:99" x14ac:dyDescent="0.2">
      <c r="A26" s="3"/>
      <c r="B26" s="3"/>
      <c r="C26" s="3"/>
      <c r="D26" s="6"/>
      <c r="E26" s="6"/>
      <c r="F26" s="4" t="s">
        <v>173</v>
      </c>
      <c r="G26" s="6" t="s">
        <v>171</v>
      </c>
      <c r="H26" s="10" t="s">
        <v>30</v>
      </c>
      <c r="I26" s="3"/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T26" s="12">
        <v>0</v>
      </c>
      <c r="AU26" s="12">
        <v>0</v>
      </c>
      <c r="AV26" s="12">
        <v>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V26" s="14">
        <v>0</v>
      </c>
      <c r="BW26" s="14">
        <v>1</v>
      </c>
      <c r="BX26" s="14">
        <v>0</v>
      </c>
      <c r="BZ26" s="60">
        <v>0</v>
      </c>
      <c r="CF26" s="6"/>
      <c r="CG26" s="20">
        <v>0</v>
      </c>
      <c r="CH26" s="13">
        <v>0</v>
      </c>
      <c r="CI26" s="13">
        <v>0</v>
      </c>
      <c r="CJ26" s="13">
        <v>0</v>
      </c>
      <c r="CK26" s="13">
        <v>0</v>
      </c>
      <c r="CL26" s="21">
        <v>0</v>
      </c>
      <c r="CM26" s="21">
        <v>0</v>
      </c>
      <c r="CN26" s="13"/>
      <c r="CO26" s="20">
        <v>0</v>
      </c>
      <c r="CP26" s="13">
        <v>0</v>
      </c>
      <c r="CQ26" s="13">
        <v>0</v>
      </c>
      <c r="CR26" s="13">
        <v>0</v>
      </c>
      <c r="CS26" s="13">
        <v>0</v>
      </c>
      <c r="CT26" s="21">
        <v>0</v>
      </c>
      <c r="CU26">
        <v>0</v>
      </c>
    </row>
    <row r="27" spans="1:99" x14ac:dyDescent="0.2">
      <c r="A27" s="3"/>
      <c r="B27" s="3"/>
      <c r="C27" s="3"/>
      <c r="D27" s="6"/>
      <c r="E27" s="6"/>
      <c r="F27" s="4" t="s">
        <v>80</v>
      </c>
      <c r="G27" s="6" t="s">
        <v>27</v>
      </c>
      <c r="H27" s="10" t="s">
        <v>30</v>
      </c>
      <c r="I27" s="3"/>
      <c r="J27" s="12">
        <v>0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T27" s="12">
        <v>0</v>
      </c>
      <c r="AU27" s="12">
        <v>0</v>
      </c>
      <c r="AV27" s="12">
        <v>1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V27" s="14">
        <v>0</v>
      </c>
      <c r="BW27" s="14">
        <v>0</v>
      </c>
      <c r="BX27" s="14">
        <v>0</v>
      </c>
      <c r="BZ27" s="60">
        <v>0</v>
      </c>
      <c r="CF27" s="6"/>
      <c r="CG27" s="20">
        <v>0</v>
      </c>
      <c r="CH27" s="13">
        <v>0</v>
      </c>
      <c r="CI27" s="13">
        <v>0</v>
      </c>
      <c r="CJ27" s="13">
        <v>0</v>
      </c>
      <c r="CK27" s="13">
        <v>0</v>
      </c>
      <c r="CL27" s="21">
        <v>0</v>
      </c>
      <c r="CM27" s="21">
        <v>0</v>
      </c>
      <c r="CN27" s="13"/>
      <c r="CO27" s="20">
        <v>0</v>
      </c>
      <c r="CP27" s="13">
        <v>0</v>
      </c>
      <c r="CQ27" s="13">
        <v>0</v>
      </c>
      <c r="CR27" s="13">
        <v>0</v>
      </c>
      <c r="CS27" s="13">
        <v>0</v>
      </c>
      <c r="CT27" s="21">
        <v>0</v>
      </c>
      <c r="CU27">
        <v>0</v>
      </c>
    </row>
    <row r="28" spans="1:99" x14ac:dyDescent="0.2">
      <c r="A28" s="3"/>
      <c r="B28" s="3"/>
      <c r="C28" s="3"/>
      <c r="D28" s="6"/>
      <c r="E28" s="6"/>
      <c r="F28" s="4" t="s">
        <v>81</v>
      </c>
      <c r="G28" s="6" t="s">
        <v>16</v>
      </c>
      <c r="H28" s="10" t="s">
        <v>30</v>
      </c>
      <c r="I28" s="3"/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T28" s="12">
        <v>0</v>
      </c>
      <c r="AU28" s="12">
        <v>0</v>
      </c>
      <c r="AV28" s="12">
        <v>0</v>
      </c>
      <c r="AW28" s="12">
        <v>1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V28" s="14">
        <v>0</v>
      </c>
      <c r="BW28" s="14">
        <v>1</v>
      </c>
      <c r="BX28" s="14">
        <v>0</v>
      </c>
      <c r="BZ28" s="60">
        <v>0</v>
      </c>
      <c r="CF28" s="6"/>
      <c r="CG28" s="20">
        <v>-0.76350700000000415</v>
      </c>
      <c r="CH28" s="13">
        <v>0</v>
      </c>
      <c r="CI28" s="13">
        <v>-100</v>
      </c>
      <c r="CJ28" s="13">
        <v>-10</v>
      </c>
      <c r="CK28" s="13">
        <v>-10</v>
      </c>
      <c r="CL28" s="21">
        <v>-30.92108</v>
      </c>
      <c r="CM28" s="21">
        <v>0</v>
      </c>
      <c r="CN28" s="13"/>
      <c r="CO28" s="20">
        <v>0</v>
      </c>
      <c r="CP28" s="13">
        <v>0</v>
      </c>
      <c r="CQ28" s="13">
        <v>0</v>
      </c>
      <c r="CR28" s="13">
        <v>0</v>
      </c>
      <c r="CS28" s="13">
        <v>0</v>
      </c>
      <c r="CT28" s="21">
        <v>0</v>
      </c>
      <c r="CU28">
        <v>0</v>
      </c>
    </row>
    <row r="29" spans="1:99" x14ac:dyDescent="0.2">
      <c r="A29" s="3"/>
      <c r="B29" s="3"/>
      <c r="C29" s="3"/>
      <c r="D29" s="6"/>
      <c r="E29" s="6"/>
      <c r="F29" s="4" t="s">
        <v>82</v>
      </c>
      <c r="G29" s="6" t="s">
        <v>103</v>
      </c>
      <c r="H29" s="10" t="s">
        <v>30</v>
      </c>
      <c r="I29" s="3"/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1</v>
      </c>
      <c r="BV29" s="14">
        <v>0</v>
      </c>
      <c r="BW29" s="14">
        <v>1</v>
      </c>
      <c r="BX29" s="14">
        <v>0</v>
      </c>
      <c r="BZ29" s="60">
        <v>0</v>
      </c>
      <c r="CF29" s="6"/>
      <c r="CG29" s="20">
        <v>0</v>
      </c>
      <c r="CH29" s="13">
        <v>0</v>
      </c>
      <c r="CI29" s="13">
        <v>0</v>
      </c>
      <c r="CJ29" s="13">
        <v>0</v>
      </c>
      <c r="CK29" s="13">
        <v>0</v>
      </c>
      <c r="CL29" s="21">
        <v>0</v>
      </c>
      <c r="CM29" s="21">
        <v>0</v>
      </c>
      <c r="CN29" s="13"/>
      <c r="CO29" s="20">
        <v>1.5</v>
      </c>
      <c r="CP29" s="13">
        <v>1</v>
      </c>
      <c r="CQ29" s="13">
        <v>0</v>
      </c>
      <c r="CR29" s="13">
        <v>1.5</v>
      </c>
      <c r="CS29" s="13">
        <v>1</v>
      </c>
      <c r="CT29" s="21">
        <v>0</v>
      </c>
      <c r="CU29">
        <v>0</v>
      </c>
    </row>
    <row r="30" spans="1:99" x14ac:dyDescent="0.2">
      <c r="A30" s="3"/>
      <c r="B30" s="3"/>
      <c r="C30" s="3"/>
      <c r="D30" s="6"/>
      <c r="E30" s="6"/>
      <c r="F30" s="4" t="s">
        <v>141</v>
      </c>
      <c r="G30" s="6" t="s">
        <v>17</v>
      </c>
      <c r="H30" s="10" t="s">
        <v>30</v>
      </c>
      <c r="I30" s="3"/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T30" s="12">
        <v>0</v>
      </c>
      <c r="AU30" s="12">
        <v>0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V30" s="14">
        <v>0</v>
      </c>
      <c r="BW30" s="14">
        <v>0</v>
      </c>
      <c r="BX30" s="14">
        <v>0</v>
      </c>
      <c r="BZ30" s="60">
        <v>0</v>
      </c>
      <c r="CF30" s="6"/>
      <c r="CG30" s="20">
        <v>0</v>
      </c>
      <c r="CH30" s="13">
        <v>0</v>
      </c>
      <c r="CI30" s="13">
        <v>0</v>
      </c>
      <c r="CJ30" s="13">
        <v>0</v>
      </c>
      <c r="CK30" s="13">
        <v>0</v>
      </c>
      <c r="CL30" s="21">
        <v>0</v>
      </c>
      <c r="CM30" s="21">
        <v>0</v>
      </c>
      <c r="CN30" s="13"/>
      <c r="CO30" s="20">
        <v>9998.25</v>
      </c>
      <c r="CP30" s="13">
        <v>9997.5</v>
      </c>
      <c r="CQ30" s="13">
        <v>9995.3384389000003</v>
      </c>
      <c r="CR30" s="13">
        <v>9998.25</v>
      </c>
      <c r="CS30" s="13">
        <v>9997.5</v>
      </c>
      <c r="CT30" s="21">
        <v>9996</v>
      </c>
      <c r="CU30">
        <v>9995.3384389000003</v>
      </c>
    </row>
    <row r="31" spans="1:99" x14ac:dyDescent="0.2">
      <c r="A31" s="3"/>
      <c r="B31" s="3"/>
      <c r="C31" s="3"/>
      <c r="D31" s="6"/>
      <c r="E31" s="6"/>
      <c r="F31" s="4" t="s">
        <v>83</v>
      </c>
      <c r="G31" s="6" t="s">
        <v>18</v>
      </c>
      <c r="H31" s="10" t="s">
        <v>30</v>
      </c>
      <c r="I31" s="3"/>
      <c r="J31" s="12">
        <v>0</v>
      </c>
      <c r="K31" s="12">
        <v>0</v>
      </c>
      <c r="L31" s="12">
        <v>0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1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V31" s="14">
        <v>0</v>
      </c>
      <c r="BW31" s="14">
        <v>0</v>
      </c>
      <c r="BX31" s="14">
        <v>0</v>
      </c>
      <c r="BZ31" s="60">
        <v>0</v>
      </c>
      <c r="CF31" s="6"/>
      <c r="CG31" s="13"/>
      <c r="CH31" s="13"/>
      <c r="CI31" s="13"/>
      <c r="CJ31" s="13"/>
      <c r="CK31" s="13"/>
      <c r="CL31" s="13"/>
      <c r="CM31" s="13"/>
      <c r="CN31" s="13"/>
      <c r="CO31" s="20">
        <v>5.1381619999999995</v>
      </c>
      <c r="CP31" s="13">
        <v>0</v>
      </c>
      <c r="CQ31" s="13">
        <v>4.7382019999999994</v>
      </c>
      <c r="CR31" s="13">
        <v>2.238162</v>
      </c>
      <c r="CS31" s="13">
        <v>0</v>
      </c>
      <c r="CT31" s="21">
        <v>2.6381620000000003</v>
      </c>
      <c r="CU31">
        <v>0</v>
      </c>
    </row>
    <row r="32" spans="1:99" x14ac:dyDescent="0.2">
      <c r="A32" s="3"/>
      <c r="B32" s="3"/>
      <c r="C32" s="3"/>
      <c r="D32" s="6"/>
      <c r="E32" s="6"/>
      <c r="F32" s="4" t="s">
        <v>84</v>
      </c>
      <c r="G32" s="6" t="s">
        <v>19</v>
      </c>
      <c r="H32" s="10" t="s">
        <v>30</v>
      </c>
      <c r="I32" s="3"/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V32" s="14">
        <v>0</v>
      </c>
      <c r="BW32" s="14">
        <v>0</v>
      </c>
      <c r="BX32" s="14">
        <v>0</v>
      </c>
      <c r="BZ32" s="60">
        <v>0</v>
      </c>
      <c r="CF32" s="6"/>
      <c r="CG32" s="13"/>
      <c r="CH32" s="13"/>
      <c r="CI32" s="13"/>
      <c r="CJ32" s="13"/>
      <c r="CK32" s="13"/>
      <c r="CL32" s="13"/>
      <c r="CM32" s="13"/>
      <c r="CN32" s="13"/>
      <c r="CO32" s="29">
        <v>17</v>
      </c>
      <c r="CP32">
        <v>17</v>
      </c>
      <c r="CQ32">
        <v>17</v>
      </c>
      <c r="CR32">
        <v>17</v>
      </c>
      <c r="CS32">
        <v>17</v>
      </c>
      <c r="CT32" s="30">
        <v>17</v>
      </c>
      <c r="CU32">
        <v>0</v>
      </c>
    </row>
    <row r="33" spans="1:99" x14ac:dyDescent="0.2">
      <c r="A33" s="3"/>
      <c r="B33" s="3"/>
      <c r="C33" s="3"/>
      <c r="D33" s="6"/>
      <c r="E33" s="6"/>
      <c r="F33" s="4" t="s">
        <v>85</v>
      </c>
      <c r="G33" s="6" t="s">
        <v>20</v>
      </c>
      <c r="H33" s="10" t="s">
        <v>30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V33" s="14">
        <v>0</v>
      </c>
      <c r="BW33" s="14">
        <v>0</v>
      </c>
      <c r="BX33" s="14">
        <v>0</v>
      </c>
      <c r="BZ33" s="60">
        <v>0</v>
      </c>
      <c r="CF33" s="6"/>
      <c r="CN33" s="13"/>
      <c r="CO33" s="29">
        <v>25</v>
      </c>
      <c r="CP33">
        <v>25</v>
      </c>
      <c r="CQ33">
        <v>25</v>
      </c>
      <c r="CR33">
        <v>25</v>
      </c>
      <c r="CS33">
        <v>25</v>
      </c>
      <c r="CT33" s="30">
        <v>25</v>
      </c>
      <c r="CU33">
        <v>0</v>
      </c>
    </row>
    <row r="34" spans="1:99" x14ac:dyDescent="0.2">
      <c r="A34" s="3"/>
      <c r="B34" s="3"/>
      <c r="C34" s="3"/>
      <c r="D34" s="6"/>
      <c r="E34" s="6"/>
      <c r="F34" s="4" t="s">
        <v>86</v>
      </c>
      <c r="G34" s="6" t="s">
        <v>21</v>
      </c>
      <c r="H34" s="10" t="s">
        <v>30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1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V34" s="14">
        <v>0</v>
      </c>
      <c r="BW34" s="14">
        <v>0</v>
      </c>
      <c r="BX34" s="14">
        <v>0</v>
      </c>
      <c r="BZ34" s="60">
        <v>0</v>
      </c>
      <c r="CF34" s="6"/>
      <c r="CN34" s="13"/>
      <c r="CO34" s="29">
        <v>485.11452600000001</v>
      </c>
      <c r="CP34">
        <v>500</v>
      </c>
      <c r="CQ34">
        <v>500</v>
      </c>
      <c r="CR34">
        <v>483</v>
      </c>
      <c r="CS34">
        <v>483</v>
      </c>
      <c r="CT34" s="30">
        <v>495.63816200000002</v>
      </c>
      <c r="CU34">
        <v>0</v>
      </c>
    </row>
    <row r="35" spans="1:99" x14ac:dyDescent="0.2">
      <c r="A35" s="3"/>
      <c r="B35" s="3"/>
      <c r="C35" s="3"/>
      <c r="D35" s="6"/>
      <c r="E35" s="6"/>
      <c r="F35" s="4" t="s">
        <v>102</v>
      </c>
      <c r="G35" s="6" t="s">
        <v>22</v>
      </c>
      <c r="H35" s="10" t="s">
        <v>30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1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V35" s="14">
        <v>0</v>
      </c>
      <c r="BW35" s="14">
        <v>0</v>
      </c>
      <c r="BX35" s="14">
        <v>0</v>
      </c>
      <c r="BZ35" s="60">
        <v>0</v>
      </c>
      <c r="CF35" s="6"/>
      <c r="CN35" s="13"/>
      <c r="CO35" s="20">
        <v>50.763507000000004</v>
      </c>
      <c r="CP35" s="13">
        <v>150</v>
      </c>
      <c r="CQ35" s="13">
        <v>150</v>
      </c>
      <c r="CR35" s="13">
        <v>50</v>
      </c>
      <c r="CS35" s="13">
        <v>50</v>
      </c>
      <c r="CT35" s="21">
        <v>120.92108</v>
      </c>
      <c r="CU35">
        <v>0</v>
      </c>
    </row>
    <row r="36" spans="1:99" x14ac:dyDescent="0.2">
      <c r="A36" s="3"/>
      <c r="B36" s="3"/>
      <c r="C36" s="3"/>
      <c r="D36" s="6"/>
      <c r="E36" s="6"/>
      <c r="F36" s="4" t="s">
        <v>112</v>
      </c>
      <c r="G36" s="55" t="s">
        <v>134</v>
      </c>
      <c r="H36" s="10" t="s">
        <v>30</v>
      </c>
      <c r="I36" s="3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V36" s="14">
        <v>0</v>
      </c>
      <c r="BW36" s="14">
        <v>0</v>
      </c>
      <c r="BX36" s="14">
        <v>-1</v>
      </c>
      <c r="BZ36" s="60">
        <v>-1</v>
      </c>
      <c r="CF36" s="13"/>
      <c r="CN36" s="13"/>
      <c r="CO36" s="20">
        <v>200</v>
      </c>
      <c r="CP36" s="13">
        <v>200</v>
      </c>
      <c r="CQ36" s="13">
        <v>200</v>
      </c>
      <c r="CR36" s="13">
        <v>200</v>
      </c>
      <c r="CS36" s="13">
        <v>200</v>
      </c>
      <c r="CT36" s="21">
        <v>200</v>
      </c>
      <c r="CU36">
        <v>0</v>
      </c>
    </row>
    <row r="37" spans="1:99" x14ac:dyDescent="0.2">
      <c r="A37" s="3"/>
      <c r="B37" s="3"/>
      <c r="C37" s="3"/>
      <c r="D37" s="6"/>
      <c r="E37" s="6"/>
      <c r="F37" s="4" t="s">
        <v>180</v>
      </c>
      <c r="G37" s="55" t="s">
        <v>182</v>
      </c>
      <c r="H37" s="10" t="s">
        <v>30</v>
      </c>
      <c r="I37" s="3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1</v>
      </c>
      <c r="BF37" s="12">
        <v>1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V37" s="14">
        <v>0</v>
      </c>
      <c r="BW37" s="14">
        <v>0</v>
      </c>
      <c r="BX37" s="14">
        <v>0</v>
      </c>
      <c r="BZ37" s="60">
        <v>-1</v>
      </c>
      <c r="CF37" s="13"/>
      <c r="CN37" s="13"/>
      <c r="CO37" s="20">
        <v>99998.986256880002</v>
      </c>
      <c r="CP37" s="13">
        <v>99999</v>
      </c>
      <c r="CQ37" s="13">
        <v>99997.2</v>
      </c>
      <c r="CR37" s="13">
        <v>99998.82</v>
      </c>
      <c r="CS37" s="13">
        <v>99998.82</v>
      </c>
      <c r="CT37" s="21">
        <v>99998.443420559997</v>
      </c>
      <c r="CU37">
        <v>0</v>
      </c>
    </row>
    <row r="38" spans="1:99" x14ac:dyDescent="0.2">
      <c r="A38" s="3"/>
      <c r="B38" s="3"/>
      <c r="C38" s="3"/>
      <c r="D38" s="6"/>
      <c r="E38" s="6"/>
      <c r="F38" s="4" t="s">
        <v>181</v>
      </c>
      <c r="G38" s="55" t="s">
        <v>183</v>
      </c>
      <c r="H38" s="10" t="s">
        <v>30</v>
      </c>
      <c r="I38" s="3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1</v>
      </c>
      <c r="BF38" s="12">
        <v>1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V38" s="14">
        <v>0</v>
      </c>
      <c r="BW38" s="14">
        <v>0</v>
      </c>
      <c r="BX38" s="14">
        <v>0</v>
      </c>
      <c r="BZ38" s="60">
        <v>-1</v>
      </c>
      <c r="CF38" s="13"/>
      <c r="CN38" s="13"/>
      <c r="CO38" s="13"/>
      <c r="CP38" s="13"/>
      <c r="CQ38" s="13"/>
      <c r="CR38" s="13"/>
      <c r="CS38" s="13"/>
      <c r="CT38" s="13"/>
    </row>
    <row r="39" spans="1:99" x14ac:dyDescent="0.2">
      <c r="A39" s="3"/>
      <c r="B39" s="3"/>
      <c r="C39" s="3"/>
      <c r="D39" s="6"/>
      <c r="E39" s="6"/>
      <c r="F39" s="4" t="s">
        <v>128</v>
      </c>
      <c r="G39" s="55" t="s">
        <v>135</v>
      </c>
      <c r="H39" s="10" t="s">
        <v>30</v>
      </c>
      <c r="I39" s="3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1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V39" s="14">
        <v>0</v>
      </c>
      <c r="BW39" s="14">
        <v>0</v>
      </c>
      <c r="BX39" s="14">
        <v>0</v>
      </c>
      <c r="BZ39" s="60">
        <v>1</v>
      </c>
      <c r="CF39" s="13"/>
      <c r="CN39" s="13"/>
      <c r="CO39" s="13"/>
      <c r="CP39" s="13"/>
      <c r="CQ39" s="13"/>
      <c r="CR39" s="13"/>
      <c r="CS39" s="13"/>
      <c r="CT39" s="13"/>
    </row>
    <row r="40" spans="1:99" x14ac:dyDescent="0.2">
      <c r="A40" s="3"/>
      <c r="B40" s="3"/>
      <c r="C40" s="3"/>
      <c r="D40" s="6"/>
      <c r="E40" s="6"/>
      <c r="F40" s="4" t="s">
        <v>129</v>
      </c>
      <c r="G40" s="6" t="s">
        <v>136</v>
      </c>
      <c r="H40" s="10" t="s">
        <v>122</v>
      </c>
      <c r="I40" s="3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0</v>
      </c>
      <c r="S40" s="12">
        <v>0</v>
      </c>
      <c r="T40" s="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1</v>
      </c>
      <c r="BI40" s="12">
        <v>0</v>
      </c>
      <c r="BJ40" s="12">
        <v>0</v>
      </c>
      <c r="BK40" s="12">
        <v>0</v>
      </c>
      <c r="BL40" s="12">
        <v>0</v>
      </c>
      <c r="BV40" s="14">
        <v>0</v>
      </c>
      <c r="BW40" s="14">
        <v>0</v>
      </c>
      <c r="BX40" s="14">
        <v>0</v>
      </c>
      <c r="BZ40" s="60">
        <v>0</v>
      </c>
      <c r="CF40" s="13"/>
      <c r="CN40" s="13"/>
      <c r="CO40" s="13"/>
      <c r="CP40" s="13"/>
      <c r="CQ40" s="13"/>
      <c r="CR40" s="13"/>
      <c r="CS40" s="13"/>
      <c r="CT40" s="13"/>
    </row>
    <row r="41" spans="1:99" x14ac:dyDescent="0.2">
      <c r="A41" s="3"/>
      <c r="B41" s="3"/>
      <c r="C41" s="3"/>
      <c r="D41" s="3"/>
      <c r="E41" s="6"/>
      <c r="F41" s="4" t="s">
        <v>130</v>
      </c>
      <c r="G41" s="6" t="s">
        <v>137</v>
      </c>
      <c r="H41" s="10" t="s">
        <v>122</v>
      </c>
      <c r="I41" s="3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</v>
      </c>
      <c r="R41" s="12">
        <v>0</v>
      </c>
      <c r="S41" s="12">
        <v>0</v>
      </c>
      <c r="T41" s="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V41" s="14">
        <v>0</v>
      </c>
      <c r="BW41" s="14">
        <v>0</v>
      </c>
      <c r="BX41" s="14">
        <v>0</v>
      </c>
      <c r="BZ41" s="60">
        <v>0</v>
      </c>
      <c r="CF41" s="13"/>
      <c r="CN41" s="13"/>
      <c r="CO41" s="13" t="s">
        <v>188</v>
      </c>
      <c r="CP41" s="13"/>
      <c r="CQ41" s="13"/>
      <c r="CR41" s="13"/>
      <c r="CS41" s="13"/>
      <c r="CT41" s="13"/>
    </row>
    <row r="42" spans="1:99" x14ac:dyDescent="0.2">
      <c r="A42" s="3"/>
      <c r="B42" s="3"/>
      <c r="C42" s="3"/>
      <c r="D42" s="3"/>
      <c r="E42" s="6"/>
      <c r="F42" s="4" t="s">
        <v>131</v>
      </c>
      <c r="G42" s="6" t="s">
        <v>138</v>
      </c>
      <c r="H42" s="10" t="s">
        <v>122</v>
      </c>
      <c r="I42" s="3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</v>
      </c>
      <c r="T42" s="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1</v>
      </c>
      <c r="BI42" s="12">
        <v>0</v>
      </c>
      <c r="BJ42" s="12">
        <v>0</v>
      </c>
      <c r="BK42" s="12">
        <v>0</v>
      </c>
      <c r="BL42" s="12">
        <v>0</v>
      </c>
      <c r="BV42" s="14">
        <v>0</v>
      </c>
      <c r="BW42" s="14">
        <v>0</v>
      </c>
      <c r="BX42" s="14">
        <v>0</v>
      </c>
      <c r="BZ42" s="60">
        <v>0</v>
      </c>
      <c r="CF42" s="13"/>
      <c r="CN42" s="13"/>
      <c r="CO42" s="13" cm="1">
        <f t="array" ref="CO42:CR42">BF90:BI90</f>
        <v>0</v>
      </c>
      <c r="CP42" s="13">
        <v>0</v>
      </c>
      <c r="CQ42" s="13">
        <v>0</v>
      </c>
      <c r="CR42" s="13">
        <v>0</v>
      </c>
      <c r="CS42" s="13"/>
      <c r="CT42" s="13"/>
    </row>
    <row r="43" spans="1:99" x14ac:dyDescent="0.2">
      <c r="A43" s="3"/>
      <c r="B43" s="3"/>
      <c r="C43" s="3"/>
      <c r="D43" s="3"/>
      <c r="E43" s="3"/>
      <c r="F43" s="4" t="s">
        <v>132</v>
      </c>
      <c r="G43" s="6" t="s">
        <v>139</v>
      </c>
      <c r="H43" s="10" t="s">
        <v>122</v>
      </c>
      <c r="I43" s="3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0</v>
      </c>
      <c r="T43" s="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1</v>
      </c>
      <c r="BJ43" s="12">
        <v>0</v>
      </c>
      <c r="BK43" s="12">
        <v>0</v>
      </c>
      <c r="BL43" s="12">
        <v>0</v>
      </c>
      <c r="BV43" s="14">
        <v>0</v>
      </c>
      <c r="BW43" s="14">
        <v>0</v>
      </c>
      <c r="BX43" s="14">
        <v>0</v>
      </c>
      <c r="BZ43" s="60">
        <v>0</v>
      </c>
      <c r="CN43" s="38"/>
      <c r="CO43" s="38"/>
      <c r="CP43" s="5"/>
      <c r="CQ43" s="5"/>
      <c r="CR43" s="5"/>
      <c r="CS43" s="5"/>
      <c r="CT43" s="5"/>
    </row>
    <row r="44" spans="1:99" x14ac:dyDescent="0.2">
      <c r="A44" s="3"/>
      <c r="B44" s="3"/>
      <c r="C44" s="3"/>
      <c r="D44" s="3"/>
      <c r="E44" s="3"/>
      <c r="F44" s="4" t="s">
        <v>133</v>
      </c>
      <c r="G44" s="6" t="s">
        <v>140</v>
      </c>
      <c r="H44" s="10" t="s">
        <v>126</v>
      </c>
      <c r="I44" s="3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</v>
      </c>
      <c r="T44" s="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</v>
      </c>
      <c r="BK44" s="12">
        <v>0</v>
      </c>
      <c r="BL44" s="12">
        <v>0</v>
      </c>
      <c r="BV44" s="14">
        <v>0</v>
      </c>
      <c r="BW44" s="14">
        <v>0</v>
      </c>
      <c r="BX44" s="14">
        <v>0</v>
      </c>
      <c r="BZ44" s="60">
        <v>0</v>
      </c>
      <c r="CN44" s="13"/>
      <c r="CP44" s="13"/>
      <c r="CQ44" s="13"/>
      <c r="CR44" s="13"/>
      <c r="CS44" s="13"/>
      <c r="CT44" s="13"/>
    </row>
    <row r="45" spans="1:99" x14ac:dyDescent="0.2">
      <c r="BD45" s="13"/>
      <c r="BE45" s="13"/>
      <c r="BF45" s="13"/>
      <c r="BG45" s="13"/>
      <c r="BH45" s="13"/>
      <c r="BI45" s="13"/>
      <c r="BJ45" s="13"/>
      <c r="CO45" s="11" t="s">
        <v>60</v>
      </c>
    </row>
    <row r="46" spans="1:99" x14ac:dyDescent="0.2">
      <c r="A46" s="3"/>
      <c r="B46" s="3"/>
      <c r="C46" s="3"/>
      <c r="D46" s="3"/>
      <c r="E46" s="3"/>
      <c r="F46" s="3"/>
      <c r="G46" s="6" t="s">
        <v>59</v>
      </c>
      <c r="H46" s="10" t="s">
        <v>148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4">
        <v>0</v>
      </c>
      <c r="V46" s="14">
        <v>0.1</v>
      </c>
      <c r="W46" s="14">
        <v>-0.05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0.3</v>
      </c>
      <c r="AJ46" s="14">
        <v>0</v>
      </c>
      <c r="AK46" s="14">
        <v>0.4</v>
      </c>
      <c r="AL46" s="14">
        <v>0.5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1.8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CN46" s="41" t="s">
        <v>110</v>
      </c>
      <c r="CO46" s="13" cm="1">
        <f t="array" ref="CO46:CU48">TRANSPOSE(MMULT(U58:AR64,BV21:BX44))</f>
        <v>0.3</v>
      </c>
      <c r="CP46" s="13">
        <v>0.6</v>
      </c>
      <c r="CQ46" s="13">
        <v>0.7</v>
      </c>
      <c r="CR46" s="13">
        <v>0.6</v>
      </c>
      <c r="CS46" s="13">
        <v>0.9</v>
      </c>
      <c r="CT46" s="13">
        <v>0.6</v>
      </c>
      <c r="CU46">
        <v>0</v>
      </c>
    </row>
    <row r="47" spans="1:99" x14ac:dyDescent="0.2">
      <c r="A47" s="3"/>
      <c r="B47" s="3"/>
      <c r="C47" s="3"/>
      <c r="D47" s="3"/>
      <c r="E47" s="3"/>
      <c r="F47" s="3"/>
      <c r="G47" s="6" t="s">
        <v>61</v>
      </c>
      <c r="H47" s="10" t="s">
        <v>148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AS47" s="13" t="s">
        <v>62</v>
      </c>
      <c r="AT47" s="16">
        <v>1000</v>
      </c>
      <c r="AU47" s="16">
        <v>100</v>
      </c>
      <c r="AV47" s="16">
        <v>2000</v>
      </c>
      <c r="AW47" s="16">
        <v>200</v>
      </c>
      <c r="AX47" s="16">
        <v>500</v>
      </c>
      <c r="AY47" s="16">
        <v>1000</v>
      </c>
      <c r="AZ47" s="16">
        <v>500</v>
      </c>
      <c r="BA47" s="16">
        <v>1000</v>
      </c>
      <c r="BB47" s="16">
        <v>500</v>
      </c>
      <c r="BC47" s="16">
        <v>0</v>
      </c>
      <c r="BD47" s="16">
        <v>1000</v>
      </c>
      <c r="BE47" s="16">
        <v>10000000</v>
      </c>
      <c r="BF47" s="16">
        <v>10000000</v>
      </c>
      <c r="BG47" s="16">
        <v>0</v>
      </c>
      <c r="BH47" s="16">
        <f>30000/150</f>
        <v>200</v>
      </c>
      <c r="BI47" s="16">
        <v>125</v>
      </c>
      <c r="BJ47" s="16">
        <v>0</v>
      </c>
      <c r="BK47" s="16">
        <v>2000</v>
      </c>
      <c r="BL47" s="16">
        <v>200</v>
      </c>
      <c r="CN47" t="s">
        <v>101</v>
      </c>
      <c r="CO47" s="13">
        <v>7</v>
      </c>
      <c r="CP47" s="13">
        <v>4.5999999999999996</v>
      </c>
      <c r="CQ47" s="13">
        <v>8.0004049999999989</v>
      </c>
      <c r="CR47" s="13">
        <v>1</v>
      </c>
      <c r="CS47" s="13">
        <v>1</v>
      </c>
      <c r="CT47" s="13">
        <v>2</v>
      </c>
      <c r="CU47">
        <v>2</v>
      </c>
    </row>
    <row r="48" spans="1:99" x14ac:dyDescent="0.2">
      <c r="A48" s="3"/>
      <c r="B48" s="3"/>
      <c r="C48" s="3"/>
      <c r="D48" s="3"/>
      <c r="E48" s="3"/>
      <c r="F48" s="3"/>
      <c r="G48" s="6" t="s">
        <v>63</v>
      </c>
      <c r="H48" s="10" t="s">
        <v>149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AS48" s="13" t="s">
        <v>64</v>
      </c>
      <c r="AT48" s="16">
        <v>3</v>
      </c>
      <c r="AU48" s="16">
        <v>6</v>
      </c>
      <c r="AV48" s="16">
        <v>7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9999</v>
      </c>
      <c r="BD48" s="16">
        <v>7</v>
      </c>
      <c r="BE48" s="16">
        <v>17</v>
      </c>
      <c r="BF48" s="16">
        <v>25</v>
      </c>
      <c r="BG48" s="16">
        <v>100</v>
      </c>
      <c r="BH48" s="16">
        <v>150</v>
      </c>
      <c r="BI48" s="16">
        <v>200</v>
      </c>
      <c r="BJ48" s="16">
        <v>99999</v>
      </c>
      <c r="BK48" s="16">
        <v>1</v>
      </c>
      <c r="BL48" s="16">
        <v>1</v>
      </c>
      <c r="CN48" s="13" t="s">
        <v>157</v>
      </c>
      <c r="CO48" s="13">
        <v>13.5</v>
      </c>
      <c r="CP48" s="13">
        <v>10.299999999999999</v>
      </c>
      <c r="CQ48" s="13">
        <v>13.50004</v>
      </c>
      <c r="CR48" s="13">
        <v>10.899999999999999</v>
      </c>
      <c r="CS48" s="13">
        <v>10.9</v>
      </c>
      <c r="CT48" s="13">
        <v>11.3</v>
      </c>
      <c r="CU48">
        <v>15.061838</v>
      </c>
    </row>
    <row r="49" spans="1:99" x14ac:dyDescent="0.2">
      <c r="A49" s="3"/>
      <c r="B49" s="3"/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AS49" s="13"/>
      <c r="AT49" s="13" t="s">
        <v>65</v>
      </c>
      <c r="AU49" s="13"/>
      <c r="AV49" s="13"/>
      <c r="AW49" s="13"/>
      <c r="AX49" s="13"/>
      <c r="AY49" s="13"/>
      <c r="AZ49" s="13"/>
      <c r="BA49" s="13"/>
      <c r="BB49" s="13"/>
      <c r="BK49" s="26" t="s">
        <v>66</v>
      </c>
      <c r="BL49" s="26"/>
      <c r="BM49" s="13"/>
      <c r="BN49" s="13"/>
      <c r="BO49" s="11" t="s">
        <v>105</v>
      </c>
      <c r="BP49" t="s">
        <v>111</v>
      </c>
      <c r="BQ49" s="11" t="s">
        <v>106</v>
      </c>
      <c r="BR49" s="13"/>
      <c r="BS49" s="13"/>
      <c r="BT49" s="13"/>
      <c r="BU49" s="13"/>
      <c r="BV49" s="11" t="s">
        <v>67</v>
      </c>
      <c r="CO49" s="13" t="s">
        <v>68</v>
      </c>
      <c r="CP49" s="13"/>
      <c r="CQ49" s="13"/>
      <c r="CR49" s="13"/>
      <c r="CS49" s="13"/>
      <c r="CT49" s="13"/>
    </row>
    <row r="50" spans="1:99" x14ac:dyDescent="0.2">
      <c r="A50" s="3" t="s">
        <v>1</v>
      </c>
      <c r="B50" s="3" t="s">
        <v>4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AS50" s="13"/>
      <c r="AT50" s="16">
        <v>0.1</v>
      </c>
      <c r="AU50" s="14">
        <v>1</v>
      </c>
      <c r="AV50" s="14">
        <v>1</v>
      </c>
      <c r="AW50" s="14">
        <v>1</v>
      </c>
      <c r="AX50" s="14">
        <v>1</v>
      </c>
      <c r="AY50" s="14">
        <v>1</v>
      </c>
      <c r="AZ50" s="14">
        <v>1</v>
      </c>
      <c r="BA50" s="14">
        <v>1</v>
      </c>
      <c r="BB50" s="14">
        <v>1</v>
      </c>
      <c r="BC50" s="14">
        <v>1</v>
      </c>
      <c r="BD50" s="14">
        <v>1</v>
      </c>
      <c r="BE50" s="14">
        <v>1</v>
      </c>
      <c r="BF50" s="14">
        <v>1</v>
      </c>
      <c r="BG50" s="14">
        <v>5</v>
      </c>
      <c r="BH50" s="14">
        <v>1</v>
      </c>
      <c r="BI50" s="14">
        <v>1</v>
      </c>
      <c r="BJ50" s="14">
        <v>1</v>
      </c>
      <c r="BK50" s="46" cm="1">
        <f t="array" ref="BK50:BK55">AX66:AX71*BO50:BO55-MMULT(BV50:CA55,X58:X63)</f>
        <v>0.5</v>
      </c>
      <c r="BL50" s="46" cm="1">
        <f t="array" ref="BL50:BL55">AY66:AY71*BP50:BP55-MMULT(BV58:CA63,AC58:AC63)</f>
        <v>0.5</v>
      </c>
      <c r="BM50" s="13"/>
      <c r="BN50" s="13"/>
      <c r="BO50" s="49">
        <v>1</v>
      </c>
      <c r="BP50" s="49">
        <v>1</v>
      </c>
      <c r="BQ50" s="48">
        <v>0.9</v>
      </c>
      <c r="BR50" s="13"/>
      <c r="BS50" s="13"/>
      <c r="BT50" s="13"/>
      <c r="BU50" s="13"/>
      <c r="BV50" s="12">
        <v>1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N50" s="13"/>
      <c r="CO50" s="13" cm="1">
        <f t="array" ref="CO50:CT51">TRANSPOSE(_xlfn.ANCHORARRAY(AV66)-BK50:BL55)</f>
        <v>0.4</v>
      </c>
      <c r="CP50" s="13">
        <v>0.4</v>
      </c>
      <c r="CQ50" s="13">
        <v>0.8</v>
      </c>
      <c r="CR50" s="13">
        <v>0.8</v>
      </c>
      <c r="CS50" s="13">
        <v>0.8</v>
      </c>
      <c r="CT50" s="13">
        <v>0.8</v>
      </c>
    </row>
    <row r="51" spans="1:99" x14ac:dyDescent="0.2">
      <c r="A51" s="3" t="s">
        <v>1</v>
      </c>
      <c r="B51" s="3" t="s">
        <v>5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S51" s="13"/>
      <c r="AT51" s="16">
        <v>0.2</v>
      </c>
      <c r="AU51" s="14">
        <v>1</v>
      </c>
      <c r="AV51" s="14">
        <v>1</v>
      </c>
      <c r="AW51" s="14">
        <v>1</v>
      </c>
      <c r="AX51" s="14">
        <v>1</v>
      </c>
      <c r="AY51" s="14">
        <v>1</v>
      </c>
      <c r="AZ51" s="14">
        <v>1</v>
      </c>
      <c r="BA51" s="14">
        <v>1</v>
      </c>
      <c r="BB51" s="14">
        <v>1</v>
      </c>
      <c r="BC51" s="14">
        <v>1</v>
      </c>
      <c r="BD51" s="14">
        <v>0</v>
      </c>
      <c r="BE51" s="14">
        <v>1</v>
      </c>
      <c r="BF51" s="14">
        <v>1</v>
      </c>
      <c r="BG51" s="14">
        <v>5</v>
      </c>
      <c r="BH51" s="14">
        <v>1</v>
      </c>
      <c r="BI51" s="14">
        <v>1</v>
      </c>
      <c r="BJ51" s="14">
        <v>1</v>
      </c>
      <c r="BK51" s="47">
        <v>0.5</v>
      </c>
      <c r="BL51" s="47">
        <v>0.45</v>
      </c>
      <c r="BM51" s="13"/>
      <c r="BN51" s="13"/>
      <c r="BO51" s="49">
        <v>1</v>
      </c>
      <c r="BP51" s="50">
        <f>BP50*$BQ$50</f>
        <v>0.9</v>
      </c>
      <c r="BR51" s="13"/>
      <c r="BS51" s="13"/>
      <c r="BT51" s="13"/>
      <c r="BU51" s="13"/>
      <c r="BV51" s="12">
        <v>1</v>
      </c>
      <c r="BW51" s="12">
        <v>1</v>
      </c>
      <c r="BX51" s="12">
        <v>0</v>
      </c>
      <c r="BY51" s="12">
        <v>0</v>
      </c>
      <c r="BZ51" s="12">
        <v>0</v>
      </c>
      <c r="CA51" s="12">
        <v>0</v>
      </c>
      <c r="CH51" s="26"/>
      <c r="CI51" s="13"/>
      <c r="CJ51" s="13"/>
      <c r="CK51" s="13"/>
      <c r="CL51" s="13"/>
      <c r="CM51" s="13"/>
      <c r="CN51" s="13"/>
      <c r="CO51" s="13">
        <v>0.49</v>
      </c>
      <c r="CP51" s="13">
        <v>0.54</v>
      </c>
      <c r="CQ51" s="13">
        <v>0.99</v>
      </c>
      <c r="CR51" s="13">
        <v>0.99</v>
      </c>
      <c r="CS51" s="13">
        <v>0.99</v>
      </c>
      <c r="CT51" s="13">
        <v>0.99</v>
      </c>
    </row>
    <row r="52" spans="1:99" x14ac:dyDescent="0.2">
      <c r="A52" s="3" t="s">
        <v>1</v>
      </c>
      <c r="B52" s="3" t="s">
        <v>6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AS52" s="13"/>
      <c r="AT52" s="16">
        <v>0.1</v>
      </c>
      <c r="AU52" s="14">
        <v>1</v>
      </c>
      <c r="AV52" s="14">
        <v>1</v>
      </c>
      <c r="AW52" s="14">
        <v>1</v>
      </c>
      <c r="AX52" s="14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4">
        <v>1</v>
      </c>
      <c r="BF52" s="14">
        <v>1</v>
      </c>
      <c r="BG52" s="14">
        <v>5</v>
      </c>
      <c r="BH52" s="14">
        <v>1</v>
      </c>
      <c r="BI52" s="14">
        <v>1</v>
      </c>
      <c r="BJ52" s="14">
        <v>1</v>
      </c>
      <c r="BK52" s="47">
        <v>9.9999999999999978E-2</v>
      </c>
      <c r="BL52" s="47">
        <v>0</v>
      </c>
      <c r="BM52" s="13"/>
      <c r="BN52" s="13"/>
      <c r="BO52" s="49">
        <v>1</v>
      </c>
      <c r="BP52" s="50">
        <f>BP51*$BQ$50</f>
        <v>0.81</v>
      </c>
      <c r="BR52" s="13"/>
      <c r="BS52" s="13"/>
      <c r="BT52" s="13"/>
      <c r="BU52" s="13"/>
      <c r="BV52" s="12">
        <v>1</v>
      </c>
      <c r="BW52" s="12">
        <v>1</v>
      </c>
      <c r="BX52" s="12">
        <v>1</v>
      </c>
      <c r="BY52" s="12">
        <v>0</v>
      </c>
      <c r="BZ52" s="12">
        <v>0</v>
      </c>
      <c r="CA52" s="12">
        <v>0</v>
      </c>
      <c r="CH52" s="13"/>
      <c r="CI52" s="13"/>
      <c r="CJ52" s="13"/>
      <c r="CK52" s="13"/>
      <c r="CL52" s="13"/>
      <c r="CM52" s="13"/>
      <c r="CN52" s="13"/>
      <c r="CO52" s="13" t="s">
        <v>69</v>
      </c>
      <c r="CP52" s="13"/>
      <c r="CQ52" s="13"/>
      <c r="CR52" s="13"/>
      <c r="CS52" s="13"/>
      <c r="CT52" s="13"/>
    </row>
    <row r="53" spans="1:99" x14ac:dyDescent="0.2">
      <c r="A53" s="3" t="s">
        <v>2</v>
      </c>
      <c r="B53" s="3" t="s">
        <v>4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AS53" s="13"/>
      <c r="AT53" s="16">
        <v>0.2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4">
        <v>1</v>
      </c>
      <c r="BE53" s="14">
        <v>1</v>
      </c>
      <c r="BF53" s="14">
        <v>1</v>
      </c>
      <c r="BG53" s="14">
        <v>5</v>
      </c>
      <c r="BH53" s="14">
        <v>1</v>
      </c>
      <c r="BI53" s="14">
        <v>1</v>
      </c>
      <c r="BJ53" s="14">
        <v>1</v>
      </c>
      <c r="BK53" s="47">
        <v>9.9999999999999978E-2</v>
      </c>
      <c r="BL53" s="47">
        <v>0</v>
      </c>
      <c r="BM53" s="13"/>
      <c r="BN53" s="13"/>
      <c r="BO53" s="49">
        <v>1</v>
      </c>
      <c r="BP53" s="50">
        <f>BP52*$BQ$50</f>
        <v>0.72900000000000009</v>
      </c>
      <c r="BR53" s="13"/>
      <c r="BS53" s="13"/>
      <c r="BT53" s="13"/>
      <c r="BU53" s="13"/>
      <c r="BV53" s="12">
        <v>1</v>
      </c>
      <c r="BW53" s="12">
        <v>1</v>
      </c>
      <c r="BX53" s="12">
        <v>1</v>
      </c>
      <c r="BY53" s="12">
        <v>1</v>
      </c>
      <c r="BZ53" s="12">
        <v>0</v>
      </c>
      <c r="CA53" s="12">
        <v>0</v>
      </c>
      <c r="CH53" s="13"/>
      <c r="CI53" s="13"/>
      <c r="CJ53" s="13"/>
      <c r="CK53" s="13"/>
      <c r="CL53" s="13"/>
      <c r="CM53" s="13"/>
      <c r="CO53" s="13" cm="1">
        <f t="array" ref="CO53:CT54">TRANSPOSE(BK50:BL55-_xlfn.ANCHORARRAY(AT66))</f>
        <v>0.4</v>
      </c>
      <c r="CP53" s="13">
        <v>0.4</v>
      </c>
      <c r="CQ53" s="13">
        <v>-2.7755575615628914E-17</v>
      </c>
      <c r="CR53" s="13">
        <v>-2.7755575615628914E-17</v>
      </c>
      <c r="CS53" s="13">
        <v>-2.7755575615628914E-17</v>
      </c>
      <c r="CT53" s="13">
        <v>-2.7755575615628914E-17</v>
      </c>
    </row>
    <row r="54" spans="1:99" x14ac:dyDescent="0.2">
      <c r="A54" s="3" t="s">
        <v>2</v>
      </c>
      <c r="B54" s="3" t="s">
        <v>5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AS54" s="13"/>
      <c r="AT54" s="16">
        <v>0.3</v>
      </c>
      <c r="AU54" s="14">
        <v>1</v>
      </c>
      <c r="AV54" s="14">
        <v>1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0</v>
      </c>
      <c r="BE54" s="14">
        <v>1</v>
      </c>
      <c r="BF54" s="14">
        <v>1</v>
      </c>
      <c r="BG54" s="14">
        <v>5</v>
      </c>
      <c r="BH54" s="14">
        <v>1</v>
      </c>
      <c r="BI54" s="14">
        <v>1</v>
      </c>
      <c r="BJ54" s="14">
        <v>1</v>
      </c>
      <c r="BK54" s="47">
        <v>9.9999999999999978E-2</v>
      </c>
      <c r="BL54" s="47">
        <v>0</v>
      </c>
      <c r="BM54" s="13"/>
      <c r="BN54" s="13"/>
      <c r="BO54" s="49">
        <v>1</v>
      </c>
      <c r="BP54" s="50">
        <f>BP53*$BQ$50</f>
        <v>0.65610000000000013</v>
      </c>
      <c r="BR54" s="13"/>
      <c r="BS54" s="13"/>
      <c r="BT54" s="13"/>
      <c r="BU54" s="13"/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0</v>
      </c>
      <c r="CH54" s="13"/>
      <c r="CI54" s="13"/>
      <c r="CJ54" s="13"/>
      <c r="CK54" s="13"/>
      <c r="CL54" s="13"/>
      <c r="CM54" s="13"/>
      <c r="CO54" s="13">
        <v>0.5</v>
      </c>
      <c r="CP54" s="13">
        <v>0.45</v>
      </c>
      <c r="CQ54" s="13">
        <v>0</v>
      </c>
      <c r="CR54" s="13">
        <v>0</v>
      </c>
      <c r="CS54" s="13">
        <v>0</v>
      </c>
      <c r="CT54" s="13">
        <v>0</v>
      </c>
    </row>
    <row r="55" spans="1:99" x14ac:dyDescent="0.2">
      <c r="A55" s="3" t="s">
        <v>2</v>
      </c>
      <c r="B55" s="3" t="s">
        <v>6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AS55" s="13"/>
      <c r="AT55" s="16">
        <v>0.2</v>
      </c>
      <c r="AU55" s="14">
        <v>1</v>
      </c>
      <c r="AV55" s="14">
        <v>1</v>
      </c>
      <c r="AW55" s="14">
        <v>1</v>
      </c>
      <c r="AX55" s="14">
        <v>1</v>
      </c>
      <c r="AY55" s="14">
        <v>1</v>
      </c>
      <c r="AZ55" s="14">
        <v>1</v>
      </c>
      <c r="BA55" s="14">
        <v>1</v>
      </c>
      <c r="BB55" s="14">
        <v>1</v>
      </c>
      <c r="BC55" s="14">
        <v>1</v>
      </c>
      <c r="BD55" s="14">
        <v>1</v>
      </c>
      <c r="BE55" s="14">
        <v>1</v>
      </c>
      <c r="BF55" s="14">
        <v>1</v>
      </c>
      <c r="BG55" s="14">
        <v>5</v>
      </c>
      <c r="BH55" s="14">
        <v>1</v>
      </c>
      <c r="BI55" s="14">
        <v>1</v>
      </c>
      <c r="BJ55" s="14">
        <v>1</v>
      </c>
      <c r="BK55" s="47">
        <v>9.9999999999999978E-2</v>
      </c>
      <c r="BL55" s="47">
        <v>0</v>
      </c>
      <c r="BM55" s="13"/>
      <c r="BN55" s="13"/>
      <c r="BO55" s="49">
        <v>1</v>
      </c>
      <c r="BP55" s="50">
        <f>BP54*$BQ$50</f>
        <v>0.59049000000000018</v>
      </c>
      <c r="BR55" s="13"/>
      <c r="BS55" s="13"/>
      <c r="BT55" s="13"/>
      <c r="BU55" s="13"/>
      <c r="BV55" s="12">
        <v>1</v>
      </c>
      <c r="BW55" s="12">
        <v>1</v>
      </c>
      <c r="BX55" s="12">
        <v>1</v>
      </c>
      <c r="BY55" s="12">
        <v>1</v>
      </c>
      <c r="BZ55" s="12">
        <v>1</v>
      </c>
      <c r="CA55" s="12">
        <v>1</v>
      </c>
      <c r="CH55" s="13"/>
      <c r="CI55" s="13"/>
      <c r="CJ55" s="13"/>
      <c r="CK55" s="13"/>
      <c r="CL55" s="13"/>
      <c r="CM55" s="13"/>
      <c r="CO55" s="13" t="s">
        <v>70</v>
      </c>
      <c r="CP55" s="13"/>
      <c r="CQ55" s="13"/>
      <c r="CR55" s="13"/>
      <c r="CS55" s="13"/>
      <c r="CT55" s="13"/>
    </row>
    <row r="56" spans="1:99" x14ac:dyDescent="0.2">
      <c r="A56" s="3" t="s">
        <v>164</v>
      </c>
      <c r="B56" s="3" t="s">
        <v>165</v>
      </c>
      <c r="C56" s="3"/>
      <c r="D56" s="3"/>
      <c r="E56" s="3"/>
      <c r="F56" s="3"/>
      <c r="G56" s="3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AS56" s="13"/>
      <c r="AT56" s="16">
        <v>0</v>
      </c>
      <c r="AU56" s="14">
        <v>1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CH56" s="13"/>
      <c r="CI56" s="13"/>
      <c r="CJ56" s="13"/>
      <c r="CK56" s="13"/>
      <c r="CL56" s="13"/>
      <c r="CM56" s="13"/>
      <c r="CO56" s="13" cm="1">
        <f t="array" ref="CO56:CU56">TRANSPOSE(AZ66:AZ72-X58:X64)</f>
        <v>0.6</v>
      </c>
      <c r="CP56" s="13">
        <v>0.6</v>
      </c>
      <c r="CQ56" s="13">
        <v>0.19999999999999996</v>
      </c>
      <c r="CR56" s="13">
        <v>0.6</v>
      </c>
      <c r="CS56" s="13">
        <v>0.6</v>
      </c>
      <c r="CT56" s="13">
        <v>0.6</v>
      </c>
      <c r="CU56">
        <v>0</v>
      </c>
    </row>
    <row r="57" spans="1:99" x14ac:dyDescent="0.2">
      <c r="A57" s="3"/>
      <c r="B57" s="3"/>
      <c r="C57" s="3"/>
      <c r="D57" s="3"/>
      <c r="E57" s="3"/>
      <c r="F57" s="3"/>
      <c r="G57" s="3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6" t="s">
        <v>72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26" t="s">
        <v>50</v>
      </c>
      <c r="AU57" t="s">
        <v>111</v>
      </c>
      <c r="AV57" s="26" t="s">
        <v>51</v>
      </c>
      <c r="AW57" t="s">
        <v>111</v>
      </c>
      <c r="AX57" s="26" t="s">
        <v>52</v>
      </c>
      <c r="AY57" t="s">
        <v>111</v>
      </c>
      <c r="AZ57" s="26" t="s">
        <v>53</v>
      </c>
      <c r="BA57" s="53" t="s">
        <v>111</v>
      </c>
      <c r="BB57" s="51" t="s">
        <v>54</v>
      </c>
      <c r="BC57" s="53" t="s">
        <v>111</v>
      </c>
      <c r="BD57" s="53"/>
      <c r="BF57" s="53" t="s">
        <v>150</v>
      </c>
      <c r="BG57" s="53" t="s">
        <v>151</v>
      </c>
      <c r="BH57" s="53" t="s">
        <v>152</v>
      </c>
      <c r="BK57" s="13"/>
      <c r="BL57" s="26" t="s">
        <v>156</v>
      </c>
      <c r="BM57" s="13"/>
      <c r="BN57" s="13"/>
      <c r="BO57" s="13"/>
      <c r="BP57" s="13"/>
      <c r="BQ57" s="13"/>
      <c r="BR57" s="13"/>
      <c r="BS57" s="13"/>
      <c r="BT57" s="13"/>
      <c r="BU57" s="13"/>
      <c r="BV57" s="11" t="s">
        <v>104</v>
      </c>
      <c r="CH57" s="13"/>
      <c r="CI57" s="13"/>
      <c r="CJ57" s="13"/>
      <c r="CK57" s="13"/>
      <c r="CL57" s="13"/>
      <c r="CM57" s="13"/>
      <c r="CO57" s="13" cm="1">
        <f t="array" ref="CO57:CU57">TRANSPOSE(BA66:BA72-AC58:AC64)</f>
        <v>0.8</v>
      </c>
      <c r="CP57" s="13">
        <v>0.8</v>
      </c>
      <c r="CQ57" s="13">
        <v>0.39500000000000002</v>
      </c>
      <c r="CR57" s="13">
        <v>0.8</v>
      </c>
      <c r="CS57" s="13">
        <v>0.8</v>
      </c>
      <c r="CT57" s="13">
        <v>0.8</v>
      </c>
      <c r="CU57">
        <v>0</v>
      </c>
    </row>
    <row r="58" spans="1:99" x14ac:dyDescent="0.2">
      <c r="A58" s="3" t="s">
        <v>1</v>
      </c>
      <c r="B58" s="3" t="s">
        <v>4</v>
      </c>
      <c r="C58" s="3"/>
      <c r="D58" s="3"/>
      <c r="E58" s="3"/>
      <c r="F58" s="3"/>
      <c r="G58" s="3" t="s">
        <v>73</v>
      </c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5">
        <v>0.3</v>
      </c>
      <c r="V58" s="25">
        <v>15.061838</v>
      </c>
      <c r="W58" s="25">
        <v>0</v>
      </c>
      <c r="X58" s="25">
        <v>0</v>
      </c>
      <c r="Y58" s="25">
        <v>7</v>
      </c>
      <c r="Z58" s="25">
        <v>0</v>
      </c>
      <c r="AA58" s="25">
        <v>0</v>
      </c>
      <c r="AB58" s="25">
        <v>0</v>
      </c>
      <c r="AC58" s="25">
        <v>0</v>
      </c>
      <c r="AD58" s="25">
        <v>5</v>
      </c>
      <c r="AE58" s="25">
        <v>0</v>
      </c>
      <c r="AF58" s="25">
        <v>0</v>
      </c>
      <c r="AG58" s="25">
        <v>0</v>
      </c>
      <c r="AH58" s="25">
        <v>0.5</v>
      </c>
      <c r="AI58" s="25">
        <v>0.75</v>
      </c>
      <c r="AJ58" s="25">
        <v>1.8618380000000001</v>
      </c>
      <c r="AK58" s="25">
        <v>0</v>
      </c>
      <c r="AL58" s="25">
        <v>0</v>
      </c>
      <c r="AM58" s="25">
        <v>14.885474</v>
      </c>
      <c r="AN58" s="25">
        <v>99.236492999999996</v>
      </c>
      <c r="AO58" s="25">
        <v>0</v>
      </c>
      <c r="AP58" s="25">
        <v>0</v>
      </c>
      <c r="AQ58" s="25">
        <v>0</v>
      </c>
      <c r="AR58" s="25">
        <v>1.3743119999999999E-2</v>
      </c>
      <c r="AS58" s="13"/>
      <c r="AT58" s="14">
        <v>0.1</v>
      </c>
      <c r="AU58" s="14">
        <v>0</v>
      </c>
      <c r="AV58" s="14">
        <v>0.9</v>
      </c>
      <c r="AW58" s="14">
        <v>0.99</v>
      </c>
      <c r="AX58" s="14">
        <v>0.5</v>
      </c>
      <c r="AY58" s="14">
        <v>0.5</v>
      </c>
      <c r="AZ58" s="14">
        <v>0.6</v>
      </c>
      <c r="BA58" s="14">
        <v>0.8</v>
      </c>
      <c r="BB58" s="52">
        <v>-0.6</v>
      </c>
      <c r="BC58" s="52">
        <v>-0.8</v>
      </c>
      <c r="BF58" s="52">
        <v>0.1</v>
      </c>
      <c r="BG58" s="52">
        <v>0.9</v>
      </c>
      <c r="BH58" s="52">
        <v>0.5</v>
      </c>
      <c r="BK58" s="13"/>
      <c r="BL58" s="46" cm="1">
        <f t="array" ref="BL58:BL63">BH66:BH71-MMULT(BV50:CA55,MMULT(U58:AR63,BZ21:BZ44))</f>
        <v>36.976364000000004</v>
      </c>
      <c r="BM58" s="13"/>
      <c r="BN58" s="13"/>
      <c r="BO58" s="13"/>
      <c r="BP58" s="13"/>
      <c r="BQ58" s="13"/>
      <c r="BR58" s="13"/>
      <c r="BS58" s="13"/>
      <c r="BT58" s="13"/>
      <c r="BU58" s="13"/>
      <c r="BV58" s="12">
        <v>1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H58" s="13"/>
      <c r="CI58" s="13"/>
      <c r="CJ58" s="13"/>
      <c r="CK58" s="13"/>
      <c r="CL58" s="13"/>
      <c r="CM58" s="13"/>
      <c r="CN58" s="13"/>
      <c r="CO58" s="13" t="s">
        <v>71</v>
      </c>
      <c r="CP58" s="13"/>
      <c r="CQ58" s="13"/>
      <c r="CR58" s="13"/>
      <c r="CS58" s="13"/>
      <c r="CT58" s="13"/>
    </row>
    <row r="59" spans="1:99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5">
        <v>0.6</v>
      </c>
      <c r="V59" s="25">
        <v>9.6999999999999993</v>
      </c>
      <c r="W59" s="25">
        <v>0</v>
      </c>
      <c r="X59" s="25">
        <v>0</v>
      </c>
      <c r="Y59" s="25">
        <v>4.5999999999999996</v>
      </c>
      <c r="Z59" s="25">
        <v>0</v>
      </c>
      <c r="AA59" s="25">
        <v>0</v>
      </c>
      <c r="AB59" s="25">
        <v>0</v>
      </c>
      <c r="AC59" s="25">
        <v>0</v>
      </c>
      <c r="AD59" s="25">
        <v>3</v>
      </c>
      <c r="AE59" s="25">
        <v>0</v>
      </c>
      <c r="AF59" s="25">
        <v>0</v>
      </c>
      <c r="AG59" s="25">
        <v>0</v>
      </c>
      <c r="AH59" s="25">
        <v>1</v>
      </c>
      <c r="AI59" s="25">
        <v>1.5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13"/>
      <c r="AT59" s="14">
        <v>0.1</v>
      </c>
      <c r="AU59" s="14">
        <v>0</v>
      </c>
      <c r="AV59" s="14">
        <v>0.9</v>
      </c>
      <c r="AW59" s="14">
        <v>0.99</v>
      </c>
      <c r="AX59" s="14">
        <v>0.5</v>
      </c>
      <c r="AY59" s="14">
        <v>0.5</v>
      </c>
      <c r="AZ59" s="14">
        <v>0.6</v>
      </c>
      <c r="BA59" s="14">
        <v>0.8</v>
      </c>
      <c r="BB59" s="52">
        <v>-0.6</v>
      </c>
      <c r="BC59" s="52">
        <v>-0.8</v>
      </c>
      <c r="BF59" s="52">
        <v>0.1</v>
      </c>
      <c r="BG59" s="52">
        <v>0.9</v>
      </c>
      <c r="BH59" s="52">
        <v>0.5</v>
      </c>
      <c r="BK59" s="13"/>
      <c r="BL59" s="47">
        <v>36.976364000000004</v>
      </c>
      <c r="BM59" s="13"/>
      <c r="BN59" s="13"/>
      <c r="BO59" s="13"/>
      <c r="BP59" s="13"/>
      <c r="BQ59" s="13"/>
      <c r="BR59" s="13"/>
      <c r="BS59" s="13"/>
      <c r="BT59" s="13"/>
      <c r="BU59" s="13"/>
      <c r="BV59" s="12">
        <f>BV58*$BQ$50</f>
        <v>0.9</v>
      </c>
      <c r="BW59" s="12">
        <v>1</v>
      </c>
      <c r="BX59" s="12">
        <v>0</v>
      </c>
      <c r="BY59" s="12">
        <v>0</v>
      </c>
      <c r="BZ59" s="12">
        <v>0</v>
      </c>
      <c r="CA59" s="12">
        <v>0</v>
      </c>
      <c r="CH59" s="13"/>
      <c r="CI59" s="13"/>
      <c r="CJ59" s="13"/>
      <c r="CK59" s="13"/>
      <c r="CL59" s="13"/>
      <c r="CM59" s="13"/>
      <c r="CN59" s="13"/>
      <c r="CO59" s="13" cm="1">
        <f t="array" ref="CO59:CU59">TRANSPOSE(-BB66:BB72+X58:X64)</f>
        <v>0.6</v>
      </c>
      <c r="CP59" s="13">
        <v>0.6</v>
      </c>
      <c r="CQ59" s="13">
        <v>1</v>
      </c>
      <c r="CR59" s="13">
        <v>0.6</v>
      </c>
      <c r="CS59" s="13">
        <v>0.6</v>
      </c>
      <c r="CT59" s="13">
        <v>0.6</v>
      </c>
      <c r="CU59">
        <v>0.6</v>
      </c>
    </row>
    <row r="60" spans="1:99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5">
        <v>0.3</v>
      </c>
      <c r="V60" s="25">
        <v>15.061838</v>
      </c>
      <c r="W60" s="25">
        <v>0</v>
      </c>
      <c r="X60" s="25">
        <v>0.4</v>
      </c>
      <c r="Y60" s="25">
        <v>7</v>
      </c>
      <c r="Z60" s="25">
        <v>0</v>
      </c>
      <c r="AA60" s="25">
        <v>0</v>
      </c>
      <c r="AB60" s="25">
        <v>0.59540499999999996</v>
      </c>
      <c r="AC60" s="25">
        <v>0.40500000000000003</v>
      </c>
      <c r="AD60" s="25">
        <v>5</v>
      </c>
      <c r="AE60" s="25">
        <v>0</v>
      </c>
      <c r="AF60" s="25">
        <v>0</v>
      </c>
      <c r="AG60" s="25">
        <v>0</v>
      </c>
      <c r="AH60" s="25">
        <v>2</v>
      </c>
      <c r="AI60" s="25">
        <v>3.6615611000000001</v>
      </c>
      <c r="AJ60" s="25">
        <v>2.2617980000000002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1.8</v>
      </c>
      <c r="AS60" s="13"/>
      <c r="AT60" s="14">
        <v>0.1</v>
      </c>
      <c r="AU60" s="14">
        <v>0</v>
      </c>
      <c r="AV60" s="14">
        <v>0.9</v>
      </c>
      <c r="AW60" s="14">
        <v>0.99</v>
      </c>
      <c r="AX60" s="14">
        <v>0.5</v>
      </c>
      <c r="AY60" s="14">
        <v>0.5</v>
      </c>
      <c r="AZ60" s="14">
        <v>0.6</v>
      </c>
      <c r="BA60" s="14">
        <v>0.8</v>
      </c>
      <c r="BB60" s="52">
        <v>-0.6</v>
      </c>
      <c r="BC60" s="52">
        <v>-0.8</v>
      </c>
      <c r="BF60" s="52">
        <v>0.1</v>
      </c>
      <c r="BG60" s="52">
        <v>0.9</v>
      </c>
      <c r="BH60" s="52">
        <v>0.5</v>
      </c>
      <c r="BK60" s="13"/>
      <c r="BL60" s="47">
        <v>39.238162000000003</v>
      </c>
      <c r="BM60" s="13"/>
      <c r="BN60" s="13"/>
      <c r="BO60" s="13"/>
      <c r="BP60" s="13"/>
      <c r="BQ60" s="13"/>
      <c r="BR60" s="13"/>
      <c r="BS60" s="13"/>
      <c r="BT60" s="13"/>
      <c r="BU60" s="13"/>
      <c r="BV60" s="12">
        <f>BV59*$BQ$50</f>
        <v>0.81</v>
      </c>
      <c r="BW60" s="12">
        <f>BW59*$BQ$50</f>
        <v>0.9</v>
      </c>
      <c r="BX60" s="12">
        <v>1</v>
      </c>
      <c r="BY60" s="12">
        <v>0</v>
      </c>
      <c r="BZ60" s="12">
        <v>0</v>
      </c>
      <c r="CA60" s="12">
        <v>0</v>
      </c>
      <c r="CN60" s="13"/>
      <c r="CO60" s="13" cm="1">
        <f t="array" ref="CO60:CU60">TRANSPOSE(-BC66:BC72+AC58:AC64)</f>
        <v>0.8</v>
      </c>
      <c r="CP60" s="13">
        <v>0.8</v>
      </c>
      <c r="CQ60" s="13">
        <v>1.2050000000000001</v>
      </c>
      <c r="CR60" s="13">
        <v>0.8</v>
      </c>
      <c r="CS60" s="13">
        <v>0.8</v>
      </c>
      <c r="CT60" s="13">
        <v>0.8</v>
      </c>
      <c r="CU60">
        <v>0.8</v>
      </c>
    </row>
    <row r="61" spans="1:99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5">
        <v>0.6</v>
      </c>
      <c r="V61" s="25">
        <v>15.061838</v>
      </c>
      <c r="W61" s="25">
        <v>0</v>
      </c>
      <c r="X61" s="25">
        <v>0</v>
      </c>
      <c r="Y61" s="25">
        <v>0</v>
      </c>
      <c r="Z61" s="25">
        <v>1</v>
      </c>
      <c r="AA61" s="25">
        <v>1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0.5</v>
      </c>
      <c r="AI61" s="25">
        <v>0.75</v>
      </c>
      <c r="AJ61" s="25">
        <v>4.761838</v>
      </c>
      <c r="AK61" s="25">
        <v>0</v>
      </c>
      <c r="AL61" s="25">
        <v>0</v>
      </c>
      <c r="AM61" s="25">
        <v>17</v>
      </c>
      <c r="AN61" s="25">
        <v>0</v>
      </c>
      <c r="AO61" s="25">
        <v>0</v>
      </c>
      <c r="AP61" s="25">
        <v>100</v>
      </c>
      <c r="AQ61" s="25">
        <v>0</v>
      </c>
      <c r="AR61" s="25">
        <v>0.18</v>
      </c>
      <c r="AS61" s="13"/>
      <c r="AT61" s="14">
        <v>0.1</v>
      </c>
      <c r="AU61" s="14">
        <v>0</v>
      </c>
      <c r="AV61" s="14">
        <v>0.9</v>
      </c>
      <c r="AW61" s="14">
        <v>0.99</v>
      </c>
      <c r="AX61" s="14">
        <v>0.5</v>
      </c>
      <c r="AY61" s="14">
        <v>0.5</v>
      </c>
      <c r="AZ61" s="14">
        <v>0.6</v>
      </c>
      <c r="BA61" s="14">
        <v>0.8</v>
      </c>
      <c r="BB61" s="52">
        <v>-0.6</v>
      </c>
      <c r="BC61" s="52">
        <v>-0.8</v>
      </c>
      <c r="BF61" s="52">
        <v>0.1</v>
      </c>
      <c r="BG61" s="52">
        <v>0.9</v>
      </c>
      <c r="BH61" s="52">
        <v>0.5</v>
      </c>
      <c r="BK61" s="13"/>
      <c r="BL61" s="47">
        <v>27</v>
      </c>
      <c r="BM61" s="13"/>
      <c r="BN61" s="13"/>
      <c r="BO61" s="13"/>
      <c r="BP61" s="13"/>
      <c r="BQ61" s="13"/>
      <c r="BR61" s="13"/>
      <c r="BS61" s="13"/>
      <c r="BT61" s="13"/>
      <c r="BU61" s="13"/>
      <c r="BV61" s="12">
        <f>BV60*$BQ$50</f>
        <v>0.72900000000000009</v>
      </c>
      <c r="BW61" s="12">
        <f>BW60*$BQ$50</f>
        <v>0.81</v>
      </c>
      <c r="BX61" s="12">
        <f>BX60*$BQ$50</f>
        <v>0.9</v>
      </c>
      <c r="BY61" s="12">
        <v>1</v>
      </c>
      <c r="BZ61" s="12">
        <v>0</v>
      </c>
      <c r="CA61" s="12">
        <v>0</v>
      </c>
      <c r="CN61" s="13"/>
      <c r="CO61" s="11" t="s">
        <v>158</v>
      </c>
    </row>
    <row r="62" spans="1:99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5">
        <v>0.9</v>
      </c>
      <c r="V62" s="25">
        <v>10</v>
      </c>
      <c r="W62" s="25">
        <v>0</v>
      </c>
      <c r="X62" s="25">
        <v>0</v>
      </c>
      <c r="Y62" s="25">
        <v>0</v>
      </c>
      <c r="Z62" s="25">
        <v>1</v>
      </c>
      <c r="AA62" s="25">
        <v>5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1</v>
      </c>
      <c r="AI62" s="25">
        <v>1.5</v>
      </c>
      <c r="AJ62" s="25">
        <v>0</v>
      </c>
      <c r="AK62" s="25">
        <v>0</v>
      </c>
      <c r="AL62" s="25">
        <v>0</v>
      </c>
      <c r="AM62" s="25">
        <v>17</v>
      </c>
      <c r="AN62" s="25">
        <v>0</v>
      </c>
      <c r="AO62" s="25">
        <v>0</v>
      </c>
      <c r="AP62" s="25">
        <v>100</v>
      </c>
      <c r="AQ62" s="25">
        <v>0</v>
      </c>
      <c r="AR62" s="25">
        <v>0.18</v>
      </c>
      <c r="AS62" s="13"/>
      <c r="AT62" s="14">
        <v>0.1</v>
      </c>
      <c r="AU62" s="14">
        <v>0</v>
      </c>
      <c r="AV62" s="14">
        <v>0.9</v>
      </c>
      <c r="AW62" s="14">
        <v>0.99</v>
      </c>
      <c r="AX62" s="14">
        <v>0.5</v>
      </c>
      <c r="AY62" s="14">
        <v>0.5</v>
      </c>
      <c r="AZ62" s="14">
        <v>0.6</v>
      </c>
      <c r="BA62" s="14">
        <v>0.8</v>
      </c>
      <c r="BB62" s="52">
        <v>-0.6</v>
      </c>
      <c r="BC62" s="52">
        <v>-0.8</v>
      </c>
      <c r="BF62" s="52">
        <v>0.1</v>
      </c>
      <c r="BG62" s="52">
        <v>0.9</v>
      </c>
      <c r="BH62" s="52">
        <v>0.5</v>
      </c>
      <c r="BK62" s="13"/>
      <c r="BL62" s="47">
        <v>10</v>
      </c>
      <c r="BM62" s="13"/>
      <c r="BN62" s="13"/>
      <c r="BO62" s="13"/>
      <c r="BP62" s="13"/>
      <c r="BQ62" s="13"/>
      <c r="BR62" s="13"/>
      <c r="BS62" s="13"/>
      <c r="BT62" s="13"/>
      <c r="BU62" s="13"/>
      <c r="BV62" s="12">
        <f>BV61*$BQ$50</f>
        <v>0.65610000000000013</v>
      </c>
      <c r="BW62" s="12">
        <f>BW61*$BQ$50</f>
        <v>0.72900000000000009</v>
      </c>
      <c r="BX62" s="12">
        <f>BX61*$BQ$50</f>
        <v>0.81</v>
      </c>
      <c r="BY62" s="12">
        <f>BY61*$BQ$50</f>
        <v>0.9</v>
      </c>
      <c r="BZ62" s="12">
        <v>1</v>
      </c>
      <c r="CA62" s="12">
        <v>0</v>
      </c>
      <c r="CN62" s="13"/>
      <c r="CO62" cm="1">
        <f t="array" ref="CO62:CT62">TRANSPOSE(BG66:BG71-_xlfn.ANCHORARRAY(BL58))</f>
        <v>53.023635999999996</v>
      </c>
      <c r="CP62">
        <v>53.023635999999996</v>
      </c>
      <c r="CQ62">
        <v>50.761837999999997</v>
      </c>
      <c r="CR62">
        <v>63</v>
      </c>
      <c r="CS62">
        <v>80</v>
      </c>
      <c r="CT62">
        <v>80</v>
      </c>
    </row>
    <row r="63" spans="1:99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5">
        <v>0.6</v>
      </c>
      <c r="V63" s="25">
        <v>15.061838</v>
      </c>
      <c r="W63" s="25">
        <v>0</v>
      </c>
      <c r="X63" s="25">
        <v>0</v>
      </c>
      <c r="Y63" s="25">
        <v>0</v>
      </c>
      <c r="Z63" s="25">
        <v>2</v>
      </c>
      <c r="AA63" s="25">
        <v>1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2</v>
      </c>
      <c r="AI63" s="25">
        <v>3</v>
      </c>
      <c r="AJ63" s="25">
        <v>4.3618379999999997</v>
      </c>
      <c r="AK63" s="25">
        <v>0</v>
      </c>
      <c r="AL63" s="25">
        <v>0</v>
      </c>
      <c r="AM63" s="25">
        <v>4.3618379999999997</v>
      </c>
      <c r="AN63" s="25">
        <v>29.07892</v>
      </c>
      <c r="AO63" s="25">
        <v>0</v>
      </c>
      <c r="AP63" s="25">
        <v>0</v>
      </c>
      <c r="AQ63" s="25">
        <v>0</v>
      </c>
      <c r="AR63" s="25">
        <v>0.55657944000000004</v>
      </c>
      <c r="AS63" s="13"/>
      <c r="AT63" s="14">
        <v>0.1</v>
      </c>
      <c r="AU63" s="14">
        <v>0</v>
      </c>
      <c r="AV63" s="14">
        <v>0.9</v>
      </c>
      <c r="AW63" s="14">
        <v>0.99</v>
      </c>
      <c r="AX63" s="14">
        <v>0.5</v>
      </c>
      <c r="AY63" s="14">
        <v>0.5</v>
      </c>
      <c r="AZ63" s="14">
        <v>0.6</v>
      </c>
      <c r="BA63" s="14">
        <v>0.8</v>
      </c>
      <c r="BB63" s="52">
        <v>-0.6</v>
      </c>
      <c r="BC63" s="52">
        <v>-0.8</v>
      </c>
      <c r="BF63" s="52">
        <v>0.1</v>
      </c>
      <c r="BG63" s="52">
        <v>0.9</v>
      </c>
      <c r="BH63" s="52">
        <v>0.5</v>
      </c>
      <c r="BK63" s="13"/>
      <c r="BL63" s="47">
        <v>10</v>
      </c>
      <c r="BM63" s="13"/>
      <c r="BN63" s="13"/>
      <c r="BO63" s="13"/>
      <c r="BP63" s="13"/>
      <c r="BQ63" s="13"/>
      <c r="BR63" s="13"/>
      <c r="BS63" s="13"/>
      <c r="BT63" s="13"/>
      <c r="BU63" s="13"/>
      <c r="BV63" s="12">
        <f>BV62*$BQ$50</f>
        <v>0.59049000000000018</v>
      </c>
      <c r="BW63" s="12">
        <f>BW62*$BQ$50</f>
        <v>0.65610000000000013</v>
      </c>
      <c r="BX63" s="12">
        <f>BX62*$BQ$50</f>
        <v>0.72900000000000009</v>
      </c>
      <c r="BY63" s="12">
        <f>BY62*$BQ$50</f>
        <v>0.81</v>
      </c>
      <c r="BZ63" s="12">
        <f>BZ62*$BQ$50</f>
        <v>0.9</v>
      </c>
      <c r="CA63" s="12">
        <v>1</v>
      </c>
      <c r="CN63" s="13"/>
      <c r="CO63" s="11" t="s">
        <v>159</v>
      </c>
    </row>
    <row r="64" spans="1:99" x14ac:dyDescent="0.2">
      <c r="A64" s="3" t="s">
        <v>164</v>
      </c>
      <c r="B64" s="3" t="s">
        <v>165</v>
      </c>
      <c r="C64" s="3"/>
      <c r="D64" s="3"/>
      <c r="E64" s="3"/>
      <c r="F64" s="3"/>
      <c r="G64" s="3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5">
        <v>0</v>
      </c>
      <c r="V64" s="25">
        <v>15.061838</v>
      </c>
      <c r="W64" s="25">
        <v>0</v>
      </c>
      <c r="X64" s="25">
        <v>0</v>
      </c>
      <c r="Y64" s="25">
        <v>0</v>
      </c>
      <c r="Z64" s="25">
        <v>1.404595</v>
      </c>
      <c r="AA64" s="25">
        <v>5</v>
      </c>
      <c r="AB64" s="25">
        <v>0.59540499999999996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2</v>
      </c>
      <c r="AI64" s="25">
        <v>3.6615611000000001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13"/>
      <c r="AZ64" s="14">
        <v>0</v>
      </c>
      <c r="BA64" s="14">
        <v>0</v>
      </c>
      <c r="BB64" s="52">
        <v>-0.6</v>
      </c>
      <c r="BC64" s="52">
        <v>-0.8</v>
      </c>
      <c r="CN64" s="13"/>
      <c r="CO64" s="40" cm="1">
        <f t="array" ref="CO64:CT64">TRANSPOSE(_xlfn.ANCHORARRAY(BL58)-BF66:BF71)</f>
        <v>26.976364000000004</v>
      </c>
      <c r="CP64">
        <v>26.976364000000004</v>
      </c>
      <c r="CQ64">
        <v>29.238162000000003</v>
      </c>
      <c r="CR64">
        <v>17</v>
      </c>
      <c r="CS64">
        <v>0</v>
      </c>
      <c r="CT64">
        <v>0</v>
      </c>
    </row>
    <row r="65" spans="1:99" x14ac:dyDescent="0.2">
      <c r="U65" s="26" t="s">
        <v>74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T65" s="26" t="s">
        <v>55</v>
      </c>
      <c r="AV65" s="11" t="s">
        <v>56</v>
      </c>
      <c r="AX65" s="11" t="s">
        <v>153</v>
      </c>
      <c r="AZ65" s="26" t="s">
        <v>57</v>
      </c>
      <c r="BB65" s="26" t="s">
        <v>58</v>
      </c>
      <c r="BC65" s="26"/>
      <c r="BD65" s="26"/>
      <c r="BF65" s="26"/>
      <c r="BG65" s="26"/>
      <c r="BH65" s="26"/>
    </row>
    <row r="66" spans="1:99" x14ac:dyDescent="0.2">
      <c r="A66" s="3" t="s">
        <v>1</v>
      </c>
      <c r="B66" s="3" t="s">
        <v>4</v>
      </c>
      <c r="U66" s="36" cm="1">
        <f t="array" ref="U66:AR72">MMULT(U58:AR64,_xlfn.MUNIT(24)*U46:AR46)</f>
        <v>0</v>
      </c>
      <c r="V66" s="36">
        <v>1.5061838000000001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0.22499999999999998</v>
      </c>
      <c r="AJ66" s="36">
        <v>0</v>
      </c>
      <c r="AK66" s="36">
        <v>0</v>
      </c>
      <c r="AL66" s="36">
        <v>0</v>
      </c>
      <c r="AM66" s="36">
        <v>0</v>
      </c>
      <c r="AN66" s="36">
        <v>0</v>
      </c>
      <c r="AO66" s="36">
        <v>0</v>
      </c>
      <c r="AP66" s="36">
        <v>0</v>
      </c>
      <c r="AQ66" s="36">
        <v>0</v>
      </c>
      <c r="AR66" s="36">
        <v>2.4737616E-2</v>
      </c>
      <c r="AT66" s="36" cm="1">
        <f t="array" ref="AT66:AU71">AT58:AU63*$BK$92:$BL$92</f>
        <v>0.1</v>
      </c>
      <c r="AU66" s="36">
        <v>0</v>
      </c>
      <c r="AV66" s="36" cm="1">
        <f t="array" ref="AV66:AW71">AV58:AW63*$BK$92:$BL$92</f>
        <v>0.9</v>
      </c>
      <c r="AW66" s="54">
        <v>0.99</v>
      </c>
      <c r="AX66" s="36" cm="1">
        <f t="array" ref="AX66:AY71">AX58:AY63*$BK$92:$BL$92</f>
        <v>0.5</v>
      </c>
      <c r="AY66" s="36">
        <v>0.5</v>
      </c>
      <c r="AZ66" s="36" cm="1">
        <f t="array" ref="AZ66:BA72">AZ58:BA64*$BK$92:$BL$92</f>
        <v>0.6</v>
      </c>
      <c r="BA66" s="36">
        <v>0.8</v>
      </c>
      <c r="BB66" s="36" cm="1">
        <f t="array" ref="BB66:BC72">BB58:BC64*$BK$92:$BL$92</f>
        <v>-0.6</v>
      </c>
      <c r="BC66" s="36">
        <v>-0.8</v>
      </c>
      <c r="BF66" s="36" cm="1">
        <f t="array" ref="BF66:BH71">BF58:BH63*BG92</f>
        <v>10</v>
      </c>
      <c r="BG66" s="36">
        <v>90</v>
      </c>
      <c r="BH66" s="36">
        <v>50</v>
      </c>
      <c r="CO66" s="11" t="s">
        <v>175</v>
      </c>
    </row>
    <row r="67" spans="1:99" x14ac:dyDescent="0.2">
      <c r="A67" s="3" t="s">
        <v>1</v>
      </c>
      <c r="B67" s="3" t="s">
        <v>5</v>
      </c>
      <c r="U67" s="36">
        <v>0</v>
      </c>
      <c r="V67" s="36">
        <v>0.97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0.44999999999999996</v>
      </c>
      <c r="AJ67" s="36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P67" s="36">
        <v>0</v>
      </c>
      <c r="AQ67" s="36">
        <v>0</v>
      </c>
      <c r="AR67" s="36">
        <v>0</v>
      </c>
      <c r="AT67" s="36">
        <v>0.1</v>
      </c>
      <c r="AU67" s="36">
        <v>0</v>
      </c>
      <c r="AV67" s="36">
        <v>0.9</v>
      </c>
      <c r="AW67" s="54">
        <v>0.99</v>
      </c>
      <c r="AX67" s="36">
        <v>0.5</v>
      </c>
      <c r="AY67" s="36">
        <v>0.5</v>
      </c>
      <c r="AZ67" s="36">
        <v>0.6</v>
      </c>
      <c r="BA67" s="36">
        <v>0.8</v>
      </c>
      <c r="BB67" s="36">
        <v>-0.6</v>
      </c>
      <c r="BC67" s="36">
        <v>-0.8</v>
      </c>
      <c r="BF67" s="36">
        <v>10</v>
      </c>
      <c r="BG67" s="36">
        <v>90</v>
      </c>
      <c r="BH67" s="36">
        <v>50</v>
      </c>
      <c r="BY67" s="13"/>
      <c r="BZ67" s="13"/>
      <c r="CO67" s="40" cm="1">
        <f t="array" ref="CO67:CU68">TRANSPOSE(_xlfn.ANCHORARRAY(Y82)-Y58:Z64)</f>
        <v>0</v>
      </c>
      <c r="CP67">
        <v>2.4000000000000004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s="3" t="s">
        <v>1</v>
      </c>
      <c r="B68" s="3" t="s">
        <v>6</v>
      </c>
      <c r="U68" s="36">
        <v>0</v>
      </c>
      <c r="V68" s="36">
        <v>1.5061838000000001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0</v>
      </c>
      <c r="AI68" s="36">
        <v>1.09846833</v>
      </c>
      <c r="AJ68" s="36">
        <v>0</v>
      </c>
      <c r="AK68" s="36">
        <v>0</v>
      </c>
      <c r="AL68" s="36">
        <v>0</v>
      </c>
      <c r="AM68" s="36">
        <v>0</v>
      </c>
      <c r="AN68" s="36">
        <v>0</v>
      </c>
      <c r="AO68" s="36">
        <v>0</v>
      </c>
      <c r="AP68" s="36">
        <v>0</v>
      </c>
      <c r="AQ68" s="36">
        <v>0</v>
      </c>
      <c r="AR68" s="36">
        <v>3.24</v>
      </c>
      <c r="AT68" s="36">
        <v>0.1</v>
      </c>
      <c r="AU68" s="36">
        <v>0</v>
      </c>
      <c r="AV68" s="36">
        <v>0.9</v>
      </c>
      <c r="AW68" s="54">
        <v>0.99</v>
      </c>
      <c r="AX68" s="36">
        <v>0.5</v>
      </c>
      <c r="AY68" s="36">
        <v>0.5</v>
      </c>
      <c r="AZ68" s="36">
        <v>0.6</v>
      </c>
      <c r="BA68" s="36">
        <v>0.8</v>
      </c>
      <c r="BB68" s="36">
        <v>-0.6</v>
      </c>
      <c r="BC68" s="36">
        <v>-0.8</v>
      </c>
      <c r="BF68" s="36">
        <v>10</v>
      </c>
      <c r="BG68" s="36">
        <v>90</v>
      </c>
      <c r="BH68" s="36">
        <v>50</v>
      </c>
      <c r="BZ68" s="13"/>
      <c r="CO68">
        <v>0</v>
      </c>
      <c r="CP68">
        <v>0</v>
      </c>
      <c r="CQ68">
        <v>0</v>
      </c>
      <c r="CR68">
        <v>6</v>
      </c>
      <c r="CS68">
        <v>6</v>
      </c>
      <c r="CT68">
        <v>5</v>
      </c>
      <c r="CU68">
        <v>5.5954049999999995</v>
      </c>
    </row>
    <row r="69" spans="1:99" x14ac:dyDescent="0.2">
      <c r="A69" s="3" t="s">
        <v>2</v>
      </c>
      <c r="B69" s="3" t="s">
        <v>4</v>
      </c>
      <c r="U69" s="36">
        <v>0</v>
      </c>
      <c r="V69" s="36">
        <v>1.5061838000000001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0.22499999999999998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</v>
      </c>
      <c r="AQ69" s="36">
        <v>0</v>
      </c>
      <c r="AR69" s="36">
        <v>0.32400000000000001</v>
      </c>
      <c r="AT69" s="36">
        <v>0.1</v>
      </c>
      <c r="AU69" s="36">
        <v>0</v>
      </c>
      <c r="AV69" s="36">
        <v>0.9</v>
      </c>
      <c r="AW69" s="54">
        <v>0.99</v>
      </c>
      <c r="AX69" s="36">
        <v>0.5</v>
      </c>
      <c r="AY69" s="36">
        <v>0.5</v>
      </c>
      <c r="AZ69" s="36">
        <v>0.6</v>
      </c>
      <c r="BA69" s="36">
        <v>0.8</v>
      </c>
      <c r="BB69" s="36">
        <v>-0.6</v>
      </c>
      <c r="BC69" s="36">
        <v>-0.8</v>
      </c>
      <c r="BF69" s="36">
        <v>10</v>
      </c>
      <c r="BG69" s="36">
        <v>90</v>
      </c>
      <c r="BH69" s="36">
        <v>50</v>
      </c>
      <c r="BZ69" s="13"/>
    </row>
    <row r="70" spans="1:99" x14ac:dyDescent="0.2">
      <c r="A70" s="3" t="s">
        <v>2</v>
      </c>
      <c r="B70" s="3" t="s">
        <v>5</v>
      </c>
      <c r="J70" s="62" t="s">
        <v>161</v>
      </c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36">
        <v>0</v>
      </c>
      <c r="V70" s="36">
        <v>1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6">
        <v>0.44999999999999996</v>
      </c>
      <c r="AJ70" s="36">
        <v>0</v>
      </c>
      <c r="AK70" s="36">
        <v>0</v>
      </c>
      <c r="AL70" s="36">
        <v>0</v>
      </c>
      <c r="AM70" s="36">
        <v>0</v>
      </c>
      <c r="AN70" s="36">
        <v>0</v>
      </c>
      <c r="AO70" s="36">
        <v>0</v>
      </c>
      <c r="AP70" s="36">
        <v>0</v>
      </c>
      <c r="AQ70" s="36">
        <v>0</v>
      </c>
      <c r="AR70" s="36">
        <v>0.32400000000000001</v>
      </c>
      <c r="AT70" s="36">
        <v>0.1</v>
      </c>
      <c r="AU70" s="36">
        <v>0</v>
      </c>
      <c r="AV70" s="36">
        <v>0.9</v>
      </c>
      <c r="AW70" s="54">
        <v>0.99</v>
      </c>
      <c r="AX70" s="36">
        <v>0.5</v>
      </c>
      <c r="AY70" s="36">
        <v>0.5</v>
      </c>
      <c r="AZ70" s="36">
        <v>0.6</v>
      </c>
      <c r="BA70" s="36">
        <v>0.8</v>
      </c>
      <c r="BB70" s="36">
        <v>-0.6</v>
      </c>
      <c r="BC70" s="36">
        <v>-0.8</v>
      </c>
      <c r="BF70" s="36">
        <v>10</v>
      </c>
      <c r="BG70" s="36">
        <v>90</v>
      </c>
      <c r="BH70" s="36">
        <v>50</v>
      </c>
      <c r="BZ70" s="13"/>
    </row>
    <row r="71" spans="1:99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t="s">
        <v>1</v>
      </c>
      <c r="J71" t="s">
        <v>2</v>
      </c>
      <c r="K71" t="s">
        <v>164</v>
      </c>
      <c r="M71" s="3"/>
      <c r="N71" s="3"/>
      <c r="O71" s="3"/>
      <c r="P71" s="3"/>
      <c r="Q71" s="3"/>
      <c r="R71" s="3"/>
      <c r="S71" s="3"/>
      <c r="T71" s="3"/>
      <c r="U71" s="36">
        <v>0</v>
      </c>
      <c r="V71" s="36">
        <v>1.5061838000000001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6">
        <v>0.89999999999999991</v>
      </c>
      <c r="AJ71" s="36">
        <v>0</v>
      </c>
      <c r="AK71" s="36">
        <v>0</v>
      </c>
      <c r="AL71" s="36">
        <v>0</v>
      </c>
      <c r="AM71" s="36">
        <v>0</v>
      </c>
      <c r="AN71" s="36">
        <v>0</v>
      </c>
      <c r="AO71" s="36">
        <v>0</v>
      </c>
      <c r="AP71" s="36">
        <v>0</v>
      </c>
      <c r="AQ71" s="36">
        <v>0</v>
      </c>
      <c r="AR71" s="36">
        <v>1.001842992</v>
      </c>
      <c r="AT71" s="37">
        <v>0.1</v>
      </c>
      <c r="AU71" s="36">
        <v>0</v>
      </c>
      <c r="AV71" s="37">
        <v>0.9</v>
      </c>
      <c r="AW71" s="37">
        <v>0.99</v>
      </c>
      <c r="AX71" s="37">
        <v>0.5</v>
      </c>
      <c r="AY71" s="37">
        <v>0.5</v>
      </c>
      <c r="AZ71" s="37">
        <v>0.6</v>
      </c>
      <c r="BA71" s="37">
        <v>0.8</v>
      </c>
      <c r="BB71" s="37">
        <v>-0.6</v>
      </c>
      <c r="BC71" s="37">
        <v>-0.8</v>
      </c>
      <c r="BF71" s="36">
        <v>10</v>
      </c>
      <c r="BG71" s="36">
        <v>90</v>
      </c>
      <c r="BH71" s="36">
        <v>50</v>
      </c>
      <c r="BK71" s="13"/>
      <c r="BL71" s="13"/>
      <c r="BZ71" s="13"/>
      <c r="CN71" s="13"/>
      <c r="CO71" s="13"/>
    </row>
    <row r="72" spans="1:99" x14ac:dyDescent="0.2">
      <c r="A72" s="3" t="s">
        <v>164</v>
      </c>
      <c r="B72" s="3" t="s">
        <v>165</v>
      </c>
      <c r="C72" s="3"/>
      <c r="D72" s="3"/>
      <c r="E72" s="3"/>
      <c r="F72" s="3"/>
      <c r="G72" s="3"/>
      <c r="H72" s="10"/>
      <c r="I72" s="14">
        <v>190</v>
      </c>
      <c r="J72" s="61">
        <f>365-I72</f>
        <v>175</v>
      </c>
      <c r="K72" s="61">
        <v>0</v>
      </c>
      <c r="M72" s="3"/>
      <c r="N72" s="3"/>
      <c r="O72" s="3"/>
      <c r="P72" s="3"/>
      <c r="Q72" s="3"/>
      <c r="R72" s="3"/>
      <c r="S72" s="3"/>
      <c r="T72" s="3"/>
      <c r="U72">
        <v>0</v>
      </c>
      <c r="V72">
        <v>1.5061838000000001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1.09846833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Z72">
        <v>0</v>
      </c>
      <c r="BA72">
        <v>0</v>
      </c>
      <c r="BB72">
        <v>-0.6</v>
      </c>
      <c r="BC72">
        <v>-0.8</v>
      </c>
      <c r="BK72" s="13"/>
      <c r="BL72" s="13"/>
      <c r="BZ72" s="13"/>
      <c r="CN72" s="13"/>
      <c r="CO72" s="13"/>
    </row>
    <row r="73" spans="1:99" x14ac:dyDescent="0.2">
      <c r="I73" s="13"/>
      <c r="J73" s="13"/>
      <c r="L73" s="13"/>
      <c r="AT73" s="11" t="s">
        <v>107</v>
      </c>
      <c r="BZ73" s="13"/>
    </row>
    <row r="74" spans="1:99" x14ac:dyDescent="0.2">
      <c r="A74" s="3" t="s">
        <v>1</v>
      </c>
      <c r="B74" s="3" t="s">
        <v>4</v>
      </c>
      <c r="C74" s="3"/>
      <c r="D74" s="3"/>
      <c r="E74" s="3"/>
      <c r="F74" s="3"/>
      <c r="G74" s="3"/>
      <c r="H74" s="10"/>
      <c r="I74" s="13"/>
      <c r="J74" s="13"/>
      <c r="L74" s="13"/>
      <c r="M74" s="3"/>
      <c r="N74" s="3"/>
      <c r="O74" s="3"/>
      <c r="P74" s="3"/>
      <c r="Q74" s="3"/>
      <c r="R74" s="3"/>
      <c r="S74" s="3"/>
      <c r="T74" s="3"/>
      <c r="Y74" s="14">
        <v>1</v>
      </c>
      <c r="Z74" s="14">
        <v>0</v>
      </c>
      <c r="AT74" s="36" cm="1">
        <f t="array" ref="AT74:BJ80">MMULT(AT50:BJ56,_xlfn.MUNIT(17)*AT92:BJ92)</f>
        <v>0.30000000000000004</v>
      </c>
      <c r="AU74" s="37">
        <v>15.061838</v>
      </c>
      <c r="AV74" s="37">
        <v>7</v>
      </c>
      <c r="AW74" s="37">
        <v>0.59540499999999996</v>
      </c>
      <c r="AX74" s="37">
        <v>5</v>
      </c>
      <c r="AY74" s="37">
        <v>0</v>
      </c>
      <c r="AZ74" s="37">
        <v>0</v>
      </c>
      <c r="BA74" s="37">
        <v>0</v>
      </c>
      <c r="BB74" s="37">
        <v>2</v>
      </c>
      <c r="BC74" s="37">
        <v>9999</v>
      </c>
      <c r="BD74" s="37">
        <v>7</v>
      </c>
      <c r="BE74" s="37">
        <v>17</v>
      </c>
      <c r="BF74" s="37">
        <v>25</v>
      </c>
      <c r="BG74" s="37">
        <v>500</v>
      </c>
      <c r="BH74" s="37">
        <v>150</v>
      </c>
      <c r="BI74" s="37">
        <v>200</v>
      </c>
      <c r="BJ74" s="37">
        <v>99999</v>
      </c>
      <c r="CN74" s="13"/>
      <c r="CO74" s="13"/>
    </row>
    <row r="75" spans="1:99" x14ac:dyDescent="0.2">
      <c r="A75" s="3" t="s">
        <v>1</v>
      </c>
      <c r="B75" s="3" t="s">
        <v>5</v>
      </c>
      <c r="C75" s="3"/>
      <c r="D75" s="3"/>
      <c r="E75" s="3"/>
      <c r="F75" s="3"/>
      <c r="G75" s="3"/>
      <c r="H75" s="10"/>
      <c r="I75" t="s">
        <v>162</v>
      </c>
      <c r="L75" t="s">
        <v>163</v>
      </c>
      <c r="M75" s="3"/>
      <c r="N75" s="3"/>
      <c r="O75" s="3"/>
      <c r="P75" s="3"/>
      <c r="Q75" s="3"/>
      <c r="R75" s="3"/>
      <c r="S75" s="3"/>
      <c r="T75" s="3"/>
      <c r="Y75" s="14">
        <v>1</v>
      </c>
      <c r="Z75" s="14">
        <v>0</v>
      </c>
      <c r="AT75" s="37">
        <v>0.60000000000000009</v>
      </c>
      <c r="AU75" s="37">
        <v>15.061838</v>
      </c>
      <c r="AV75" s="37">
        <v>7</v>
      </c>
      <c r="AW75" s="37">
        <v>0.59540499999999996</v>
      </c>
      <c r="AX75" s="37">
        <v>5</v>
      </c>
      <c r="AY75" s="37">
        <v>0</v>
      </c>
      <c r="AZ75" s="37">
        <v>0</v>
      </c>
      <c r="BA75" s="37">
        <v>0</v>
      </c>
      <c r="BB75" s="37">
        <v>2</v>
      </c>
      <c r="BC75" s="37">
        <v>9999</v>
      </c>
      <c r="BD75" s="37">
        <v>0</v>
      </c>
      <c r="BE75" s="37">
        <v>17</v>
      </c>
      <c r="BF75" s="37">
        <v>25</v>
      </c>
      <c r="BG75" s="37">
        <v>500</v>
      </c>
      <c r="BH75" s="37">
        <v>150</v>
      </c>
      <c r="BI75" s="37">
        <v>200</v>
      </c>
      <c r="BJ75" s="37">
        <v>99999</v>
      </c>
      <c r="CN75" s="13"/>
      <c r="CO75" s="13"/>
    </row>
    <row r="76" spans="1:99" x14ac:dyDescent="0.2">
      <c r="A76" s="3" t="s">
        <v>1</v>
      </c>
      <c r="B76" s="3" t="s">
        <v>6</v>
      </c>
      <c r="C76" s="3"/>
      <c r="D76" s="3"/>
      <c r="E76" s="3"/>
      <c r="F76" s="3"/>
      <c r="G76" s="3"/>
      <c r="H76" s="10"/>
      <c r="I76" s="12">
        <v>1</v>
      </c>
      <c r="J76" s="12">
        <v>0</v>
      </c>
      <c r="K76" s="12">
        <v>0</v>
      </c>
      <c r="L76" s="13" cm="1">
        <f t="array" ref="L76:L82">MMULT(I76:K82,TRANSPOSE(I72:K72))</f>
        <v>190</v>
      </c>
      <c r="M76" s="3"/>
      <c r="N76" s="3"/>
      <c r="O76" s="3"/>
      <c r="P76" s="3"/>
      <c r="Q76" s="3"/>
      <c r="R76" s="3"/>
      <c r="S76" s="3"/>
      <c r="T76" s="3"/>
      <c r="Y76" s="14">
        <v>1</v>
      </c>
      <c r="Z76" s="14">
        <v>0</v>
      </c>
      <c r="AT76" s="37">
        <v>0.30000000000000004</v>
      </c>
      <c r="AU76" s="37">
        <v>15.061838</v>
      </c>
      <c r="AV76" s="37">
        <v>7</v>
      </c>
      <c r="AW76" s="37">
        <v>0.59540499999999996</v>
      </c>
      <c r="AX76" s="37">
        <v>5</v>
      </c>
      <c r="AY76" s="37">
        <v>0</v>
      </c>
      <c r="AZ76" s="37">
        <v>0</v>
      </c>
      <c r="BA76" s="37">
        <v>0</v>
      </c>
      <c r="BB76" s="37">
        <v>2</v>
      </c>
      <c r="BC76" s="37">
        <v>9999</v>
      </c>
      <c r="BD76" s="37">
        <v>7</v>
      </c>
      <c r="BE76" s="37">
        <v>17</v>
      </c>
      <c r="BF76" s="37">
        <v>25</v>
      </c>
      <c r="BG76" s="37">
        <v>500</v>
      </c>
      <c r="BH76" s="37">
        <v>150</v>
      </c>
      <c r="BI76" s="37">
        <v>200</v>
      </c>
      <c r="BJ76" s="37">
        <v>99999</v>
      </c>
      <c r="CG76" s="11"/>
      <c r="CN76" s="13"/>
      <c r="CO76" s="13"/>
    </row>
    <row r="77" spans="1:99" x14ac:dyDescent="0.2">
      <c r="A77" s="3" t="s">
        <v>2</v>
      </c>
      <c r="B77" s="3" t="s">
        <v>4</v>
      </c>
      <c r="C77" s="3"/>
      <c r="D77" s="3"/>
      <c r="E77" s="3"/>
      <c r="F77" s="3"/>
      <c r="G77" s="3"/>
      <c r="H77" s="10"/>
      <c r="I77" s="12">
        <v>1</v>
      </c>
      <c r="J77" s="12">
        <v>0</v>
      </c>
      <c r="K77" s="12">
        <v>0</v>
      </c>
      <c r="L77">
        <v>190</v>
      </c>
      <c r="M77" s="3"/>
      <c r="N77" s="3"/>
      <c r="O77" s="3"/>
      <c r="P77" s="3"/>
      <c r="Q77" s="3"/>
      <c r="R77" s="3"/>
      <c r="S77" s="3"/>
      <c r="T77" s="3"/>
      <c r="Y77" s="14">
        <v>0</v>
      </c>
      <c r="Z77" s="14">
        <v>1</v>
      </c>
      <c r="AT77" s="37">
        <v>0.60000000000000009</v>
      </c>
      <c r="AU77" s="37">
        <v>15.061838</v>
      </c>
      <c r="AV77" s="37">
        <v>7</v>
      </c>
      <c r="AW77" s="37">
        <v>0.59540499999999996</v>
      </c>
      <c r="AX77" s="37">
        <v>5</v>
      </c>
      <c r="AY77" s="37">
        <v>0</v>
      </c>
      <c r="AZ77" s="37">
        <v>0</v>
      </c>
      <c r="BA77" s="37">
        <v>0</v>
      </c>
      <c r="BB77" s="37">
        <v>2</v>
      </c>
      <c r="BC77" s="37">
        <v>9999</v>
      </c>
      <c r="BD77" s="37">
        <v>7</v>
      </c>
      <c r="BE77" s="37">
        <v>17</v>
      </c>
      <c r="BF77" s="37">
        <v>25</v>
      </c>
      <c r="BG77" s="37">
        <v>500</v>
      </c>
      <c r="BH77" s="37">
        <v>150</v>
      </c>
      <c r="BI77" s="37">
        <v>200</v>
      </c>
      <c r="BJ77" s="37">
        <v>99999</v>
      </c>
      <c r="CN77" s="13"/>
      <c r="CO77" s="13"/>
    </row>
    <row r="78" spans="1:99" x14ac:dyDescent="0.2">
      <c r="A78" s="3" t="s">
        <v>2</v>
      </c>
      <c r="B78" s="3" t="s">
        <v>5</v>
      </c>
      <c r="C78" s="3"/>
      <c r="D78" s="3"/>
      <c r="E78" s="3"/>
      <c r="F78" s="3"/>
      <c r="G78" s="3"/>
      <c r="H78" s="10"/>
      <c r="I78" s="12">
        <v>1</v>
      </c>
      <c r="J78" s="12">
        <v>0</v>
      </c>
      <c r="K78" s="12">
        <v>0</v>
      </c>
      <c r="L78">
        <v>190</v>
      </c>
      <c r="M78" s="3"/>
      <c r="N78" s="3"/>
      <c r="O78" s="3"/>
      <c r="P78" s="3"/>
      <c r="Q78" s="3"/>
      <c r="R78" s="3"/>
      <c r="S78" s="3"/>
      <c r="T78" s="3"/>
      <c r="Y78" s="14">
        <v>0</v>
      </c>
      <c r="Z78" s="14">
        <v>1</v>
      </c>
      <c r="AT78" s="37">
        <v>0.89999999999999991</v>
      </c>
      <c r="AU78" s="37">
        <v>15.061838</v>
      </c>
      <c r="AV78" s="37">
        <v>7</v>
      </c>
      <c r="AW78" s="37">
        <v>0.59540499999999996</v>
      </c>
      <c r="AX78" s="37">
        <v>5</v>
      </c>
      <c r="AY78" s="37">
        <v>0</v>
      </c>
      <c r="AZ78" s="37">
        <v>0</v>
      </c>
      <c r="BA78" s="37">
        <v>0</v>
      </c>
      <c r="BB78" s="37">
        <v>2</v>
      </c>
      <c r="BC78" s="37">
        <v>9999</v>
      </c>
      <c r="BD78" s="37">
        <v>0</v>
      </c>
      <c r="BE78" s="37">
        <v>17</v>
      </c>
      <c r="BF78" s="37">
        <v>25</v>
      </c>
      <c r="BG78" s="37">
        <v>500</v>
      </c>
      <c r="BH78" s="37">
        <v>150</v>
      </c>
      <c r="BI78" s="37">
        <v>200</v>
      </c>
      <c r="BJ78" s="37">
        <v>99999</v>
      </c>
      <c r="CA78" s="13"/>
      <c r="CB78" s="13"/>
      <c r="CC78" s="13"/>
      <c r="CD78" s="13"/>
      <c r="CF78" s="13"/>
      <c r="CG78" s="13"/>
      <c r="CN78" s="13"/>
      <c r="CO78" s="13"/>
    </row>
    <row r="79" spans="1:99" x14ac:dyDescent="0.2">
      <c r="A79" s="3" t="s">
        <v>2</v>
      </c>
      <c r="B79" s="3" t="s">
        <v>6</v>
      </c>
      <c r="C79" s="3"/>
      <c r="D79" s="3"/>
      <c r="E79" s="3"/>
      <c r="F79" s="3"/>
      <c r="G79" s="3"/>
      <c r="H79" s="10"/>
      <c r="I79" s="12">
        <v>0</v>
      </c>
      <c r="J79" s="12">
        <v>1</v>
      </c>
      <c r="K79" s="12">
        <v>0</v>
      </c>
      <c r="L79">
        <v>175</v>
      </c>
      <c r="M79" s="3"/>
      <c r="N79" s="3"/>
      <c r="O79" s="3"/>
      <c r="P79" s="3"/>
      <c r="Q79" s="3"/>
      <c r="R79" s="3"/>
      <c r="S79" s="3"/>
      <c r="T79" s="3"/>
      <c r="Y79" s="14">
        <v>0</v>
      </c>
      <c r="Z79" s="14">
        <v>1</v>
      </c>
      <c r="AT79" s="37">
        <v>0.60000000000000009</v>
      </c>
      <c r="AU79" s="37">
        <v>15.061838</v>
      </c>
      <c r="AV79" s="37">
        <v>7</v>
      </c>
      <c r="AW79" s="37">
        <v>0.59540499999999996</v>
      </c>
      <c r="AX79" s="37">
        <v>5</v>
      </c>
      <c r="AY79" s="37">
        <v>0</v>
      </c>
      <c r="AZ79" s="37">
        <v>0</v>
      </c>
      <c r="BA79" s="37">
        <v>0</v>
      </c>
      <c r="BB79" s="37">
        <v>2</v>
      </c>
      <c r="BC79" s="37">
        <v>9999</v>
      </c>
      <c r="BD79" s="37">
        <v>7</v>
      </c>
      <c r="BE79" s="37">
        <v>17</v>
      </c>
      <c r="BF79" s="37">
        <v>25</v>
      </c>
      <c r="BG79" s="37">
        <v>500</v>
      </c>
      <c r="BH79" s="37">
        <v>150</v>
      </c>
      <c r="BI79" s="37">
        <v>200</v>
      </c>
      <c r="BJ79" s="37">
        <v>99999</v>
      </c>
      <c r="CA79" s="13"/>
      <c r="CB79" s="13"/>
      <c r="CC79" s="13"/>
      <c r="CD79" s="13"/>
      <c r="CF79" s="13"/>
      <c r="CG79" s="13"/>
      <c r="CN79" s="13"/>
      <c r="CO79" s="13"/>
    </row>
    <row r="80" spans="1:99" x14ac:dyDescent="0.2">
      <c r="A80" s="3" t="s">
        <v>164</v>
      </c>
      <c r="B80" s="3" t="s">
        <v>165</v>
      </c>
      <c r="C80" s="3"/>
      <c r="D80" s="3"/>
      <c r="E80" s="3"/>
      <c r="F80" s="3"/>
      <c r="G80" s="3"/>
      <c r="H80" s="10"/>
      <c r="I80" s="12">
        <v>0</v>
      </c>
      <c r="J80" s="12">
        <v>1</v>
      </c>
      <c r="K80" s="12">
        <v>0</v>
      </c>
      <c r="L80">
        <v>175</v>
      </c>
      <c r="M80" s="3"/>
      <c r="N80" s="3"/>
      <c r="O80" s="3"/>
      <c r="P80" s="3"/>
      <c r="Q80" s="3"/>
      <c r="R80" s="3"/>
      <c r="S80" s="3"/>
      <c r="T80" s="3"/>
      <c r="Y80" s="14">
        <v>0</v>
      </c>
      <c r="Z80" s="14">
        <v>1</v>
      </c>
      <c r="AT80" s="37">
        <v>0</v>
      </c>
      <c r="AU80" s="37">
        <v>15.061838</v>
      </c>
      <c r="AV80" s="37">
        <v>7</v>
      </c>
      <c r="AW80" s="37">
        <v>0.59540499999999996</v>
      </c>
      <c r="AX80" s="37">
        <v>5</v>
      </c>
      <c r="AY80" s="37">
        <v>0</v>
      </c>
      <c r="AZ80" s="37">
        <v>0</v>
      </c>
      <c r="BA80" s="37">
        <v>0</v>
      </c>
      <c r="BB80" s="37">
        <v>2</v>
      </c>
      <c r="BC80" s="37">
        <v>9999</v>
      </c>
      <c r="BD80" s="37">
        <v>0</v>
      </c>
      <c r="BE80" s="37">
        <v>0</v>
      </c>
      <c r="BF80" s="37">
        <v>0</v>
      </c>
      <c r="BG80" s="37">
        <v>0</v>
      </c>
      <c r="BH80" s="37">
        <v>0</v>
      </c>
      <c r="BI80" s="37">
        <v>0</v>
      </c>
      <c r="BJ80" s="37">
        <v>0</v>
      </c>
      <c r="CA80" s="13"/>
      <c r="CB80" s="13"/>
      <c r="CC80" s="13"/>
      <c r="CD80" s="13"/>
      <c r="CF80" s="13"/>
      <c r="CG80" s="13"/>
      <c r="CN80" s="13"/>
      <c r="CO80" s="13"/>
    </row>
    <row r="81" spans="1:93" x14ac:dyDescent="0.2">
      <c r="D81" s="3"/>
      <c r="E81" s="3"/>
      <c r="F81" s="3"/>
      <c r="G81" s="3"/>
      <c r="H81" s="10"/>
      <c r="I81" s="12">
        <v>0</v>
      </c>
      <c r="J81" s="12">
        <v>1</v>
      </c>
      <c r="K81" s="12">
        <v>0</v>
      </c>
      <c r="L81">
        <v>175</v>
      </c>
      <c r="M81" s="3"/>
      <c r="N81" s="3"/>
      <c r="O81" s="3"/>
      <c r="P81" s="3"/>
      <c r="Q81" s="3"/>
      <c r="R81" s="3"/>
      <c r="S81" s="3"/>
      <c r="T81" s="3"/>
      <c r="U81" s="11" t="s">
        <v>172</v>
      </c>
      <c r="AT81" t="s">
        <v>98</v>
      </c>
      <c r="CG81" s="13"/>
      <c r="CN81" s="13"/>
      <c r="CO81" s="13"/>
    </row>
    <row r="82" spans="1:93" x14ac:dyDescent="0.2">
      <c r="A82" s="3" t="s">
        <v>1</v>
      </c>
      <c r="B82" s="3" t="s">
        <v>4</v>
      </c>
      <c r="C82" s="3"/>
      <c r="D82" s="3"/>
      <c r="E82" s="3"/>
      <c r="F82" s="3"/>
      <c r="G82" s="3"/>
      <c r="H82" s="10"/>
      <c r="I82" s="12">
        <v>0</v>
      </c>
      <c r="J82" s="12">
        <v>0</v>
      </c>
      <c r="K82" s="12">
        <v>1</v>
      </c>
      <c r="L82">
        <v>0</v>
      </c>
      <c r="M82" s="3"/>
      <c r="N82" s="3"/>
      <c r="O82" s="3"/>
      <c r="P82" s="3"/>
      <c r="Q82" s="3"/>
      <c r="R82" s="3"/>
      <c r="S82" s="3"/>
      <c r="T82" s="3"/>
      <c r="Y82" s="63" cm="1">
        <f t="array" ref="Y82:Z88">Y74:Z80*Y92:Z92</f>
        <v>7</v>
      </c>
      <c r="Z82" s="37">
        <v>0</v>
      </c>
      <c r="AT82" s="44" cm="1">
        <f t="array" ref="AT82:BL88">MMULT(U58:AR64,AT21:BL44)</f>
        <v>0.3</v>
      </c>
      <c r="AU82" s="27">
        <v>15.061838</v>
      </c>
      <c r="AV82" s="27">
        <v>7</v>
      </c>
      <c r="AW82" s="27">
        <v>0</v>
      </c>
      <c r="AX82" s="27">
        <v>5</v>
      </c>
      <c r="AY82" s="27">
        <v>0</v>
      </c>
      <c r="AZ82" s="27">
        <v>0</v>
      </c>
      <c r="BA82" s="27">
        <v>0</v>
      </c>
      <c r="BB82" s="27">
        <v>0.5</v>
      </c>
      <c r="BC82" s="27">
        <v>0.75</v>
      </c>
      <c r="BD82" s="27">
        <v>1.8618380000000001</v>
      </c>
      <c r="BE82" s="27">
        <v>0</v>
      </c>
      <c r="BF82" s="27">
        <v>0</v>
      </c>
      <c r="BG82" s="27">
        <v>14.885474</v>
      </c>
      <c r="BH82" s="27">
        <v>99.236492999999996</v>
      </c>
      <c r="BI82" s="27">
        <v>0</v>
      </c>
      <c r="BJ82" s="27">
        <v>1.3743119999999999E-2</v>
      </c>
      <c r="BK82" s="27">
        <v>0</v>
      </c>
      <c r="BL82" s="28">
        <v>0</v>
      </c>
      <c r="CH82" s="13"/>
      <c r="CI82" s="13"/>
      <c r="CJ82" s="13"/>
      <c r="CK82" s="13"/>
      <c r="CL82" s="13"/>
      <c r="CM82" s="13"/>
      <c r="CN82" s="13"/>
      <c r="CO82" s="13"/>
    </row>
    <row r="83" spans="1:93" x14ac:dyDescent="0.2">
      <c r="A83" s="3" t="s">
        <v>1</v>
      </c>
      <c r="B83" s="3" t="s">
        <v>5</v>
      </c>
      <c r="C83" s="3"/>
      <c r="D83" s="3"/>
      <c r="E83" s="3"/>
      <c r="F83" s="3"/>
      <c r="G83" s="3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7">
        <v>7</v>
      </c>
      <c r="Z83" s="37">
        <v>0</v>
      </c>
      <c r="AT83" s="29">
        <v>0.6</v>
      </c>
      <c r="AU83">
        <v>9.6999999999999993</v>
      </c>
      <c r="AV83">
        <v>4.5999999999999996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1</v>
      </c>
      <c r="BC83">
        <v>1.5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30">
        <v>0</v>
      </c>
      <c r="CH83" s="13"/>
      <c r="CI83" s="13"/>
      <c r="CJ83" s="13"/>
      <c r="CK83" s="13"/>
      <c r="CL83" s="13"/>
      <c r="CM83" s="13"/>
      <c r="CN83" s="13"/>
      <c r="CO83" s="13"/>
    </row>
    <row r="84" spans="1:93" x14ac:dyDescent="0.2">
      <c r="A84" s="3" t="s">
        <v>1</v>
      </c>
      <c r="B84" s="3" t="s">
        <v>6</v>
      </c>
      <c r="C84" s="3"/>
      <c r="D84" s="3"/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7">
        <v>7</v>
      </c>
      <c r="Z84" s="37">
        <v>0</v>
      </c>
      <c r="AT84" s="29">
        <v>0.3</v>
      </c>
      <c r="AU84">
        <v>15.061838</v>
      </c>
      <c r="AV84">
        <v>7</v>
      </c>
      <c r="AW84">
        <v>0.59540499999999996</v>
      </c>
      <c r="AX84">
        <v>5</v>
      </c>
      <c r="AY84">
        <v>0</v>
      </c>
      <c r="AZ84">
        <v>0</v>
      </c>
      <c r="BA84">
        <v>0</v>
      </c>
      <c r="BB84">
        <v>2</v>
      </c>
      <c r="BC84">
        <v>3.6615611000000001</v>
      </c>
      <c r="BD84">
        <v>2.2617980000000002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1.8</v>
      </c>
      <c r="BK84">
        <v>0.4</v>
      </c>
      <c r="BL84" s="30">
        <v>0.40500000000000003</v>
      </c>
      <c r="CH84" s="13"/>
      <c r="CI84" s="13"/>
      <c r="CJ84" s="13"/>
      <c r="CK84" s="13"/>
      <c r="CL84" s="13"/>
      <c r="CM84" s="13"/>
      <c r="CN84" s="13"/>
      <c r="CO84" s="13"/>
    </row>
    <row r="85" spans="1:93" x14ac:dyDescent="0.2">
      <c r="A85" s="3" t="s">
        <v>2</v>
      </c>
      <c r="B85" s="3" t="s">
        <v>4</v>
      </c>
      <c r="C85" s="3"/>
      <c r="D85" s="3"/>
      <c r="E85" s="3"/>
      <c r="F85" s="3"/>
      <c r="G85" s="3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7">
        <v>0</v>
      </c>
      <c r="Z85" s="37">
        <v>7</v>
      </c>
      <c r="AT85" s="29">
        <v>0.6</v>
      </c>
      <c r="AU85">
        <v>15.061838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</v>
      </c>
      <c r="BC85">
        <v>0.75</v>
      </c>
      <c r="BD85">
        <v>4.761838</v>
      </c>
      <c r="BE85">
        <v>0</v>
      </c>
      <c r="BF85">
        <v>0</v>
      </c>
      <c r="BG85">
        <v>17</v>
      </c>
      <c r="BH85">
        <v>100</v>
      </c>
      <c r="BI85">
        <v>0</v>
      </c>
      <c r="BJ85">
        <v>0.18</v>
      </c>
      <c r="BK85">
        <v>0</v>
      </c>
      <c r="BL85" s="30">
        <v>0</v>
      </c>
      <c r="CH85" s="13"/>
      <c r="CI85" s="13"/>
      <c r="CJ85" s="13"/>
      <c r="CK85" s="13"/>
      <c r="CL85" s="13"/>
      <c r="CM85" s="13"/>
      <c r="CN85" s="13"/>
      <c r="CO85" s="13"/>
    </row>
    <row r="86" spans="1:93" x14ac:dyDescent="0.2">
      <c r="A86" s="3" t="s">
        <v>2</v>
      </c>
      <c r="B86" s="3" t="s">
        <v>5</v>
      </c>
      <c r="C86" s="3"/>
      <c r="D86" s="3"/>
      <c r="E86" s="3"/>
      <c r="F86" s="3"/>
      <c r="G86" s="3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7">
        <v>0</v>
      </c>
      <c r="Z86" s="37">
        <v>7</v>
      </c>
      <c r="AT86" s="29">
        <v>0.9</v>
      </c>
      <c r="AU86">
        <v>10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1.5</v>
      </c>
      <c r="BD86">
        <v>0</v>
      </c>
      <c r="BE86">
        <v>0</v>
      </c>
      <c r="BF86">
        <v>0</v>
      </c>
      <c r="BG86">
        <v>17</v>
      </c>
      <c r="BH86">
        <v>100</v>
      </c>
      <c r="BI86">
        <v>0</v>
      </c>
      <c r="BJ86">
        <v>0.18</v>
      </c>
      <c r="BK86">
        <v>0</v>
      </c>
      <c r="BL86" s="30">
        <v>0</v>
      </c>
    </row>
    <row r="87" spans="1:93" x14ac:dyDescent="0.2">
      <c r="A87" s="3" t="s">
        <v>2</v>
      </c>
      <c r="B87" s="3" t="s">
        <v>6</v>
      </c>
      <c r="C87" s="3"/>
      <c r="D87" s="3"/>
      <c r="E87" s="3"/>
      <c r="F87" s="3"/>
      <c r="G87" s="3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7">
        <v>0</v>
      </c>
      <c r="Z87" s="37">
        <v>7</v>
      </c>
      <c r="AT87" s="31">
        <v>0.6</v>
      </c>
      <c r="AU87" s="7">
        <v>15.061838</v>
      </c>
      <c r="AV87" s="7">
        <v>3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2</v>
      </c>
      <c r="BC87" s="7">
        <v>3</v>
      </c>
      <c r="BD87" s="7">
        <v>4.3618379999999997</v>
      </c>
      <c r="BE87" s="7">
        <v>0</v>
      </c>
      <c r="BF87" s="7">
        <v>0</v>
      </c>
      <c r="BG87" s="7">
        <v>4.3618379999999997</v>
      </c>
      <c r="BH87" s="7">
        <v>29.07892</v>
      </c>
      <c r="BI87" s="7">
        <v>0</v>
      </c>
      <c r="BJ87" s="7">
        <v>0.55657944000000004</v>
      </c>
      <c r="BK87" s="7">
        <v>0</v>
      </c>
      <c r="BL87" s="32">
        <v>0</v>
      </c>
    </row>
    <row r="88" spans="1:93" x14ac:dyDescent="0.2">
      <c r="A88" s="3" t="s">
        <v>164</v>
      </c>
      <c r="B88" s="3" t="s">
        <v>165</v>
      </c>
      <c r="C88" s="3"/>
      <c r="D88" s="3"/>
      <c r="E88" s="3"/>
      <c r="F88" s="3"/>
      <c r="G88" s="3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>
        <v>0</v>
      </c>
      <c r="Z88">
        <v>7</v>
      </c>
      <c r="AT88" s="31">
        <v>0</v>
      </c>
      <c r="AU88" s="7">
        <v>15.061838</v>
      </c>
      <c r="AV88" s="7">
        <v>6.4045950000000005</v>
      </c>
      <c r="AW88" s="7">
        <v>0.59540499999999996</v>
      </c>
      <c r="AX88" s="7">
        <v>0</v>
      </c>
      <c r="AY88" s="7">
        <v>0</v>
      </c>
      <c r="AZ88" s="7">
        <v>0</v>
      </c>
      <c r="BA88" s="7">
        <v>0</v>
      </c>
      <c r="BB88" s="7">
        <v>2</v>
      </c>
      <c r="BC88" s="7">
        <v>3.6615611000000001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32">
        <v>0</v>
      </c>
    </row>
    <row r="89" spans="1:93" x14ac:dyDescent="0.2">
      <c r="D89" s="3"/>
      <c r="E89" s="3"/>
      <c r="F89" s="3"/>
      <c r="G89" s="3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AT89" s="11" t="s">
        <v>100</v>
      </c>
    </row>
    <row r="90" spans="1:93" x14ac:dyDescent="0.2">
      <c r="A90" s="3"/>
      <c r="B90" s="3"/>
      <c r="C90" s="3"/>
      <c r="D90" s="3"/>
      <c r="E90" s="3"/>
      <c r="F90" s="3"/>
      <c r="G90" s="3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AT90" s="25">
        <v>0</v>
      </c>
      <c r="AU90" s="25">
        <v>9.0618379999999998</v>
      </c>
      <c r="AV90" s="25">
        <v>0</v>
      </c>
      <c r="AW90" s="25">
        <v>0.59540499999999996</v>
      </c>
      <c r="AX90" s="25">
        <v>5</v>
      </c>
      <c r="AY90" s="25">
        <v>0</v>
      </c>
      <c r="AZ90" s="25">
        <v>0</v>
      </c>
      <c r="BA90" s="25">
        <v>0</v>
      </c>
      <c r="BB90" s="25">
        <v>2</v>
      </c>
      <c r="BC90" s="25">
        <v>0</v>
      </c>
      <c r="BD90" s="25">
        <v>0</v>
      </c>
      <c r="BE90" s="25">
        <v>0</v>
      </c>
      <c r="BF90" s="25">
        <v>0</v>
      </c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</row>
    <row r="91" spans="1:93" x14ac:dyDescent="0.2">
      <c r="A91" s="3"/>
      <c r="B91" s="3"/>
      <c r="C91" s="3"/>
      <c r="D91" s="3"/>
      <c r="E91" s="3"/>
      <c r="F91" s="3"/>
      <c r="G91" s="3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11" t="s">
        <v>174</v>
      </c>
      <c r="AT91" s="11" t="s">
        <v>75</v>
      </c>
    </row>
    <row r="92" spans="1:93" x14ac:dyDescent="0.2">
      <c r="A92" s="3"/>
      <c r="B92" s="3"/>
      <c r="C92" s="3"/>
      <c r="D92" s="3"/>
      <c r="E92" s="3"/>
      <c r="F92" s="3"/>
      <c r="G92" s="3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7" cm="1">
        <f t="array" ref="U92:AR92">MMULT(_xlfn.ANCHORARRAY(AT92),TRANSPOSE(AT21:BL44))</f>
        <v>3</v>
      </c>
      <c r="V92" s="37">
        <v>15.061838</v>
      </c>
      <c r="W92" s="37">
        <v>15.061838</v>
      </c>
      <c r="X92" s="37">
        <v>1</v>
      </c>
      <c r="Y92" s="37">
        <v>7</v>
      </c>
      <c r="Z92" s="37">
        <v>7</v>
      </c>
      <c r="AA92" s="37">
        <v>7</v>
      </c>
      <c r="AB92" s="37">
        <v>0.59540499999999996</v>
      </c>
      <c r="AC92" s="37">
        <v>1</v>
      </c>
      <c r="AD92" s="37">
        <v>5</v>
      </c>
      <c r="AE92" s="37">
        <v>0</v>
      </c>
      <c r="AF92" s="37">
        <v>0</v>
      </c>
      <c r="AG92" s="37">
        <v>0</v>
      </c>
      <c r="AH92" s="37">
        <v>2</v>
      </c>
      <c r="AI92" s="37">
        <v>9999</v>
      </c>
      <c r="AJ92" s="37">
        <v>7</v>
      </c>
      <c r="AK92" s="37">
        <v>42</v>
      </c>
      <c r="AL92" s="37">
        <v>42</v>
      </c>
      <c r="AM92" s="37">
        <v>100</v>
      </c>
      <c r="AN92" s="37">
        <v>150</v>
      </c>
      <c r="AO92" s="37">
        <v>200</v>
      </c>
      <c r="AP92" s="37">
        <v>150</v>
      </c>
      <c r="AQ92" s="37">
        <v>200</v>
      </c>
      <c r="AR92" s="37">
        <v>99999</v>
      </c>
      <c r="AT92" s="39" cm="1">
        <f t="array" ref="AT92:BL92">(AT90:BL90+AT48:BL48)</f>
        <v>3</v>
      </c>
      <c r="AU92" s="39">
        <v>15.061838</v>
      </c>
      <c r="AV92" s="39">
        <v>7</v>
      </c>
      <c r="AW92" s="39">
        <v>0.59540499999999996</v>
      </c>
      <c r="AX92" s="39">
        <v>5</v>
      </c>
      <c r="AY92" s="39">
        <v>0</v>
      </c>
      <c r="AZ92" s="39">
        <v>0</v>
      </c>
      <c r="BA92" s="39">
        <v>0</v>
      </c>
      <c r="BB92" s="39">
        <v>2</v>
      </c>
      <c r="BC92" s="45">
        <v>9999</v>
      </c>
      <c r="BD92" s="39">
        <v>7</v>
      </c>
      <c r="BE92" s="39">
        <v>17</v>
      </c>
      <c r="BF92" s="39">
        <v>25</v>
      </c>
      <c r="BG92" s="39">
        <v>100</v>
      </c>
      <c r="BH92" s="39">
        <v>150</v>
      </c>
      <c r="BI92" s="39">
        <v>200</v>
      </c>
      <c r="BJ92" s="39">
        <v>99999</v>
      </c>
      <c r="BK92" s="39">
        <v>1</v>
      </c>
      <c r="BL92" s="39">
        <v>1</v>
      </c>
    </row>
    <row r="93" spans="1:93" x14ac:dyDescent="0.2">
      <c r="A93" s="3"/>
      <c r="B93" s="3"/>
      <c r="C93" s="3"/>
      <c r="D93" s="3"/>
      <c r="E93" s="3"/>
      <c r="F93" s="3"/>
      <c r="G93" s="3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93" x14ac:dyDescent="0.2">
      <c r="A94" s="3"/>
      <c r="B94" s="3"/>
      <c r="C94" s="3"/>
      <c r="D94" s="3"/>
      <c r="E94" s="3"/>
      <c r="F94" s="3"/>
      <c r="G94" s="3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93" x14ac:dyDescent="0.2">
      <c r="A95" s="3"/>
      <c r="B95" s="3"/>
      <c r="C95" s="3"/>
      <c r="D95" s="3"/>
      <c r="E95" s="3"/>
      <c r="F95" s="3"/>
      <c r="G95" s="3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remove_flows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2024-07-18T20:57:51Z</dcterms:modified>
</cp:coreProperties>
</file>